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8.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9.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64011"/>
  <mc:AlternateContent xmlns:mc="http://schemas.openxmlformats.org/markup-compatibility/2006">
    <mc:Choice Requires="x15">
      <x15ac:absPath xmlns:x15ac="http://schemas.microsoft.com/office/spreadsheetml/2010/11/ac" url="C:\Users\florinarizoaica1\Documents\NIMS temp\other files\DQ audit\Publish\"/>
    </mc:Choice>
  </mc:AlternateContent>
  <bookViews>
    <workbookView xWindow="0" yWindow="0" windowWidth="28800" windowHeight="12000" tabRatio="783" activeTab="13"/>
  </bookViews>
  <sheets>
    <sheet name="1.Date selection" sheetId="28" r:id="rId1"/>
    <sheet name="4.Exceptions" sheetId="8" state="hidden" r:id="rId2"/>
    <sheet name="3.Table" sheetId="2" r:id="rId3"/>
    <sheet name="data extraction" sheetId="136" r:id="rId4"/>
    <sheet name="proposed tests" sheetId="99" state="hidden" r:id="rId5"/>
    <sheet name="125" sheetId="137" state="hidden" r:id="rId6"/>
    <sheet name="overview" sheetId="135" r:id="rId7"/>
    <sheet name="Level of review BAR" sheetId="123" r:id="rId8"/>
    <sheet name="LR blank" sheetId="73" r:id="rId9"/>
    <sheet name="NFR" sheetId="64" r:id="rId10"/>
    <sheet name="Level of review Tables" sheetId="84" r:id="rId11"/>
    <sheet name="LR=comprehensive DQ" sheetId="127" r:id="rId12"/>
    <sheet name="LR=concise DQ" sheetId="128" r:id="rId13"/>
    <sheet name="LR=aggregate DQ" sheetId="129" r:id="rId14"/>
    <sheet name="LR=NFR DQ" sheetId="130" r:id="rId15"/>
    <sheet name="wrong dates sequence" sheetId="62" r:id="rId16"/>
    <sheet name="Date notif SAO" sheetId="91" r:id="rId17"/>
    <sheet name="DN vs DNAdj" sheetId="94" r:id="rId18"/>
    <sheet name="Missing date decision" sheetId="105" r:id="rId19"/>
    <sheet name="Decision in 7days from DNAdj" sheetId="132" r:id="rId20"/>
    <sheet name="review decision bf DNAdj" sheetId="111" r:id="rId21"/>
    <sheet name="Missing date started" sheetId="131" r:id="rId22"/>
    <sheet name="started bf DNAdj" sheetId="114" r:id="rId23"/>
    <sheet name="started bf decision" sheetId="134" r:id="rId24"/>
    <sheet name="DRABC is recorded" sheetId="133" r:id="rId25"/>
    <sheet name="DRABC &lt;= DNAdj" sheetId="115" r:id="rId26"/>
    <sheet name="DRABC&lt;= decision" sheetId="113" r:id="rId27"/>
    <sheet name="level of independence" sheetId="126" r:id="rId28"/>
    <sheet name="QPS manager name" sheetId="125" r:id="rId29"/>
    <sheet name="commissioner name" sheetId="124" r:id="rId30"/>
    <sheet name="reviewer name" sheetId="110" r:id="rId31"/>
    <sheet name="OD Happened" sheetId="90" r:id="rId32"/>
  </sheets>
  <definedNames>
    <definedName name="_xlnm._FilterDatabase" localSheetId="2" hidden="1">'3.Table'!$I$1:$I$2</definedName>
    <definedName name="_Order1" hidden="1">255</definedName>
    <definedName name="_Order2" hidden="1">0</definedName>
    <definedName name="close125">'1.Date selection'!$F$7</definedName>
    <definedName name="close30">'1.Date selection'!$F$11</definedName>
    <definedName name="closeC1Q">'1.Date selection'!$F$14</definedName>
    <definedName name="closeREP">'1.Date selection'!$F$22</definedName>
    <definedName name="excl2m">'1.Date selection'!$M$4</definedName>
    <definedName name="_xlnm.extract">'1.Date selection'!$M$2</definedName>
    <definedName name="name1stQ30" localSheetId="5">'1.Date selection'!#REF!</definedName>
    <definedName name="name1stQ30">'1.Date selection'!#REF!</definedName>
    <definedName name="name1stQC1">'1.Date selection'!$T$15</definedName>
    <definedName name="name2ndQ30" localSheetId="5">'1.Date selection'!#REF!</definedName>
    <definedName name="name2ndQ30">'1.Date selection'!#REF!</definedName>
    <definedName name="name2ndQC1">'1.Date selection'!$W$15</definedName>
    <definedName name="name3rdQ30" localSheetId="5">'1.Date selection'!#REF!</definedName>
    <definedName name="name3rdQ30">'1.Date selection'!#REF!</definedName>
    <definedName name="name3rdQC1">'1.Date selection'!$Z$15</definedName>
    <definedName name="name4thQ30" localSheetId="5">'1.Date selection'!#REF!</definedName>
    <definedName name="name4thQ30">'1.Date selection'!#REF!</definedName>
    <definedName name="name4thQC1">'1.Date selection'!$AC$15</definedName>
    <definedName name="repM">'1.Date selection'!$E$3</definedName>
    <definedName name="repM_1">'1.Date selection'!$B$24</definedName>
    <definedName name="repM_2">'1.Date selection'!$B$25</definedName>
    <definedName name="repM_3">'1.Date selection'!$B$26</definedName>
    <definedName name="revdue">'1.Date selection'!$N$2</definedName>
    <definedName name="SAPBEXdnldView" hidden="1">"4PZZLDUG0OCNESYS347653S5T"</definedName>
    <definedName name="SAPBEXrevision" hidden="1">1</definedName>
    <definedName name="SAPBEXsysID" hidden="1">"BPR"</definedName>
    <definedName name="SAPBEXwbID" hidden="1">"40WIJK5IFDBLSZ2ESMSW8CYAS"</definedName>
    <definedName name="start125">'1.Date selection'!$E$7</definedName>
    <definedName name="start2ndQ30">'1.Date selection'!$W$11</definedName>
    <definedName name="start2ndQC1">'1.Date selection'!$W$14</definedName>
    <definedName name="start30">'1.Date selection'!$E$11</definedName>
    <definedName name="start3rdQ30">'1.Date selection'!$Z$11</definedName>
    <definedName name="start3rdQC1">'1.Date selection'!$Z$14</definedName>
    <definedName name="start4thQ30">'1.Date selection'!$AC$11</definedName>
    <definedName name="start4thQC1">'1.Date selection'!$AC$14</definedName>
    <definedName name="startC1Q">'1.Date selection'!$E$14</definedName>
    <definedName name="startREP">'1.Date selection'!$E$22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 i="2" l="1"/>
  <c r="AX2" i="2" l="1"/>
  <c r="AY2" i="2" s="1"/>
  <c r="E1" i="113" l="1"/>
  <c r="E1" i="115"/>
  <c r="E1" i="134"/>
  <c r="E1" i="114"/>
  <c r="E1" i="111"/>
  <c r="G1" i="135" l="1"/>
  <c r="Y2" i="134" l="1"/>
  <c r="AC75" i="133"/>
  <c r="AC51" i="133"/>
  <c r="AC27" i="133"/>
  <c r="B113" i="132"/>
  <c r="B114" i="132" s="1"/>
  <c r="B115" i="132" s="1"/>
  <c r="B116" i="132" s="1"/>
  <c r="B117" i="132" s="1"/>
  <c r="B118" i="132" s="1"/>
  <c r="B119" i="132" s="1"/>
  <c r="B120" i="132" s="1"/>
  <c r="B121" i="132" s="1"/>
  <c r="B122" i="132" s="1"/>
  <c r="B123" i="132" s="1"/>
  <c r="B124" i="132" s="1"/>
  <c r="B91" i="132"/>
  <c r="B92" i="132" s="1"/>
  <c r="B93" i="132" s="1"/>
  <c r="B94" i="132" s="1"/>
  <c r="B95" i="132" s="1"/>
  <c r="B96" i="132" s="1"/>
  <c r="B97" i="132" s="1"/>
  <c r="B98" i="132" s="1"/>
  <c r="B99" i="132" s="1"/>
  <c r="B100" i="132" s="1"/>
  <c r="B101" i="132" s="1"/>
  <c r="B102" i="132" s="1"/>
  <c r="B69" i="132"/>
  <c r="B70" i="132" s="1"/>
  <c r="B71" i="132" s="1"/>
  <c r="B72" i="132" s="1"/>
  <c r="B73" i="132" s="1"/>
  <c r="B74" i="132" s="1"/>
  <c r="B75" i="132" s="1"/>
  <c r="B76" i="132" s="1"/>
  <c r="B77" i="132" s="1"/>
  <c r="B78" i="132" s="1"/>
  <c r="B79" i="132" s="1"/>
  <c r="B80" i="132" s="1"/>
  <c r="B47" i="132"/>
  <c r="B48" i="132" s="1"/>
  <c r="B49" i="132" s="1"/>
  <c r="B50" i="132" s="1"/>
  <c r="B51" i="132" s="1"/>
  <c r="B52" i="132" s="1"/>
  <c r="B53" i="132" s="1"/>
  <c r="B54" i="132" s="1"/>
  <c r="B55" i="132" s="1"/>
  <c r="B56" i="132" s="1"/>
  <c r="B57" i="132" s="1"/>
  <c r="B58" i="132" s="1"/>
  <c r="B25" i="132"/>
  <c r="B26" i="132" s="1"/>
  <c r="B27" i="132" s="1"/>
  <c r="B28" i="132" s="1"/>
  <c r="B29" i="132" s="1"/>
  <c r="B30" i="132" s="1"/>
  <c r="B31" i="132" s="1"/>
  <c r="B32" i="132" s="1"/>
  <c r="B33" i="132" s="1"/>
  <c r="B34" i="132" s="1"/>
  <c r="B35" i="132" s="1"/>
  <c r="B36" i="132" s="1"/>
  <c r="AC75" i="131"/>
  <c r="AC51" i="131"/>
  <c r="AC27" i="131"/>
  <c r="AC99" i="105"/>
  <c r="AC75" i="105"/>
  <c r="AC51" i="105"/>
  <c r="AC27" i="105"/>
  <c r="A1" i="130"/>
  <c r="A5" i="130"/>
  <c r="A4" i="130"/>
  <c r="A3" i="130"/>
  <c r="CL2" i="2"/>
  <c r="BB2" i="2"/>
  <c r="A42" i="129"/>
  <c r="A41" i="129"/>
  <c r="A40" i="129"/>
  <c r="A39" i="129"/>
  <c r="A38" i="129"/>
  <c r="A40" i="128"/>
  <c r="A39" i="128"/>
  <c r="A38" i="128"/>
  <c r="A37" i="128"/>
  <c r="A36" i="128"/>
  <c r="A39" i="127"/>
  <c r="A38" i="127"/>
  <c r="A37" i="127"/>
  <c r="A35" i="127"/>
  <c r="A36" i="127"/>
  <c r="A5" i="129"/>
  <c r="A4" i="129"/>
  <c r="A3" i="129"/>
  <c r="A1" i="129"/>
  <c r="A5" i="128"/>
  <c r="A4" i="128"/>
  <c r="A3" i="128"/>
  <c r="A1" i="128"/>
  <c r="A5" i="127"/>
  <c r="A4" i="127"/>
  <c r="A3" i="127"/>
  <c r="A1" i="127"/>
  <c r="CD2" i="2"/>
  <c r="W53" i="84"/>
  <c r="W28" i="84"/>
  <c r="W3" i="84"/>
  <c r="F33" i="94"/>
  <c r="F34" i="94" s="1"/>
  <c r="F35" i="94" s="1"/>
  <c r="F36" i="94" s="1"/>
  <c r="F37" i="94" s="1"/>
  <c r="F38" i="94" s="1"/>
  <c r="F39" i="94" s="1"/>
  <c r="F40" i="94" s="1"/>
  <c r="F41" i="94" s="1"/>
  <c r="F42" i="94" s="1"/>
  <c r="F43" i="94" s="1"/>
  <c r="F48" i="91"/>
  <c r="F49" i="91" s="1"/>
  <c r="F50" i="91" s="1"/>
  <c r="F51" i="91" s="1"/>
  <c r="F52" i="91" s="1"/>
  <c r="F53" i="91" s="1"/>
  <c r="F54" i="91" s="1"/>
  <c r="F55" i="91" s="1"/>
  <c r="F56" i="91" s="1"/>
  <c r="F57" i="91" s="1"/>
  <c r="F58" i="91" s="1"/>
  <c r="W33" i="125"/>
  <c r="D1" i="126"/>
  <c r="E1" i="126"/>
  <c r="C1" i="126"/>
  <c r="A24" i="125"/>
  <c r="A25" i="125"/>
  <c r="A23" i="125"/>
  <c r="W102" i="125"/>
  <c r="W79" i="125"/>
  <c r="W56" i="125"/>
  <c r="A24" i="124"/>
  <c r="A25" i="124"/>
  <c r="A23" i="124"/>
  <c r="W77" i="124"/>
  <c r="W54" i="124"/>
  <c r="W31" i="124"/>
  <c r="A23" i="110"/>
  <c r="A24" i="110"/>
  <c r="A22" i="110"/>
  <c r="W76" i="110"/>
  <c r="W53" i="110"/>
  <c r="BD2" i="2"/>
  <c r="CK2" i="2" l="1"/>
  <c r="CJ2" i="2" l="1"/>
  <c r="W30" i="110" l="1"/>
  <c r="CF2" i="2"/>
  <c r="CI2" i="2" s="1"/>
  <c r="Y2" i="115"/>
  <c r="Y2" i="114"/>
  <c r="Y2" i="113"/>
  <c r="CH2" i="2"/>
  <c r="CG2" i="2"/>
  <c r="CE2" i="2" l="1"/>
  <c r="CC2" i="2"/>
  <c r="BC2" i="2"/>
  <c r="BN2" i="2" l="1"/>
  <c r="BS2" i="2"/>
  <c r="BA2" i="2" l="1"/>
  <c r="BL2" i="2" l="1"/>
  <c r="N2" i="28" l="1"/>
  <c r="AW2" i="2" l="1"/>
  <c r="AZ2" i="2"/>
  <c r="BY2" i="2" l="1"/>
  <c r="CA2" i="2" s="1"/>
  <c r="BI2" i="2"/>
  <c r="BP2" i="2"/>
  <c r="BO2" i="2"/>
  <c r="BQ2" i="2"/>
  <c r="BT2" i="2"/>
  <c r="BV2" i="2"/>
  <c r="BU2" i="2"/>
  <c r="BR2" i="2"/>
  <c r="BK2" i="2"/>
  <c r="BM2" i="2"/>
  <c r="BJ2" i="2"/>
  <c r="BH2" i="2"/>
  <c r="B130" i="132" l="1"/>
  <c r="B42" i="132"/>
  <c r="B108" i="132"/>
  <c r="B86" i="132"/>
  <c r="B64" i="132"/>
  <c r="F64" i="91"/>
  <c r="BW2" i="2"/>
  <c r="BZ2" i="2"/>
  <c r="CB2" i="2"/>
  <c r="F49" i="94" l="1"/>
  <c r="A191" i="8"/>
  <c r="A192" i="8"/>
  <c r="A190" i="8"/>
  <c r="A189" i="8"/>
  <c r="A188" i="8"/>
  <c r="A177" i="8"/>
  <c r="A202" i="8"/>
  <c r="A182" i="8"/>
  <c r="A197" i="8"/>
  <c r="A187" i="8"/>
  <c r="A175" i="8"/>
  <c r="A200" i="8"/>
  <c r="A180" i="8"/>
  <c r="A195" i="8"/>
  <c r="A185" i="8"/>
  <c r="A176" i="8"/>
  <c r="A201" i="8"/>
  <c r="A181" i="8"/>
  <c r="A196" i="8"/>
  <c r="A186" i="8"/>
  <c r="A199" i="8" l="1"/>
  <c r="A179" i="8"/>
  <c r="A194" i="8"/>
  <c r="A184" i="8"/>
  <c r="A198" i="8"/>
  <c r="A178" i="8"/>
  <c r="A193" i="8"/>
  <c r="A183" i="8"/>
  <c r="A165" i="8"/>
  <c r="A145" i="8"/>
  <c r="A160" i="8"/>
  <c r="A150" i="8"/>
  <c r="A164" i="8"/>
  <c r="A144" i="8"/>
  <c r="A159" i="8"/>
  <c r="A149" i="8"/>
  <c r="A163" i="8"/>
  <c r="A143" i="8"/>
  <c r="A158" i="8"/>
  <c r="A148" i="8"/>
  <c r="A162" i="8"/>
  <c r="A142" i="8"/>
  <c r="A157" i="8"/>
  <c r="A147" i="8"/>
  <c r="A161" i="8"/>
  <c r="A141" i="8"/>
  <c r="A156" i="8"/>
  <c r="A146" i="8"/>
  <c r="A123" i="8"/>
  <c r="A124" i="8"/>
  <c r="A122" i="8"/>
  <c r="A125" i="8"/>
  <c r="A121" i="8"/>
  <c r="A48" i="8"/>
  <c r="A151" i="8" l="1"/>
  <c r="A152" i="8"/>
  <c r="A153" i="8"/>
  <c r="A154" i="8"/>
  <c r="A155" i="8"/>
  <c r="A138" i="8"/>
  <c r="A139" i="8"/>
  <c r="A140" i="8"/>
  <c r="A210" i="8" l="1"/>
  <c r="A174" i="8" l="1"/>
  <c r="A173" i="8"/>
  <c r="A136" i="8"/>
  <c r="A137" i="8"/>
  <c r="A120" i="8"/>
  <c r="E3" i="28" l="1"/>
  <c r="F11" i="28" s="1"/>
  <c r="E2" i="28"/>
  <c r="M4" i="28" l="1"/>
  <c r="E11" i="28"/>
  <c r="F14" i="28"/>
  <c r="I14" i="28" s="1"/>
  <c r="K14" i="28"/>
  <c r="AC15" i="28" s="1"/>
  <c r="B26" i="28"/>
  <c r="B24" i="28"/>
  <c r="B25" i="28"/>
  <c r="I22" i="28"/>
  <c r="I7" i="28"/>
  <c r="F22" i="28"/>
  <c r="F7" i="28"/>
  <c r="BX2" i="2" l="1"/>
  <c r="E22" i="28"/>
  <c r="F5" i="28"/>
  <c r="E14" i="28"/>
  <c r="T15" i="28"/>
  <c r="W15" i="28"/>
  <c r="Z15" i="28"/>
  <c r="I11" i="28"/>
  <c r="E7" i="28"/>
  <c r="J7" i="28"/>
  <c r="Y43" i="90" l="1"/>
  <c r="W43" i="90"/>
  <c r="Y5" i="90"/>
  <c r="W5" i="90"/>
  <c r="Y79" i="110"/>
  <c r="W79" i="110"/>
  <c r="Y56" i="110"/>
  <c r="W56" i="110"/>
  <c r="Y33" i="110"/>
  <c r="W33" i="110"/>
  <c r="Y34" i="124"/>
  <c r="W34" i="124"/>
  <c r="Y57" i="124"/>
  <c r="W57" i="124"/>
  <c r="W80" i="124"/>
  <c r="Y80" i="124"/>
  <c r="Y36" i="125"/>
  <c r="W36" i="125"/>
  <c r="W59" i="125"/>
  <c r="Y59" i="125"/>
  <c r="Y82" i="125"/>
  <c r="W82" i="125"/>
  <c r="Y105" i="125"/>
  <c r="W105" i="125"/>
  <c r="W5" i="94"/>
  <c r="Y5" i="94"/>
  <c r="Y5" i="62"/>
  <c r="W5" i="91"/>
  <c r="Y5" i="91"/>
  <c r="W56" i="84"/>
  <c r="Y56" i="84"/>
  <c r="Y31" i="84"/>
  <c r="W31" i="84"/>
  <c r="Y6" i="84"/>
  <c r="W6" i="84"/>
  <c r="E2" i="137"/>
  <c r="Z12" i="137" s="1"/>
  <c r="AB6" i="73"/>
  <c r="W6" i="73"/>
  <c r="AA6" i="73"/>
  <c r="X6" i="73"/>
  <c r="E5" i="28"/>
  <c r="W3" i="94"/>
  <c r="G29" i="91"/>
  <c r="G28" i="91"/>
  <c r="AE8" i="84"/>
  <c r="AE13" i="84"/>
  <c r="E65" i="90"/>
  <c r="E66" i="90"/>
  <c r="H66" i="90"/>
  <c r="I66" i="90"/>
  <c r="J65" i="90"/>
  <c r="I65" i="90"/>
  <c r="H65" i="90"/>
  <c r="J66" i="90"/>
  <c r="Y59" i="90"/>
  <c r="W42" i="90"/>
  <c r="W59" i="90"/>
  <c r="W55" i="90"/>
  <c r="W51" i="90"/>
  <c r="Y41" i="90"/>
  <c r="Y58" i="90"/>
  <c r="Y54" i="90"/>
  <c r="Y50" i="90"/>
  <c r="Y45" i="90"/>
  <c r="W58" i="90"/>
  <c r="W54" i="90"/>
  <c r="W50" i="90"/>
  <c r="Y57" i="90"/>
  <c r="Y53" i="90"/>
  <c r="Y48" i="90"/>
  <c r="Y44" i="90"/>
  <c r="Y56" i="90"/>
  <c r="W46" i="90"/>
  <c r="W45" i="90"/>
  <c r="W57" i="90"/>
  <c r="W53" i="90"/>
  <c r="W48" i="90"/>
  <c r="W44" i="90"/>
  <c r="Y52" i="90"/>
  <c r="Y47" i="90"/>
  <c r="W56" i="90"/>
  <c r="W52" i="90"/>
  <c r="W47" i="90"/>
  <c r="Y55" i="90"/>
  <c r="Y51" i="90"/>
  <c r="Y46" i="90"/>
  <c r="Y42" i="90"/>
  <c r="W41" i="90"/>
  <c r="E40" i="90"/>
  <c r="F40" i="90" s="1"/>
  <c r="G40" i="90" s="1"/>
  <c r="H40" i="90" s="1"/>
  <c r="I40" i="90" s="1"/>
  <c r="J40" i="90" s="1"/>
  <c r="K40" i="90" s="1"/>
  <c r="L40" i="90" s="1"/>
  <c r="M40" i="90" s="1"/>
  <c r="N40" i="90" s="1"/>
  <c r="O40" i="90" s="1"/>
  <c r="P40" i="90" s="1"/>
  <c r="Q40" i="90" s="1"/>
  <c r="R40" i="90" s="1"/>
  <c r="S40" i="90" s="1"/>
  <c r="T40" i="90" s="1"/>
  <c r="U40" i="90" s="1"/>
  <c r="H26" i="110"/>
  <c r="H24" i="110"/>
  <c r="H25" i="110"/>
  <c r="H22" i="110"/>
  <c r="H23" i="110"/>
  <c r="H26" i="124"/>
  <c r="H27" i="124"/>
  <c r="H24" i="124"/>
  <c r="H25" i="124"/>
  <c r="H27" i="125"/>
  <c r="H23" i="124"/>
  <c r="H25" i="125"/>
  <c r="H26" i="125"/>
  <c r="H23" i="125"/>
  <c r="H24" i="125"/>
  <c r="A2" i="135"/>
  <c r="X22" i="73"/>
  <c r="X18" i="73"/>
  <c r="X14" i="73"/>
  <c r="X9" i="73"/>
  <c r="X5" i="73"/>
  <c r="W22" i="73"/>
  <c r="W18" i="73"/>
  <c r="W14" i="73"/>
  <c r="W9" i="73"/>
  <c r="W5" i="73"/>
  <c r="X21" i="73"/>
  <c r="X17" i="73"/>
  <c r="X13" i="73"/>
  <c r="X8" i="73"/>
  <c r="W17" i="73"/>
  <c r="W13" i="73"/>
  <c r="W8" i="73"/>
  <c r="W4" i="73"/>
  <c r="X19" i="73"/>
  <c r="X10" i="73"/>
  <c r="W19" i="73"/>
  <c r="W10" i="73"/>
  <c r="X4" i="73"/>
  <c r="W21" i="73"/>
  <c r="X20" i="73"/>
  <c r="X16" i="73"/>
  <c r="X11" i="73"/>
  <c r="X7" i="73"/>
  <c r="W20" i="73"/>
  <c r="W16" i="73"/>
  <c r="W11" i="73"/>
  <c r="W7" i="73"/>
  <c r="X15" i="73"/>
  <c r="W15" i="73"/>
  <c r="AB22" i="73"/>
  <c r="AB20" i="73"/>
  <c r="AB18" i="73"/>
  <c r="AB16" i="73"/>
  <c r="AB14" i="73"/>
  <c r="AB11" i="73"/>
  <c r="AB9" i="73"/>
  <c r="AB7" i="73"/>
  <c r="AB5" i="73"/>
  <c r="AA22" i="73"/>
  <c r="AA20" i="73"/>
  <c r="AA18" i="73"/>
  <c r="AA16" i="73"/>
  <c r="AA14" i="73"/>
  <c r="AA11" i="73"/>
  <c r="AA9" i="73"/>
  <c r="AA7" i="73"/>
  <c r="AA5" i="73"/>
  <c r="AB21" i="73"/>
  <c r="AB19" i="73"/>
  <c r="AB17" i="73"/>
  <c r="AB15" i="73"/>
  <c r="AB13" i="73"/>
  <c r="AB10" i="73"/>
  <c r="AB8" i="73"/>
  <c r="AB4" i="73"/>
  <c r="AA19" i="73"/>
  <c r="AA17" i="73"/>
  <c r="AA13" i="73"/>
  <c r="AA8" i="73"/>
  <c r="AA21" i="73"/>
  <c r="AA15" i="73"/>
  <c r="AA10" i="73"/>
  <c r="AA4" i="73"/>
  <c r="G4" i="124"/>
  <c r="H8" i="124"/>
  <c r="H4" i="124"/>
  <c r="G8" i="124"/>
  <c r="H7" i="124"/>
  <c r="G7" i="124"/>
  <c r="H6" i="124"/>
  <c r="H5" i="124"/>
  <c r="G6" i="124"/>
  <c r="G5" i="124"/>
  <c r="G4" i="110"/>
  <c r="H8" i="110"/>
  <c r="H4" i="110"/>
  <c r="G8" i="110"/>
  <c r="H7" i="110"/>
  <c r="G7" i="110"/>
  <c r="H6" i="110"/>
  <c r="G6" i="110"/>
  <c r="H5" i="110"/>
  <c r="G5" i="110"/>
  <c r="H8" i="125"/>
  <c r="H6" i="125"/>
  <c r="H7" i="125"/>
  <c r="H4" i="125"/>
  <c r="H5" i="125"/>
  <c r="G7" i="125"/>
  <c r="G8" i="125"/>
  <c r="G4" i="125"/>
  <c r="G6" i="125"/>
  <c r="G5" i="125"/>
  <c r="G28" i="62"/>
  <c r="E2" i="134"/>
  <c r="E74" i="133"/>
  <c r="E26" i="133"/>
  <c r="E50" i="133"/>
  <c r="E2" i="133"/>
  <c r="C130" i="132"/>
  <c r="C122" i="132"/>
  <c r="C114" i="132"/>
  <c r="C129" i="132"/>
  <c r="C121" i="132"/>
  <c r="C113" i="132"/>
  <c r="C128" i="132"/>
  <c r="C120" i="132"/>
  <c r="C112" i="132"/>
  <c r="C127" i="132"/>
  <c r="C119" i="132"/>
  <c r="C123" i="132"/>
  <c r="C126" i="132"/>
  <c r="C118" i="132"/>
  <c r="C116" i="132"/>
  <c r="C115" i="132"/>
  <c r="C125" i="132"/>
  <c r="C117" i="132"/>
  <c r="C124" i="132"/>
  <c r="C108" i="132"/>
  <c r="C100" i="132"/>
  <c r="C92" i="132"/>
  <c r="C107" i="132"/>
  <c r="C99" i="132"/>
  <c r="C91" i="132"/>
  <c r="C93" i="132"/>
  <c r="C106" i="132"/>
  <c r="C98" i="132"/>
  <c r="C90" i="132"/>
  <c r="C105" i="132"/>
  <c r="C97" i="132"/>
  <c r="C104" i="132"/>
  <c r="C96" i="132"/>
  <c r="C103" i="132"/>
  <c r="C95" i="132"/>
  <c r="C102" i="132"/>
  <c r="C94" i="132"/>
  <c r="C101" i="132"/>
  <c r="F3" i="132"/>
  <c r="C86" i="132"/>
  <c r="C78" i="132"/>
  <c r="C70" i="132"/>
  <c r="C85" i="132"/>
  <c r="C77" i="132"/>
  <c r="C69" i="132"/>
  <c r="C84" i="132"/>
  <c r="C76" i="132"/>
  <c r="C68" i="132"/>
  <c r="C83" i="132"/>
  <c r="C75" i="132"/>
  <c r="C82" i="132"/>
  <c r="C74" i="132"/>
  <c r="C80" i="132"/>
  <c r="C81" i="132"/>
  <c r="C73" i="132"/>
  <c r="C72" i="132"/>
  <c r="C79" i="132"/>
  <c r="C71" i="132"/>
  <c r="C64" i="132"/>
  <c r="C56" i="132"/>
  <c r="C48" i="132"/>
  <c r="C63" i="132"/>
  <c r="C55" i="132"/>
  <c r="C47" i="132"/>
  <c r="C62" i="132"/>
  <c r="C54" i="132"/>
  <c r="C46" i="132"/>
  <c r="C61" i="132"/>
  <c r="C53" i="132"/>
  <c r="C49" i="132"/>
  <c r="C60" i="132"/>
  <c r="C52" i="132"/>
  <c r="C59" i="132"/>
  <c r="C51" i="132"/>
  <c r="C58" i="132"/>
  <c r="C50" i="132"/>
  <c r="C57" i="132"/>
  <c r="C41" i="132"/>
  <c r="C42" i="132"/>
  <c r="C37" i="132"/>
  <c r="C40" i="132"/>
  <c r="C39" i="132"/>
  <c r="C38" i="132"/>
  <c r="C36" i="132"/>
  <c r="C28" i="132"/>
  <c r="C35" i="132"/>
  <c r="C27" i="132"/>
  <c r="C34" i="132"/>
  <c r="C26" i="132"/>
  <c r="C33" i="132"/>
  <c r="C25" i="132"/>
  <c r="C32" i="132"/>
  <c r="C31" i="132"/>
  <c r="C30" i="132"/>
  <c r="C29" i="132"/>
  <c r="C24" i="132"/>
  <c r="E6" i="132"/>
  <c r="P88" i="132" s="1"/>
  <c r="F6" i="132"/>
  <c r="P110" i="132" s="1"/>
  <c r="C6" i="132"/>
  <c r="P44" i="132" s="1"/>
  <c r="D6" i="132"/>
  <c r="P66" i="132" s="1"/>
  <c r="E5" i="132"/>
  <c r="F5" i="132"/>
  <c r="C5" i="132"/>
  <c r="D5" i="132"/>
  <c r="E4" i="132"/>
  <c r="F4" i="132"/>
  <c r="C4" i="132"/>
  <c r="D4" i="132"/>
  <c r="C3" i="132"/>
  <c r="E3" i="132"/>
  <c r="D3" i="132"/>
  <c r="H7" i="132"/>
  <c r="E74" i="131"/>
  <c r="E50" i="131"/>
  <c r="E26" i="131"/>
  <c r="E2" i="131"/>
  <c r="E98" i="105"/>
  <c r="F98" i="105" s="1"/>
  <c r="G98" i="105" s="1"/>
  <c r="H98" i="105" s="1"/>
  <c r="I98" i="105" s="1"/>
  <c r="J98" i="105" s="1"/>
  <c r="K98" i="105" s="1"/>
  <c r="L98" i="105" s="1"/>
  <c r="M98" i="105" s="1"/>
  <c r="N98" i="105" s="1"/>
  <c r="O98" i="105" s="1"/>
  <c r="P98" i="105" s="1"/>
  <c r="Q98" i="105" s="1"/>
  <c r="R98" i="105" s="1"/>
  <c r="S98" i="105" s="1"/>
  <c r="T98" i="105" s="1"/>
  <c r="U98" i="105" s="1"/>
  <c r="E2" i="105"/>
  <c r="E50" i="105"/>
  <c r="F50" i="105" s="1"/>
  <c r="G50" i="105" s="1"/>
  <c r="H50" i="105" s="1"/>
  <c r="I50" i="105" s="1"/>
  <c r="J50" i="105" s="1"/>
  <c r="K50" i="105" s="1"/>
  <c r="L50" i="105" s="1"/>
  <c r="M50" i="105" s="1"/>
  <c r="N50" i="105" s="1"/>
  <c r="O50" i="105" s="1"/>
  <c r="P50" i="105" s="1"/>
  <c r="Q50" i="105" s="1"/>
  <c r="R50" i="105" s="1"/>
  <c r="S50" i="105" s="1"/>
  <c r="T50" i="105" s="1"/>
  <c r="U50" i="105" s="1"/>
  <c r="E74" i="105"/>
  <c r="D4" i="130"/>
  <c r="C9" i="130"/>
  <c r="D3" i="130"/>
  <c r="C12" i="130"/>
  <c r="C8" i="130"/>
  <c r="C11" i="130"/>
  <c r="D5" i="130"/>
  <c r="C10" i="130"/>
  <c r="C19" i="129"/>
  <c r="C20" i="129"/>
  <c r="B41" i="129"/>
  <c r="D39" i="129"/>
  <c r="D42" i="129"/>
  <c r="C39" i="129"/>
  <c r="C42" i="129"/>
  <c r="B39" i="129"/>
  <c r="B42" i="129"/>
  <c r="D40" i="129"/>
  <c r="C41" i="129"/>
  <c r="C40" i="129"/>
  <c r="D41" i="129"/>
  <c r="B40" i="129"/>
  <c r="B39" i="128"/>
  <c r="D37" i="128"/>
  <c r="D40" i="128"/>
  <c r="C37" i="128"/>
  <c r="C40" i="128"/>
  <c r="B37" i="128"/>
  <c r="B40" i="128"/>
  <c r="D38" i="128"/>
  <c r="C38" i="128"/>
  <c r="D39" i="128"/>
  <c r="B38" i="128"/>
  <c r="C39" i="128"/>
  <c r="D38" i="127"/>
  <c r="D39" i="127"/>
  <c r="D36" i="127"/>
  <c r="D37" i="127"/>
  <c r="C38" i="127"/>
  <c r="C39" i="127"/>
  <c r="C36" i="127"/>
  <c r="C37" i="127"/>
  <c r="B39" i="127"/>
  <c r="B37" i="127"/>
  <c r="B38" i="127"/>
  <c r="B36" i="127"/>
  <c r="D3" i="129"/>
  <c r="F5" i="135" s="1"/>
  <c r="F14" i="135" s="1"/>
  <c r="C30" i="129"/>
  <c r="C22" i="129"/>
  <c r="C14" i="129"/>
  <c r="C18" i="129"/>
  <c r="C27" i="129"/>
  <c r="C11" i="129"/>
  <c r="C32" i="129"/>
  <c r="C24" i="129"/>
  <c r="C16" i="129"/>
  <c r="C8" i="129"/>
  <c r="C29" i="129"/>
  <c r="C21" i="129"/>
  <c r="C13" i="129"/>
  <c r="D5" i="129"/>
  <c r="F12" i="135" s="1"/>
  <c r="C12" i="129"/>
  <c r="C26" i="129"/>
  <c r="C10" i="129"/>
  <c r="C28" i="129"/>
  <c r="C31" i="129"/>
  <c r="C23" i="129"/>
  <c r="C15" i="129"/>
  <c r="D4" i="129"/>
  <c r="C25" i="129"/>
  <c r="C9" i="129"/>
  <c r="C28" i="128"/>
  <c r="C20" i="128"/>
  <c r="C14" i="128"/>
  <c r="C25" i="128"/>
  <c r="C11" i="128"/>
  <c r="C23" i="128"/>
  <c r="C30" i="128"/>
  <c r="C22" i="128"/>
  <c r="C16" i="128"/>
  <c r="C8" i="128"/>
  <c r="D3" i="128"/>
  <c r="E5" i="135" s="1"/>
  <c r="E14" i="135" s="1"/>
  <c r="C27" i="128"/>
  <c r="C19" i="128"/>
  <c r="C13" i="128"/>
  <c r="D5" i="128"/>
  <c r="E12" i="135" s="1"/>
  <c r="C24" i="128"/>
  <c r="C10" i="128"/>
  <c r="C29" i="128"/>
  <c r="C21" i="128"/>
  <c r="C15" i="128"/>
  <c r="D4" i="128"/>
  <c r="C9" i="128"/>
  <c r="C26" i="128"/>
  <c r="C18" i="128"/>
  <c r="C12" i="128"/>
  <c r="C30" i="127"/>
  <c r="C22" i="127"/>
  <c r="C24" i="127"/>
  <c r="C29" i="127"/>
  <c r="C21" i="127"/>
  <c r="C28" i="127"/>
  <c r="C20" i="127"/>
  <c r="C27" i="127"/>
  <c r="C19" i="127"/>
  <c r="C26" i="127"/>
  <c r="C18" i="127"/>
  <c r="C25" i="127"/>
  <c r="C23" i="127"/>
  <c r="C16" i="127"/>
  <c r="C8" i="127"/>
  <c r="C15" i="127"/>
  <c r="C14" i="127"/>
  <c r="C13" i="127"/>
  <c r="C12" i="127"/>
  <c r="C11" i="127"/>
  <c r="C10" i="127"/>
  <c r="C9" i="127"/>
  <c r="D5" i="127"/>
  <c r="D4" i="127"/>
  <c r="D3" i="127"/>
  <c r="G30" i="94"/>
  <c r="J30" i="94" s="1"/>
  <c r="W72" i="84"/>
  <c r="W64" i="84"/>
  <c r="W55" i="84"/>
  <c r="W71" i="84"/>
  <c r="W63" i="84"/>
  <c r="W54" i="84"/>
  <c r="W70" i="84"/>
  <c r="W61" i="84"/>
  <c r="W57" i="84"/>
  <c r="W69" i="84"/>
  <c r="W60" i="84"/>
  <c r="W68" i="84"/>
  <c r="W59" i="84"/>
  <c r="W66" i="84"/>
  <c r="W67" i="84"/>
  <c r="W58" i="84"/>
  <c r="W65" i="84"/>
  <c r="Y66" i="84"/>
  <c r="Y58" i="84"/>
  <c r="Y71" i="84"/>
  <c r="Y63" i="84"/>
  <c r="Y55" i="84"/>
  <c r="Y68" i="84"/>
  <c r="Y60" i="84"/>
  <c r="Y65" i="84"/>
  <c r="Y57" i="84"/>
  <c r="Y70" i="84"/>
  <c r="Y54" i="84"/>
  <c r="Y67" i="84"/>
  <c r="Y59" i="84"/>
  <c r="Y72" i="84"/>
  <c r="Y64" i="84"/>
  <c r="E53" i="84"/>
  <c r="Y69" i="84"/>
  <c r="Y61" i="84"/>
  <c r="W47" i="84"/>
  <c r="W39" i="84"/>
  <c r="W30" i="84"/>
  <c r="W46" i="84"/>
  <c r="W38" i="84"/>
  <c r="W29" i="84"/>
  <c r="W45" i="84"/>
  <c r="W36" i="84"/>
  <c r="W44" i="84"/>
  <c r="W35" i="84"/>
  <c r="W43" i="84"/>
  <c r="W34" i="84"/>
  <c r="W42" i="84"/>
  <c r="W33" i="84"/>
  <c r="W40" i="84"/>
  <c r="W41" i="84"/>
  <c r="W32" i="84"/>
  <c r="Y41" i="84"/>
  <c r="Y33" i="84"/>
  <c r="Y46" i="84"/>
  <c r="Y38" i="84"/>
  <c r="Y30" i="84"/>
  <c r="E28" i="84"/>
  <c r="Y43" i="84"/>
  <c r="Y35" i="84"/>
  <c r="Y39" i="84"/>
  <c r="Y40" i="84"/>
  <c r="Y32" i="84"/>
  <c r="Y45" i="84"/>
  <c r="Y29" i="84"/>
  <c r="Y47" i="84"/>
  <c r="Y42" i="84"/>
  <c r="Y34" i="84"/>
  <c r="Y44" i="84"/>
  <c r="Y36" i="84"/>
  <c r="X3" i="73"/>
  <c r="Y22" i="84"/>
  <c r="Y14" i="84"/>
  <c r="Y9" i="84"/>
  <c r="Y5" i="84"/>
  <c r="W22" i="84"/>
  <c r="W18" i="84"/>
  <c r="W14" i="84"/>
  <c r="W9" i="84"/>
  <c r="W5" i="84"/>
  <c r="Y17" i="84"/>
  <c r="Y21" i="84"/>
  <c r="Y13" i="84"/>
  <c r="Y8" i="84"/>
  <c r="Y4" i="84"/>
  <c r="W21" i="84"/>
  <c r="W17" i="84"/>
  <c r="W13" i="84"/>
  <c r="W8" i="84"/>
  <c r="W4" i="84"/>
  <c r="Y15" i="84"/>
  <c r="Y20" i="84"/>
  <c r="Y16" i="84"/>
  <c r="Y11" i="84"/>
  <c r="Y7" i="84"/>
  <c r="Y10" i="84"/>
  <c r="W20" i="84"/>
  <c r="W16" i="84"/>
  <c r="W11" i="84"/>
  <c r="W7" i="84"/>
  <c r="Y19" i="84"/>
  <c r="W19" i="84"/>
  <c r="W15" i="84"/>
  <c r="W10" i="84"/>
  <c r="Y18" i="84"/>
  <c r="G49" i="94"/>
  <c r="G48" i="94"/>
  <c r="G47" i="94"/>
  <c r="G46" i="94"/>
  <c r="G45" i="94"/>
  <c r="G44" i="94"/>
  <c r="G43" i="94"/>
  <c r="G35" i="94"/>
  <c r="G42" i="94"/>
  <c r="G41" i="94"/>
  <c r="G33" i="94"/>
  <c r="G40" i="94"/>
  <c r="G32" i="94"/>
  <c r="G39" i="94"/>
  <c r="G31" i="94"/>
  <c r="G37" i="94"/>
  <c r="G38" i="94"/>
  <c r="G36" i="94"/>
  <c r="G34" i="94"/>
  <c r="Y21" i="94"/>
  <c r="Y17" i="94"/>
  <c r="Y13" i="94"/>
  <c r="Y8" i="94"/>
  <c r="Y4" i="94"/>
  <c r="W21" i="94"/>
  <c r="W17" i="94"/>
  <c r="W13" i="94"/>
  <c r="W8" i="94"/>
  <c r="W4" i="94"/>
  <c r="W9" i="94"/>
  <c r="Y20" i="94"/>
  <c r="Y16" i="94"/>
  <c r="Y12" i="94"/>
  <c r="Y7" i="94"/>
  <c r="Y3" i="94"/>
  <c r="W20" i="94"/>
  <c r="W16" i="94"/>
  <c r="W12" i="94"/>
  <c r="W7" i="94"/>
  <c r="W14" i="94"/>
  <c r="Y19" i="94"/>
  <c r="Y15" i="94"/>
  <c r="Y10" i="94"/>
  <c r="Y6" i="94"/>
  <c r="W19" i="94"/>
  <c r="W15" i="94"/>
  <c r="W10" i="94"/>
  <c r="W6" i="94"/>
  <c r="Y18" i="94"/>
  <c r="Y14" i="94"/>
  <c r="Y9" i="94"/>
  <c r="W18" i="94"/>
  <c r="G64" i="91"/>
  <c r="G59" i="91"/>
  <c r="G63" i="91"/>
  <c r="G61" i="91"/>
  <c r="G60" i="91"/>
  <c r="G62" i="91"/>
  <c r="G46" i="91"/>
  <c r="J46" i="91" s="1"/>
  <c r="G58" i="91"/>
  <c r="G50" i="91"/>
  <c r="G57" i="91"/>
  <c r="G49" i="91"/>
  <c r="G56" i="91"/>
  <c r="G48" i="91"/>
  <c r="G55" i="91"/>
  <c r="G47" i="91"/>
  <c r="G54" i="91"/>
  <c r="G53" i="91"/>
  <c r="G51" i="91"/>
  <c r="G52" i="91"/>
  <c r="K30" i="91"/>
  <c r="K28" i="91"/>
  <c r="K29" i="91"/>
  <c r="J29" i="91"/>
  <c r="J30" i="91"/>
  <c r="H30" i="91"/>
  <c r="J28" i="91"/>
  <c r="H28" i="91"/>
  <c r="H29" i="91"/>
  <c r="G30" i="91"/>
  <c r="G27" i="62"/>
  <c r="Y21" i="91"/>
  <c r="Y17" i="91"/>
  <c r="Y13" i="91"/>
  <c r="Y8" i="91"/>
  <c r="Y4" i="91"/>
  <c r="W15" i="91"/>
  <c r="W21" i="91"/>
  <c r="W17" i="91"/>
  <c r="W13" i="91"/>
  <c r="W8" i="91"/>
  <c r="W4" i="91"/>
  <c r="W6" i="91"/>
  <c r="Y18" i="91"/>
  <c r="Y20" i="91"/>
  <c r="Y16" i="91"/>
  <c r="Y12" i="91"/>
  <c r="Y7" i="91"/>
  <c r="Y3" i="91"/>
  <c r="W20" i="91"/>
  <c r="W16" i="91"/>
  <c r="W12" i="91"/>
  <c r="W7" i="91"/>
  <c r="W3" i="91"/>
  <c r="Y9" i="91"/>
  <c r="Y19" i="91"/>
  <c r="Y15" i="91"/>
  <c r="Y10" i="91"/>
  <c r="Y6" i="91"/>
  <c r="W10" i="91"/>
  <c r="W18" i="91"/>
  <c r="W14" i="91"/>
  <c r="W9" i="91"/>
  <c r="W19" i="91"/>
  <c r="Y14" i="91"/>
  <c r="K32" i="62"/>
  <c r="K31" i="62"/>
  <c r="K30" i="62"/>
  <c r="K29" i="62"/>
  <c r="K28" i="62"/>
  <c r="K27" i="62"/>
  <c r="I27" i="62"/>
  <c r="I32" i="62"/>
  <c r="I31" i="62"/>
  <c r="I30" i="62"/>
  <c r="I29" i="62"/>
  <c r="I28" i="62"/>
  <c r="G32" i="62"/>
  <c r="G31" i="62"/>
  <c r="G30" i="62"/>
  <c r="G29" i="62"/>
  <c r="H26" i="90"/>
  <c r="Y13" i="62"/>
  <c r="Y20" i="62"/>
  <c r="Y12" i="62"/>
  <c r="Y3" i="62"/>
  <c r="Y6" i="62"/>
  <c r="Y19" i="62"/>
  <c r="Y10" i="62"/>
  <c r="Y7" i="62"/>
  <c r="Y18" i="62"/>
  <c r="Y9" i="62"/>
  <c r="Y17" i="62"/>
  <c r="Y8" i="62"/>
  <c r="Y16" i="62"/>
  <c r="Y14" i="62"/>
  <c r="Y21" i="62"/>
  <c r="Y4" i="62"/>
  <c r="Y15" i="62"/>
  <c r="Y121" i="125"/>
  <c r="Y117" i="125"/>
  <c r="Y113" i="125"/>
  <c r="Y108" i="125"/>
  <c r="Y104" i="125"/>
  <c r="Y96" i="125"/>
  <c r="Y92" i="125"/>
  <c r="Y87" i="125"/>
  <c r="Y83" i="125"/>
  <c r="Y75" i="125"/>
  <c r="Y71" i="125"/>
  <c r="Y67" i="125"/>
  <c r="Y62" i="125"/>
  <c r="Y58" i="125"/>
  <c r="Y50" i="125"/>
  <c r="Y46" i="125"/>
  <c r="Y37" i="125"/>
  <c r="W121" i="125"/>
  <c r="W117" i="125"/>
  <c r="W113" i="125"/>
  <c r="W108" i="125"/>
  <c r="W104" i="125"/>
  <c r="W96" i="125"/>
  <c r="W92" i="125"/>
  <c r="W87" i="125"/>
  <c r="W83" i="125"/>
  <c r="W75" i="125"/>
  <c r="W71" i="125"/>
  <c r="W67" i="125"/>
  <c r="W62" i="125"/>
  <c r="W58" i="125"/>
  <c r="W50" i="125"/>
  <c r="W46" i="125"/>
  <c r="W41" i="125"/>
  <c r="W37" i="125"/>
  <c r="Y120" i="125"/>
  <c r="Y116" i="125"/>
  <c r="Y112" i="125"/>
  <c r="Y107" i="125"/>
  <c r="Y103" i="125"/>
  <c r="Y95" i="125"/>
  <c r="Y91" i="125"/>
  <c r="Y86" i="125"/>
  <c r="Y74" i="125"/>
  <c r="Y70" i="125"/>
  <c r="Y66" i="125"/>
  <c r="Y61" i="125"/>
  <c r="Y57" i="125"/>
  <c r="Y49" i="125"/>
  <c r="Y45" i="125"/>
  <c r="Y40" i="125"/>
  <c r="W120" i="125"/>
  <c r="W116" i="125"/>
  <c r="W112" i="125"/>
  <c r="W107" i="125"/>
  <c r="W103" i="125"/>
  <c r="W95" i="125"/>
  <c r="W91" i="125"/>
  <c r="W86" i="125"/>
  <c r="W74" i="125"/>
  <c r="W70" i="125"/>
  <c r="W66" i="125"/>
  <c r="W61" i="125"/>
  <c r="W57" i="125"/>
  <c r="W49" i="125"/>
  <c r="W45" i="125"/>
  <c r="W40" i="125"/>
  <c r="Y109" i="125"/>
  <c r="Y119" i="125"/>
  <c r="Y115" i="125"/>
  <c r="Y110" i="125"/>
  <c r="Y106" i="125"/>
  <c r="Y98" i="125"/>
  <c r="Y94" i="125"/>
  <c r="Y90" i="125"/>
  <c r="Y85" i="125"/>
  <c r="Y81" i="125"/>
  <c r="Y73" i="125"/>
  <c r="Y69" i="125"/>
  <c r="Y64" i="125"/>
  <c r="Y60" i="125"/>
  <c r="Y52" i="125"/>
  <c r="Y48" i="125"/>
  <c r="Y44" i="125"/>
  <c r="Y39" i="125"/>
  <c r="Y35" i="125"/>
  <c r="Y84" i="125"/>
  <c r="W119" i="125"/>
  <c r="W115" i="125"/>
  <c r="W110" i="125"/>
  <c r="W106" i="125"/>
  <c r="W98" i="125"/>
  <c r="W94" i="125"/>
  <c r="W90" i="125"/>
  <c r="W85" i="125"/>
  <c r="W81" i="125"/>
  <c r="W73" i="125"/>
  <c r="W69" i="125"/>
  <c r="W64" i="125"/>
  <c r="W60" i="125"/>
  <c r="W52" i="125"/>
  <c r="W48" i="125"/>
  <c r="W44" i="125"/>
  <c r="W39" i="125"/>
  <c r="W35" i="125"/>
  <c r="Y118" i="125"/>
  <c r="Y114" i="125"/>
  <c r="Y97" i="125"/>
  <c r="Y93" i="125"/>
  <c r="Y89" i="125"/>
  <c r="Y80" i="125"/>
  <c r="Y72" i="125"/>
  <c r="Y68" i="125"/>
  <c r="Y63" i="125"/>
  <c r="Y51" i="125"/>
  <c r="Y47" i="125"/>
  <c r="Y43" i="125"/>
  <c r="Y38" i="125"/>
  <c r="Y34" i="125"/>
  <c r="W118" i="125"/>
  <c r="W114" i="125"/>
  <c r="W109" i="125"/>
  <c r="W97" i="125"/>
  <c r="W93" i="125"/>
  <c r="W89" i="125"/>
  <c r="W84" i="125"/>
  <c r="W80" i="125"/>
  <c r="W72" i="125"/>
  <c r="W68" i="125"/>
  <c r="W63" i="125"/>
  <c r="W51" i="125"/>
  <c r="W47" i="125"/>
  <c r="W43" i="125"/>
  <c r="W38" i="125"/>
  <c r="W34" i="125"/>
  <c r="Y41" i="125"/>
  <c r="Y96" i="124"/>
  <c r="Y92" i="124"/>
  <c r="Y88" i="124"/>
  <c r="Y83" i="124"/>
  <c r="Y79" i="124"/>
  <c r="Y71" i="124"/>
  <c r="Y67" i="124"/>
  <c r="Y62" i="124"/>
  <c r="Y58" i="124"/>
  <c r="Y50" i="124"/>
  <c r="Y46" i="124"/>
  <c r="Y42" i="124"/>
  <c r="Y37" i="124"/>
  <c r="Y33" i="124"/>
  <c r="Y73" i="124"/>
  <c r="W72" i="124"/>
  <c r="W96" i="124"/>
  <c r="W92" i="124"/>
  <c r="W88" i="124"/>
  <c r="W83" i="124"/>
  <c r="W79" i="124"/>
  <c r="W71" i="124"/>
  <c r="W67" i="124"/>
  <c r="W62" i="124"/>
  <c r="W58" i="124"/>
  <c r="W50" i="124"/>
  <c r="W46" i="124"/>
  <c r="W42" i="124"/>
  <c r="W37" i="124"/>
  <c r="W33" i="124"/>
  <c r="Y85" i="124"/>
  <c r="Y95" i="124"/>
  <c r="Y91" i="124"/>
  <c r="Y87" i="124"/>
  <c r="Y82" i="124"/>
  <c r="Y78" i="124"/>
  <c r="Y70" i="124"/>
  <c r="Y66" i="124"/>
  <c r="Y61" i="124"/>
  <c r="Y49" i="124"/>
  <c r="Y45" i="124"/>
  <c r="Y41" i="124"/>
  <c r="Y36" i="124"/>
  <c r="Y32" i="124"/>
  <c r="Y90" i="124"/>
  <c r="Y81" i="124"/>
  <c r="Y69" i="124"/>
  <c r="Y65" i="124"/>
  <c r="Y56" i="124"/>
  <c r="Y44" i="124"/>
  <c r="Y35" i="124"/>
  <c r="Y93" i="124"/>
  <c r="Y72" i="124"/>
  <c r="Y68" i="124"/>
  <c r="Y64" i="124"/>
  <c r="Y59" i="124"/>
  <c r="Y55" i="124"/>
  <c r="Y47" i="124"/>
  <c r="Y38" i="124"/>
  <c r="W84" i="124"/>
  <c r="W68" i="124"/>
  <c r="W59" i="124"/>
  <c r="W43" i="124"/>
  <c r="W95" i="124"/>
  <c r="W91" i="124"/>
  <c r="W87" i="124"/>
  <c r="W82" i="124"/>
  <c r="W78" i="124"/>
  <c r="W70" i="124"/>
  <c r="W66" i="124"/>
  <c r="W61" i="124"/>
  <c r="W49" i="124"/>
  <c r="W45" i="124"/>
  <c r="W41" i="124"/>
  <c r="W36" i="124"/>
  <c r="W32" i="124"/>
  <c r="Y94" i="124"/>
  <c r="Y60" i="124"/>
  <c r="Y48" i="124"/>
  <c r="Y39" i="124"/>
  <c r="Y89" i="124"/>
  <c r="Y43" i="124"/>
  <c r="W93" i="124"/>
  <c r="W55" i="124"/>
  <c r="W89" i="124"/>
  <c r="W64" i="124"/>
  <c r="W47" i="124"/>
  <c r="W94" i="124"/>
  <c r="W90" i="124"/>
  <c r="W85" i="124"/>
  <c r="W81" i="124"/>
  <c r="W73" i="124"/>
  <c r="W69" i="124"/>
  <c r="W65" i="124"/>
  <c r="W60" i="124"/>
  <c r="W56" i="124"/>
  <c r="W48" i="124"/>
  <c r="W44" i="124"/>
  <c r="W39" i="124"/>
  <c r="W35" i="124"/>
  <c r="Y84" i="124"/>
  <c r="W38" i="124"/>
  <c r="Y95" i="110"/>
  <c r="Y91" i="110"/>
  <c r="Y87" i="110"/>
  <c r="Y82" i="110"/>
  <c r="Y78" i="110"/>
  <c r="Y70" i="110"/>
  <c r="Y66" i="110"/>
  <c r="Y61" i="110"/>
  <c r="Y57" i="110"/>
  <c r="Y49" i="110"/>
  <c r="Y45" i="110"/>
  <c r="Y41" i="110"/>
  <c r="Y36" i="110"/>
  <c r="Y32" i="110"/>
  <c r="W95" i="110"/>
  <c r="W91" i="110"/>
  <c r="W87" i="110"/>
  <c r="W82" i="110"/>
  <c r="W78" i="110"/>
  <c r="W70" i="110"/>
  <c r="W66" i="110"/>
  <c r="W61" i="110"/>
  <c r="W57" i="110"/>
  <c r="W49" i="110"/>
  <c r="W45" i="110"/>
  <c r="W41" i="110"/>
  <c r="W36" i="110"/>
  <c r="W32" i="110"/>
  <c r="Y94" i="110"/>
  <c r="Y90" i="110"/>
  <c r="Y86" i="110"/>
  <c r="Y81" i="110"/>
  <c r="Y77" i="110"/>
  <c r="Y69" i="110"/>
  <c r="Y65" i="110"/>
  <c r="Y60" i="110"/>
  <c r="Y48" i="110"/>
  <c r="Y44" i="110"/>
  <c r="Y40" i="110"/>
  <c r="Y35" i="110"/>
  <c r="Y31" i="110"/>
  <c r="W94" i="110"/>
  <c r="W90" i="110"/>
  <c r="W86" i="110"/>
  <c r="W81" i="110"/>
  <c r="W77" i="110"/>
  <c r="W69" i="110"/>
  <c r="W65" i="110"/>
  <c r="W60" i="110"/>
  <c r="W48" i="110"/>
  <c r="W44" i="110"/>
  <c r="W40" i="110"/>
  <c r="W35" i="110"/>
  <c r="W31" i="110"/>
  <c r="W47" i="110"/>
  <c r="Y93" i="110"/>
  <c r="Y89" i="110"/>
  <c r="Y84" i="110"/>
  <c r="Y80" i="110"/>
  <c r="Y72" i="110"/>
  <c r="Y68" i="110"/>
  <c r="Y64" i="110"/>
  <c r="Y59" i="110"/>
  <c r="Y55" i="110"/>
  <c r="Y47" i="110"/>
  <c r="Y43" i="110"/>
  <c r="Y38" i="110"/>
  <c r="Y34" i="110"/>
  <c r="W55" i="110"/>
  <c r="W93" i="110"/>
  <c r="W89" i="110"/>
  <c r="W84" i="110"/>
  <c r="W80" i="110"/>
  <c r="W72" i="110"/>
  <c r="W68" i="110"/>
  <c r="W64" i="110"/>
  <c r="W59" i="110"/>
  <c r="W43" i="110"/>
  <c r="W38" i="110"/>
  <c r="W34" i="110"/>
  <c r="Y92" i="110"/>
  <c r="Y88" i="110"/>
  <c r="Y83" i="110"/>
  <c r="Y71" i="110"/>
  <c r="Y67" i="110"/>
  <c r="Y63" i="110"/>
  <c r="Y58" i="110"/>
  <c r="Y54" i="110"/>
  <c r="Y46" i="110"/>
  <c r="Y42" i="110"/>
  <c r="Y37" i="110"/>
  <c r="W92" i="110"/>
  <c r="W88" i="110"/>
  <c r="W83" i="110"/>
  <c r="W71" i="110"/>
  <c r="W67" i="110"/>
  <c r="W63" i="110"/>
  <c r="W58" i="110"/>
  <c r="W54" i="110"/>
  <c r="W46" i="110"/>
  <c r="W42" i="110"/>
  <c r="W37" i="110"/>
  <c r="Y20" i="90"/>
  <c r="Y16" i="90"/>
  <c r="Y12" i="90"/>
  <c r="Y7" i="90"/>
  <c r="Y3" i="90"/>
  <c r="W20" i="90"/>
  <c r="W16" i="90"/>
  <c r="W12" i="90"/>
  <c r="W7" i="90"/>
  <c r="W3" i="90"/>
  <c r="Y14" i="90"/>
  <c r="Y19" i="90"/>
  <c r="Y15" i="90"/>
  <c r="Y10" i="90"/>
  <c r="Y6" i="90"/>
  <c r="W19" i="90"/>
  <c r="W15" i="90"/>
  <c r="W10" i="90"/>
  <c r="W6" i="90"/>
  <c r="Y18" i="90"/>
  <c r="Y9" i="90"/>
  <c r="W18" i="90"/>
  <c r="W14" i="90"/>
  <c r="W9" i="90"/>
  <c r="Y21" i="90"/>
  <c r="Y17" i="90"/>
  <c r="Y13" i="90"/>
  <c r="Y8" i="90"/>
  <c r="Y4" i="90"/>
  <c r="W21" i="90"/>
  <c r="W17" i="90"/>
  <c r="W13" i="90"/>
  <c r="W8" i="90"/>
  <c r="W4" i="90"/>
  <c r="H8" i="126"/>
  <c r="E33" i="125"/>
  <c r="F7" i="126"/>
  <c r="C3" i="126"/>
  <c r="C7" i="126"/>
  <c r="E7" i="126"/>
  <c r="D7" i="126"/>
  <c r="F3" i="126"/>
  <c r="F6" i="126"/>
  <c r="F5" i="126"/>
  <c r="F4" i="126"/>
  <c r="E5" i="126"/>
  <c r="E3" i="126"/>
  <c r="D5" i="126"/>
  <c r="D3" i="126"/>
  <c r="D6" i="126"/>
  <c r="C5" i="126"/>
  <c r="D4" i="126"/>
  <c r="E6" i="126"/>
  <c r="C6" i="126"/>
  <c r="C4" i="126"/>
  <c r="E4" i="126"/>
  <c r="G23" i="125"/>
  <c r="I27" i="125"/>
  <c r="G25" i="125"/>
  <c r="I24" i="125"/>
  <c r="G27" i="125"/>
  <c r="I26" i="125"/>
  <c r="G24" i="125"/>
  <c r="I23" i="125"/>
  <c r="G26" i="125"/>
  <c r="I25" i="125"/>
  <c r="E102" i="125"/>
  <c r="E56" i="125"/>
  <c r="E79" i="125"/>
  <c r="I27" i="124"/>
  <c r="G25" i="124"/>
  <c r="I24" i="124"/>
  <c r="G27" i="124"/>
  <c r="I26" i="124"/>
  <c r="G24" i="124"/>
  <c r="I23" i="124"/>
  <c r="I25" i="124"/>
  <c r="G23" i="124"/>
  <c r="G26" i="124"/>
  <c r="E54" i="124"/>
  <c r="E77" i="124"/>
  <c r="E31" i="124"/>
  <c r="I26" i="110"/>
  <c r="I25" i="110"/>
  <c r="I24" i="110"/>
  <c r="I23" i="110"/>
  <c r="I22" i="110"/>
  <c r="G24" i="110"/>
  <c r="G22" i="110"/>
  <c r="G23" i="110"/>
  <c r="G25" i="110"/>
  <c r="G26" i="110"/>
  <c r="B10" i="123"/>
  <c r="B5" i="123"/>
  <c r="F10" i="123"/>
  <c r="J10" i="123"/>
  <c r="I10" i="123"/>
  <c r="H10" i="123"/>
  <c r="G10" i="123"/>
  <c r="E10" i="123"/>
  <c r="B4" i="123"/>
  <c r="G4" i="123"/>
  <c r="G5" i="123"/>
  <c r="F4" i="123"/>
  <c r="F5" i="123"/>
  <c r="E5" i="123"/>
  <c r="E4" i="123"/>
  <c r="E26" i="90"/>
  <c r="E27" i="90"/>
  <c r="J26" i="90"/>
  <c r="J27" i="90"/>
  <c r="I26" i="90"/>
  <c r="I27" i="90"/>
  <c r="H27" i="90"/>
  <c r="E53" i="110"/>
  <c r="E76" i="110"/>
  <c r="E2" i="115"/>
  <c r="A2" i="2"/>
  <c r="E2" i="113"/>
  <c r="E2" i="114"/>
  <c r="E2" i="111"/>
  <c r="E30" i="110"/>
  <c r="E26" i="105"/>
  <c r="E2" i="94"/>
  <c r="E2" i="90"/>
  <c r="E2" i="91"/>
  <c r="E3" i="84"/>
  <c r="E3" i="73"/>
  <c r="E2" i="64"/>
  <c r="E2" i="62"/>
  <c r="J14" i="28"/>
  <c r="T14" i="28"/>
  <c r="U14" i="28" s="1"/>
  <c r="V14" i="28" s="1"/>
  <c r="W14" i="28" s="1"/>
  <c r="J11" i="28"/>
  <c r="T11" i="28"/>
  <c r="U11" i="28" s="1"/>
  <c r="V11" i="28" s="1"/>
  <c r="W11" i="28" s="1"/>
  <c r="K7" i="28"/>
  <c r="L7" i="28"/>
  <c r="J22" i="28"/>
  <c r="X56" i="110" l="1"/>
  <c r="X43" i="90"/>
  <c r="X79" i="110"/>
  <c r="X5" i="90"/>
  <c r="X33" i="110"/>
  <c r="X34" i="124"/>
  <c r="X57" i="124"/>
  <c r="X36" i="125"/>
  <c r="X80" i="124"/>
  <c r="X59" i="125"/>
  <c r="X105" i="125"/>
  <c r="X82" i="125"/>
  <c r="X5" i="94"/>
  <c r="X31" i="84"/>
  <c r="X5" i="91"/>
  <c r="Z17" i="137"/>
  <c r="Z4" i="137"/>
  <c r="X56" i="84"/>
  <c r="Z8" i="137"/>
  <c r="Z20" i="137"/>
  <c r="F2" i="137"/>
  <c r="E3" i="137" s="1"/>
  <c r="Z9" i="137"/>
  <c r="Z13" i="137"/>
  <c r="Z14" i="137"/>
  <c r="Z18" i="137"/>
  <c r="Z21" i="137"/>
  <c r="Z15" i="137"/>
  <c r="Z10" i="137"/>
  <c r="Z5" i="137"/>
  <c r="Z7" i="137"/>
  <c r="Z19" i="137"/>
  <c r="Z16" i="137"/>
  <c r="Z3" i="137"/>
  <c r="Z6" i="137"/>
  <c r="X6" i="84"/>
  <c r="AC6" i="73"/>
  <c r="Y6" i="73"/>
  <c r="X57" i="90"/>
  <c r="F2" i="113"/>
  <c r="F2" i="115"/>
  <c r="X42" i="90"/>
  <c r="F18" i="135"/>
  <c r="E18" i="135"/>
  <c r="F16" i="135"/>
  <c r="E16" i="135"/>
  <c r="F15" i="135"/>
  <c r="E15" i="135"/>
  <c r="X46" i="90"/>
  <c r="X47" i="90"/>
  <c r="X54" i="90"/>
  <c r="X58" i="90"/>
  <c r="X44" i="90"/>
  <c r="X52" i="90"/>
  <c r="X55" i="90"/>
  <c r="Y61" i="90"/>
  <c r="Y49" i="90"/>
  <c r="X45" i="90"/>
  <c r="X48" i="90"/>
  <c r="Y60" i="90"/>
  <c r="X41" i="90"/>
  <c r="W61" i="90"/>
  <c r="W49" i="90"/>
  <c r="W60" i="90"/>
  <c r="X50" i="90"/>
  <c r="X53" i="90"/>
  <c r="X56" i="90"/>
  <c r="X51" i="90"/>
  <c r="X59" i="90"/>
  <c r="F33" i="135"/>
  <c r="E33" i="135"/>
  <c r="E13" i="135"/>
  <c r="F13" i="135"/>
  <c r="D30" i="127"/>
  <c r="E30" i="127" s="1"/>
  <c r="D44" i="135" s="1"/>
  <c r="D12" i="135"/>
  <c r="D10" i="130"/>
  <c r="E10" i="130" s="1"/>
  <c r="G21" i="135" s="1"/>
  <c r="G10" i="135"/>
  <c r="D10" i="129"/>
  <c r="E10" i="129" s="1"/>
  <c r="F21" i="135" s="1"/>
  <c r="F10" i="135"/>
  <c r="F11" i="135" s="1"/>
  <c r="D10" i="128"/>
  <c r="E10" i="128" s="1"/>
  <c r="E21" i="135" s="1"/>
  <c r="E10" i="135"/>
  <c r="E11" i="135" s="1"/>
  <c r="D10" i="127"/>
  <c r="E10" i="127" s="1"/>
  <c r="D21" i="135" s="1"/>
  <c r="D10" i="135"/>
  <c r="D29" i="127"/>
  <c r="E29" i="127" s="1"/>
  <c r="D43" i="135" s="1"/>
  <c r="D5" i="135"/>
  <c r="D18" i="135" s="1"/>
  <c r="C4" i="135"/>
  <c r="D6" i="135" s="1"/>
  <c r="I8" i="110"/>
  <c r="I8" i="124"/>
  <c r="I6" i="110"/>
  <c r="I5" i="110"/>
  <c r="I7" i="124"/>
  <c r="I4" i="110"/>
  <c r="G9" i="110"/>
  <c r="I5" i="124"/>
  <c r="H9" i="110"/>
  <c r="I7" i="110"/>
  <c r="I6" i="124"/>
  <c r="H9" i="124"/>
  <c r="G9" i="124"/>
  <c r="I4" i="124"/>
  <c r="I7" i="125"/>
  <c r="H9" i="125"/>
  <c r="I6" i="125"/>
  <c r="I5" i="125"/>
  <c r="I8" i="125"/>
  <c r="G9" i="125"/>
  <c r="I4" i="125"/>
  <c r="F2" i="134"/>
  <c r="F2" i="133"/>
  <c r="G2" i="133" s="1"/>
  <c r="H2" i="133" s="1"/>
  <c r="I2" i="133" s="1"/>
  <c r="J2" i="133" s="1"/>
  <c r="K2" i="133" s="1"/>
  <c r="L2" i="133" s="1"/>
  <c r="M2" i="133" s="1"/>
  <c r="N2" i="133" s="1"/>
  <c r="O2" i="133" s="1"/>
  <c r="P2" i="133" s="1"/>
  <c r="Q2" i="133" s="1"/>
  <c r="R2" i="133" s="1"/>
  <c r="S2" i="133" s="1"/>
  <c r="T2" i="133" s="1"/>
  <c r="U2" i="133" s="1"/>
  <c r="F50" i="133"/>
  <c r="G50" i="133" s="1"/>
  <c r="H50" i="133" s="1"/>
  <c r="I50" i="133" s="1"/>
  <c r="J50" i="133" s="1"/>
  <c r="K50" i="133" s="1"/>
  <c r="L50" i="133" s="1"/>
  <c r="M50" i="133" s="1"/>
  <c r="N50" i="133" s="1"/>
  <c r="O50" i="133" s="1"/>
  <c r="P50" i="133" s="1"/>
  <c r="Q50" i="133" s="1"/>
  <c r="R50" i="133" s="1"/>
  <c r="S50" i="133" s="1"/>
  <c r="T50" i="133" s="1"/>
  <c r="U50" i="133" s="1"/>
  <c r="F26" i="133"/>
  <c r="F74" i="133"/>
  <c r="G74" i="133" s="1"/>
  <c r="H74" i="133" s="1"/>
  <c r="I74" i="133" s="1"/>
  <c r="J74" i="133" s="1"/>
  <c r="K74" i="133" s="1"/>
  <c r="L74" i="133" s="1"/>
  <c r="M74" i="133" s="1"/>
  <c r="N74" i="133" s="1"/>
  <c r="O74" i="133" s="1"/>
  <c r="P74" i="133" s="1"/>
  <c r="Q74" i="133" s="1"/>
  <c r="R74" i="133" s="1"/>
  <c r="S74" i="133" s="1"/>
  <c r="T74" i="133" s="1"/>
  <c r="U74" i="133" s="1"/>
  <c r="D121" i="132"/>
  <c r="D112" i="132"/>
  <c r="D119" i="132"/>
  <c r="D120" i="132"/>
  <c r="D130" i="132"/>
  <c r="D117" i="132"/>
  <c r="D126" i="132"/>
  <c r="D116" i="132"/>
  <c r="D118" i="132"/>
  <c r="D124" i="132"/>
  <c r="D114" i="132"/>
  <c r="D125" i="132"/>
  <c r="D128" i="132"/>
  <c r="D122" i="132"/>
  <c r="D129" i="132"/>
  <c r="D115" i="132"/>
  <c r="D127" i="132"/>
  <c r="D113" i="132"/>
  <c r="D123" i="132"/>
  <c r="E112" i="132"/>
  <c r="F112" i="132" s="1"/>
  <c r="G112" i="132" s="1"/>
  <c r="D97" i="132"/>
  <c r="D99" i="132"/>
  <c r="D108" i="132"/>
  <c r="D94" i="132"/>
  <c r="D98" i="132"/>
  <c r="D102" i="132"/>
  <c r="D96" i="132"/>
  <c r="D106" i="132"/>
  <c r="D92" i="132"/>
  <c r="D103" i="132"/>
  <c r="D104" i="132"/>
  <c r="D100" i="132"/>
  <c r="D107" i="132"/>
  <c r="D93" i="132"/>
  <c r="D105" i="132"/>
  <c r="D91" i="132"/>
  <c r="D101" i="132"/>
  <c r="D90" i="132"/>
  <c r="D95" i="132"/>
  <c r="E90" i="132"/>
  <c r="F90" i="132" s="1"/>
  <c r="G90" i="132" s="1"/>
  <c r="D73" i="132"/>
  <c r="D76" i="132"/>
  <c r="D81" i="132"/>
  <c r="D84" i="132"/>
  <c r="D80" i="132"/>
  <c r="D69" i="132"/>
  <c r="D74" i="132"/>
  <c r="D77" i="132"/>
  <c r="D82" i="132"/>
  <c r="D85" i="132"/>
  <c r="D71" i="132"/>
  <c r="D75" i="132"/>
  <c r="D70" i="132"/>
  <c r="D79" i="132"/>
  <c r="D83" i="132"/>
  <c r="D78" i="132"/>
  <c r="D72" i="132"/>
  <c r="D68" i="132"/>
  <c r="D86" i="132"/>
  <c r="E68" i="132"/>
  <c r="F68" i="132" s="1"/>
  <c r="G68" i="132" s="1"/>
  <c r="D53" i="132"/>
  <c r="D47" i="132"/>
  <c r="D64" i="132"/>
  <c r="D60" i="132"/>
  <c r="D46" i="132"/>
  <c r="D50" i="132"/>
  <c r="D54" i="132"/>
  <c r="D58" i="132"/>
  <c r="D52" i="132"/>
  <c r="D62" i="132"/>
  <c r="D48" i="132"/>
  <c r="D59" i="132"/>
  <c r="D55" i="132"/>
  <c r="D56" i="132"/>
  <c r="D63" i="132"/>
  <c r="D49" i="132"/>
  <c r="D61" i="132"/>
  <c r="D51" i="132"/>
  <c r="D57" i="132"/>
  <c r="E46" i="132"/>
  <c r="F46" i="132" s="1"/>
  <c r="G46" i="132" s="1"/>
  <c r="E24" i="132"/>
  <c r="D7" i="132"/>
  <c r="G4" i="132"/>
  <c r="E7" i="132"/>
  <c r="G6" i="132"/>
  <c r="P22" i="132" s="1"/>
  <c r="D41" i="132" s="1"/>
  <c r="G5" i="132"/>
  <c r="G3" i="132"/>
  <c r="C7" i="132"/>
  <c r="F7" i="132"/>
  <c r="F2" i="111"/>
  <c r="F2" i="131"/>
  <c r="G2" i="131" s="1"/>
  <c r="H2" i="131" s="1"/>
  <c r="I2" i="131" s="1"/>
  <c r="J2" i="131" s="1"/>
  <c r="K2" i="131" s="1"/>
  <c r="L2" i="131" s="1"/>
  <c r="M2" i="131" s="1"/>
  <c r="N2" i="131" s="1"/>
  <c r="O2" i="131" s="1"/>
  <c r="P2" i="131" s="1"/>
  <c r="Q2" i="131" s="1"/>
  <c r="R2" i="131" s="1"/>
  <c r="S2" i="131" s="1"/>
  <c r="T2" i="131" s="1"/>
  <c r="U2" i="131" s="1"/>
  <c r="F26" i="131"/>
  <c r="F50" i="131"/>
  <c r="G50" i="131" s="1"/>
  <c r="H50" i="131" s="1"/>
  <c r="I50" i="131" s="1"/>
  <c r="J50" i="131" s="1"/>
  <c r="K50" i="131" s="1"/>
  <c r="L50" i="131" s="1"/>
  <c r="M50" i="131" s="1"/>
  <c r="N50" i="131" s="1"/>
  <c r="O50" i="131" s="1"/>
  <c r="P50" i="131" s="1"/>
  <c r="Q50" i="131" s="1"/>
  <c r="R50" i="131" s="1"/>
  <c r="S50" i="131" s="1"/>
  <c r="T50" i="131" s="1"/>
  <c r="U50" i="131" s="1"/>
  <c r="F74" i="131"/>
  <c r="G74" i="131" s="1"/>
  <c r="H74" i="131" s="1"/>
  <c r="I74" i="131" s="1"/>
  <c r="J74" i="131" s="1"/>
  <c r="K74" i="131" s="1"/>
  <c r="L74" i="131" s="1"/>
  <c r="M74" i="131" s="1"/>
  <c r="N74" i="131" s="1"/>
  <c r="O74" i="131" s="1"/>
  <c r="P74" i="131" s="1"/>
  <c r="Q74" i="131" s="1"/>
  <c r="R74" i="131" s="1"/>
  <c r="S74" i="131" s="1"/>
  <c r="T74" i="131" s="1"/>
  <c r="U74" i="131" s="1"/>
  <c r="F2" i="105"/>
  <c r="G2" i="105" s="1"/>
  <c r="H2" i="105" s="1"/>
  <c r="I2" i="105" s="1"/>
  <c r="J2" i="105" s="1"/>
  <c r="K2" i="105" s="1"/>
  <c r="L2" i="105" s="1"/>
  <c r="M2" i="105" s="1"/>
  <c r="N2" i="105" s="1"/>
  <c r="O2" i="105" s="1"/>
  <c r="P2" i="105" s="1"/>
  <c r="Q2" i="105" s="1"/>
  <c r="R2" i="105" s="1"/>
  <c r="S2" i="105" s="1"/>
  <c r="T2" i="105" s="1"/>
  <c r="U2" i="105" s="1"/>
  <c r="Y98" i="105"/>
  <c r="F74" i="105"/>
  <c r="G74" i="105" s="1"/>
  <c r="H74" i="105" s="1"/>
  <c r="I74" i="105" s="1"/>
  <c r="J74" i="105" s="1"/>
  <c r="K74" i="105" s="1"/>
  <c r="L74" i="105" s="1"/>
  <c r="M74" i="105" s="1"/>
  <c r="N74" i="105" s="1"/>
  <c r="O74" i="105" s="1"/>
  <c r="P74" i="105" s="1"/>
  <c r="Q74" i="105" s="1"/>
  <c r="R74" i="105" s="1"/>
  <c r="S74" i="105" s="1"/>
  <c r="T74" i="105" s="1"/>
  <c r="U74" i="105" s="1"/>
  <c r="Y50" i="105"/>
  <c r="D9" i="130"/>
  <c r="E9" i="130" s="1"/>
  <c r="G20" i="135" s="1"/>
  <c r="D12" i="130"/>
  <c r="E12" i="130" s="1"/>
  <c r="G32" i="135" s="1"/>
  <c r="D8" i="130"/>
  <c r="E8" i="130" s="1"/>
  <c r="G19" i="135" s="1"/>
  <c r="D11" i="130"/>
  <c r="E11" i="130" s="1"/>
  <c r="G31" i="135" s="1"/>
  <c r="E37" i="128"/>
  <c r="D19" i="129"/>
  <c r="E19" i="129" s="1"/>
  <c r="F31" i="135" s="1"/>
  <c r="D20" i="129"/>
  <c r="E20" i="129" s="1"/>
  <c r="F32" i="135" s="1"/>
  <c r="E42" i="129"/>
  <c r="E39" i="129"/>
  <c r="E40" i="129"/>
  <c r="E40" i="128"/>
  <c r="E41" i="129"/>
  <c r="E36" i="127"/>
  <c r="E38" i="127"/>
  <c r="E37" i="127"/>
  <c r="E39" i="127"/>
  <c r="E38" i="128"/>
  <c r="E39" i="128"/>
  <c r="X61" i="84"/>
  <c r="D32" i="129"/>
  <c r="E32" i="129" s="1"/>
  <c r="F44" i="135" s="1"/>
  <c r="D28" i="129"/>
  <c r="E28" i="129" s="1"/>
  <c r="F40" i="135" s="1"/>
  <c r="D18" i="129"/>
  <c r="E18" i="129" s="1"/>
  <c r="F28" i="135" s="1"/>
  <c r="D30" i="129"/>
  <c r="E30" i="129" s="1"/>
  <c r="F42" i="135" s="1"/>
  <c r="D27" i="129"/>
  <c r="E27" i="129" s="1"/>
  <c r="F39" i="135" s="1"/>
  <c r="D11" i="129"/>
  <c r="E11" i="129" s="1"/>
  <c r="F22" i="135" s="1"/>
  <c r="D24" i="129"/>
  <c r="E24" i="129" s="1"/>
  <c r="D16" i="129"/>
  <c r="E16" i="129" s="1"/>
  <c r="D8" i="129"/>
  <c r="E8" i="129" s="1"/>
  <c r="F19" i="135" s="1"/>
  <c r="D29" i="129"/>
  <c r="E29" i="129" s="1"/>
  <c r="F41" i="135" s="1"/>
  <c r="D21" i="129"/>
  <c r="E21" i="129" s="1"/>
  <c r="F29" i="135" s="1"/>
  <c r="D13" i="129"/>
  <c r="E13" i="129" s="1"/>
  <c r="F24" i="135" s="1"/>
  <c r="D26" i="129"/>
  <c r="E26" i="129" s="1"/>
  <c r="D31" i="129"/>
  <c r="E31" i="129" s="1"/>
  <c r="F43" i="135" s="1"/>
  <c r="D23" i="129"/>
  <c r="E23" i="129" s="1"/>
  <c r="F35" i="135" s="1"/>
  <c r="D15" i="129"/>
  <c r="E15" i="129" s="1"/>
  <c r="F26" i="135" s="1"/>
  <c r="D12" i="129"/>
  <c r="E12" i="129" s="1"/>
  <c r="F23" i="135" s="1"/>
  <c r="D9" i="129"/>
  <c r="E9" i="129" s="1"/>
  <c r="F20" i="135" s="1"/>
  <c r="D22" i="129"/>
  <c r="E22" i="129" s="1"/>
  <c r="F30" i="135" s="1"/>
  <c r="D14" i="129"/>
  <c r="E14" i="129" s="1"/>
  <c r="F25" i="135" s="1"/>
  <c r="D25" i="129"/>
  <c r="E25" i="129" s="1"/>
  <c r="F37" i="135" s="1"/>
  <c r="D28" i="128"/>
  <c r="E28" i="128" s="1"/>
  <c r="E42" i="135" s="1"/>
  <c r="D30" i="128"/>
  <c r="E30" i="128" s="1"/>
  <c r="E44" i="135" s="1"/>
  <c r="D26" i="128"/>
  <c r="E26" i="128" s="1"/>
  <c r="E40" i="135" s="1"/>
  <c r="D18" i="128"/>
  <c r="E18" i="128" s="1"/>
  <c r="D25" i="128"/>
  <c r="E25" i="128" s="1"/>
  <c r="E39" i="135" s="1"/>
  <c r="D11" i="128"/>
  <c r="E11" i="128" s="1"/>
  <c r="E22" i="135" s="1"/>
  <c r="D22" i="128"/>
  <c r="E22" i="128" s="1"/>
  <c r="D16" i="128"/>
  <c r="E16" i="128" s="1"/>
  <c r="C17" i="128" s="1"/>
  <c r="D8" i="128"/>
  <c r="E8" i="128" s="1"/>
  <c r="E19" i="135" s="1"/>
  <c r="D27" i="128"/>
  <c r="E27" i="128" s="1"/>
  <c r="E41" i="135" s="1"/>
  <c r="D19" i="128"/>
  <c r="E19" i="128" s="1"/>
  <c r="E29" i="135" s="1"/>
  <c r="D13" i="128"/>
  <c r="E13" i="128" s="1"/>
  <c r="E24" i="135" s="1"/>
  <c r="D24" i="128"/>
  <c r="E24" i="128" s="1"/>
  <c r="D14" i="128"/>
  <c r="E14" i="128" s="1"/>
  <c r="E25" i="135" s="1"/>
  <c r="D29" i="128"/>
  <c r="E29" i="128" s="1"/>
  <c r="E43" i="135" s="1"/>
  <c r="D21" i="128"/>
  <c r="E21" i="128" s="1"/>
  <c r="E35" i="135" s="1"/>
  <c r="D15" i="128"/>
  <c r="E15" i="128" s="1"/>
  <c r="E26" i="135" s="1"/>
  <c r="D12" i="128"/>
  <c r="E12" i="128" s="1"/>
  <c r="E23" i="135" s="1"/>
  <c r="D20" i="128"/>
  <c r="E20" i="128" s="1"/>
  <c r="E30" i="135" s="1"/>
  <c r="D23" i="128"/>
  <c r="E23" i="128" s="1"/>
  <c r="E37" i="135" s="1"/>
  <c r="D9" i="128"/>
  <c r="E9" i="128" s="1"/>
  <c r="X70" i="84"/>
  <c r="X71" i="84"/>
  <c r="D28" i="127"/>
  <c r="E28" i="127" s="1"/>
  <c r="D42" i="135" s="1"/>
  <c r="D26" i="127"/>
  <c r="E26" i="127" s="1"/>
  <c r="D40" i="135" s="1"/>
  <c r="D18" i="127"/>
  <c r="E18" i="127" s="1"/>
  <c r="D28" i="135" s="1"/>
  <c r="X60" i="84"/>
  <c r="X55" i="84"/>
  <c r="D25" i="127"/>
  <c r="E25" i="127" s="1"/>
  <c r="D39" i="135" s="1"/>
  <c r="D27" i="127"/>
  <c r="E27" i="127" s="1"/>
  <c r="D41" i="135" s="1"/>
  <c r="D23" i="127"/>
  <c r="E23" i="127" s="1"/>
  <c r="D37" i="135" s="1"/>
  <c r="D24" i="127"/>
  <c r="E24" i="127" s="1"/>
  <c r="D21" i="127"/>
  <c r="E21" i="127" s="1"/>
  <c r="D35" i="135" s="1"/>
  <c r="D22" i="127"/>
  <c r="E22" i="127" s="1"/>
  <c r="D19" i="127"/>
  <c r="E19" i="127" s="1"/>
  <c r="D29" i="135" s="1"/>
  <c r="D20" i="127"/>
  <c r="E20" i="127" s="1"/>
  <c r="D30" i="135" s="1"/>
  <c r="D9" i="127"/>
  <c r="E9" i="127" s="1"/>
  <c r="D20" i="135" s="1"/>
  <c r="D16" i="127"/>
  <c r="E16" i="127" s="1"/>
  <c r="D13" i="127"/>
  <c r="E13" i="127" s="1"/>
  <c r="D24" i="135" s="1"/>
  <c r="D12" i="127"/>
  <c r="E12" i="127" s="1"/>
  <c r="D23" i="135" s="1"/>
  <c r="D11" i="127"/>
  <c r="E11" i="127" s="1"/>
  <c r="D22" i="135" s="1"/>
  <c r="D15" i="127"/>
  <c r="E15" i="127" s="1"/>
  <c r="D26" i="135" s="1"/>
  <c r="D14" i="127"/>
  <c r="E14" i="127" s="1"/>
  <c r="D25" i="135" s="1"/>
  <c r="D8" i="127"/>
  <c r="E8" i="127" s="1"/>
  <c r="D19" i="135" s="1"/>
  <c r="X67" i="84"/>
  <c r="X66" i="84"/>
  <c r="X42" i="84"/>
  <c r="X68" i="84"/>
  <c r="X58" i="84"/>
  <c r="X34" i="84"/>
  <c r="X46" i="84"/>
  <c r="X59" i="84"/>
  <c r="X30" i="84"/>
  <c r="X43" i="84"/>
  <c r="X57" i="84"/>
  <c r="X65" i="84"/>
  <c r="X41" i="84"/>
  <c r="X33" i="84"/>
  <c r="F53" i="84"/>
  <c r="G53" i="84" s="1"/>
  <c r="H53" i="84" s="1"/>
  <c r="I53" i="84" s="1"/>
  <c r="J53" i="84" s="1"/>
  <c r="K53" i="84" s="1"/>
  <c r="L53" i="84" s="1"/>
  <c r="M53" i="84" s="1"/>
  <c r="N53" i="84" s="1"/>
  <c r="O53" i="84" s="1"/>
  <c r="P53" i="84" s="1"/>
  <c r="Q53" i="84" s="1"/>
  <c r="R53" i="84" s="1"/>
  <c r="S53" i="84" s="1"/>
  <c r="T53" i="84" s="1"/>
  <c r="U53" i="84" s="1"/>
  <c r="X63" i="84"/>
  <c r="W73" i="84"/>
  <c r="Y73" i="84"/>
  <c r="W74" i="84"/>
  <c r="E52" i="84" s="1"/>
  <c r="X54" i="84"/>
  <c r="W62" i="84"/>
  <c r="X69" i="84"/>
  <c r="Y74" i="84"/>
  <c r="Y62" i="84"/>
  <c r="X64" i="84"/>
  <c r="X72" i="84"/>
  <c r="X40" i="84"/>
  <c r="X32" i="84"/>
  <c r="X35" i="84"/>
  <c r="X45" i="84"/>
  <c r="W49" i="84"/>
  <c r="E27" i="84" s="1"/>
  <c r="W37" i="84"/>
  <c r="X29" i="84"/>
  <c r="X38" i="84"/>
  <c r="W48" i="84"/>
  <c r="F28" i="84"/>
  <c r="G28" i="84" s="1"/>
  <c r="H28" i="84" s="1"/>
  <c r="I28" i="84" s="1"/>
  <c r="J28" i="84" s="1"/>
  <c r="K28" i="84" s="1"/>
  <c r="L28" i="84" s="1"/>
  <c r="M28" i="84" s="1"/>
  <c r="N28" i="84" s="1"/>
  <c r="O28" i="84" s="1"/>
  <c r="P28" i="84" s="1"/>
  <c r="Q28" i="84" s="1"/>
  <c r="R28" i="84" s="1"/>
  <c r="S28" i="84" s="1"/>
  <c r="T28" i="84" s="1"/>
  <c r="U28" i="84" s="1"/>
  <c r="Y49" i="84"/>
  <c r="Y37" i="84"/>
  <c r="X36" i="84"/>
  <c r="X39" i="84"/>
  <c r="Y48" i="84"/>
  <c r="X44" i="84"/>
  <c r="X47" i="84"/>
  <c r="J31" i="94"/>
  <c r="F2" i="94"/>
  <c r="J47" i="91"/>
  <c r="I30" i="91"/>
  <c r="L30" i="91" s="1"/>
  <c r="I29" i="91"/>
  <c r="L29" i="91" s="1"/>
  <c r="I28" i="91"/>
  <c r="J32" i="91"/>
  <c r="H31" i="91"/>
  <c r="G31" i="91"/>
  <c r="K32" i="91"/>
  <c r="K33" i="62"/>
  <c r="I33" i="62"/>
  <c r="G33" i="62"/>
  <c r="F33" i="125"/>
  <c r="G33" i="125" s="1"/>
  <c r="H33" i="125" s="1"/>
  <c r="I33" i="125" s="1"/>
  <c r="J33" i="125" s="1"/>
  <c r="K33" i="125" s="1"/>
  <c r="L33" i="125" s="1"/>
  <c r="M33" i="125" s="1"/>
  <c r="N33" i="125" s="1"/>
  <c r="O33" i="125" s="1"/>
  <c r="P33" i="125" s="1"/>
  <c r="Q33" i="125" s="1"/>
  <c r="R33" i="125" s="1"/>
  <c r="S33" i="125" s="1"/>
  <c r="T33" i="125" s="1"/>
  <c r="U33" i="125" s="1"/>
  <c r="G5" i="126"/>
  <c r="G6" i="126"/>
  <c r="G4" i="126"/>
  <c r="G7" i="126"/>
  <c r="C8" i="126"/>
  <c r="G3" i="126"/>
  <c r="F8" i="126"/>
  <c r="D8" i="126"/>
  <c r="E8" i="126"/>
  <c r="J24" i="125"/>
  <c r="J25" i="110"/>
  <c r="H28" i="125"/>
  <c r="F19" i="125"/>
  <c r="J26" i="125"/>
  <c r="J27" i="125"/>
  <c r="F56" i="125"/>
  <c r="F79" i="125"/>
  <c r="G79" i="125" s="1"/>
  <c r="H79" i="125" s="1"/>
  <c r="I79" i="125" s="1"/>
  <c r="J79" i="125" s="1"/>
  <c r="K79" i="125" s="1"/>
  <c r="L79" i="125" s="1"/>
  <c r="M79" i="125" s="1"/>
  <c r="N79" i="125" s="1"/>
  <c r="O79" i="125" s="1"/>
  <c r="P79" i="125" s="1"/>
  <c r="Q79" i="125" s="1"/>
  <c r="R79" i="125" s="1"/>
  <c r="S79" i="125" s="1"/>
  <c r="T79" i="125" s="1"/>
  <c r="U79" i="125" s="1"/>
  <c r="J25" i="125"/>
  <c r="G28" i="125"/>
  <c r="J23" i="125"/>
  <c r="I28" i="125"/>
  <c r="F102" i="125"/>
  <c r="G102" i="125" s="1"/>
  <c r="H102" i="125" s="1"/>
  <c r="I102" i="125" s="1"/>
  <c r="J102" i="125" s="1"/>
  <c r="K102" i="125" s="1"/>
  <c r="L102" i="125" s="1"/>
  <c r="M102" i="125" s="1"/>
  <c r="N102" i="125" s="1"/>
  <c r="O102" i="125" s="1"/>
  <c r="P102" i="125" s="1"/>
  <c r="Q102" i="125" s="1"/>
  <c r="R102" i="125" s="1"/>
  <c r="S102" i="125" s="1"/>
  <c r="T102" i="125" s="1"/>
  <c r="U102" i="125" s="1"/>
  <c r="F19" i="124"/>
  <c r="J24" i="124"/>
  <c r="J25" i="124"/>
  <c r="J27" i="124"/>
  <c r="F31" i="124"/>
  <c r="J23" i="124"/>
  <c r="G28" i="124"/>
  <c r="H28" i="124"/>
  <c r="I28" i="124"/>
  <c r="F77" i="124"/>
  <c r="G77" i="124" s="1"/>
  <c r="H77" i="124" s="1"/>
  <c r="I77" i="124" s="1"/>
  <c r="J77" i="124" s="1"/>
  <c r="K77" i="124" s="1"/>
  <c r="L77" i="124" s="1"/>
  <c r="M77" i="124" s="1"/>
  <c r="N77" i="124" s="1"/>
  <c r="O77" i="124" s="1"/>
  <c r="P77" i="124" s="1"/>
  <c r="Q77" i="124" s="1"/>
  <c r="R77" i="124" s="1"/>
  <c r="S77" i="124" s="1"/>
  <c r="T77" i="124" s="1"/>
  <c r="U77" i="124" s="1"/>
  <c r="J26" i="124"/>
  <c r="F54" i="124"/>
  <c r="G54" i="124" s="1"/>
  <c r="H54" i="124" s="1"/>
  <c r="I54" i="124" s="1"/>
  <c r="J54" i="124" s="1"/>
  <c r="K54" i="124" s="1"/>
  <c r="L54" i="124" s="1"/>
  <c r="M54" i="124" s="1"/>
  <c r="N54" i="124" s="1"/>
  <c r="O54" i="124" s="1"/>
  <c r="P54" i="124" s="1"/>
  <c r="Q54" i="124" s="1"/>
  <c r="R54" i="124" s="1"/>
  <c r="S54" i="124" s="1"/>
  <c r="T54" i="124" s="1"/>
  <c r="U54" i="124" s="1"/>
  <c r="J23" i="110"/>
  <c r="J24" i="110"/>
  <c r="J26" i="110"/>
  <c r="J22" i="110"/>
  <c r="H27" i="110"/>
  <c r="I27" i="110"/>
  <c r="G27" i="110"/>
  <c r="F76" i="110"/>
  <c r="G76" i="110" s="1"/>
  <c r="H76" i="110" s="1"/>
  <c r="I76" i="110" s="1"/>
  <c r="J76" i="110" s="1"/>
  <c r="K76" i="110" s="1"/>
  <c r="L76" i="110" s="1"/>
  <c r="M76" i="110" s="1"/>
  <c r="N76" i="110" s="1"/>
  <c r="O76" i="110" s="1"/>
  <c r="P76" i="110" s="1"/>
  <c r="Q76" i="110" s="1"/>
  <c r="R76" i="110" s="1"/>
  <c r="S76" i="110" s="1"/>
  <c r="T76" i="110" s="1"/>
  <c r="U76" i="110" s="1"/>
  <c r="F53" i="110"/>
  <c r="G53" i="110" s="1"/>
  <c r="H53" i="110" s="1"/>
  <c r="I53" i="110" s="1"/>
  <c r="J53" i="110" s="1"/>
  <c r="K53" i="110" s="1"/>
  <c r="L53" i="110" s="1"/>
  <c r="M53" i="110" s="1"/>
  <c r="N53" i="110" s="1"/>
  <c r="O53" i="110" s="1"/>
  <c r="P53" i="110" s="1"/>
  <c r="Q53" i="110" s="1"/>
  <c r="R53" i="110" s="1"/>
  <c r="S53" i="110" s="1"/>
  <c r="T53" i="110" s="1"/>
  <c r="U53" i="110" s="1"/>
  <c r="F2" i="90"/>
  <c r="F18" i="110"/>
  <c r="F2" i="114"/>
  <c r="F26" i="105"/>
  <c r="E101" i="105" s="1"/>
  <c r="F30" i="110"/>
  <c r="F2" i="91"/>
  <c r="F3" i="84"/>
  <c r="F3" i="73"/>
  <c r="E6" i="73" s="1"/>
  <c r="F2" i="64"/>
  <c r="F2" i="62"/>
  <c r="X14" i="28"/>
  <c r="Y14" i="28" s="1"/>
  <c r="Z14" i="28" s="1"/>
  <c r="X11" i="28"/>
  <c r="Y11" i="28" s="1"/>
  <c r="Z11" i="28" s="1"/>
  <c r="A49" i="8"/>
  <c r="F27" i="135" l="1"/>
  <c r="C17" i="129"/>
  <c r="E5" i="90"/>
  <c r="E43" i="90"/>
  <c r="E79" i="110"/>
  <c r="E56" i="110"/>
  <c r="E33" i="110"/>
  <c r="E34" i="124"/>
  <c r="E57" i="124"/>
  <c r="E80" i="124"/>
  <c r="E21" i="137"/>
  <c r="E17" i="137"/>
  <c r="E36" i="125"/>
  <c r="E59" i="125"/>
  <c r="E82" i="125"/>
  <c r="E105" i="125"/>
  <c r="E5" i="113"/>
  <c r="E5" i="115"/>
  <c r="E5" i="133"/>
  <c r="E29" i="133"/>
  <c r="E53" i="133"/>
  <c r="E77" i="133"/>
  <c r="E5" i="134"/>
  <c r="E5" i="114"/>
  <c r="E5" i="131"/>
  <c r="E29" i="131"/>
  <c r="E53" i="131"/>
  <c r="E77" i="131"/>
  <c r="E5" i="111"/>
  <c r="E77" i="105"/>
  <c r="E29" i="105"/>
  <c r="E53" i="105"/>
  <c r="E5" i="105"/>
  <c r="E5" i="94"/>
  <c r="E12" i="137"/>
  <c r="E7" i="137"/>
  <c r="E18" i="137"/>
  <c r="E20" i="137"/>
  <c r="E14" i="137"/>
  <c r="E10" i="137"/>
  <c r="E13" i="137"/>
  <c r="E8" i="137"/>
  <c r="E9" i="137"/>
  <c r="E6" i="137"/>
  <c r="G2" i="137"/>
  <c r="F5" i="137" s="1"/>
  <c r="E16" i="137"/>
  <c r="E5" i="137"/>
  <c r="E15" i="137"/>
  <c r="E19" i="137"/>
  <c r="E4" i="137"/>
  <c r="E5" i="91"/>
  <c r="E5" i="62"/>
  <c r="E56" i="84"/>
  <c r="E31" i="84"/>
  <c r="E6" i="84"/>
  <c r="E5" i="64"/>
  <c r="E21" i="113"/>
  <c r="E12" i="113"/>
  <c r="E17" i="113"/>
  <c r="E7" i="113"/>
  <c r="E13" i="113"/>
  <c r="E8" i="113"/>
  <c r="E9" i="113"/>
  <c r="E14" i="113"/>
  <c r="E16" i="113"/>
  <c r="E18" i="113"/>
  <c r="E20" i="113"/>
  <c r="G2" i="113"/>
  <c r="E6" i="113"/>
  <c r="E15" i="113"/>
  <c r="E19" i="113"/>
  <c r="E3" i="113"/>
  <c r="E10" i="113"/>
  <c r="E50" i="90"/>
  <c r="E81" i="110"/>
  <c r="E19" i="115"/>
  <c r="E10" i="115"/>
  <c r="E6" i="115"/>
  <c r="E3" i="115"/>
  <c r="E48" i="124"/>
  <c r="E9" i="115"/>
  <c r="E8" i="115"/>
  <c r="E18" i="115"/>
  <c r="E17" i="115"/>
  <c r="E20" i="115"/>
  <c r="E15" i="115"/>
  <c r="E7" i="115"/>
  <c r="E21" i="115"/>
  <c r="G2" i="115"/>
  <c r="E13" i="115"/>
  <c r="E14" i="115"/>
  <c r="E16" i="115"/>
  <c r="E12" i="115"/>
  <c r="E47" i="125"/>
  <c r="E4" i="113"/>
  <c r="E4" i="115"/>
  <c r="E85" i="133"/>
  <c r="E4" i="134"/>
  <c r="E4" i="114"/>
  <c r="E16" i="131"/>
  <c r="E13" i="111"/>
  <c r="E13" i="105"/>
  <c r="E4" i="94"/>
  <c r="E4" i="91"/>
  <c r="E19" i="62"/>
  <c r="E57" i="84"/>
  <c r="E17" i="64"/>
  <c r="E4" i="73"/>
  <c r="D16" i="135"/>
  <c r="D15" i="135"/>
  <c r="D9" i="135"/>
  <c r="D14" i="135"/>
  <c r="Y53" i="84"/>
  <c r="Y28" i="84"/>
  <c r="E51" i="90"/>
  <c r="E57" i="90"/>
  <c r="E47" i="90"/>
  <c r="E54" i="90"/>
  <c r="E52" i="90"/>
  <c r="E58" i="90"/>
  <c r="E56" i="90"/>
  <c r="E41" i="90"/>
  <c r="E44" i="90"/>
  <c r="E46" i="90"/>
  <c r="E45" i="90"/>
  <c r="E48" i="90"/>
  <c r="E55" i="90"/>
  <c r="E42" i="90"/>
  <c r="E53" i="90"/>
  <c r="E59" i="90"/>
  <c r="X49" i="90"/>
  <c r="X61" i="90"/>
  <c r="X60" i="90"/>
  <c r="E4" i="90"/>
  <c r="G2" i="111"/>
  <c r="E7" i="90"/>
  <c r="E16" i="94"/>
  <c r="E17" i="90"/>
  <c r="E7" i="94"/>
  <c r="E8" i="90"/>
  <c r="E17" i="94"/>
  <c r="E15" i="90"/>
  <c r="G2" i="90"/>
  <c r="E13" i="90"/>
  <c r="E12" i="94"/>
  <c r="E9" i="90"/>
  <c r="E13" i="94"/>
  <c r="E20" i="135"/>
  <c r="E28" i="135"/>
  <c r="E27" i="135"/>
  <c r="D33" i="135"/>
  <c r="C17" i="127"/>
  <c r="D27" i="135"/>
  <c r="D13" i="135"/>
  <c r="D11" i="135"/>
  <c r="E9" i="135"/>
  <c r="F9" i="135"/>
  <c r="F8" i="135"/>
  <c r="E8" i="135"/>
  <c r="D8" i="135"/>
  <c r="I19" i="124"/>
  <c r="B48" i="135"/>
  <c r="F38" i="135" s="1"/>
  <c r="I18" i="110"/>
  <c r="B47" i="135"/>
  <c r="F36" i="135" s="1"/>
  <c r="I19" i="125"/>
  <c r="B46" i="135"/>
  <c r="I9" i="110"/>
  <c r="I9" i="124"/>
  <c r="I9" i="125"/>
  <c r="E19" i="134"/>
  <c r="E16" i="134"/>
  <c r="E9" i="134"/>
  <c r="E3" i="134"/>
  <c r="E15" i="134"/>
  <c r="E18" i="134"/>
  <c r="E13" i="134"/>
  <c r="E14" i="134"/>
  <c r="E8" i="134"/>
  <c r="E12" i="134"/>
  <c r="E7" i="134"/>
  <c r="E6" i="134"/>
  <c r="E21" i="134"/>
  <c r="E17" i="134"/>
  <c r="E10" i="134"/>
  <c r="E20" i="134"/>
  <c r="G2" i="134"/>
  <c r="E7" i="111"/>
  <c r="E9" i="111"/>
  <c r="E19" i="111"/>
  <c r="E15" i="111"/>
  <c r="E16" i="111"/>
  <c r="E18" i="111"/>
  <c r="E6" i="111"/>
  <c r="E4" i="111"/>
  <c r="E3" i="111"/>
  <c r="E8" i="111"/>
  <c r="E12" i="111"/>
  <c r="E14" i="111"/>
  <c r="E17" i="111"/>
  <c r="E10" i="111"/>
  <c r="E21" i="111"/>
  <c r="E20" i="111"/>
  <c r="E15" i="114"/>
  <c r="E8" i="114"/>
  <c r="E10" i="114"/>
  <c r="E20" i="114"/>
  <c r="E7" i="114"/>
  <c r="E17" i="114"/>
  <c r="E19" i="114"/>
  <c r="E16" i="114"/>
  <c r="E9" i="114"/>
  <c r="E3" i="114"/>
  <c r="E13" i="114"/>
  <c r="E14" i="114"/>
  <c r="E6" i="114"/>
  <c r="E18" i="114"/>
  <c r="E12" i="114"/>
  <c r="E21" i="114"/>
  <c r="E21" i="133"/>
  <c r="E69" i="133"/>
  <c r="E57" i="133"/>
  <c r="E45" i="133"/>
  <c r="E89" i="133"/>
  <c r="E40" i="133"/>
  <c r="E81" i="133"/>
  <c r="E62" i="133"/>
  <c r="E38" i="133"/>
  <c r="E54" i="133"/>
  <c r="E65" i="133"/>
  <c r="E93" i="133"/>
  <c r="E9" i="133"/>
  <c r="E34" i="133"/>
  <c r="E7" i="133"/>
  <c r="E78" i="133"/>
  <c r="E66" i="133"/>
  <c r="E58" i="133"/>
  <c r="E51" i="133"/>
  <c r="E90" i="133"/>
  <c r="E82" i="133"/>
  <c r="E75" i="133"/>
  <c r="E63" i="133"/>
  <c r="E10" i="133"/>
  <c r="E3" i="133"/>
  <c r="E42" i="133"/>
  <c r="E36" i="133"/>
  <c r="E28" i="133"/>
  <c r="E86" i="133"/>
  <c r="E18" i="133"/>
  <c r="E4" i="133"/>
  <c r="E55" i="133"/>
  <c r="E16" i="133"/>
  <c r="E43" i="133"/>
  <c r="E87" i="133"/>
  <c r="E79" i="133"/>
  <c r="E67" i="133"/>
  <c r="E60" i="133"/>
  <c r="E52" i="133"/>
  <c r="E91" i="133"/>
  <c r="E84" i="133"/>
  <c r="E76" i="133"/>
  <c r="E39" i="133"/>
  <c r="E19" i="133"/>
  <c r="E12" i="133"/>
  <c r="E37" i="133"/>
  <c r="E8" i="133"/>
  <c r="E31" i="133"/>
  <c r="E13" i="133"/>
  <c r="E64" i="133"/>
  <c r="E56" i="133"/>
  <c r="E44" i="133"/>
  <c r="E88" i="133"/>
  <c r="E80" i="133"/>
  <c r="E68" i="133"/>
  <c r="E61" i="133"/>
  <c r="E92" i="133"/>
  <c r="E17" i="133"/>
  <c r="E32" i="133"/>
  <c r="E20" i="133"/>
  <c r="E14" i="133"/>
  <c r="E6" i="133"/>
  <c r="E30" i="133"/>
  <c r="E41" i="133"/>
  <c r="E33" i="133"/>
  <c r="E27" i="133"/>
  <c r="E15" i="133"/>
  <c r="Y74" i="133"/>
  <c r="G26" i="133"/>
  <c r="Y50" i="133"/>
  <c r="Y2" i="133"/>
  <c r="E113" i="132"/>
  <c r="F113" i="132" s="1"/>
  <c r="G113" i="132" s="1"/>
  <c r="E91" i="132"/>
  <c r="F91" i="132" s="1"/>
  <c r="G91" i="132" s="1"/>
  <c r="E69" i="132"/>
  <c r="F69" i="132" s="1"/>
  <c r="G69" i="132" s="1"/>
  <c r="E47" i="132"/>
  <c r="F47" i="132" s="1"/>
  <c r="G47" i="132" s="1"/>
  <c r="E21" i="90"/>
  <c r="E14" i="94"/>
  <c r="E18" i="90"/>
  <c r="E20" i="94"/>
  <c r="E19" i="94"/>
  <c r="D32" i="132"/>
  <c r="D42" i="132"/>
  <c r="D39" i="132"/>
  <c r="D34" i="132"/>
  <c r="D37" i="132"/>
  <c r="D36" i="132"/>
  <c r="D33" i="132"/>
  <c r="D29" i="132"/>
  <c r="F24" i="132"/>
  <c r="G24" i="132" s="1"/>
  <c r="D26" i="132"/>
  <c r="D35" i="132"/>
  <c r="D24" i="132"/>
  <c r="D38" i="132"/>
  <c r="D40" i="132"/>
  <c r="D25" i="132"/>
  <c r="D31" i="132"/>
  <c r="D30" i="132"/>
  <c r="D28" i="132"/>
  <c r="D27" i="132"/>
  <c r="E25" i="132"/>
  <c r="G7" i="132"/>
  <c r="E7" i="131"/>
  <c r="E15" i="131"/>
  <c r="E8" i="131"/>
  <c r="E9" i="131"/>
  <c r="E12" i="131"/>
  <c r="E14" i="131"/>
  <c r="E19" i="131"/>
  <c r="E13" i="131"/>
  <c r="E6" i="131"/>
  <c r="E18" i="131"/>
  <c r="E17" i="131"/>
  <c r="E3" i="131"/>
  <c r="E20" i="131"/>
  <c r="E10" i="131"/>
  <c r="E4" i="131"/>
  <c r="E21" i="131"/>
  <c r="E86" i="131"/>
  <c r="E45" i="131"/>
  <c r="E52" i="131"/>
  <c r="E31" i="131"/>
  <c r="E61" i="131"/>
  <c r="E42" i="131"/>
  <c r="E27" i="131"/>
  <c r="E37" i="131"/>
  <c r="E78" i="131"/>
  <c r="E66" i="131"/>
  <c r="E67" i="131"/>
  <c r="E60" i="131"/>
  <c r="E69" i="131"/>
  <c r="E62" i="131"/>
  <c r="E63" i="131"/>
  <c r="E32" i="131"/>
  <c r="E56" i="131"/>
  <c r="E36" i="131"/>
  <c r="E43" i="131"/>
  <c r="E38" i="131"/>
  <c r="E55" i="131"/>
  <c r="E87" i="131"/>
  <c r="E79" i="131"/>
  <c r="E80" i="131"/>
  <c r="E68" i="131"/>
  <c r="E82" i="131"/>
  <c r="E75" i="131"/>
  <c r="E76" i="131"/>
  <c r="E34" i="131"/>
  <c r="E64" i="131"/>
  <c r="E28" i="131"/>
  <c r="E41" i="131"/>
  <c r="E44" i="131"/>
  <c r="E88" i="131"/>
  <c r="E89" i="131"/>
  <c r="E81" i="131"/>
  <c r="E91" i="131"/>
  <c r="E84" i="131"/>
  <c r="E85" i="131"/>
  <c r="E40" i="131"/>
  <c r="E33" i="131"/>
  <c r="E54" i="131"/>
  <c r="E39" i="131"/>
  <c r="E65" i="131"/>
  <c r="E57" i="131"/>
  <c r="E58" i="131"/>
  <c r="E51" i="131"/>
  <c r="E90" i="131"/>
  <c r="E92" i="131"/>
  <c r="E93" i="131"/>
  <c r="E30" i="131"/>
  <c r="Y74" i="131"/>
  <c r="G26" i="131"/>
  <c r="Y50" i="131"/>
  <c r="Y2" i="131"/>
  <c r="E18" i="105"/>
  <c r="E15" i="105"/>
  <c r="E3" i="105"/>
  <c r="E20" i="105"/>
  <c r="E4" i="105"/>
  <c r="E21" i="105"/>
  <c r="E19" i="105"/>
  <c r="E7" i="105"/>
  <c r="E8" i="105"/>
  <c r="E9" i="105"/>
  <c r="E6" i="105"/>
  <c r="E12" i="105"/>
  <c r="E14" i="105"/>
  <c r="E10" i="105"/>
  <c r="E16" i="105"/>
  <c r="E17" i="105"/>
  <c r="Y2" i="105"/>
  <c r="E104" i="105"/>
  <c r="E114" i="105"/>
  <c r="E115" i="105"/>
  <c r="E99" i="105"/>
  <c r="E116" i="105"/>
  <c r="E100" i="105"/>
  <c r="E117" i="105"/>
  <c r="E102" i="105"/>
  <c r="E103" i="105"/>
  <c r="E105" i="105"/>
  <c r="E106" i="105"/>
  <c r="E108" i="105"/>
  <c r="E109" i="105"/>
  <c r="E110" i="105"/>
  <c r="E111" i="105"/>
  <c r="E112" i="105"/>
  <c r="E113" i="105"/>
  <c r="E80" i="105"/>
  <c r="Y74" i="105"/>
  <c r="E90" i="105"/>
  <c r="E91" i="105"/>
  <c r="E75" i="105"/>
  <c r="E92" i="105"/>
  <c r="E76" i="105"/>
  <c r="E93" i="105"/>
  <c r="E78" i="105"/>
  <c r="E79" i="105"/>
  <c r="E81" i="105"/>
  <c r="E82" i="105"/>
  <c r="E84" i="105"/>
  <c r="E85" i="105"/>
  <c r="E86" i="105"/>
  <c r="E87" i="105"/>
  <c r="E88" i="105"/>
  <c r="E89" i="105"/>
  <c r="E66" i="105"/>
  <c r="E58" i="105"/>
  <c r="E51" i="105"/>
  <c r="E68" i="105"/>
  <c r="E52" i="105"/>
  <c r="E69" i="105"/>
  <c r="E63" i="105"/>
  <c r="E55" i="105"/>
  <c r="E56" i="105"/>
  <c r="E62" i="105"/>
  <c r="E67" i="105"/>
  <c r="E60" i="105"/>
  <c r="E61" i="105"/>
  <c r="E57" i="105"/>
  <c r="E54" i="105"/>
  <c r="E64" i="105"/>
  <c r="E65" i="105"/>
  <c r="E43" i="105"/>
  <c r="E42" i="105"/>
  <c r="E31" i="105"/>
  <c r="E32" i="105"/>
  <c r="E30" i="105"/>
  <c r="E38" i="105"/>
  <c r="E36" i="105"/>
  <c r="E37" i="105"/>
  <c r="E34" i="105"/>
  <c r="E40" i="105"/>
  <c r="E41" i="105"/>
  <c r="E39" i="105"/>
  <c r="E33" i="105"/>
  <c r="E27" i="105"/>
  <c r="E44" i="105"/>
  <c r="E28" i="105"/>
  <c r="E45" i="105"/>
  <c r="E12" i="90"/>
  <c r="E19" i="90"/>
  <c r="G2" i="94"/>
  <c r="E18" i="94"/>
  <c r="E15" i="94"/>
  <c r="E16" i="90"/>
  <c r="E10" i="94"/>
  <c r="E6" i="94"/>
  <c r="E6" i="90"/>
  <c r="E20" i="90"/>
  <c r="E21" i="94"/>
  <c r="E3" i="94"/>
  <c r="E14" i="90"/>
  <c r="E10" i="90"/>
  <c r="E8" i="94"/>
  <c r="E9" i="94"/>
  <c r="E58" i="84"/>
  <c r="E70" i="84"/>
  <c r="E67" i="84"/>
  <c r="E54" i="84"/>
  <c r="E66" i="84"/>
  <c r="E63" i="84"/>
  <c r="X73" i="84"/>
  <c r="E59" i="84"/>
  <c r="E71" i="84"/>
  <c r="E68" i="84"/>
  <c r="E60" i="84"/>
  <c r="E55" i="84"/>
  <c r="E69" i="84"/>
  <c r="E64" i="84"/>
  <c r="E65" i="84"/>
  <c r="E61" i="84"/>
  <c r="E72" i="84"/>
  <c r="X74" i="84"/>
  <c r="X62" i="84"/>
  <c r="E41" i="84"/>
  <c r="E36" i="84"/>
  <c r="E33" i="84"/>
  <c r="E45" i="84"/>
  <c r="E42" i="84"/>
  <c r="E29" i="84"/>
  <c r="E34" i="84"/>
  <c r="E38" i="84"/>
  <c r="E43" i="84"/>
  <c r="E46" i="84"/>
  <c r="E35" i="84"/>
  <c r="E30" i="84"/>
  <c r="E40" i="84"/>
  <c r="E44" i="84"/>
  <c r="E39" i="84"/>
  <c r="E32" i="84"/>
  <c r="E47" i="84"/>
  <c r="X49" i="84"/>
  <c r="X48" i="84"/>
  <c r="X37" i="84"/>
  <c r="E22" i="84"/>
  <c r="J32" i="94"/>
  <c r="H62" i="91"/>
  <c r="H64" i="91"/>
  <c r="H63" i="91"/>
  <c r="H61" i="91"/>
  <c r="H60" i="91"/>
  <c r="H55" i="91"/>
  <c r="H59" i="91"/>
  <c r="J48" i="91"/>
  <c r="K47" i="91"/>
  <c r="H53" i="91"/>
  <c r="H57" i="91"/>
  <c r="H51" i="91"/>
  <c r="H49" i="91"/>
  <c r="H47" i="91"/>
  <c r="H52" i="91"/>
  <c r="H58" i="91"/>
  <c r="H56" i="91"/>
  <c r="H54" i="91"/>
  <c r="H48" i="91"/>
  <c r="H50" i="91"/>
  <c r="H46" i="91"/>
  <c r="K46" i="91"/>
  <c r="L46" i="91" s="1"/>
  <c r="Y33" i="125"/>
  <c r="I32" i="91"/>
  <c r="L32" i="91" s="1"/>
  <c r="L28" i="91"/>
  <c r="E49" i="125"/>
  <c r="E46" i="125"/>
  <c r="E39" i="125"/>
  <c r="E35" i="125"/>
  <c r="E34" i="125"/>
  <c r="E51" i="125"/>
  <c r="E50" i="125"/>
  <c r="E44" i="125"/>
  <c r="E40" i="125"/>
  <c r="E38" i="125"/>
  <c r="E41" i="125"/>
  <c r="E48" i="125"/>
  <c r="E45" i="125"/>
  <c r="E37" i="125"/>
  <c r="E43" i="125"/>
  <c r="E52" i="125"/>
  <c r="E66" i="125"/>
  <c r="G8" i="126"/>
  <c r="E72" i="125"/>
  <c r="E60" i="125"/>
  <c r="E70" i="125"/>
  <c r="E95" i="125"/>
  <c r="E87" i="125"/>
  <c r="E80" i="125"/>
  <c r="E118" i="125"/>
  <c r="E110" i="125"/>
  <c r="E103" i="125"/>
  <c r="E92" i="125"/>
  <c r="E115" i="125"/>
  <c r="E69" i="125"/>
  <c r="E114" i="125"/>
  <c r="E107" i="125"/>
  <c r="E96" i="125"/>
  <c r="E89" i="125"/>
  <c r="E81" i="125"/>
  <c r="E119" i="125"/>
  <c r="E112" i="125"/>
  <c r="E104" i="125"/>
  <c r="E71" i="125"/>
  <c r="E94" i="125"/>
  <c r="E62" i="125"/>
  <c r="E64" i="125"/>
  <c r="E58" i="125"/>
  <c r="E85" i="125"/>
  <c r="E84" i="125"/>
  <c r="E74" i="125"/>
  <c r="E116" i="125"/>
  <c r="E108" i="125"/>
  <c r="E97" i="125"/>
  <c r="E90" i="125"/>
  <c r="E120" i="125"/>
  <c r="E113" i="125"/>
  <c r="E68" i="125"/>
  <c r="E106" i="125"/>
  <c r="E63" i="125"/>
  <c r="E67" i="125"/>
  <c r="E61" i="125"/>
  <c r="E93" i="125"/>
  <c r="E86" i="125"/>
  <c r="E75" i="125"/>
  <c r="E117" i="125"/>
  <c r="E109" i="125"/>
  <c r="E98" i="125"/>
  <c r="E91" i="125"/>
  <c r="E83" i="125"/>
  <c r="E121" i="125"/>
  <c r="E57" i="125"/>
  <c r="E73" i="125"/>
  <c r="Y79" i="125"/>
  <c r="Y102" i="125"/>
  <c r="G56" i="125"/>
  <c r="J28" i="125"/>
  <c r="E59" i="124"/>
  <c r="E68" i="124"/>
  <c r="E42" i="124"/>
  <c r="E90" i="124"/>
  <c r="E32" i="124"/>
  <c r="E35" i="124"/>
  <c r="E41" i="124"/>
  <c r="E36" i="124"/>
  <c r="E81" i="124"/>
  <c r="E60" i="124"/>
  <c r="E39" i="124"/>
  <c r="E37" i="124"/>
  <c r="E70" i="124"/>
  <c r="E62" i="124"/>
  <c r="E55" i="124"/>
  <c r="E93" i="124"/>
  <c r="E85" i="124"/>
  <c r="E78" i="124"/>
  <c r="E67" i="124"/>
  <c r="E47" i="124"/>
  <c r="E46" i="124"/>
  <c r="E69" i="124"/>
  <c r="E82" i="124"/>
  <c r="E71" i="124"/>
  <c r="E64" i="124"/>
  <c r="E56" i="124"/>
  <c r="E94" i="124"/>
  <c r="E87" i="124"/>
  <c r="E79" i="124"/>
  <c r="E33" i="124"/>
  <c r="E43" i="124"/>
  <c r="E44" i="124"/>
  <c r="E45" i="124"/>
  <c r="E49" i="124"/>
  <c r="E91" i="124"/>
  <c r="E83" i="124"/>
  <c r="E72" i="124"/>
  <c r="E65" i="124"/>
  <c r="E95" i="124"/>
  <c r="E88" i="124"/>
  <c r="E89" i="124"/>
  <c r="E61" i="124"/>
  <c r="E50" i="124"/>
  <c r="E92" i="124"/>
  <c r="E84" i="124"/>
  <c r="E73" i="124"/>
  <c r="E66" i="124"/>
  <c r="E58" i="124"/>
  <c r="E96" i="124"/>
  <c r="E38" i="124"/>
  <c r="Y54" i="124"/>
  <c r="Y77" i="124"/>
  <c r="J28" i="124"/>
  <c r="G31" i="124"/>
  <c r="J27" i="110"/>
  <c r="E31" i="110"/>
  <c r="Y76" i="110"/>
  <c r="Y53" i="110"/>
  <c r="E3" i="90"/>
  <c r="E92" i="110"/>
  <c r="E84" i="110"/>
  <c r="E90" i="110"/>
  <c r="E78" i="110"/>
  <c r="E95" i="110"/>
  <c r="E89" i="110"/>
  <c r="E77" i="110"/>
  <c r="E94" i="110"/>
  <c r="E82" i="110"/>
  <c r="E83" i="110"/>
  <c r="E93" i="110"/>
  <c r="E87" i="110"/>
  <c r="E88" i="110"/>
  <c r="E80" i="110"/>
  <c r="E86" i="110"/>
  <c r="E91" i="110"/>
  <c r="E58" i="110"/>
  <c r="E69" i="110"/>
  <c r="E67" i="110"/>
  <c r="E55" i="110"/>
  <c r="E72" i="110"/>
  <c r="E57" i="110"/>
  <c r="E54" i="110"/>
  <c r="E71" i="110"/>
  <c r="E61" i="110"/>
  <c r="E59" i="110"/>
  <c r="E60" i="110"/>
  <c r="E66" i="110"/>
  <c r="E64" i="110"/>
  <c r="E65" i="110"/>
  <c r="E63" i="110"/>
  <c r="E70" i="110"/>
  <c r="E68" i="110"/>
  <c r="E49" i="110"/>
  <c r="G2" i="114"/>
  <c r="G26" i="105"/>
  <c r="E18" i="84"/>
  <c r="E8" i="84"/>
  <c r="E20" i="84"/>
  <c r="E10" i="84"/>
  <c r="E5" i="84"/>
  <c r="E17" i="84"/>
  <c r="E4" i="84"/>
  <c r="E7" i="84"/>
  <c r="E19" i="84"/>
  <c r="E14" i="84"/>
  <c r="E13" i="84"/>
  <c r="E9" i="84"/>
  <c r="E16" i="84"/>
  <c r="E15" i="84"/>
  <c r="E11" i="84"/>
  <c r="E21" i="84"/>
  <c r="E36" i="110"/>
  <c r="E45" i="110"/>
  <c r="E40" i="110"/>
  <c r="E46" i="110"/>
  <c r="E34" i="110"/>
  <c r="E37" i="110"/>
  <c r="E48" i="110"/>
  <c r="E43" i="110"/>
  <c r="E42" i="110"/>
  <c r="E41" i="110"/>
  <c r="E44" i="110"/>
  <c r="E32" i="110"/>
  <c r="E35" i="110"/>
  <c r="E47" i="110"/>
  <c r="E38" i="110"/>
  <c r="G30" i="110"/>
  <c r="E10" i="91"/>
  <c r="E7" i="91"/>
  <c r="E8" i="91"/>
  <c r="E20" i="91"/>
  <c r="E16" i="91"/>
  <c r="E17" i="91"/>
  <c r="E19" i="91"/>
  <c r="E6" i="91"/>
  <c r="E9" i="91"/>
  <c r="E3" i="91"/>
  <c r="E13" i="91"/>
  <c r="E15" i="91"/>
  <c r="E14" i="91"/>
  <c r="E18" i="91"/>
  <c r="E12" i="91"/>
  <c r="E21" i="91"/>
  <c r="G2" i="91"/>
  <c r="G3" i="84"/>
  <c r="E21" i="73"/>
  <c r="E8" i="73"/>
  <c r="E17" i="73"/>
  <c r="E18" i="73"/>
  <c r="E20" i="73"/>
  <c r="E10" i="73"/>
  <c r="E15" i="73"/>
  <c r="E5" i="73"/>
  <c r="E7" i="73"/>
  <c r="E19" i="73"/>
  <c r="E14" i="73"/>
  <c r="E16" i="73"/>
  <c r="E9" i="73"/>
  <c r="E11" i="73"/>
  <c r="E13" i="73"/>
  <c r="E22" i="73"/>
  <c r="G3" i="73"/>
  <c r="E6" i="64"/>
  <c r="E14" i="64"/>
  <c r="E7" i="64"/>
  <c r="E15" i="64"/>
  <c r="E8" i="64"/>
  <c r="E16" i="64"/>
  <c r="E9" i="64"/>
  <c r="E10" i="64"/>
  <c r="E18" i="64"/>
  <c r="E3" i="64"/>
  <c r="E19" i="64"/>
  <c r="E4" i="64"/>
  <c r="E12" i="64"/>
  <c r="E20" i="64"/>
  <c r="E13" i="64"/>
  <c r="E21" i="64"/>
  <c r="G2" i="64"/>
  <c r="E3" i="62"/>
  <c r="E15" i="62"/>
  <c r="E16" i="62"/>
  <c r="E6" i="62"/>
  <c r="E8" i="62"/>
  <c r="E10" i="62"/>
  <c r="E17" i="62"/>
  <c r="E9" i="62"/>
  <c r="E12" i="62"/>
  <c r="E18" i="62"/>
  <c r="E20" i="62"/>
  <c r="E14" i="62"/>
  <c r="E13" i="62"/>
  <c r="E7" i="62"/>
  <c r="E4" i="62"/>
  <c r="E21" i="62"/>
  <c r="G2" i="62"/>
  <c r="AA14" i="28"/>
  <c r="AB14" i="28" s="1"/>
  <c r="AC14" i="28" s="1"/>
  <c r="AA11" i="28"/>
  <c r="AB11" i="28" s="1"/>
  <c r="AC11" i="28" s="1"/>
  <c r="F43" i="90" l="1"/>
  <c r="F5" i="90"/>
  <c r="F79" i="110"/>
  <c r="F56" i="110"/>
  <c r="F33" i="110"/>
  <c r="F34" i="124"/>
  <c r="F57" i="124"/>
  <c r="F80" i="124"/>
  <c r="F36" i="125"/>
  <c r="F59" i="125"/>
  <c r="F82" i="125"/>
  <c r="F105" i="125"/>
  <c r="F5" i="113"/>
  <c r="F19" i="115"/>
  <c r="F5" i="115"/>
  <c r="F5" i="133"/>
  <c r="F29" i="133"/>
  <c r="F53" i="133"/>
  <c r="F77" i="133"/>
  <c r="F5" i="134"/>
  <c r="H2" i="137"/>
  <c r="G16" i="137" s="1"/>
  <c r="F9" i="113"/>
  <c r="F16" i="113"/>
  <c r="F19" i="113"/>
  <c r="F5" i="114"/>
  <c r="F5" i="131"/>
  <c r="F10" i="137"/>
  <c r="F29" i="131"/>
  <c r="F53" i="131"/>
  <c r="F13" i="137"/>
  <c r="F19" i="137"/>
  <c r="F77" i="131"/>
  <c r="F5" i="111"/>
  <c r="F101" i="105"/>
  <c r="F77" i="105"/>
  <c r="F9" i="137"/>
  <c r="F20" i="137"/>
  <c r="F4" i="137"/>
  <c r="F53" i="105"/>
  <c r="F29" i="105"/>
  <c r="F5" i="105"/>
  <c r="F16" i="137"/>
  <c r="F6" i="137"/>
  <c r="F18" i="137"/>
  <c r="F3" i="137"/>
  <c r="F17" i="137"/>
  <c r="F7" i="137"/>
  <c r="F21" i="137"/>
  <c r="F14" i="137"/>
  <c r="F8" i="137"/>
  <c r="F12" i="137"/>
  <c r="F15" i="137"/>
  <c r="F5" i="94"/>
  <c r="F5" i="91"/>
  <c r="F5" i="62"/>
  <c r="F56" i="84"/>
  <c r="F31" i="84"/>
  <c r="F6" i="84"/>
  <c r="F13" i="113"/>
  <c r="F21" i="113"/>
  <c r="F3" i="113"/>
  <c r="F17" i="113"/>
  <c r="F7" i="113"/>
  <c r="F20" i="113"/>
  <c r="F14" i="113"/>
  <c r="H2" i="113"/>
  <c r="F8" i="113"/>
  <c r="F10" i="113"/>
  <c r="F18" i="113"/>
  <c r="F4" i="113"/>
  <c r="F15" i="113"/>
  <c r="F6" i="113"/>
  <c r="F12" i="113"/>
  <c r="F5" i="64"/>
  <c r="F6" i="73"/>
  <c r="F4" i="115"/>
  <c r="F15" i="115"/>
  <c r="F7" i="90"/>
  <c r="F95" i="110"/>
  <c r="F12" i="115"/>
  <c r="F18" i="115"/>
  <c r="H2" i="115"/>
  <c r="F8" i="115"/>
  <c r="F21" i="115"/>
  <c r="F10" i="115"/>
  <c r="F3" i="115"/>
  <c r="F9" i="115"/>
  <c r="F6" i="115"/>
  <c r="F16" i="115"/>
  <c r="F13" i="115"/>
  <c r="F14" i="115"/>
  <c r="F20" i="115"/>
  <c r="F7" i="115"/>
  <c r="F17" i="115"/>
  <c r="F94" i="124"/>
  <c r="F51" i="125"/>
  <c r="F20" i="134"/>
  <c r="F19" i="114"/>
  <c r="F8" i="131"/>
  <c r="F12" i="111"/>
  <c r="F9" i="94"/>
  <c r="F9" i="62"/>
  <c r="F71" i="84"/>
  <c r="F4" i="90"/>
  <c r="F19" i="90"/>
  <c r="F20" i="64"/>
  <c r="F21" i="90"/>
  <c r="F13" i="90"/>
  <c r="F20" i="90"/>
  <c r="F8" i="90"/>
  <c r="H2" i="111"/>
  <c r="F15" i="111"/>
  <c r="H2" i="90"/>
  <c r="F12" i="90"/>
  <c r="F15" i="90"/>
  <c r="F10" i="90"/>
  <c r="F9" i="90"/>
  <c r="F16" i="90"/>
  <c r="F18" i="90"/>
  <c r="F17" i="90"/>
  <c r="F3" i="90"/>
  <c r="F14" i="90"/>
  <c r="F13" i="111"/>
  <c r="F18" i="111"/>
  <c r="F20" i="111"/>
  <c r="F21" i="111"/>
  <c r="F8" i="111"/>
  <c r="F17" i="111"/>
  <c r="F9" i="111"/>
  <c r="F4" i="111"/>
  <c r="F10" i="111"/>
  <c r="F6" i="111"/>
  <c r="F19" i="111"/>
  <c r="F7" i="111"/>
  <c r="F3" i="111"/>
  <c r="F14" i="111"/>
  <c r="F16" i="111"/>
  <c r="F47" i="90"/>
  <c r="F54" i="90"/>
  <c r="F52" i="90"/>
  <c r="F58" i="90"/>
  <c r="F56" i="90"/>
  <c r="F51" i="90"/>
  <c r="F41" i="90"/>
  <c r="F44" i="90"/>
  <c r="F55" i="90"/>
  <c r="F45" i="90"/>
  <c r="F48" i="90"/>
  <c r="F59" i="90"/>
  <c r="F42" i="90"/>
  <c r="F53" i="90"/>
  <c r="F46" i="90"/>
  <c r="F57" i="90"/>
  <c r="F50" i="90"/>
  <c r="F6" i="90"/>
  <c r="F10" i="94"/>
  <c r="F6" i="94"/>
  <c r="F14" i="94"/>
  <c r="F4" i="94"/>
  <c r="F3" i="94"/>
  <c r="F16" i="94"/>
  <c r="D38" i="135"/>
  <c r="E38" i="135"/>
  <c r="D36" i="135"/>
  <c r="E36" i="135"/>
  <c r="F34" i="135"/>
  <c r="D34" i="135"/>
  <c r="E34" i="135"/>
  <c r="A45" i="135"/>
  <c r="F15" i="94"/>
  <c r="F17" i="94"/>
  <c r="F21" i="94"/>
  <c r="F8" i="94"/>
  <c r="H2" i="94"/>
  <c r="F20" i="94"/>
  <c r="F19" i="94"/>
  <c r="F7" i="94"/>
  <c r="F13" i="94"/>
  <c r="F18" i="94"/>
  <c r="F12" i="94"/>
  <c r="F4" i="134"/>
  <c r="F19" i="134"/>
  <c r="F13" i="134"/>
  <c r="F14" i="134"/>
  <c r="F21" i="134"/>
  <c r="F3" i="134"/>
  <c r="F8" i="134"/>
  <c r="F12" i="134"/>
  <c r="F6" i="134"/>
  <c r="F17" i="134"/>
  <c r="F15" i="134"/>
  <c r="F9" i="134"/>
  <c r="F7" i="134"/>
  <c r="F18" i="134"/>
  <c r="F16" i="134"/>
  <c r="F10" i="134"/>
  <c r="H2" i="134"/>
  <c r="F14" i="114"/>
  <c r="F8" i="114"/>
  <c r="F20" i="114"/>
  <c r="F4" i="114"/>
  <c r="F17" i="114"/>
  <c r="F13" i="114"/>
  <c r="F9" i="114"/>
  <c r="F6" i="114"/>
  <c r="F18" i="114"/>
  <c r="F15" i="114"/>
  <c r="F10" i="114"/>
  <c r="F7" i="114"/>
  <c r="F16" i="114"/>
  <c r="F3" i="114"/>
  <c r="F21" i="114"/>
  <c r="F12" i="114"/>
  <c r="F21" i="133"/>
  <c r="F63" i="133"/>
  <c r="F66" i="133"/>
  <c r="F18" i="133"/>
  <c r="F6" i="133"/>
  <c r="F86" i="133"/>
  <c r="F51" i="133"/>
  <c r="F16" i="133"/>
  <c r="F82" i="133"/>
  <c r="F7" i="133"/>
  <c r="F9" i="133"/>
  <c r="F41" i="133"/>
  <c r="F13" i="133"/>
  <c r="F93" i="133"/>
  <c r="F57" i="133"/>
  <c r="F89" i="133"/>
  <c r="F69" i="133"/>
  <c r="F31" i="133"/>
  <c r="F3" i="133"/>
  <c r="F34" i="133"/>
  <c r="F15" i="133"/>
  <c r="F43" i="133"/>
  <c r="F79" i="133"/>
  <c r="F60" i="133"/>
  <c r="F91" i="133"/>
  <c r="F38" i="133"/>
  <c r="F40" i="133"/>
  <c r="F12" i="133"/>
  <c r="F85" i="133"/>
  <c r="F28" i="133"/>
  <c r="F56" i="133"/>
  <c r="F88" i="133"/>
  <c r="F68" i="133"/>
  <c r="F8" i="133"/>
  <c r="F54" i="133"/>
  <c r="F20" i="133"/>
  <c r="F37" i="133"/>
  <c r="F65" i="133"/>
  <c r="F45" i="133"/>
  <c r="F81" i="133"/>
  <c r="F62" i="133"/>
  <c r="F17" i="133"/>
  <c r="F10" i="133"/>
  <c r="F33" i="133"/>
  <c r="F14" i="133"/>
  <c r="F42" i="133"/>
  <c r="F78" i="133"/>
  <c r="F58" i="133"/>
  <c r="F90" i="133"/>
  <c r="F75" i="133"/>
  <c r="F30" i="133"/>
  <c r="F19" i="133"/>
  <c r="F76" i="133"/>
  <c r="F27" i="133"/>
  <c r="F55" i="133"/>
  <c r="F87" i="133"/>
  <c r="F67" i="133"/>
  <c r="F52" i="133"/>
  <c r="F84" i="133"/>
  <c r="F39" i="133"/>
  <c r="F32" i="133"/>
  <c r="F4" i="133"/>
  <c r="F36" i="133"/>
  <c r="F64" i="133"/>
  <c r="F44" i="133"/>
  <c r="F80" i="133"/>
  <c r="F61" i="133"/>
  <c r="F92" i="133"/>
  <c r="H26" i="133"/>
  <c r="L47" i="91"/>
  <c r="E114" i="132"/>
  <c r="F114" i="132" s="1"/>
  <c r="G114" i="132" s="1"/>
  <c r="E92" i="132"/>
  <c r="F92" i="132" s="1"/>
  <c r="G92" i="132" s="1"/>
  <c r="E70" i="132"/>
  <c r="F70" i="132" s="1"/>
  <c r="G70" i="132" s="1"/>
  <c r="E48" i="132"/>
  <c r="F48" i="132" s="1"/>
  <c r="G48" i="132" s="1"/>
  <c r="F25" i="132"/>
  <c r="G25" i="132" s="1"/>
  <c r="E26" i="132"/>
  <c r="E27" i="132" s="1"/>
  <c r="E28" i="132" s="1"/>
  <c r="A90" i="132"/>
  <c r="F15" i="131"/>
  <c r="F12" i="131"/>
  <c r="F19" i="131"/>
  <c r="F16" i="131"/>
  <c r="F14" i="131"/>
  <c r="F20" i="131"/>
  <c r="F18" i="131"/>
  <c r="F4" i="131"/>
  <c r="F9" i="131"/>
  <c r="F13" i="131"/>
  <c r="F6" i="131"/>
  <c r="F3" i="131"/>
  <c r="F17" i="131"/>
  <c r="F10" i="131"/>
  <c r="F7" i="131"/>
  <c r="F21" i="131"/>
  <c r="F84" i="131"/>
  <c r="F36" i="131"/>
  <c r="F43" i="131"/>
  <c r="F45" i="131"/>
  <c r="F52" i="131"/>
  <c r="F62" i="131"/>
  <c r="F32" i="131"/>
  <c r="F28" i="131"/>
  <c r="F56" i="131"/>
  <c r="F58" i="131"/>
  <c r="F61" i="131"/>
  <c r="F44" i="131"/>
  <c r="F41" i="131"/>
  <c r="F34" i="131"/>
  <c r="F37" i="131"/>
  <c r="F65" i="131"/>
  <c r="F67" i="131"/>
  <c r="F69" i="131"/>
  <c r="F55" i="131"/>
  <c r="F76" i="131"/>
  <c r="F93" i="131"/>
  <c r="F78" i="131"/>
  <c r="F80" i="131"/>
  <c r="F82" i="131"/>
  <c r="F33" i="131"/>
  <c r="F51" i="131"/>
  <c r="F38" i="131"/>
  <c r="F87" i="131"/>
  <c r="F89" i="131"/>
  <c r="F91" i="131"/>
  <c r="F31" i="131"/>
  <c r="F42" i="131"/>
  <c r="F54" i="131"/>
  <c r="F64" i="131"/>
  <c r="F66" i="131"/>
  <c r="F68" i="131"/>
  <c r="F75" i="131"/>
  <c r="F30" i="131"/>
  <c r="F40" i="131"/>
  <c r="F60" i="131"/>
  <c r="F57" i="131"/>
  <c r="F79" i="131"/>
  <c r="F81" i="131"/>
  <c r="F39" i="131"/>
  <c r="F27" i="131"/>
  <c r="F63" i="131"/>
  <c r="F85" i="131"/>
  <c r="F86" i="131"/>
  <c r="F88" i="131"/>
  <c r="F90" i="131"/>
  <c r="F92" i="131"/>
  <c r="H26" i="131"/>
  <c r="F19" i="105"/>
  <c r="F13" i="105"/>
  <c r="F3" i="105"/>
  <c r="F17" i="105"/>
  <c r="F9" i="105"/>
  <c r="F7" i="105"/>
  <c r="F21" i="105"/>
  <c r="F14" i="105"/>
  <c r="F12" i="105"/>
  <c r="F18" i="105"/>
  <c r="F16" i="105"/>
  <c r="F6" i="105"/>
  <c r="F20" i="105"/>
  <c r="F10" i="105"/>
  <c r="F4" i="105"/>
  <c r="F15" i="105"/>
  <c r="F8" i="105"/>
  <c r="F105" i="105"/>
  <c r="F115" i="105"/>
  <c r="F110" i="105"/>
  <c r="F114" i="105"/>
  <c r="F99" i="105"/>
  <c r="F100" i="105"/>
  <c r="F103" i="105"/>
  <c r="F104" i="105"/>
  <c r="F108" i="105"/>
  <c r="F109" i="105"/>
  <c r="F102" i="105"/>
  <c r="F112" i="105"/>
  <c r="F113" i="105"/>
  <c r="F106" i="105"/>
  <c r="F116" i="105"/>
  <c r="F117" i="105"/>
  <c r="F111" i="105"/>
  <c r="F80" i="105"/>
  <c r="F78" i="105"/>
  <c r="F92" i="105"/>
  <c r="F82" i="105"/>
  <c r="F76" i="105"/>
  <c r="F87" i="105"/>
  <c r="F91" i="105"/>
  <c r="F85" i="105"/>
  <c r="F75" i="105"/>
  <c r="F89" i="105"/>
  <c r="F86" i="105"/>
  <c r="F79" i="105"/>
  <c r="F93" i="105"/>
  <c r="F81" i="105"/>
  <c r="F84" i="105"/>
  <c r="F90" i="105"/>
  <c r="F88" i="105"/>
  <c r="F56" i="105"/>
  <c r="F62" i="105"/>
  <c r="F68" i="105"/>
  <c r="F66" i="105"/>
  <c r="F54" i="105"/>
  <c r="F63" i="105"/>
  <c r="F58" i="105"/>
  <c r="F67" i="105"/>
  <c r="F52" i="105"/>
  <c r="F51" i="105"/>
  <c r="F55" i="105"/>
  <c r="F61" i="105"/>
  <c r="F60" i="105"/>
  <c r="F65" i="105"/>
  <c r="F57" i="105"/>
  <c r="F64" i="105"/>
  <c r="F69" i="105"/>
  <c r="F38" i="105"/>
  <c r="F36" i="105"/>
  <c r="F42" i="105"/>
  <c r="F40" i="105"/>
  <c r="F30" i="105"/>
  <c r="F44" i="105"/>
  <c r="F34" i="105"/>
  <c r="F28" i="105"/>
  <c r="F39" i="105"/>
  <c r="F32" i="105"/>
  <c r="F43" i="105"/>
  <c r="F37" i="105"/>
  <c r="F27" i="105"/>
  <c r="F41" i="105"/>
  <c r="F33" i="105"/>
  <c r="F31" i="105"/>
  <c r="F45" i="105"/>
  <c r="F66" i="84"/>
  <c r="F65" i="84"/>
  <c r="F61" i="84"/>
  <c r="F58" i="84"/>
  <c r="F70" i="84"/>
  <c r="F67" i="84"/>
  <c r="F54" i="84"/>
  <c r="F55" i="84"/>
  <c r="F59" i="84"/>
  <c r="F63" i="84"/>
  <c r="F64" i="84"/>
  <c r="F68" i="84"/>
  <c r="F72" i="84"/>
  <c r="F60" i="84"/>
  <c r="F57" i="84"/>
  <c r="F69" i="84"/>
  <c r="F44" i="84"/>
  <c r="F43" i="84"/>
  <c r="F40" i="84"/>
  <c r="F35" i="84"/>
  <c r="F32" i="84"/>
  <c r="F41" i="84"/>
  <c r="F36" i="84"/>
  <c r="F47" i="84"/>
  <c r="F45" i="84"/>
  <c r="F33" i="84"/>
  <c r="F29" i="84"/>
  <c r="F30" i="84"/>
  <c r="F42" i="84"/>
  <c r="F38" i="84"/>
  <c r="F39" i="84"/>
  <c r="F34" i="84"/>
  <c r="F46" i="84"/>
  <c r="F11" i="84"/>
  <c r="J33" i="94"/>
  <c r="E46" i="91"/>
  <c r="J49" i="91"/>
  <c r="K48" i="91"/>
  <c r="F49" i="125"/>
  <c r="F47" i="125"/>
  <c r="F37" i="125"/>
  <c r="F41" i="125"/>
  <c r="F35" i="125"/>
  <c r="F46" i="125"/>
  <c r="F39" i="125"/>
  <c r="F50" i="125"/>
  <c r="F44" i="125"/>
  <c r="F34" i="125"/>
  <c r="F48" i="125"/>
  <c r="F40" i="125"/>
  <c r="F38" i="125"/>
  <c r="F52" i="125"/>
  <c r="F45" i="125"/>
  <c r="F43" i="125"/>
  <c r="F110" i="125"/>
  <c r="F64" i="125"/>
  <c r="F68" i="125"/>
  <c r="F113" i="125"/>
  <c r="F86" i="125"/>
  <c r="F117" i="125"/>
  <c r="F98" i="125"/>
  <c r="F57" i="125"/>
  <c r="F121" i="125"/>
  <c r="F95" i="125"/>
  <c r="F80" i="125"/>
  <c r="F62" i="125"/>
  <c r="F66" i="125"/>
  <c r="F60" i="125"/>
  <c r="F73" i="125"/>
  <c r="F107" i="125"/>
  <c r="F89" i="125"/>
  <c r="F119" i="125"/>
  <c r="F71" i="125"/>
  <c r="F84" i="125"/>
  <c r="F69" i="125"/>
  <c r="F85" i="125"/>
  <c r="F116" i="125"/>
  <c r="F97" i="125"/>
  <c r="F63" i="125"/>
  <c r="F58" i="125"/>
  <c r="F114" i="125"/>
  <c r="F94" i="125"/>
  <c r="F75" i="125"/>
  <c r="F109" i="125"/>
  <c r="F91" i="125"/>
  <c r="F72" i="125"/>
  <c r="F67" i="125"/>
  <c r="F83" i="125"/>
  <c r="F106" i="125"/>
  <c r="F87" i="125"/>
  <c r="F118" i="125"/>
  <c r="F103" i="125"/>
  <c r="F61" i="125"/>
  <c r="F93" i="125"/>
  <c r="F92" i="125"/>
  <c r="F115" i="125"/>
  <c r="F96" i="125"/>
  <c r="F81" i="125"/>
  <c r="F112" i="125"/>
  <c r="F70" i="125"/>
  <c r="F104" i="125"/>
  <c r="F74" i="125"/>
  <c r="F108" i="125"/>
  <c r="F90" i="125"/>
  <c r="F120" i="125"/>
  <c r="H56" i="125"/>
  <c r="F33" i="124"/>
  <c r="F79" i="124"/>
  <c r="F37" i="124"/>
  <c r="F61" i="124"/>
  <c r="F92" i="124"/>
  <c r="F73" i="124"/>
  <c r="F42" i="124"/>
  <c r="F35" i="124"/>
  <c r="F46" i="124"/>
  <c r="F70" i="124"/>
  <c r="F55" i="124"/>
  <c r="F85" i="124"/>
  <c r="F39" i="124"/>
  <c r="F68" i="124"/>
  <c r="F44" i="124"/>
  <c r="F48" i="124"/>
  <c r="F82" i="124"/>
  <c r="F64" i="124"/>
  <c r="F59" i="124"/>
  <c r="F47" i="124"/>
  <c r="F49" i="124"/>
  <c r="F89" i="124"/>
  <c r="F91" i="124"/>
  <c r="F72" i="124"/>
  <c r="F38" i="124"/>
  <c r="F60" i="124"/>
  <c r="F50" i="124"/>
  <c r="F84" i="124"/>
  <c r="F66" i="124"/>
  <c r="F32" i="124"/>
  <c r="F43" i="124"/>
  <c r="F36" i="124"/>
  <c r="F69" i="124"/>
  <c r="F62" i="124"/>
  <c r="F93" i="124"/>
  <c r="F78" i="124"/>
  <c r="F41" i="124"/>
  <c r="F58" i="124"/>
  <c r="F45" i="124"/>
  <c r="F81" i="124"/>
  <c r="F71" i="124"/>
  <c r="F56" i="124"/>
  <c r="F87" i="124"/>
  <c r="F88" i="124"/>
  <c r="F96" i="124"/>
  <c r="F67" i="124"/>
  <c r="F90" i="124"/>
  <c r="F83" i="124"/>
  <c r="F65" i="124"/>
  <c r="F95" i="124"/>
  <c r="H31" i="124"/>
  <c r="F84" i="110"/>
  <c r="F82" i="110"/>
  <c r="F89" i="110"/>
  <c r="F87" i="110"/>
  <c r="F78" i="110"/>
  <c r="F93" i="110"/>
  <c r="F91" i="110"/>
  <c r="F77" i="110"/>
  <c r="F83" i="110"/>
  <c r="F81" i="110"/>
  <c r="F88" i="110"/>
  <c r="F86" i="110"/>
  <c r="F92" i="110"/>
  <c r="F90" i="110"/>
  <c r="F80" i="110"/>
  <c r="F94" i="110"/>
  <c r="F63" i="110"/>
  <c r="F57" i="110"/>
  <c r="F54" i="110"/>
  <c r="F61" i="110"/>
  <c r="F59" i="110"/>
  <c r="F66" i="110"/>
  <c r="F64" i="110"/>
  <c r="F55" i="110"/>
  <c r="F70" i="110"/>
  <c r="F68" i="110"/>
  <c r="F58" i="110"/>
  <c r="F72" i="110"/>
  <c r="F60" i="110"/>
  <c r="F65" i="110"/>
  <c r="F67" i="110"/>
  <c r="F69" i="110"/>
  <c r="F71" i="110"/>
  <c r="F43" i="110"/>
  <c r="H2" i="114"/>
  <c r="H26" i="105"/>
  <c r="F5" i="84"/>
  <c r="F17" i="84"/>
  <c r="F13" i="84"/>
  <c r="F14" i="84"/>
  <c r="F9" i="84"/>
  <c r="F21" i="84"/>
  <c r="F22" i="84"/>
  <c r="F18" i="84"/>
  <c r="F15" i="84"/>
  <c r="F10" i="84"/>
  <c r="F7" i="84"/>
  <c r="F19" i="84"/>
  <c r="F16" i="84"/>
  <c r="F20" i="84"/>
  <c r="F8" i="84"/>
  <c r="F4" i="84"/>
  <c r="F46" i="110"/>
  <c r="F31" i="110"/>
  <c r="F45" i="110"/>
  <c r="F41" i="110"/>
  <c r="F44" i="110"/>
  <c r="F47" i="110"/>
  <c r="F37" i="110"/>
  <c r="F35" i="110"/>
  <c r="F38" i="110"/>
  <c r="F36" i="110"/>
  <c r="F32" i="110"/>
  <c r="F40" i="110"/>
  <c r="F48" i="110"/>
  <c r="F34" i="110"/>
  <c r="H30" i="110"/>
  <c r="F42" i="110"/>
  <c r="F49" i="110"/>
  <c r="F4" i="91"/>
  <c r="F10" i="91"/>
  <c r="F13" i="91"/>
  <c r="F19" i="91"/>
  <c r="F7" i="91"/>
  <c r="F3" i="91"/>
  <c r="F21" i="91"/>
  <c r="F16" i="91"/>
  <c r="F12" i="91"/>
  <c r="F8" i="91"/>
  <c r="F20" i="91"/>
  <c r="F14" i="91"/>
  <c r="F17" i="91"/>
  <c r="F6" i="91"/>
  <c r="F9" i="91"/>
  <c r="F15" i="91"/>
  <c r="F18" i="91"/>
  <c r="H2" i="91"/>
  <c r="H3" i="84"/>
  <c r="F7" i="73"/>
  <c r="F19" i="73"/>
  <c r="F16" i="73"/>
  <c r="F22" i="73"/>
  <c r="F14" i="73"/>
  <c r="F11" i="73"/>
  <c r="F8" i="73"/>
  <c r="F20" i="73"/>
  <c r="F17" i="73"/>
  <c r="F4" i="73"/>
  <c r="F5" i="73"/>
  <c r="F9" i="73"/>
  <c r="F18" i="73"/>
  <c r="F13" i="73"/>
  <c r="F15" i="73"/>
  <c r="F10" i="73"/>
  <c r="F21" i="73"/>
  <c r="H3" i="73"/>
  <c r="F3" i="64"/>
  <c r="F14" i="64"/>
  <c r="F18" i="64"/>
  <c r="F4" i="64"/>
  <c r="F15" i="64"/>
  <c r="F21" i="64"/>
  <c r="F16" i="64"/>
  <c r="F19" i="64"/>
  <c r="F6" i="64"/>
  <c r="F7" i="64"/>
  <c r="F8" i="64"/>
  <c r="F12" i="64"/>
  <c r="F9" i="64"/>
  <c r="F13" i="64"/>
  <c r="F10" i="64"/>
  <c r="F17" i="64"/>
  <c r="H2" i="64"/>
  <c r="G5" i="64" s="1"/>
  <c r="F7" i="62"/>
  <c r="F19" i="62"/>
  <c r="F13" i="62"/>
  <c r="F16" i="62"/>
  <c r="F12" i="62"/>
  <c r="F21" i="62"/>
  <c r="F8" i="62"/>
  <c r="F20" i="62"/>
  <c r="F6" i="62"/>
  <c r="F17" i="62"/>
  <c r="F15" i="62"/>
  <c r="F3" i="62"/>
  <c r="F4" i="62"/>
  <c r="F18" i="62"/>
  <c r="F14" i="62"/>
  <c r="F10" i="62"/>
  <c r="E23" i="62"/>
  <c r="H2" i="62"/>
  <c r="AD14" i="28"/>
  <c r="AE14" i="28" s="1"/>
  <c r="AD11" i="28"/>
  <c r="AE11" i="28" s="1"/>
  <c r="G43" i="90" l="1"/>
  <c r="G5" i="90"/>
  <c r="G79" i="110"/>
  <c r="G56" i="110"/>
  <c r="G33" i="110"/>
  <c r="G9" i="137"/>
  <c r="G34" i="124"/>
  <c r="G8" i="137"/>
  <c r="G19" i="137"/>
  <c r="G57" i="124"/>
  <c r="G80" i="124"/>
  <c r="G36" i="125"/>
  <c r="G59" i="125"/>
  <c r="G82" i="125"/>
  <c r="G105" i="125"/>
  <c r="G4" i="113"/>
  <c r="G5" i="113"/>
  <c r="G5" i="115"/>
  <c r="G5" i="133"/>
  <c r="G3" i="137"/>
  <c r="G4" i="137"/>
  <c r="G18" i="137"/>
  <c r="G7" i="137"/>
  <c r="I2" i="137"/>
  <c r="H20" i="137" s="1"/>
  <c r="G21" i="137"/>
  <c r="G20" i="137"/>
  <c r="G15" i="137"/>
  <c r="G13" i="137"/>
  <c r="G5" i="137"/>
  <c r="G12" i="137"/>
  <c r="G17" i="137"/>
  <c r="G10" i="137"/>
  <c r="G14" i="137"/>
  <c r="G6" i="137"/>
  <c r="G29" i="133"/>
  <c r="G53" i="133"/>
  <c r="G77" i="133"/>
  <c r="G5" i="134"/>
  <c r="G5" i="114"/>
  <c r="G5" i="131"/>
  <c r="G29" i="131"/>
  <c r="G7" i="115"/>
  <c r="G53" i="131"/>
  <c r="G77" i="131"/>
  <c r="G5" i="111"/>
  <c r="G101" i="105"/>
  <c r="G77" i="105"/>
  <c r="G53" i="105"/>
  <c r="G29" i="105"/>
  <c r="G5" i="105"/>
  <c r="G19" i="113"/>
  <c r="G3" i="113"/>
  <c r="G9" i="113"/>
  <c r="G17" i="113"/>
  <c r="G5" i="94"/>
  <c r="G5" i="91"/>
  <c r="G21" i="115"/>
  <c r="G5" i="62"/>
  <c r="G56" i="84"/>
  <c r="G31" i="84"/>
  <c r="G6" i="84"/>
  <c r="G10" i="113"/>
  <c r="G14" i="113"/>
  <c r="G8" i="113"/>
  <c r="G6" i="113"/>
  <c r="G7" i="113"/>
  <c r="G13" i="113"/>
  <c r="G12" i="113"/>
  <c r="G18" i="113"/>
  <c r="G16" i="113"/>
  <c r="I2" i="113"/>
  <c r="H5" i="113" s="1"/>
  <c r="G21" i="113"/>
  <c r="G20" i="113"/>
  <c r="G15" i="113"/>
  <c r="G6" i="73"/>
  <c r="G56" i="90"/>
  <c r="G12" i="115"/>
  <c r="G13" i="115"/>
  <c r="G8" i="115"/>
  <c r="G90" i="110"/>
  <c r="G10" i="115"/>
  <c r="G20" i="115"/>
  <c r="G15" i="115"/>
  <c r="G4" i="115"/>
  <c r="I2" i="115"/>
  <c r="G3" i="115"/>
  <c r="G16" i="115"/>
  <c r="G17" i="115"/>
  <c r="G18" i="115"/>
  <c r="G14" i="115"/>
  <c r="G6" i="115"/>
  <c r="G19" i="115"/>
  <c r="G9" i="115"/>
  <c r="G73" i="124"/>
  <c r="G41" i="125"/>
  <c r="G12" i="90"/>
  <c r="G90" i="133"/>
  <c r="G10" i="134"/>
  <c r="G16" i="114"/>
  <c r="G15" i="90"/>
  <c r="G9" i="90"/>
  <c r="G59" i="90"/>
  <c r="G50" i="90"/>
  <c r="G20" i="131"/>
  <c r="G9" i="111"/>
  <c r="G10" i="111"/>
  <c r="G10" i="105"/>
  <c r="G16" i="94"/>
  <c r="G17" i="91"/>
  <c r="G19" i="62"/>
  <c r="G3" i="90"/>
  <c r="G20" i="90"/>
  <c r="G44" i="90"/>
  <c r="G48" i="90"/>
  <c r="G18" i="90"/>
  <c r="G21" i="90"/>
  <c r="G41" i="90"/>
  <c r="G53" i="90"/>
  <c r="I2" i="90"/>
  <c r="G6" i="90"/>
  <c r="G16" i="90"/>
  <c r="G45" i="90"/>
  <c r="G57" i="90"/>
  <c r="G19" i="90"/>
  <c r="G14" i="90"/>
  <c r="G13" i="90"/>
  <c r="G42" i="90"/>
  <c r="G54" i="90"/>
  <c r="G46" i="90"/>
  <c r="G47" i="90"/>
  <c r="G58" i="90"/>
  <c r="G7" i="90"/>
  <c r="G17" i="90"/>
  <c r="G4" i="90"/>
  <c r="G51" i="90"/>
  <c r="G52" i="90"/>
  <c r="G10" i="90"/>
  <c r="G8" i="90"/>
  <c r="G55" i="90"/>
  <c r="G60" i="84"/>
  <c r="G8" i="111"/>
  <c r="G17" i="64"/>
  <c r="G13" i="111"/>
  <c r="G7" i="111"/>
  <c r="G20" i="111"/>
  <c r="G21" i="111"/>
  <c r="G4" i="111"/>
  <c r="G18" i="111"/>
  <c r="G12" i="111"/>
  <c r="G15" i="111"/>
  <c r="I2" i="111"/>
  <c r="G19" i="111"/>
  <c r="G6" i="111"/>
  <c r="G16" i="111"/>
  <c r="G17" i="111"/>
  <c r="G3" i="111"/>
  <c r="G14" i="111"/>
  <c r="G4" i="73"/>
  <c r="G4" i="94"/>
  <c r="G20" i="94"/>
  <c r="G12" i="94"/>
  <c r="G6" i="94"/>
  <c r="I2" i="94"/>
  <c r="H5" i="94" s="1"/>
  <c r="G19" i="94"/>
  <c r="G9" i="94"/>
  <c r="G13" i="94"/>
  <c r="G7" i="94"/>
  <c r="G21" i="94"/>
  <c r="G17" i="94"/>
  <c r="G10" i="94"/>
  <c r="G14" i="94"/>
  <c r="G15" i="94"/>
  <c r="G8" i="94"/>
  <c r="G3" i="94"/>
  <c r="G18" i="94"/>
  <c r="G15" i="134"/>
  <c r="G13" i="134"/>
  <c r="G8" i="134"/>
  <c r="G17" i="134"/>
  <c r="G3" i="134"/>
  <c r="G18" i="134"/>
  <c r="G14" i="134"/>
  <c r="G6" i="134"/>
  <c r="G4" i="134"/>
  <c r="G9" i="134"/>
  <c r="G21" i="134"/>
  <c r="G20" i="134"/>
  <c r="G12" i="134"/>
  <c r="G7" i="134"/>
  <c r="G16" i="134"/>
  <c r="G19" i="134"/>
  <c r="I2" i="134"/>
  <c r="G14" i="114"/>
  <c r="G9" i="114"/>
  <c r="G12" i="114"/>
  <c r="G18" i="114"/>
  <c r="G3" i="114"/>
  <c r="G6" i="114"/>
  <c r="G10" i="114"/>
  <c r="G20" i="114"/>
  <c r="G15" i="114"/>
  <c r="G19" i="114"/>
  <c r="G4" i="114"/>
  <c r="G7" i="114"/>
  <c r="G13" i="114"/>
  <c r="G21" i="114"/>
  <c r="G8" i="114"/>
  <c r="G17" i="114"/>
  <c r="G28" i="133"/>
  <c r="G17" i="133"/>
  <c r="G40" i="133"/>
  <c r="G12" i="133"/>
  <c r="G14" i="133"/>
  <c r="G42" i="133"/>
  <c r="G78" i="133"/>
  <c r="G58" i="133"/>
  <c r="G37" i="133"/>
  <c r="G30" i="133"/>
  <c r="G84" i="133"/>
  <c r="G20" i="133"/>
  <c r="G27" i="133"/>
  <c r="G55" i="133"/>
  <c r="G87" i="133"/>
  <c r="G67" i="133"/>
  <c r="G52" i="133"/>
  <c r="G7" i="133"/>
  <c r="G39" i="133"/>
  <c r="G10" i="133"/>
  <c r="G33" i="133"/>
  <c r="G36" i="133"/>
  <c r="G64" i="133"/>
  <c r="G44" i="133"/>
  <c r="G80" i="133"/>
  <c r="G61" i="133"/>
  <c r="G16" i="133"/>
  <c r="G75" i="133"/>
  <c r="G19" i="133"/>
  <c r="G4" i="133"/>
  <c r="G54" i="133"/>
  <c r="G57" i="133"/>
  <c r="G89" i="133"/>
  <c r="G69" i="133"/>
  <c r="G32" i="133"/>
  <c r="G13" i="133"/>
  <c r="G63" i="133"/>
  <c r="G86" i="133"/>
  <c r="G66" i="133"/>
  <c r="G51" i="133"/>
  <c r="G82" i="133"/>
  <c r="G38" i="133"/>
  <c r="G9" i="133"/>
  <c r="G41" i="133"/>
  <c r="G21" i="133"/>
  <c r="G76" i="133"/>
  <c r="G43" i="133"/>
  <c r="G79" i="133"/>
  <c r="G60" i="133"/>
  <c r="G91" i="133"/>
  <c r="G6" i="133"/>
  <c r="G62" i="133"/>
  <c r="G18" i="133"/>
  <c r="G92" i="133"/>
  <c r="G34" i="133"/>
  <c r="G85" i="133"/>
  <c r="G56" i="133"/>
  <c r="G88" i="133"/>
  <c r="G68" i="133"/>
  <c r="G15" i="133"/>
  <c r="G8" i="133"/>
  <c r="G31" i="133"/>
  <c r="G3" i="133"/>
  <c r="G93" i="133"/>
  <c r="G65" i="133"/>
  <c r="G45" i="133"/>
  <c r="G81" i="133"/>
  <c r="I26" i="133"/>
  <c r="L48" i="91"/>
  <c r="E48" i="91" s="1"/>
  <c r="A70" i="132"/>
  <c r="A113" i="132"/>
  <c r="A112" i="132"/>
  <c r="E29" i="132"/>
  <c r="E30" i="132" s="1"/>
  <c r="E31" i="132" s="1"/>
  <c r="E32" i="132" s="1"/>
  <c r="E33" i="132" s="1"/>
  <c r="E34" i="132" s="1"/>
  <c r="E35" i="132" s="1"/>
  <c r="E36" i="132" s="1"/>
  <c r="E37" i="132" s="1"/>
  <c r="E38" i="132" s="1"/>
  <c r="E39" i="132" s="1"/>
  <c r="E40" i="132" s="1"/>
  <c r="E41" i="132" s="1"/>
  <c r="E115" i="132"/>
  <c r="F115" i="132" s="1"/>
  <c r="G115" i="132" s="1"/>
  <c r="E93" i="132"/>
  <c r="F93" i="132" s="1"/>
  <c r="G93" i="132" s="1"/>
  <c r="A68" i="132"/>
  <c r="E71" i="132"/>
  <c r="F71" i="132" s="1"/>
  <c r="G71" i="132" s="1"/>
  <c r="A46" i="132"/>
  <c r="E49" i="132"/>
  <c r="F49" i="132" s="1"/>
  <c r="G49" i="132" s="1"/>
  <c r="F26" i="132"/>
  <c r="G26" i="132" s="1"/>
  <c r="F27" i="132"/>
  <c r="G9" i="131"/>
  <c r="G21" i="131"/>
  <c r="G14" i="131"/>
  <c r="G3" i="131"/>
  <c r="G18" i="131"/>
  <c r="G7" i="131"/>
  <c r="G8" i="131"/>
  <c r="G12" i="131"/>
  <c r="G6" i="131"/>
  <c r="G16" i="131"/>
  <c r="G4" i="131"/>
  <c r="G10" i="131"/>
  <c r="G17" i="131"/>
  <c r="G15" i="131"/>
  <c r="G13" i="131"/>
  <c r="G19" i="131"/>
  <c r="G65" i="131"/>
  <c r="G67" i="131"/>
  <c r="G69" i="131"/>
  <c r="G45" i="131"/>
  <c r="G58" i="131"/>
  <c r="G76" i="131"/>
  <c r="G28" i="131"/>
  <c r="G85" i="131"/>
  <c r="G78" i="131"/>
  <c r="G80" i="131"/>
  <c r="G82" i="131"/>
  <c r="G31" i="131"/>
  <c r="G56" i="131"/>
  <c r="G27" i="131"/>
  <c r="G93" i="131"/>
  <c r="G87" i="131"/>
  <c r="G89" i="131"/>
  <c r="G91" i="131"/>
  <c r="G38" i="131"/>
  <c r="G40" i="131"/>
  <c r="G84" i="131"/>
  <c r="G36" i="131"/>
  <c r="G42" i="131"/>
  <c r="G44" i="131"/>
  <c r="G51" i="131"/>
  <c r="G52" i="131"/>
  <c r="G61" i="131"/>
  <c r="G43" i="131"/>
  <c r="G55" i="131"/>
  <c r="G57" i="131"/>
  <c r="G60" i="131"/>
  <c r="G30" i="131"/>
  <c r="G75" i="131"/>
  <c r="G54" i="131"/>
  <c r="G64" i="131"/>
  <c r="G66" i="131"/>
  <c r="G68" i="131"/>
  <c r="G39" i="131"/>
  <c r="G32" i="131"/>
  <c r="G33" i="131"/>
  <c r="G37" i="131"/>
  <c r="G79" i="131"/>
  <c r="G81" i="131"/>
  <c r="G34" i="131"/>
  <c r="G62" i="131"/>
  <c r="G41" i="131"/>
  <c r="G92" i="131"/>
  <c r="G63" i="131"/>
  <c r="G86" i="131"/>
  <c r="G88" i="131"/>
  <c r="G90" i="131"/>
  <c r="I26" i="131"/>
  <c r="G13" i="105"/>
  <c r="G17" i="105"/>
  <c r="G15" i="105"/>
  <c r="G21" i="105"/>
  <c r="G19" i="105"/>
  <c r="G3" i="105"/>
  <c r="G9" i="105"/>
  <c r="G7" i="105"/>
  <c r="G14" i="105"/>
  <c r="G12" i="105"/>
  <c r="G4" i="105"/>
  <c r="G18" i="105"/>
  <c r="G16" i="105"/>
  <c r="G8" i="105"/>
  <c r="G6" i="105"/>
  <c r="G20" i="105"/>
  <c r="G115" i="105"/>
  <c r="G113" i="105"/>
  <c r="G111" i="105"/>
  <c r="G117" i="105"/>
  <c r="G99" i="105"/>
  <c r="G105" i="105"/>
  <c r="G103" i="105"/>
  <c r="G110" i="105"/>
  <c r="G108" i="105"/>
  <c r="G100" i="105"/>
  <c r="G114" i="105"/>
  <c r="G112" i="105"/>
  <c r="G104" i="105"/>
  <c r="G102" i="105"/>
  <c r="G116" i="105"/>
  <c r="G109" i="105"/>
  <c r="G106" i="105"/>
  <c r="G82" i="105"/>
  <c r="G86" i="105"/>
  <c r="G84" i="105"/>
  <c r="G76" i="105"/>
  <c r="G90" i="105"/>
  <c r="G88" i="105"/>
  <c r="G80" i="105"/>
  <c r="G78" i="105"/>
  <c r="G92" i="105"/>
  <c r="G85" i="105"/>
  <c r="G89" i="105"/>
  <c r="G87" i="105"/>
  <c r="G93" i="105"/>
  <c r="G91" i="105"/>
  <c r="G75" i="105"/>
  <c r="G81" i="105"/>
  <c r="G79" i="105"/>
  <c r="G64" i="105"/>
  <c r="G65" i="105"/>
  <c r="G63" i="105"/>
  <c r="G69" i="105"/>
  <c r="G67" i="105"/>
  <c r="G51" i="105"/>
  <c r="G57" i="105"/>
  <c r="G55" i="105"/>
  <c r="G62" i="105"/>
  <c r="G60" i="105"/>
  <c r="G56" i="105"/>
  <c r="G66" i="105"/>
  <c r="G61" i="105"/>
  <c r="G54" i="105"/>
  <c r="G68" i="105"/>
  <c r="G52" i="105"/>
  <c r="G58" i="105"/>
  <c r="G40" i="105"/>
  <c r="G33" i="105"/>
  <c r="G43" i="105"/>
  <c r="G38" i="105"/>
  <c r="G32" i="105"/>
  <c r="G42" i="105"/>
  <c r="G41" i="105"/>
  <c r="G28" i="105"/>
  <c r="G27" i="105"/>
  <c r="G37" i="105"/>
  <c r="G31" i="105"/>
  <c r="G30" i="105"/>
  <c r="G36" i="105"/>
  <c r="G45" i="105"/>
  <c r="G34" i="105"/>
  <c r="G39" i="105"/>
  <c r="G44" i="105"/>
  <c r="G66" i="84"/>
  <c r="G55" i="84"/>
  <c r="G54" i="84"/>
  <c r="G58" i="84"/>
  <c r="G61" i="84"/>
  <c r="G63" i="84"/>
  <c r="G67" i="84"/>
  <c r="G70" i="84"/>
  <c r="G71" i="84"/>
  <c r="G59" i="84"/>
  <c r="G68" i="84"/>
  <c r="G65" i="84"/>
  <c r="G64" i="84"/>
  <c r="G72" i="84"/>
  <c r="G57" i="84"/>
  <c r="G69" i="84"/>
  <c r="G46" i="84"/>
  <c r="G32" i="84"/>
  <c r="G30" i="84"/>
  <c r="G41" i="84"/>
  <c r="G36" i="84"/>
  <c r="G39" i="84"/>
  <c r="G33" i="84"/>
  <c r="G45" i="84"/>
  <c r="G47" i="84"/>
  <c r="G42" i="84"/>
  <c r="G29" i="84"/>
  <c r="G34" i="84"/>
  <c r="G43" i="84"/>
  <c r="G40" i="84"/>
  <c r="G35" i="84"/>
  <c r="G38" i="84"/>
  <c r="G44" i="84"/>
  <c r="G18" i="84"/>
  <c r="J34" i="94"/>
  <c r="E47" i="91"/>
  <c r="J50" i="91"/>
  <c r="K49" i="91"/>
  <c r="G40" i="125"/>
  <c r="G38" i="125"/>
  <c r="G45" i="125"/>
  <c r="G43" i="125"/>
  <c r="G49" i="125"/>
  <c r="G47" i="125"/>
  <c r="G35" i="125"/>
  <c r="G51" i="125"/>
  <c r="G39" i="125"/>
  <c r="G37" i="125"/>
  <c r="G34" i="125"/>
  <c r="G44" i="125"/>
  <c r="G48" i="125"/>
  <c r="G46" i="125"/>
  <c r="G52" i="125"/>
  <c r="G50" i="125"/>
  <c r="G110" i="125"/>
  <c r="G61" i="125"/>
  <c r="G104" i="125"/>
  <c r="G84" i="125"/>
  <c r="G115" i="125"/>
  <c r="G96" i="125"/>
  <c r="G81" i="125"/>
  <c r="G70" i="125"/>
  <c r="G57" i="125"/>
  <c r="G68" i="125"/>
  <c r="G93" i="125"/>
  <c r="G74" i="125"/>
  <c r="G108" i="125"/>
  <c r="G90" i="125"/>
  <c r="G62" i="125"/>
  <c r="G66" i="125"/>
  <c r="G86" i="125"/>
  <c r="G117" i="125"/>
  <c r="G98" i="125"/>
  <c r="G71" i="125"/>
  <c r="G113" i="125"/>
  <c r="G91" i="125"/>
  <c r="G114" i="125"/>
  <c r="G95" i="125"/>
  <c r="G80" i="125"/>
  <c r="G83" i="125"/>
  <c r="G58" i="125"/>
  <c r="G103" i="125"/>
  <c r="G73" i="125"/>
  <c r="G107" i="125"/>
  <c r="G89" i="125"/>
  <c r="G119" i="125"/>
  <c r="G63" i="125"/>
  <c r="G67" i="125"/>
  <c r="G112" i="125"/>
  <c r="G85" i="125"/>
  <c r="G116" i="125"/>
  <c r="G97" i="125"/>
  <c r="G92" i="125"/>
  <c r="G121" i="125"/>
  <c r="G120" i="125"/>
  <c r="G94" i="125"/>
  <c r="G75" i="125"/>
  <c r="G109" i="125"/>
  <c r="G69" i="125"/>
  <c r="G64" i="125"/>
  <c r="G60" i="125"/>
  <c r="G72" i="125"/>
  <c r="G106" i="125"/>
  <c r="G87" i="125"/>
  <c r="G118" i="125"/>
  <c r="I56" i="125"/>
  <c r="G95" i="124"/>
  <c r="G32" i="124"/>
  <c r="G45" i="124"/>
  <c r="G81" i="124"/>
  <c r="G62" i="124"/>
  <c r="G93" i="124"/>
  <c r="G38" i="124"/>
  <c r="G41" i="124"/>
  <c r="G43" i="124"/>
  <c r="G67" i="124"/>
  <c r="G90" i="124"/>
  <c r="G71" i="124"/>
  <c r="G56" i="124"/>
  <c r="G47" i="124"/>
  <c r="G88" i="124"/>
  <c r="G58" i="124"/>
  <c r="G59" i="124"/>
  <c r="G49" i="124"/>
  <c r="G83" i="124"/>
  <c r="G65" i="124"/>
  <c r="G79" i="124"/>
  <c r="G96" i="124"/>
  <c r="G68" i="124"/>
  <c r="G61" i="124"/>
  <c r="G92" i="124"/>
  <c r="G39" i="124"/>
  <c r="G33" i="124"/>
  <c r="G35" i="124"/>
  <c r="G70" i="124"/>
  <c r="G55" i="124"/>
  <c r="G85" i="124"/>
  <c r="G66" i="124"/>
  <c r="G42" i="124"/>
  <c r="G44" i="124"/>
  <c r="G89" i="124"/>
  <c r="G82" i="124"/>
  <c r="G64" i="124"/>
  <c r="G94" i="124"/>
  <c r="G37" i="124"/>
  <c r="G78" i="124"/>
  <c r="G87" i="124"/>
  <c r="G60" i="124"/>
  <c r="G91" i="124"/>
  <c r="G72" i="124"/>
  <c r="G48" i="124"/>
  <c r="G46" i="124"/>
  <c r="G36" i="124"/>
  <c r="G69" i="124"/>
  <c r="G50" i="124"/>
  <c r="G84" i="124"/>
  <c r="I31" i="124"/>
  <c r="I26" i="105"/>
  <c r="G91" i="110"/>
  <c r="G89" i="110"/>
  <c r="G95" i="110"/>
  <c r="G93" i="110"/>
  <c r="G77" i="110"/>
  <c r="G83" i="110"/>
  <c r="G81" i="110"/>
  <c r="G88" i="110"/>
  <c r="G86" i="110"/>
  <c r="G78" i="110"/>
  <c r="G92" i="110"/>
  <c r="G82" i="110"/>
  <c r="G80" i="110"/>
  <c r="G94" i="110"/>
  <c r="G87" i="110"/>
  <c r="G84" i="110"/>
  <c r="G65" i="110"/>
  <c r="G63" i="110"/>
  <c r="G55" i="110"/>
  <c r="G69" i="110"/>
  <c r="G67" i="110"/>
  <c r="G59" i="110"/>
  <c r="G57" i="110"/>
  <c r="G71" i="110"/>
  <c r="G64" i="110"/>
  <c r="G61" i="110"/>
  <c r="G68" i="110"/>
  <c r="G66" i="110"/>
  <c r="G72" i="110"/>
  <c r="G70" i="110"/>
  <c r="G54" i="110"/>
  <c r="G60" i="110"/>
  <c r="G58" i="110"/>
  <c r="G45" i="110"/>
  <c r="I2" i="114"/>
  <c r="G22" i="84"/>
  <c r="G19" i="84"/>
  <c r="G4" i="84"/>
  <c r="G7" i="84"/>
  <c r="G11" i="84"/>
  <c r="G13" i="84"/>
  <c r="G16" i="84"/>
  <c r="G20" i="84"/>
  <c r="G21" i="84"/>
  <c r="G8" i="84"/>
  <c r="G17" i="84"/>
  <c r="G15" i="84"/>
  <c r="G9" i="84"/>
  <c r="G5" i="84"/>
  <c r="G14" i="84"/>
  <c r="G10" i="84"/>
  <c r="G41" i="110"/>
  <c r="G49" i="110"/>
  <c r="G36" i="110"/>
  <c r="G32" i="110"/>
  <c r="G44" i="110"/>
  <c r="G40" i="110"/>
  <c r="G31" i="110"/>
  <c r="G48" i="110"/>
  <c r="G38" i="110"/>
  <c r="G47" i="110"/>
  <c r="G35" i="110"/>
  <c r="G46" i="110"/>
  <c r="G34" i="110"/>
  <c r="G37" i="110"/>
  <c r="I30" i="110"/>
  <c r="G42" i="110"/>
  <c r="G43" i="110"/>
  <c r="G21" i="91"/>
  <c r="G16" i="91"/>
  <c r="G20" i="91"/>
  <c r="G8" i="91"/>
  <c r="G14" i="91"/>
  <c r="G9" i="91"/>
  <c r="G12" i="91"/>
  <c r="G18" i="91"/>
  <c r="G6" i="91"/>
  <c r="G3" i="91"/>
  <c r="G4" i="91"/>
  <c r="G15" i="91"/>
  <c r="G10" i="91"/>
  <c r="G13" i="91"/>
  <c r="G7" i="91"/>
  <c r="G19" i="91"/>
  <c r="I2" i="91"/>
  <c r="I3" i="84"/>
  <c r="G22" i="73"/>
  <c r="G9" i="73"/>
  <c r="G15" i="73"/>
  <c r="G18" i="73"/>
  <c r="G21" i="73"/>
  <c r="G10" i="73"/>
  <c r="G7" i="73"/>
  <c r="G19" i="73"/>
  <c r="G16" i="73"/>
  <c r="G13" i="73"/>
  <c r="G5" i="73"/>
  <c r="G8" i="73"/>
  <c r="G11" i="73"/>
  <c r="G14" i="73"/>
  <c r="G17" i="73"/>
  <c r="G20" i="73"/>
  <c r="I3" i="73"/>
  <c r="G7" i="64"/>
  <c r="G15" i="64"/>
  <c r="G8" i="64"/>
  <c r="G16" i="64"/>
  <c r="G9" i="64"/>
  <c r="G10" i="64"/>
  <c r="G18" i="64"/>
  <c r="G3" i="64"/>
  <c r="G19" i="64"/>
  <c r="G4" i="64"/>
  <c r="G12" i="64"/>
  <c r="G20" i="64"/>
  <c r="G13" i="64"/>
  <c r="G21" i="64"/>
  <c r="G6" i="64"/>
  <c r="G14" i="64"/>
  <c r="I2" i="64"/>
  <c r="G14" i="62"/>
  <c r="G16" i="62"/>
  <c r="G21" i="62"/>
  <c r="G18" i="62"/>
  <c r="G12" i="62"/>
  <c r="G6" i="62"/>
  <c r="G10" i="62"/>
  <c r="G20" i="62"/>
  <c r="G15" i="62"/>
  <c r="G7" i="62"/>
  <c r="G3" i="62"/>
  <c r="G8" i="62"/>
  <c r="G4" i="62"/>
  <c r="G17" i="62"/>
  <c r="G13" i="62"/>
  <c r="G9" i="62"/>
  <c r="F23" i="62"/>
  <c r="I2" i="62"/>
  <c r="H43" i="90" l="1"/>
  <c r="H5" i="90"/>
  <c r="H79" i="110"/>
  <c r="H56" i="110"/>
  <c r="H33" i="110"/>
  <c r="H34" i="124"/>
  <c r="H57" i="124"/>
  <c r="H80" i="124"/>
  <c r="H36" i="125"/>
  <c r="H59" i="125"/>
  <c r="H82" i="125"/>
  <c r="H105" i="125"/>
  <c r="H3" i="113"/>
  <c r="H3" i="137"/>
  <c r="H15" i="137"/>
  <c r="H16" i="115"/>
  <c r="H19" i="137"/>
  <c r="H10" i="137"/>
  <c r="H15" i="113"/>
  <c r="H5" i="115"/>
  <c r="H5" i="133"/>
  <c r="H7" i="137"/>
  <c r="H9" i="137"/>
  <c r="H21" i="137"/>
  <c r="H14" i="137"/>
  <c r="J2" i="137"/>
  <c r="I7" i="137" s="1"/>
  <c r="H13" i="137"/>
  <c r="H17" i="137"/>
  <c r="H8" i="137"/>
  <c r="H4" i="137"/>
  <c r="H5" i="137"/>
  <c r="H12" i="137"/>
  <c r="H18" i="137"/>
  <c r="H6" i="137"/>
  <c r="H16" i="137"/>
  <c r="H29" i="133"/>
  <c r="H53" i="133"/>
  <c r="H77" i="133"/>
  <c r="H5" i="134"/>
  <c r="H5" i="114"/>
  <c r="H5" i="131"/>
  <c r="H29" i="131"/>
  <c r="H53" i="131"/>
  <c r="H77" i="131"/>
  <c r="H19" i="111"/>
  <c r="H5" i="111"/>
  <c r="H101" i="105"/>
  <c r="H77" i="105"/>
  <c r="H19" i="115"/>
  <c r="H12" i="115"/>
  <c r="H53" i="105"/>
  <c r="H29" i="105"/>
  <c r="J2" i="113"/>
  <c r="H5" i="105"/>
  <c r="H10" i="113"/>
  <c r="H21" i="113"/>
  <c r="H5" i="91"/>
  <c r="H6" i="113"/>
  <c r="H8" i="113"/>
  <c r="H16" i="113"/>
  <c r="H9" i="113"/>
  <c r="H13" i="113"/>
  <c r="H14" i="113"/>
  <c r="H7" i="113"/>
  <c r="H12" i="113"/>
  <c r="H4" i="113"/>
  <c r="H20" i="113"/>
  <c r="H19" i="113"/>
  <c r="H17" i="113"/>
  <c r="H18" i="113"/>
  <c r="H5" i="62"/>
  <c r="H56" i="84"/>
  <c r="H31" i="84"/>
  <c r="H9" i="115"/>
  <c r="H21" i="115"/>
  <c r="H20" i="115"/>
  <c r="H7" i="115"/>
  <c r="H10" i="115"/>
  <c r="H13" i="115"/>
  <c r="H3" i="115"/>
  <c r="H15" i="115"/>
  <c r="J2" i="115"/>
  <c r="H14" i="115"/>
  <c r="H4" i="115"/>
  <c r="H18" i="115"/>
  <c r="H17" i="115"/>
  <c r="H6" i="115"/>
  <c r="H8" i="115"/>
  <c r="H6" i="84"/>
  <c r="H5" i="64"/>
  <c r="H6" i="73"/>
  <c r="H56" i="90"/>
  <c r="H89" i="110"/>
  <c r="H84" i="124"/>
  <c r="H50" i="125"/>
  <c r="H20" i="90"/>
  <c r="H46" i="90"/>
  <c r="H18" i="90"/>
  <c r="H21" i="90"/>
  <c r="H17" i="90"/>
  <c r="H8" i="134"/>
  <c r="H17" i="131"/>
  <c r="H6" i="90"/>
  <c r="H8" i="90"/>
  <c r="H58" i="90"/>
  <c r="H57" i="90"/>
  <c r="H42" i="90"/>
  <c r="H12" i="90"/>
  <c r="H13" i="90"/>
  <c r="H52" i="90"/>
  <c r="H59" i="90"/>
  <c r="H9" i="90"/>
  <c r="H16" i="90"/>
  <c r="H54" i="90"/>
  <c r="H53" i="90"/>
  <c r="H12" i="111"/>
  <c r="H14" i="90"/>
  <c r="H4" i="90"/>
  <c r="H50" i="90"/>
  <c r="H55" i="90"/>
  <c r="H3" i="90"/>
  <c r="H7" i="90"/>
  <c r="H47" i="90"/>
  <c r="H48" i="90"/>
  <c r="H19" i="90"/>
  <c r="H10" i="90"/>
  <c r="H45" i="90"/>
  <c r="H51" i="90"/>
  <c r="J2" i="90"/>
  <c r="H15" i="90"/>
  <c r="H41" i="90"/>
  <c r="H44" i="90"/>
  <c r="H14" i="111"/>
  <c r="H8" i="111"/>
  <c r="H12" i="105"/>
  <c r="H9" i="94"/>
  <c r="H15" i="91"/>
  <c r="H16" i="62"/>
  <c r="J2" i="111"/>
  <c r="H18" i="111"/>
  <c r="H20" i="111"/>
  <c r="H15" i="111"/>
  <c r="H21" i="111"/>
  <c r="H10" i="111"/>
  <c r="H13" i="111"/>
  <c r="H9" i="111"/>
  <c r="H16" i="111"/>
  <c r="H6" i="111"/>
  <c r="H4" i="111"/>
  <c r="H3" i="111"/>
  <c r="H7" i="111"/>
  <c r="H17" i="111"/>
  <c r="H68" i="84"/>
  <c r="H20" i="64"/>
  <c r="H15" i="94"/>
  <c r="H10" i="94"/>
  <c r="H20" i="94"/>
  <c r="H21" i="94"/>
  <c r="H19" i="94"/>
  <c r="H12" i="94"/>
  <c r="H6" i="94"/>
  <c r="H16" i="94"/>
  <c r="H17" i="94"/>
  <c r="H3" i="94"/>
  <c r="H14" i="94"/>
  <c r="H13" i="94"/>
  <c r="J2" i="94"/>
  <c r="H8" i="94"/>
  <c r="H4" i="94"/>
  <c r="H18" i="94"/>
  <c r="H7" i="94"/>
  <c r="L49" i="91"/>
  <c r="E49" i="91" s="1"/>
  <c r="J26" i="105"/>
  <c r="H21" i="134"/>
  <c r="H15" i="134"/>
  <c r="H19" i="134"/>
  <c r="H12" i="134"/>
  <c r="H4" i="134"/>
  <c r="H7" i="134"/>
  <c r="H9" i="134"/>
  <c r="H13" i="134"/>
  <c r="H16" i="134"/>
  <c r="H18" i="134"/>
  <c r="H20" i="134"/>
  <c r="H17" i="134"/>
  <c r="H14" i="134"/>
  <c r="H10" i="134"/>
  <c r="H6" i="134"/>
  <c r="H3" i="134"/>
  <c r="J2" i="134"/>
  <c r="H19" i="114"/>
  <c r="H3" i="114"/>
  <c r="H14" i="114"/>
  <c r="H9" i="114"/>
  <c r="H12" i="114"/>
  <c r="H6" i="114"/>
  <c r="H18" i="114"/>
  <c r="H20" i="114"/>
  <c r="H15" i="114"/>
  <c r="H10" i="114"/>
  <c r="H7" i="114"/>
  <c r="H4" i="114"/>
  <c r="H16" i="114"/>
  <c r="H13" i="114"/>
  <c r="H8" i="114"/>
  <c r="H21" i="114"/>
  <c r="H17" i="114"/>
  <c r="H27" i="133"/>
  <c r="H37" i="133"/>
  <c r="H17" i="133"/>
  <c r="H19" i="133"/>
  <c r="H4" i="133"/>
  <c r="H84" i="133"/>
  <c r="H55" i="133"/>
  <c r="H87" i="133"/>
  <c r="H67" i="133"/>
  <c r="H36" i="133"/>
  <c r="H82" i="133"/>
  <c r="H30" i="133"/>
  <c r="H32" i="133"/>
  <c r="H13" i="133"/>
  <c r="H92" i="133"/>
  <c r="H64" i="133"/>
  <c r="H44" i="133"/>
  <c r="H80" i="133"/>
  <c r="H14" i="133"/>
  <c r="H7" i="133"/>
  <c r="H39" i="133"/>
  <c r="H41" i="133"/>
  <c r="H21" i="133"/>
  <c r="H54" i="133"/>
  <c r="H57" i="133"/>
  <c r="H89" i="133"/>
  <c r="H69" i="133"/>
  <c r="H16" i="133"/>
  <c r="H9" i="133"/>
  <c r="H3" i="133"/>
  <c r="H34" i="133"/>
  <c r="H63" i="133"/>
  <c r="H86" i="133"/>
  <c r="H66" i="133"/>
  <c r="H51" i="133"/>
  <c r="H18" i="133"/>
  <c r="H12" i="133"/>
  <c r="H61" i="133"/>
  <c r="H76" i="133"/>
  <c r="H43" i="133"/>
  <c r="H79" i="133"/>
  <c r="H60" i="133"/>
  <c r="H6" i="133"/>
  <c r="H38" i="133"/>
  <c r="H31" i="133"/>
  <c r="H20" i="133"/>
  <c r="H85" i="133"/>
  <c r="H56" i="133"/>
  <c r="H88" i="133"/>
  <c r="H68" i="133"/>
  <c r="H15" i="133"/>
  <c r="H91" i="133"/>
  <c r="H40" i="133"/>
  <c r="H33" i="133"/>
  <c r="H62" i="133"/>
  <c r="H93" i="133"/>
  <c r="H65" i="133"/>
  <c r="H45" i="133"/>
  <c r="H81" i="133"/>
  <c r="H28" i="133"/>
  <c r="H8" i="133"/>
  <c r="H10" i="133"/>
  <c r="H52" i="133"/>
  <c r="H75" i="133"/>
  <c r="H42" i="133"/>
  <c r="H78" i="133"/>
  <c r="H58" i="133"/>
  <c r="H90" i="133"/>
  <c r="J26" i="133"/>
  <c r="G27" i="132"/>
  <c r="A27" i="132" s="1"/>
  <c r="A115" i="132"/>
  <c r="A93" i="132"/>
  <c r="A49" i="132"/>
  <c r="A26" i="132"/>
  <c r="E116" i="132"/>
  <c r="F116" i="132" s="1"/>
  <c r="G116" i="132" s="1"/>
  <c r="A114" i="132"/>
  <c r="E94" i="132"/>
  <c r="F94" i="132" s="1"/>
  <c r="G94" i="132" s="1"/>
  <c r="A92" i="132"/>
  <c r="A71" i="132"/>
  <c r="E72" i="132"/>
  <c r="F72" i="132" s="1"/>
  <c r="G72" i="132" s="1"/>
  <c r="E50" i="132"/>
  <c r="F50" i="132" s="1"/>
  <c r="G50" i="132" s="1"/>
  <c r="A48" i="132"/>
  <c r="F41" i="132"/>
  <c r="E42" i="132"/>
  <c r="F28" i="132"/>
  <c r="H10" i="131"/>
  <c r="H7" i="131"/>
  <c r="H15" i="131"/>
  <c r="H12" i="131"/>
  <c r="H19" i="131"/>
  <c r="H16" i="131"/>
  <c r="H9" i="131"/>
  <c r="H4" i="131"/>
  <c r="H20" i="131"/>
  <c r="H14" i="131"/>
  <c r="H13" i="131"/>
  <c r="H18" i="131"/>
  <c r="H8" i="131"/>
  <c r="H21" i="131"/>
  <c r="H6" i="131"/>
  <c r="H3" i="131"/>
  <c r="H80" i="131"/>
  <c r="H28" i="131"/>
  <c r="H54" i="131"/>
  <c r="H43" i="131"/>
  <c r="H45" i="131"/>
  <c r="H36" i="131"/>
  <c r="H37" i="131"/>
  <c r="H34" i="131"/>
  <c r="H63" i="131"/>
  <c r="H56" i="131"/>
  <c r="H58" i="131"/>
  <c r="H27" i="131"/>
  <c r="H30" i="131"/>
  <c r="H32" i="131"/>
  <c r="H51" i="131"/>
  <c r="H76" i="131"/>
  <c r="H65" i="131"/>
  <c r="H67" i="131"/>
  <c r="H33" i="131"/>
  <c r="H38" i="131"/>
  <c r="H39" i="131"/>
  <c r="H41" i="131"/>
  <c r="H57" i="131"/>
  <c r="H85" i="131"/>
  <c r="H78" i="131"/>
  <c r="H44" i="131"/>
  <c r="H91" i="131"/>
  <c r="H42" i="131"/>
  <c r="H62" i="131"/>
  <c r="H93" i="131"/>
  <c r="H87" i="131"/>
  <c r="H89" i="131"/>
  <c r="H69" i="131"/>
  <c r="H52" i="131"/>
  <c r="H31" i="131"/>
  <c r="H75" i="131"/>
  <c r="H64" i="131"/>
  <c r="H66" i="131"/>
  <c r="H68" i="131"/>
  <c r="H55" i="131"/>
  <c r="H40" i="131"/>
  <c r="H60" i="131"/>
  <c r="H84" i="131"/>
  <c r="H79" i="131"/>
  <c r="H81" i="131"/>
  <c r="H82" i="131"/>
  <c r="H61" i="131"/>
  <c r="H92" i="131"/>
  <c r="H86" i="131"/>
  <c r="H88" i="131"/>
  <c r="H90" i="131"/>
  <c r="J26" i="131"/>
  <c r="H17" i="105"/>
  <c r="H15" i="105"/>
  <c r="H19" i="105"/>
  <c r="H9" i="105"/>
  <c r="H3" i="105"/>
  <c r="H14" i="105"/>
  <c r="H7" i="105"/>
  <c r="H18" i="105"/>
  <c r="H4" i="105"/>
  <c r="H21" i="105"/>
  <c r="H16" i="105"/>
  <c r="H8" i="105"/>
  <c r="H6" i="105"/>
  <c r="H20" i="105"/>
  <c r="H13" i="105"/>
  <c r="H10" i="105"/>
  <c r="H115" i="105"/>
  <c r="H105" i="105"/>
  <c r="H99" i="105"/>
  <c r="H110" i="105"/>
  <c r="H103" i="105"/>
  <c r="H114" i="105"/>
  <c r="H108" i="105"/>
  <c r="H117" i="105"/>
  <c r="H102" i="105"/>
  <c r="H112" i="105"/>
  <c r="H100" i="105"/>
  <c r="H106" i="105"/>
  <c r="H116" i="105"/>
  <c r="H104" i="105"/>
  <c r="H111" i="105"/>
  <c r="H113" i="105"/>
  <c r="H109" i="105"/>
  <c r="H87" i="105"/>
  <c r="H89" i="105"/>
  <c r="H91" i="105"/>
  <c r="H81" i="105"/>
  <c r="H75" i="105"/>
  <c r="H86" i="105"/>
  <c r="H79" i="105"/>
  <c r="H90" i="105"/>
  <c r="H84" i="105"/>
  <c r="H76" i="105"/>
  <c r="H93" i="105"/>
  <c r="H88" i="105"/>
  <c r="H85" i="105"/>
  <c r="H78" i="105"/>
  <c r="H92" i="105"/>
  <c r="H80" i="105"/>
  <c r="H82" i="105"/>
  <c r="H64" i="105"/>
  <c r="H62" i="105"/>
  <c r="H55" i="105"/>
  <c r="H60" i="105"/>
  <c r="H52" i="105"/>
  <c r="H54" i="105"/>
  <c r="H56" i="105"/>
  <c r="H58" i="105"/>
  <c r="H68" i="105"/>
  <c r="H61" i="105"/>
  <c r="H63" i="105"/>
  <c r="H65" i="105"/>
  <c r="H67" i="105"/>
  <c r="H69" i="105"/>
  <c r="H66" i="105"/>
  <c r="H57" i="105"/>
  <c r="H51" i="105"/>
  <c r="H43" i="105"/>
  <c r="H28" i="105"/>
  <c r="H42" i="105"/>
  <c r="H40" i="105"/>
  <c r="H32" i="105"/>
  <c r="H30" i="105"/>
  <c r="H44" i="105"/>
  <c r="H37" i="105"/>
  <c r="H34" i="105"/>
  <c r="H41" i="105"/>
  <c r="H39" i="105"/>
  <c r="H45" i="105"/>
  <c r="H27" i="105"/>
  <c r="H33" i="105"/>
  <c r="H31" i="105"/>
  <c r="H38" i="105"/>
  <c r="H36" i="105"/>
  <c r="H70" i="84"/>
  <c r="H58" i="84"/>
  <c r="H69" i="84"/>
  <c r="H55" i="84"/>
  <c r="H67" i="84"/>
  <c r="H64" i="84"/>
  <c r="H54" i="84"/>
  <c r="H72" i="84"/>
  <c r="H59" i="84"/>
  <c r="H65" i="84"/>
  <c r="H63" i="84"/>
  <c r="H57" i="84"/>
  <c r="H71" i="84"/>
  <c r="H61" i="84"/>
  <c r="H66" i="84"/>
  <c r="H60" i="84"/>
  <c r="H44" i="84"/>
  <c r="H36" i="84"/>
  <c r="H33" i="84"/>
  <c r="H30" i="84"/>
  <c r="H42" i="84"/>
  <c r="H39" i="84"/>
  <c r="H45" i="84"/>
  <c r="H47" i="84"/>
  <c r="H34" i="84"/>
  <c r="H43" i="84"/>
  <c r="H29" i="84"/>
  <c r="H40" i="84"/>
  <c r="H35" i="84"/>
  <c r="H38" i="84"/>
  <c r="H32" i="84"/>
  <c r="H46" i="84"/>
  <c r="H41" i="84"/>
  <c r="H7" i="84"/>
  <c r="H8" i="73"/>
  <c r="J35" i="94"/>
  <c r="J51" i="91"/>
  <c r="K50" i="91"/>
  <c r="H45" i="125"/>
  <c r="H43" i="125"/>
  <c r="H35" i="125"/>
  <c r="H49" i="125"/>
  <c r="H47" i="125"/>
  <c r="H39" i="125"/>
  <c r="H37" i="125"/>
  <c r="H51" i="125"/>
  <c r="H44" i="125"/>
  <c r="H41" i="125"/>
  <c r="H48" i="125"/>
  <c r="H46" i="125"/>
  <c r="H52" i="125"/>
  <c r="H34" i="125"/>
  <c r="H40" i="125"/>
  <c r="H38" i="125"/>
  <c r="H109" i="125"/>
  <c r="H69" i="125"/>
  <c r="H72" i="125"/>
  <c r="H66" i="125"/>
  <c r="H83" i="125"/>
  <c r="H114" i="125"/>
  <c r="H95" i="125"/>
  <c r="H80" i="125"/>
  <c r="H91" i="125"/>
  <c r="H112" i="125"/>
  <c r="H58" i="125"/>
  <c r="H92" i="125"/>
  <c r="H73" i="125"/>
  <c r="H107" i="125"/>
  <c r="H89" i="125"/>
  <c r="H63" i="125"/>
  <c r="H67" i="125"/>
  <c r="H104" i="125"/>
  <c r="H85" i="125"/>
  <c r="H116" i="125"/>
  <c r="H97" i="125"/>
  <c r="H61" i="125"/>
  <c r="H120" i="125"/>
  <c r="H81" i="125"/>
  <c r="H113" i="125"/>
  <c r="H94" i="125"/>
  <c r="H75" i="125"/>
  <c r="H70" i="125"/>
  <c r="H90" i="125"/>
  <c r="H121" i="125"/>
  <c r="H106" i="125"/>
  <c r="H87" i="125"/>
  <c r="H118" i="125"/>
  <c r="H103" i="125"/>
  <c r="H64" i="125"/>
  <c r="H98" i="125"/>
  <c r="H84" i="125"/>
  <c r="H115" i="125"/>
  <c r="H96" i="125"/>
  <c r="H62" i="125"/>
  <c r="H68" i="125"/>
  <c r="H110" i="125"/>
  <c r="H93" i="125"/>
  <c r="H74" i="125"/>
  <c r="H108" i="125"/>
  <c r="H60" i="125"/>
  <c r="H71" i="125"/>
  <c r="H57" i="125"/>
  <c r="H119" i="125"/>
  <c r="H86" i="125"/>
  <c r="H117" i="125"/>
  <c r="J56" i="125"/>
  <c r="H37" i="124"/>
  <c r="H66" i="124"/>
  <c r="H42" i="124"/>
  <c r="H58" i="124"/>
  <c r="H89" i="124"/>
  <c r="H70" i="124"/>
  <c r="H55" i="124"/>
  <c r="H46" i="124"/>
  <c r="H45" i="124"/>
  <c r="H78" i="124"/>
  <c r="H67" i="124"/>
  <c r="H48" i="124"/>
  <c r="H82" i="124"/>
  <c r="H64" i="124"/>
  <c r="H32" i="124"/>
  <c r="H79" i="124"/>
  <c r="H60" i="124"/>
  <c r="H91" i="124"/>
  <c r="H72" i="124"/>
  <c r="H95" i="124"/>
  <c r="H41" i="124"/>
  <c r="H43" i="124"/>
  <c r="H88" i="124"/>
  <c r="H69" i="124"/>
  <c r="H50" i="124"/>
  <c r="H38" i="124"/>
  <c r="H56" i="124"/>
  <c r="H65" i="124"/>
  <c r="H96" i="124"/>
  <c r="H81" i="124"/>
  <c r="H62" i="124"/>
  <c r="H93" i="124"/>
  <c r="H47" i="124"/>
  <c r="H94" i="124"/>
  <c r="H35" i="124"/>
  <c r="H59" i="124"/>
  <c r="H90" i="124"/>
  <c r="H71" i="124"/>
  <c r="H85" i="124"/>
  <c r="H36" i="124"/>
  <c r="H44" i="124"/>
  <c r="H68" i="124"/>
  <c r="H49" i="124"/>
  <c r="H83" i="124"/>
  <c r="H73" i="124"/>
  <c r="H39" i="124"/>
  <c r="H33" i="124"/>
  <c r="H87" i="124"/>
  <c r="H61" i="124"/>
  <c r="H92" i="124"/>
  <c r="J31" i="124"/>
  <c r="H81" i="110"/>
  <c r="H83" i="110"/>
  <c r="H86" i="110"/>
  <c r="H77" i="110"/>
  <c r="H88" i="110"/>
  <c r="H90" i="110"/>
  <c r="H82" i="110"/>
  <c r="H92" i="110"/>
  <c r="H94" i="110"/>
  <c r="H87" i="110"/>
  <c r="H80" i="110"/>
  <c r="H91" i="110"/>
  <c r="H84" i="110"/>
  <c r="H95" i="110"/>
  <c r="H78" i="110"/>
  <c r="H93" i="110"/>
  <c r="H55" i="110"/>
  <c r="H66" i="110"/>
  <c r="H59" i="110"/>
  <c r="H70" i="110"/>
  <c r="H64" i="110"/>
  <c r="H57" i="110"/>
  <c r="H68" i="110"/>
  <c r="H61" i="110"/>
  <c r="H58" i="110"/>
  <c r="H60" i="110"/>
  <c r="H63" i="110"/>
  <c r="H54" i="110"/>
  <c r="H65" i="110"/>
  <c r="H67" i="110"/>
  <c r="H72" i="110"/>
  <c r="H69" i="110"/>
  <c r="H71" i="110"/>
  <c r="J2" i="114"/>
  <c r="H20" i="84"/>
  <c r="H15" i="84"/>
  <c r="H19" i="84"/>
  <c r="H13" i="84"/>
  <c r="H5" i="84"/>
  <c r="H16" i="84"/>
  <c r="H14" i="84"/>
  <c r="H8" i="84"/>
  <c r="H22" i="84"/>
  <c r="H17" i="84"/>
  <c r="H4" i="84"/>
  <c r="H9" i="84"/>
  <c r="H21" i="84"/>
  <c r="H18" i="84"/>
  <c r="H11" i="84"/>
  <c r="H10" i="84"/>
  <c r="J30" i="110"/>
  <c r="H34" i="110"/>
  <c r="H42" i="110"/>
  <c r="H41" i="110"/>
  <c r="H43" i="110"/>
  <c r="H49" i="110"/>
  <c r="H37" i="110"/>
  <c r="H36" i="110"/>
  <c r="H45" i="110"/>
  <c r="H35" i="110"/>
  <c r="H44" i="110"/>
  <c r="H32" i="110"/>
  <c r="H38" i="110"/>
  <c r="H31" i="110"/>
  <c r="H40" i="110"/>
  <c r="H46" i="110"/>
  <c r="H47" i="110"/>
  <c r="H48" i="110"/>
  <c r="H17" i="91"/>
  <c r="H3" i="91"/>
  <c r="H14" i="91"/>
  <c r="H9" i="91"/>
  <c r="H12" i="91"/>
  <c r="H6" i="91"/>
  <c r="H18" i="91"/>
  <c r="H20" i="91"/>
  <c r="H4" i="91"/>
  <c r="H7" i="91"/>
  <c r="H13" i="91"/>
  <c r="H16" i="91"/>
  <c r="H21" i="91"/>
  <c r="H19" i="91"/>
  <c r="H10" i="91"/>
  <c r="H8" i="91"/>
  <c r="J2" i="91"/>
  <c r="J3" i="84"/>
  <c r="H5" i="73"/>
  <c r="H20" i="73"/>
  <c r="H14" i="73"/>
  <c r="H22" i="73"/>
  <c r="H17" i="73"/>
  <c r="H9" i="73"/>
  <c r="H4" i="73"/>
  <c r="H15" i="73"/>
  <c r="H18" i="73"/>
  <c r="H7" i="73"/>
  <c r="H10" i="73"/>
  <c r="H13" i="73"/>
  <c r="H16" i="73"/>
  <c r="H19" i="73"/>
  <c r="H21" i="73"/>
  <c r="H11" i="73"/>
  <c r="J3" i="73"/>
  <c r="H7" i="64"/>
  <c r="H14" i="64"/>
  <c r="H15" i="64"/>
  <c r="H6" i="64"/>
  <c r="H9" i="64"/>
  <c r="H17" i="64"/>
  <c r="H10" i="64"/>
  <c r="H18" i="64"/>
  <c r="H3" i="64"/>
  <c r="H19" i="64"/>
  <c r="H4" i="64"/>
  <c r="H12" i="64"/>
  <c r="H13" i="64"/>
  <c r="H21" i="64"/>
  <c r="H8" i="64"/>
  <c r="H16" i="64"/>
  <c r="J2" i="64"/>
  <c r="H19" i="62"/>
  <c r="H15" i="62"/>
  <c r="H18" i="62"/>
  <c r="H4" i="62"/>
  <c r="H12" i="62"/>
  <c r="H13" i="62"/>
  <c r="H20" i="62"/>
  <c r="H21" i="62"/>
  <c r="H7" i="62"/>
  <c r="H3" i="62"/>
  <c r="H8" i="62"/>
  <c r="H14" i="62"/>
  <c r="H17" i="62"/>
  <c r="H10" i="62"/>
  <c r="H6" i="62"/>
  <c r="H9" i="62"/>
  <c r="G23" i="62"/>
  <c r="J2" i="62"/>
  <c r="I43" i="90" l="1"/>
  <c r="I21" i="90"/>
  <c r="I5" i="90"/>
  <c r="I79" i="110"/>
  <c r="I56" i="110"/>
  <c r="I33" i="110"/>
  <c r="I34" i="124"/>
  <c r="I57" i="124"/>
  <c r="I80" i="124"/>
  <c r="I36" i="125"/>
  <c r="I59" i="125"/>
  <c r="I82" i="125"/>
  <c r="I21" i="137"/>
  <c r="I12" i="137"/>
  <c r="I105" i="125"/>
  <c r="I8" i="137"/>
  <c r="I6" i="137"/>
  <c r="I9" i="137"/>
  <c r="I19" i="137"/>
  <c r="I16" i="137"/>
  <c r="I3" i="137"/>
  <c r="I13" i="137"/>
  <c r="I14" i="137"/>
  <c r="K2" i="137"/>
  <c r="J4" i="137" s="1"/>
  <c r="I4" i="137"/>
  <c r="I10" i="137"/>
  <c r="I17" i="137"/>
  <c r="I15" i="137"/>
  <c r="I5" i="137"/>
  <c r="I17" i="113"/>
  <c r="I5" i="113"/>
  <c r="I18" i="137"/>
  <c r="I20" i="137"/>
  <c r="I5" i="115"/>
  <c r="I5" i="133"/>
  <c r="I29" i="133"/>
  <c r="I53" i="133"/>
  <c r="I77" i="133"/>
  <c r="I12" i="113"/>
  <c r="I6" i="113"/>
  <c r="I13" i="113"/>
  <c r="I10" i="113"/>
  <c r="I5" i="134"/>
  <c r="I3" i="113"/>
  <c r="I16" i="113"/>
  <c r="I14" i="113"/>
  <c r="I4" i="113"/>
  <c r="K2" i="113"/>
  <c r="J5" i="113" s="1"/>
  <c r="I19" i="113"/>
  <c r="I18" i="113"/>
  <c r="I7" i="113"/>
  <c r="I21" i="113"/>
  <c r="I20" i="113"/>
  <c r="I9" i="113"/>
  <c r="I15" i="113"/>
  <c r="I8" i="113"/>
  <c r="I5" i="114"/>
  <c r="I5" i="131"/>
  <c r="I29" i="131"/>
  <c r="I53" i="131"/>
  <c r="I77" i="131"/>
  <c r="I5" i="111"/>
  <c r="I101" i="105"/>
  <c r="I77" i="105"/>
  <c r="I53" i="105"/>
  <c r="I14" i="115"/>
  <c r="I10" i="115"/>
  <c r="I29" i="105"/>
  <c r="I3" i="115"/>
  <c r="I13" i="115"/>
  <c r="I18" i="115"/>
  <c r="I16" i="115"/>
  <c r="I9" i="115"/>
  <c r="I4" i="115"/>
  <c r="I17" i="115"/>
  <c r="I7" i="115"/>
  <c r="I21" i="115"/>
  <c r="I20" i="115"/>
  <c r="K2" i="115"/>
  <c r="I19" i="115"/>
  <c r="I15" i="115"/>
  <c r="I6" i="115"/>
  <c r="I8" i="115"/>
  <c r="I12" i="115"/>
  <c r="I5" i="105"/>
  <c r="I5" i="94"/>
  <c r="I5" i="91"/>
  <c r="I5" i="62"/>
  <c r="I56" i="84"/>
  <c r="I31" i="84"/>
  <c r="I6" i="84"/>
  <c r="I5" i="64"/>
  <c r="I6" i="73"/>
  <c r="I12" i="90"/>
  <c r="I45" i="90"/>
  <c r="I80" i="110"/>
  <c r="I83" i="124"/>
  <c r="I21" i="111"/>
  <c r="I45" i="125"/>
  <c r="I19" i="111"/>
  <c r="I8" i="90"/>
  <c r="I15" i="90"/>
  <c r="I19" i="90"/>
  <c r="I46" i="90"/>
  <c r="I16" i="90"/>
  <c r="I3" i="90"/>
  <c r="I10" i="90"/>
  <c r="I6" i="90"/>
  <c r="I13" i="90"/>
  <c r="I14" i="90"/>
  <c r="I4" i="90"/>
  <c r="I9" i="90"/>
  <c r="I18" i="90"/>
  <c r="I17" i="90"/>
  <c r="K2" i="90"/>
  <c r="I20" i="90"/>
  <c r="I41" i="90"/>
  <c r="I80" i="133"/>
  <c r="I8" i="134"/>
  <c r="I15" i="114"/>
  <c r="I57" i="90"/>
  <c r="I52" i="90"/>
  <c r="I55" i="90"/>
  <c r="I58" i="90"/>
  <c r="I48" i="90"/>
  <c r="I47" i="90"/>
  <c r="I53" i="90"/>
  <c r="I54" i="90"/>
  <c r="I51" i="90"/>
  <c r="I42" i="90"/>
  <c r="I7" i="90"/>
  <c r="I44" i="90"/>
  <c r="I50" i="90"/>
  <c r="I59" i="90"/>
  <c r="I56" i="90"/>
  <c r="I3" i="131"/>
  <c r="I9" i="111"/>
  <c r="I12" i="111"/>
  <c r="I8" i="111"/>
  <c r="I3" i="111"/>
  <c r="I10" i="111"/>
  <c r="I7" i="111"/>
  <c r="I14" i="111"/>
  <c r="I16" i="111"/>
  <c r="I4" i="111"/>
  <c r="I18" i="111"/>
  <c r="I13" i="111"/>
  <c r="K2" i="111"/>
  <c r="I15" i="111"/>
  <c r="I17" i="111"/>
  <c r="I20" i="111"/>
  <c r="I6" i="111"/>
  <c r="I19" i="105"/>
  <c r="I13" i="94"/>
  <c r="I7" i="91"/>
  <c r="I7" i="62"/>
  <c r="I59" i="84"/>
  <c r="I20" i="64"/>
  <c r="I16" i="73"/>
  <c r="K26" i="105"/>
  <c r="J101" i="105" s="1"/>
  <c r="I62" i="105"/>
  <c r="I88" i="105"/>
  <c r="K2" i="94"/>
  <c r="I6" i="94"/>
  <c r="I15" i="94"/>
  <c r="I8" i="94"/>
  <c r="I20" i="94"/>
  <c r="I12" i="94"/>
  <c r="I17" i="94"/>
  <c r="I3" i="94"/>
  <c r="I14" i="94"/>
  <c r="I84" i="105"/>
  <c r="I9" i="105"/>
  <c r="I116" i="105"/>
  <c r="I57" i="105"/>
  <c r="I100" i="105"/>
  <c r="I41" i="105"/>
  <c r="I110" i="105"/>
  <c r="I45" i="105"/>
  <c r="I81" i="105"/>
  <c r="I114" i="105"/>
  <c r="I36" i="105"/>
  <c r="I12" i="105"/>
  <c r="I44" i="105"/>
  <c r="I68" i="105"/>
  <c r="I16" i="105"/>
  <c r="I55" i="105"/>
  <c r="I21" i="94"/>
  <c r="I19" i="94"/>
  <c r="I10" i="94"/>
  <c r="I18" i="94"/>
  <c r="I16" i="94"/>
  <c r="I7" i="94"/>
  <c r="I4" i="94"/>
  <c r="I9" i="94"/>
  <c r="I30" i="105"/>
  <c r="I52" i="105"/>
  <c r="I66" i="105"/>
  <c r="I92" i="105"/>
  <c r="I86" i="105"/>
  <c r="I104" i="105"/>
  <c r="I102" i="105"/>
  <c r="I20" i="105"/>
  <c r="I14" i="105"/>
  <c r="I33" i="105"/>
  <c r="I34" i="105"/>
  <c r="I56" i="105"/>
  <c r="I54" i="105"/>
  <c r="I76" i="105"/>
  <c r="I90" i="105"/>
  <c r="I109" i="105"/>
  <c r="I106" i="105"/>
  <c r="I4" i="105"/>
  <c r="I18" i="105"/>
  <c r="I40" i="105"/>
  <c r="I38" i="105"/>
  <c r="I39" i="105"/>
  <c r="I61" i="105"/>
  <c r="I58" i="105"/>
  <c r="I80" i="105"/>
  <c r="I78" i="105"/>
  <c r="I99" i="105"/>
  <c r="I113" i="105"/>
  <c r="I111" i="105"/>
  <c r="I8" i="105"/>
  <c r="I6" i="105"/>
  <c r="L50" i="91"/>
  <c r="E50" i="91" s="1"/>
  <c r="I28" i="105"/>
  <c r="I42" i="105"/>
  <c r="I43" i="105"/>
  <c r="I64" i="105"/>
  <c r="I65" i="105"/>
  <c r="I63" i="105"/>
  <c r="I85" i="105"/>
  <c r="I82" i="105"/>
  <c r="I103" i="105"/>
  <c r="I117" i="105"/>
  <c r="I115" i="105"/>
  <c r="I13" i="105"/>
  <c r="I10" i="105"/>
  <c r="I32" i="105"/>
  <c r="I27" i="105"/>
  <c r="I60" i="105"/>
  <c r="I69" i="105"/>
  <c r="I67" i="105"/>
  <c r="I75" i="105"/>
  <c r="I89" i="105"/>
  <c r="I87" i="105"/>
  <c r="I108" i="105"/>
  <c r="I3" i="105"/>
  <c r="I17" i="105"/>
  <c r="I15" i="105"/>
  <c r="I37" i="105"/>
  <c r="I31" i="105"/>
  <c r="I51" i="105"/>
  <c r="I79" i="105"/>
  <c r="I93" i="105"/>
  <c r="I91" i="105"/>
  <c r="I112" i="105"/>
  <c r="I105" i="105"/>
  <c r="I7" i="105"/>
  <c r="I21" i="105"/>
  <c r="I3" i="134"/>
  <c r="I16" i="134"/>
  <c r="I9" i="134"/>
  <c r="I6" i="134"/>
  <c r="I4" i="134"/>
  <c r="I20" i="134"/>
  <c r="I7" i="134"/>
  <c r="I13" i="134"/>
  <c r="I18" i="134"/>
  <c r="I21" i="134"/>
  <c r="I10" i="134"/>
  <c r="I19" i="134"/>
  <c r="I14" i="134"/>
  <c r="I12" i="134"/>
  <c r="I15" i="134"/>
  <c r="I17" i="134"/>
  <c r="K2" i="134"/>
  <c r="I3" i="114"/>
  <c r="I6" i="114"/>
  <c r="I12" i="114"/>
  <c r="I20" i="114"/>
  <c r="I9" i="114"/>
  <c r="I4" i="114"/>
  <c r="I18" i="114"/>
  <c r="I13" i="114"/>
  <c r="I7" i="114"/>
  <c r="I21" i="114"/>
  <c r="I16" i="114"/>
  <c r="I10" i="114"/>
  <c r="I8" i="114"/>
  <c r="I19" i="114"/>
  <c r="I14" i="114"/>
  <c r="I17" i="114"/>
  <c r="I4" i="133"/>
  <c r="I6" i="133"/>
  <c r="I38" i="133"/>
  <c r="I31" i="133"/>
  <c r="I3" i="133"/>
  <c r="I82" i="133"/>
  <c r="I63" i="133"/>
  <c r="I86" i="133"/>
  <c r="I66" i="133"/>
  <c r="I13" i="133"/>
  <c r="I15" i="133"/>
  <c r="I8" i="133"/>
  <c r="I40" i="133"/>
  <c r="I12" i="133"/>
  <c r="I91" i="133"/>
  <c r="I76" i="133"/>
  <c r="I43" i="133"/>
  <c r="I79" i="133"/>
  <c r="I34" i="133"/>
  <c r="I28" i="133"/>
  <c r="I17" i="133"/>
  <c r="I60" i="133"/>
  <c r="I20" i="133"/>
  <c r="I85" i="133"/>
  <c r="I56" i="133"/>
  <c r="I88" i="133"/>
  <c r="I21" i="133"/>
  <c r="I37" i="133"/>
  <c r="I30" i="133"/>
  <c r="I10" i="133"/>
  <c r="I33" i="133"/>
  <c r="I62" i="133"/>
  <c r="I93" i="133"/>
  <c r="I65" i="133"/>
  <c r="I45" i="133"/>
  <c r="I90" i="133"/>
  <c r="I39" i="133"/>
  <c r="I19" i="133"/>
  <c r="I81" i="133"/>
  <c r="I75" i="133"/>
  <c r="I42" i="133"/>
  <c r="I78" i="133"/>
  <c r="I58" i="133"/>
  <c r="I14" i="133"/>
  <c r="I7" i="133"/>
  <c r="I51" i="133"/>
  <c r="I32" i="133"/>
  <c r="I52" i="133"/>
  <c r="I84" i="133"/>
  <c r="I55" i="133"/>
  <c r="I87" i="133"/>
  <c r="I67" i="133"/>
  <c r="I27" i="133"/>
  <c r="I16" i="133"/>
  <c r="I9" i="133"/>
  <c r="I41" i="133"/>
  <c r="I61" i="133"/>
  <c r="I92" i="133"/>
  <c r="I64" i="133"/>
  <c r="I44" i="133"/>
  <c r="I36" i="133"/>
  <c r="I18" i="133"/>
  <c r="I68" i="133"/>
  <c r="I69" i="133"/>
  <c r="I54" i="133"/>
  <c r="I57" i="133"/>
  <c r="I89" i="133"/>
  <c r="K26" i="133"/>
  <c r="G28" i="132"/>
  <c r="A116" i="132"/>
  <c r="A94" i="132"/>
  <c r="A50" i="132"/>
  <c r="E117" i="132"/>
  <c r="F117" i="132" s="1"/>
  <c r="G117" i="132" s="1"/>
  <c r="E95" i="132"/>
  <c r="F95" i="132" s="1"/>
  <c r="G95" i="132" s="1"/>
  <c r="E73" i="132"/>
  <c r="F73" i="132" s="1"/>
  <c r="G73" i="132" s="1"/>
  <c r="E51" i="132"/>
  <c r="F51" i="132" s="1"/>
  <c r="G51" i="132" s="1"/>
  <c r="F29" i="132"/>
  <c r="I20" i="131"/>
  <c r="I10" i="131"/>
  <c r="I12" i="131"/>
  <c r="I15" i="131"/>
  <c r="I4" i="131"/>
  <c r="I9" i="131"/>
  <c r="I19" i="131"/>
  <c r="I8" i="131"/>
  <c r="I14" i="131"/>
  <c r="I13" i="131"/>
  <c r="I18" i="131"/>
  <c r="I17" i="131"/>
  <c r="I21" i="131"/>
  <c r="I16" i="131"/>
  <c r="I7" i="131"/>
  <c r="I6" i="131"/>
  <c r="I66" i="131"/>
  <c r="I58" i="131"/>
  <c r="I82" i="131"/>
  <c r="I76" i="131"/>
  <c r="I65" i="131"/>
  <c r="I67" i="131"/>
  <c r="I40" i="131"/>
  <c r="I36" i="131"/>
  <c r="I27" i="131"/>
  <c r="I31" i="131"/>
  <c r="I33" i="131"/>
  <c r="I69" i="131"/>
  <c r="I63" i="131"/>
  <c r="I86" i="131"/>
  <c r="I88" i="131"/>
  <c r="I38" i="131"/>
  <c r="I45" i="131"/>
  <c r="I68" i="131"/>
  <c r="I91" i="131"/>
  <c r="I85" i="131"/>
  <c r="I78" i="131"/>
  <c r="I80" i="131"/>
  <c r="I34" i="131"/>
  <c r="I32" i="131"/>
  <c r="I52" i="131"/>
  <c r="I56" i="131"/>
  <c r="I43" i="131"/>
  <c r="I93" i="131"/>
  <c r="I87" i="131"/>
  <c r="I89" i="131"/>
  <c r="I90" i="131"/>
  <c r="I30" i="131"/>
  <c r="I41" i="131"/>
  <c r="I51" i="131"/>
  <c r="I62" i="131"/>
  <c r="I42" i="131"/>
  <c r="I44" i="131"/>
  <c r="I28" i="131"/>
  <c r="I39" i="131"/>
  <c r="I60" i="131"/>
  <c r="I54" i="131"/>
  <c r="I75" i="131"/>
  <c r="I55" i="131"/>
  <c r="I57" i="131"/>
  <c r="I37" i="131"/>
  <c r="I81" i="131"/>
  <c r="I84" i="131"/>
  <c r="I64" i="131"/>
  <c r="I61" i="131"/>
  <c r="I92" i="131"/>
  <c r="I79" i="131"/>
  <c r="K26" i="131"/>
  <c r="I71" i="84"/>
  <c r="I57" i="84"/>
  <c r="I61" i="84"/>
  <c r="I66" i="84"/>
  <c r="I55" i="84"/>
  <c r="I58" i="84"/>
  <c r="I64" i="84"/>
  <c r="I67" i="84"/>
  <c r="I60" i="84"/>
  <c r="I72" i="84"/>
  <c r="I69" i="84"/>
  <c r="I70" i="84"/>
  <c r="I68" i="84"/>
  <c r="I54" i="84"/>
  <c r="I63" i="84"/>
  <c r="I65" i="84"/>
  <c r="I42" i="84"/>
  <c r="I45" i="84"/>
  <c r="I44" i="84"/>
  <c r="I43" i="84"/>
  <c r="I29" i="84"/>
  <c r="I38" i="84"/>
  <c r="I40" i="84"/>
  <c r="I46" i="84"/>
  <c r="I32" i="84"/>
  <c r="I35" i="84"/>
  <c r="I41" i="84"/>
  <c r="I30" i="84"/>
  <c r="I33" i="84"/>
  <c r="I39" i="84"/>
  <c r="I36" i="84"/>
  <c r="I47" i="84"/>
  <c r="I34" i="84"/>
  <c r="I8" i="84"/>
  <c r="J36" i="94"/>
  <c r="J52" i="91"/>
  <c r="K51" i="91"/>
  <c r="I48" i="125"/>
  <c r="I41" i="125"/>
  <c r="I34" i="125"/>
  <c r="I52" i="125"/>
  <c r="I46" i="125"/>
  <c r="I38" i="125"/>
  <c r="I35" i="125"/>
  <c r="I50" i="125"/>
  <c r="I43" i="125"/>
  <c r="I47" i="125"/>
  <c r="I40" i="125"/>
  <c r="I51" i="125"/>
  <c r="I39" i="125"/>
  <c r="I49" i="125"/>
  <c r="I44" i="125"/>
  <c r="I37" i="125"/>
  <c r="I108" i="125"/>
  <c r="I70" i="125"/>
  <c r="I66" i="125"/>
  <c r="I91" i="125"/>
  <c r="I121" i="125"/>
  <c r="I94" i="125"/>
  <c r="I75" i="125"/>
  <c r="I68" i="125"/>
  <c r="I67" i="125"/>
  <c r="I90" i="125"/>
  <c r="I103" i="125"/>
  <c r="I72" i="125"/>
  <c r="I106" i="125"/>
  <c r="I87" i="125"/>
  <c r="I110" i="125"/>
  <c r="I62" i="125"/>
  <c r="I80" i="125"/>
  <c r="I112" i="125"/>
  <c r="I84" i="125"/>
  <c r="I115" i="125"/>
  <c r="I96" i="125"/>
  <c r="I60" i="125"/>
  <c r="I71" i="125"/>
  <c r="I89" i="125"/>
  <c r="I120" i="125"/>
  <c r="I93" i="125"/>
  <c r="I74" i="125"/>
  <c r="I69" i="125"/>
  <c r="I63" i="125"/>
  <c r="I97" i="125"/>
  <c r="I83" i="125"/>
  <c r="I86" i="125"/>
  <c r="I117" i="125"/>
  <c r="I119" i="125"/>
  <c r="I64" i="125"/>
  <c r="I109" i="125"/>
  <c r="I92" i="125"/>
  <c r="I114" i="125"/>
  <c r="I95" i="125"/>
  <c r="I98" i="125"/>
  <c r="I81" i="125"/>
  <c r="I118" i="125"/>
  <c r="I104" i="125"/>
  <c r="I73" i="125"/>
  <c r="I107" i="125"/>
  <c r="I58" i="125"/>
  <c r="I61" i="125"/>
  <c r="I57" i="125"/>
  <c r="I113" i="125"/>
  <c r="I85" i="125"/>
  <c r="I116" i="125"/>
  <c r="K56" i="125"/>
  <c r="I36" i="124"/>
  <c r="I93" i="124"/>
  <c r="I56" i="124"/>
  <c r="I65" i="124"/>
  <c r="I79" i="124"/>
  <c r="I60" i="124"/>
  <c r="I50" i="124"/>
  <c r="I45" i="124"/>
  <c r="I38" i="124"/>
  <c r="I94" i="124"/>
  <c r="I88" i="124"/>
  <c r="I69" i="124"/>
  <c r="I62" i="124"/>
  <c r="I48" i="124"/>
  <c r="I85" i="124"/>
  <c r="I33" i="124"/>
  <c r="I66" i="124"/>
  <c r="I96" i="124"/>
  <c r="I81" i="124"/>
  <c r="I71" i="124"/>
  <c r="I73" i="124"/>
  <c r="I39" i="124"/>
  <c r="I42" i="124"/>
  <c r="I78" i="124"/>
  <c r="I47" i="124"/>
  <c r="I90" i="124"/>
  <c r="I37" i="124"/>
  <c r="I72" i="124"/>
  <c r="I49" i="124"/>
  <c r="I87" i="124"/>
  <c r="I59" i="124"/>
  <c r="I61" i="124"/>
  <c r="I92" i="124"/>
  <c r="I46" i="124"/>
  <c r="I44" i="124"/>
  <c r="I84" i="124"/>
  <c r="I95" i="124"/>
  <c r="I68" i="124"/>
  <c r="I70" i="124"/>
  <c r="I64" i="124"/>
  <c r="I32" i="124"/>
  <c r="I58" i="124"/>
  <c r="I82" i="124"/>
  <c r="I55" i="124"/>
  <c r="I35" i="124"/>
  <c r="I41" i="124"/>
  <c r="I43" i="124"/>
  <c r="I67" i="124"/>
  <c r="I89" i="124"/>
  <c r="I91" i="124"/>
  <c r="K31" i="124"/>
  <c r="I81" i="110"/>
  <c r="I95" i="110"/>
  <c r="I93" i="110"/>
  <c r="I86" i="110"/>
  <c r="I90" i="110"/>
  <c r="I83" i="110"/>
  <c r="I94" i="110"/>
  <c r="I88" i="110"/>
  <c r="I78" i="110"/>
  <c r="I92" i="110"/>
  <c r="I82" i="110"/>
  <c r="I87" i="110"/>
  <c r="I84" i="110"/>
  <c r="I77" i="110"/>
  <c r="I91" i="110"/>
  <c r="I89" i="110"/>
  <c r="I66" i="110"/>
  <c r="I63" i="110"/>
  <c r="I67" i="110"/>
  <c r="I60" i="110"/>
  <c r="I71" i="110"/>
  <c r="I65" i="110"/>
  <c r="I55" i="110"/>
  <c r="I69" i="110"/>
  <c r="I59" i="110"/>
  <c r="I57" i="110"/>
  <c r="I64" i="110"/>
  <c r="I61" i="110"/>
  <c r="I54" i="110"/>
  <c r="I68" i="110"/>
  <c r="I58" i="110"/>
  <c r="I72" i="110"/>
  <c r="I70" i="110"/>
  <c r="I47" i="110"/>
  <c r="K2" i="114"/>
  <c r="I11" i="84"/>
  <c r="I5" i="84"/>
  <c r="I17" i="84"/>
  <c r="I10" i="84"/>
  <c r="I14" i="84"/>
  <c r="I9" i="84"/>
  <c r="I19" i="84"/>
  <c r="I22" i="84"/>
  <c r="I18" i="84"/>
  <c r="I20" i="84"/>
  <c r="I4" i="84"/>
  <c r="I15" i="84"/>
  <c r="I13" i="84"/>
  <c r="I7" i="84"/>
  <c r="I21" i="84"/>
  <c r="I16" i="84"/>
  <c r="I43" i="110"/>
  <c r="I44" i="110"/>
  <c r="I38" i="110"/>
  <c r="I31" i="110"/>
  <c r="I46" i="110"/>
  <c r="K30" i="110"/>
  <c r="I35" i="110"/>
  <c r="I34" i="110"/>
  <c r="I32" i="110"/>
  <c r="I41" i="110"/>
  <c r="I42" i="110"/>
  <c r="I40" i="110"/>
  <c r="I49" i="110"/>
  <c r="I37" i="110"/>
  <c r="I48" i="110"/>
  <c r="I36" i="110"/>
  <c r="I45" i="110"/>
  <c r="I3" i="91"/>
  <c r="I12" i="91"/>
  <c r="I14" i="91"/>
  <c r="I20" i="91"/>
  <c r="I6" i="91"/>
  <c r="I9" i="91"/>
  <c r="I15" i="91"/>
  <c r="I18" i="91"/>
  <c r="I4" i="91"/>
  <c r="I16" i="91"/>
  <c r="I10" i="91"/>
  <c r="I13" i="91"/>
  <c r="I8" i="91"/>
  <c r="I19" i="91"/>
  <c r="I21" i="91"/>
  <c r="I17" i="91"/>
  <c r="K2" i="91"/>
  <c r="K3" i="84"/>
  <c r="I21" i="73"/>
  <c r="I15" i="73"/>
  <c r="I7" i="73"/>
  <c r="I8" i="73"/>
  <c r="I20" i="73"/>
  <c r="I4" i="73"/>
  <c r="I13" i="73"/>
  <c r="I10" i="73"/>
  <c r="I5" i="73"/>
  <c r="I17" i="73"/>
  <c r="I19" i="73"/>
  <c r="I14" i="73"/>
  <c r="I9" i="73"/>
  <c r="I11" i="73"/>
  <c r="I22" i="73"/>
  <c r="I18" i="73"/>
  <c r="K3" i="73"/>
  <c r="I3" i="64"/>
  <c r="I6" i="64"/>
  <c r="I14" i="64"/>
  <c r="I15" i="64"/>
  <c r="I19" i="64"/>
  <c r="I7" i="64"/>
  <c r="I8" i="64"/>
  <c r="I16" i="64"/>
  <c r="I9" i="64"/>
  <c r="I17" i="64"/>
  <c r="I10" i="64"/>
  <c r="I18" i="64"/>
  <c r="I4" i="64"/>
  <c r="I12" i="64"/>
  <c r="I13" i="64"/>
  <c r="I21" i="64"/>
  <c r="K2" i="64"/>
  <c r="I10" i="62"/>
  <c r="I12" i="62"/>
  <c r="I6" i="62"/>
  <c r="I20" i="62"/>
  <c r="I15" i="62"/>
  <c r="I4" i="62"/>
  <c r="I13" i="62"/>
  <c r="I16" i="62"/>
  <c r="I9" i="62"/>
  <c r="I21" i="62"/>
  <c r="I8" i="62"/>
  <c r="I18" i="62"/>
  <c r="I19" i="62"/>
  <c r="I17" i="62"/>
  <c r="I3" i="62"/>
  <c r="I14" i="62"/>
  <c r="K2" i="62"/>
  <c r="H23" i="62"/>
  <c r="J43" i="90" l="1"/>
  <c r="L2" i="137"/>
  <c r="J58" i="90"/>
  <c r="J18" i="137"/>
  <c r="J17" i="137"/>
  <c r="J5" i="90"/>
  <c r="J79" i="110"/>
  <c r="J56" i="110"/>
  <c r="J33" i="110"/>
  <c r="J34" i="124"/>
  <c r="J57" i="124"/>
  <c r="J80" i="124"/>
  <c r="J7" i="137"/>
  <c r="J19" i="137"/>
  <c r="J5" i="137"/>
  <c r="J20" i="137"/>
  <c r="J21" i="137"/>
  <c r="J6" i="137"/>
  <c r="J8" i="137"/>
  <c r="J10" i="137"/>
  <c r="J15" i="137"/>
  <c r="J13" i="137"/>
  <c r="J13" i="113"/>
  <c r="J12" i="137"/>
  <c r="J9" i="137"/>
  <c r="J3" i="137"/>
  <c r="J16" i="137"/>
  <c r="J14" i="137"/>
  <c r="J36" i="125"/>
  <c r="J59" i="125"/>
  <c r="J82" i="125"/>
  <c r="J105" i="125"/>
  <c r="J10" i="113"/>
  <c r="J17" i="113"/>
  <c r="J15" i="115"/>
  <c r="J5" i="115"/>
  <c r="J15" i="113"/>
  <c r="J20" i="113"/>
  <c r="J14" i="113"/>
  <c r="J21" i="113"/>
  <c r="J5" i="133"/>
  <c r="J29" i="133"/>
  <c r="J12" i="113"/>
  <c r="J16" i="113"/>
  <c r="L2" i="113"/>
  <c r="K19" i="113" s="1"/>
  <c r="J3" i="113"/>
  <c r="J8" i="113"/>
  <c r="J7" i="113"/>
  <c r="J19" i="113"/>
  <c r="J4" i="113"/>
  <c r="J9" i="113"/>
  <c r="J18" i="115"/>
  <c r="J6" i="113"/>
  <c r="J18" i="113"/>
  <c r="J12" i="115"/>
  <c r="J53" i="133"/>
  <c r="J77" i="133"/>
  <c r="J5" i="134"/>
  <c r="J5" i="114"/>
  <c r="J5" i="131"/>
  <c r="J29" i="131"/>
  <c r="J53" i="131"/>
  <c r="J77" i="131"/>
  <c r="J14" i="111"/>
  <c r="J5" i="111"/>
  <c r="J16" i="115"/>
  <c r="J6" i="115"/>
  <c r="J13" i="115"/>
  <c r="L2" i="115"/>
  <c r="J4" i="115"/>
  <c r="J3" i="115"/>
  <c r="J14" i="115"/>
  <c r="J17" i="115"/>
  <c r="J9" i="115"/>
  <c r="J7" i="115"/>
  <c r="J19" i="115"/>
  <c r="J20" i="115"/>
  <c r="J21" i="115"/>
  <c r="J8" i="115"/>
  <c r="J10" i="115"/>
  <c r="J77" i="105"/>
  <c r="J53" i="105"/>
  <c r="J29" i="105"/>
  <c r="J18" i="105"/>
  <c r="J5" i="105"/>
  <c r="J14" i="94"/>
  <c r="J5" i="94"/>
  <c r="J5" i="91"/>
  <c r="J5" i="62"/>
  <c r="J56" i="84"/>
  <c r="J31" i="84"/>
  <c r="J6" i="84"/>
  <c r="J5" i="64"/>
  <c r="J6" i="73"/>
  <c r="K15" i="137"/>
  <c r="K5" i="137"/>
  <c r="K9" i="137"/>
  <c r="K18" i="137"/>
  <c r="K13" i="137"/>
  <c r="K4" i="137"/>
  <c r="K10" i="137"/>
  <c r="K19" i="137"/>
  <c r="K14" i="137"/>
  <c r="K7" i="137"/>
  <c r="K3" i="137"/>
  <c r="K6" i="137"/>
  <c r="K16" i="137"/>
  <c r="K12" i="137"/>
  <c r="K8" i="137"/>
  <c r="K20" i="137"/>
  <c r="K17" i="137"/>
  <c r="K21" i="137"/>
  <c r="M2" i="137"/>
  <c r="J9" i="90"/>
  <c r="J19" i="90"/>
  <c r="J51" i="90"/>
  <c r="J16" i="90"/>
  <c r="J88" i="105"/>
  <c r="J45" i="90"/>
  <c r="J80" i="110"/>
  <c r="L2" i="90"/>
  <c r="J15" i="90"/>
  <c r="J10" i="90"/>
  <c r="J57" i="90"/>
  <c r="J52" i="90"/>
  <c r="J53" i="90"/>
  <c r="J13" i="90"/>
  <c r="J12" i="90"/>
  <c r="J17" i="90"/>
  <c r="J46" i="90"/>
  <c r="J50" i="90"/>
  <c r="J8" i="90"/>
  <c r="J6" i="90"/>
  <c r="J48" i="90"/>
  <c r="J47" i="90"/>
  <c r="J4" i="90"/>
  <c r="J3" i="90"/>
  <c r="J44" i="90"/>
  <c r="J41" i="90"/>
  <c r="J18" i="90"/>
  <c r="J14" i="90"/>
  <c r="L51" i="91"/>
  <c r="E51" i="91" s="1"/>
  <c r="J42" i="90"/>
  <c r="J59" i="90"/>
  <c r="J7" i="90"/>
  <c r="J54" i="90"/>
  <c r="J20" i="90"/>
  <c r="J21" i="90"/>
  <c r="J56" i="90"/>
  <c r="J55" i="90"/>
  <c r="J82" i="124"/>
  <c r="J51" i="105"/>
  <c r="J81" i="105"/>
  <c r="J112" i="105"/>
  <c r="J38" i="105"/>
  <c r="J115" i="105"/>
  <c r="J39" i="105"/>
  <c r="J15" i="105"/>
  <c r="J34" i="105"/>
  <c r="J14" i="105"/>
  <c r="J64" i="105"/>
  <c r="J6" i="111"/>
  <c r="J17" i="111"/>
  <c r="J45" i="125"/>
  <c r="J31" i="105"/>
  <c r="J28" i="105"/>
  <c r="J56" i="105"/>
  <c r="J62" i="105"/>
  <c r="J79" i="105"/>
  <c r="J85" i="105"/>
  <c r="J102" i="105"/>
  <c r="J104" i="105"/>
  <c r="J7" i="105"/>
  <c r="J8" i="105"/>
  <c r="J44" i="105"/>
  <c r="J41" i="105"/>
  <c r="J58" i="105"/>
  <c r="J52" i="105"/>
  <c r="J54" i="105"/>
  <c r="J82" i="105"/>
  <c r="J80" i="105"/>
  <c r="J117" i="105"/>
  <c r="J114" i="105"/>
  <c r="J21" i="105"/>
  <c r="J4" i="105"/>
  <c r="L26" i="105"/>
  <c r="K115" i="105" s="1"/>
  <c r="J33" i="105"/>
  <c r="J27" i="105"/>
  <c r="J57" i="105"/>
  <c r="J60" i="105"/>
  <c r="J76" i="105"/>
  <c r="J75" i="105"/>
  <c r="J90" i="105"/>
  <c r="J103" i="105"/>
  <c r="J100" i="105"/>
  <c r="J3" i="105"/>
  <c r="J9" i="105"/>
  <c r="J40" i="105"/>
  <c r="J37" i="105"/>
  <c r="J69" i="105"/>
  <c r="J67" i="105"/>
  <c r="J91" i="105"/>
  <c r="J78" i="105"/>
  <c r="J111" i="105"/>
  <c r="J113" i="105"/>
  <c r="J106" i="105"/>
  <c r="J17" i="105"/>
  <c r="J16" i="105"/>
  <c r="J36" i="105"/>
  <c r="J30" i="105"/>
  <c r="J61" i="105"/>
  <c r="J66" i="105"/>
  <c r="J92" i="105"/>
  <c r="J93" i="105"/>
  <c r="J110" i="105"/>
  <c r="J99" i="105"/>
  <c r="J12" i="105"/>
  <c r="J6" i="105"/>
  <c r="J43" i="105"/>
  <c r="J32" i="105"/>
  <c r="J65" i="105"/>
  <c r="J55" i="105"/>
  <c r="J84" i="105"/>
  <c r="J89" i="105"/>
  <c r="J116" i="105"/>
  <c r="J109" i="105"/>
  <c r="J19" i="105"/>
  <c r="J13" i="105"/>
  <c r="J45" i="105"/>
  <c r="J42" i="105"/>
  <c r="J68" i="105"/>
  <c r="J63" i="105"/>
  <c r="J87" i="105"/>
  <c r="J86" i="105"/>
  <c r="J105" i="105"/>
  <c r="J108" i="105"/>
  <c r="J20" i="105"/>
  <c r="J6" i="134"/>
  <c r="J7" i="114"/>
  <c r="J3" i="131"/>
  <c r="J21" i="111"/>
  <c r="J20" i="111"/>
  <c r="J7" i="111"/>
  <c r="J12" i="111"/>
  <c r="J13" i="111"/>
  <c r="L2" i="111"/>
  <c r="K5" i="111" s="1"/>
  <c r="J8" i="111"/>
  <c r="J3" i="111"/>
  <c r="J18" i="111"/>
  <c r="J19" i="111"/>
  <c r="J4" i="111"/>
  <c r="J9" i="111"/>
  <c r="J16" i="111"/>
  <c r="J15" i="111"/>
  <c r="J10" i="111"/>
  <c r="J8" i="94"/>
  <c r="J10" i="105"/>
  <c r="J9" i="94"/>
  <c r="J6" i="91"/>
  <c r="J64" i="84"/>
  <c r="J14" i="64"/>
  <c r="J4" i="94"/>
  <c r="J19" i="94"/>
  <c r="L2" i="94"/>
  <c r="J15" i="94"/>
  <c r="J16" i="94"/>
  <c r="J20" i="94"/>
  <c r="J10" i="94"/>
  <c r="J21" i="94"/>
  <c r="J6" i="94"/>
  <c r="J17" i="94"/>
  <c r="J12" i="94"/>
  <c r="J7" i="94"/>
  <c r="J18" i="94"/>
  <c r="J13" i="94"/>
  <c r="J3" i="94"/>
  <c r="J9" i="134"/>
  <c r="J14" i="134"/>
  <c r="J3" i="134"/>
  <c r="J12" i="134"/>
  <c r="J15" i="134"/>
  <c r="J20" i="134"/>
  <c r="J8" i="134"/>
  <c r="J4" i="134"/>
  <c r="J17" i="134"/>
  <c r="J13" i="134"/>
  <c r="J18" i="134"/>
  <c r="J10" i="134"/>
  <c r="J21" i="134"/>
  <c r="J7" i="134"/>
  <c r="J19" i="134"/>
  <c r="J16" i="134"/>
  <c r="L2" i="134"/>
  <c r="J3" i="114"/>
  <c r="J14" i="114"/>
  <c r="J12" i="114"/>
  <c r="J6" i="114"/>
  <c r="J20" i="114"/>
  <c r="J15" i="114"/>
  <c r="J9" i="114"/>
  <c r="J4" i="114"/>
  <c r="J18" i="114"/>
  <c r="J13" i="114"/>
  <c r="J16" i="114"/>
  <c r="J10" i="114"/>
  <c r="J21" i="114"/>
  <c r="J19" i="114"/>
  <c r="J8" i="114"/>
  <c r="J17" i="114"/>
  <c r="J21" i="133"/>
  <c r="J15" i="133"/>
  <c r="J67" i="133"/>
  <c r="J31" i="133"/>
  <c r="J60" i="133"/>
  <c r="J91" i="133"/>
  <c r="J76" i="133"/>
  <c r="J43" i="133"/>
  <c r="J79" i="133"/>
  <c r="J34" i="133"/>
  <c r="J28" i="133"/>
  <c r="J8" i="133"/>
  <c r="J40" i="133"/>
  <c r="J68" i="133"/>
  <c r="J85" i="133"/>
  <c r="J56" i="133"/>
  <c r="J88" i="133"/>
  <c r="J3" i="133"/>
  <c r="J37" i="133"/>
  <c r="J17" i="133"/>
  <c r="J89" i="133"/>
  <c r="J81" i="133"/>
  <c r="J62" i="133"/>
  <c r="J93" i="133"/>
  <c r="J65" i="133"/>
  <c r="J12" i="133"/>
  <c r="J14" i="133"/>
  <c r="J58" i="133"/>
  <c r="J30" i="133"/>
  <c r="J10" i="133"/>
  <c r="J90" i="133"/>
  <c r="J75" i="133"/>
  <c r="J42" i="133"/>
  <c r="J78" i="133"/>
  <c r="J20" i="133"/>
  <c r="J27" i="133"/>
  <c r="J7" i="133"/>
  <c r="J39" i="133"/>
  <c r="J19" i="133"/>
  <c r="J52" i="133"/>
  <c r="J84" i="133"/>
  <c r="J55" i="133"/>
  <c r="J87" i="133"/>
  <c r="J33" i="133"/>
  <c r="J36" i="133"/>
  <c r="J16" i="133"/>
  <c r="J80" i="133"/>
  <c r="J32" i="133"/>
  <c r="J61" i="133"/>
  <c r="J92" i="133"/>
  <c r="J64" i="133"/>
  <c r="J44" i="133"/>
  <c r="J4" i="133"/>
  <c r="J45" i="133"/>
  <c r="J9" i="133"/>
  <c r="J41" i="133"/>
  <c r="J69" i="133"/>
  <c r="J54" i="133"/>
  <c r="J57" i="133"/>
  <c r="J13" i="133"/>
  <c r="J6" i="133"/>
  <c r="J38" i="133"/>
  <c r="J18" i="133"/>
  <c r="J51" i="133"/>
  <c r="J82" i="133"/>
  <c r="J63" i="133"/>
  <c r="J86" i="133"/>
  <c r="J66" i="133"/>
  <c r="L26" i="133"/>
  <c r="G29" i="132"/>
  <c r="A117" i="132"/>
  <c r="A95" i="132"/>
  <c r="A73" i="132"/>
  <c r="A51" i="132"/>
  <c r="E118" i="132"/>
  <c r="F118" i="132" s="1"/>
  <c r="G118" i="132" s="1"/>
  <c r="E96" i="132"/>
  <c r="F96" i="132" s="1"/>
  <c r="G96" i="132" s="1"/>
  <c r="E74" i="132"/>
  <c r="F74" i="132" s="1"/>
  <c r="G74" i="132" s="1"/>
  <c r="A72" i="132"/>
  <c r="E52" i="132"/>
  <c r="F52" i="132" s="1"/>
  <c r="G52" i="132" s="1"/>
  <c r="F30" i="132"/>
  <c r="J12" i="131"/>
  <c r="J10" i="131"/>
  <c r="J4" i="131"/>
  <c r="J15" i="131"/>
  <c r="J8" i="131"/>
  <c r="J9" i="131"/>
  <c r="J19" i="131"/>
  <c r="J13" i="131"/>
  <c r="J14" i="131"/>
  <c r="J17" i="131"/>
  <c r="J18" i="131"/>
  <c r="J21" i="131"/>
  <c r="J16" i="131"/>
  <c r="J20" i="131"/>
  <c r="J7" i="131"/>
  <c r="J6" i="131"/>
  <c r="J79" i="131"/>
  <c r="J44" i="131"/>
  <c r="J67" i="131"/>
  <c r="J32" i="131"/>
  <c r="J90" i="131"/>
  <c r="J84" i="131"/>
  <c r="J55" i="131"/>
  <c r="J40" i="131"/>
  <c r="J41" i="131"/>
  <c r="J52" i="131"/>
  <c r="J92" i="131"/>
  <c r="J86" i="131"/>
  <c r="J88" i="131"/>
  <c r="J34" i="131"/>
  <c r="J27" i="131"/>
  <c r="J42" i="131"/>
  <c r="J89" i="131"/>
  <c r="J61" i="131"/>
  <c r="J54" i="131"/>
  <c r="J43" i="131"/>
  <c r="J31" i="131"/>
  <c r="J36" i="131"/>
  <c r="J38" i="131"/>
  <c r="J45" i="131"/>
  <c r="J57" i="131"/>
  <c r="J69" i="131"/>
  <c r="J63" i="131"/>
  <c r="J56" i="131"/>
  <c r="J33" i="131"/>
  <c r="J58" i="131"/>
  <c r="J82" i="131"/>
  <c r="J76" i="131"/>
  <c r="J65" i="131"/>
  <c r="J51" i="131"/>
  <c r="J80" i="131"/>
  <c r="J60" i="131"/>
  <c r="J91" i="131"/>
  <c r="J85" i="131"/>
  <c r="J78" i="131"/>
  <c r="J28" i="131"/>
  <c r="J30" i="131"/>
  <c r="J68" i="131"/>
  <c r="J62" i="131"/>
  <c r="J93" i="131"/>
  <c r="J87" i="131"/>
  <c r="J37" i="131"/>
  <c r="J39" i="131"/>
  <c r="J81" i="131"/>
  <c r="J75" i="131"/>
  <c r="J64" i="131"/>
  <c r="J66" i="131"/>
  <c r="L26" i="131"/>
  <c r="J70" i="84"/>
  <c r="J69" i="84"/>
  <c r="J65" i="84"/>
  <c r="J54" i="84"/>
  <c r="J57" i="84"/>
  <c r="J63" i="84"/>
  <c r="J66" i="84"/>
  <c r="J59" i="84"/>
  <c r="J71" i="84"/>
  <c r="J58" i="84"/>
  <c r="J68" i="84"/>
  <c r="J55" i="84"/>
  <c r="J67" i="84"/>
  <c r="J60" i="84"/>
  <c r="J61" i="84"/>
  <c r="J72" i="84"/>
  <c r="J33" i="84"/>
  <c r="J35" i="84"/>
  <c r="J46" i="84"/>
  <c r="J44" i="84"/>
  <c r="J30" i="84"/>
  <c r="J42" i="84"/>
  <c r="J34" i="84"/>
  <c r="J39" i="84"/>
  <c r="J36" i="84"/>
  <c r="J47" i="84"/>
  <c r="J45" i="84"/>
  <c r="J43" i="84"/>
  <c r="J40" i="84"/>
  <c r="J29" i="84"/>
  <c r="J32" i="84"/>
  <c r="J38" i="84"/>
  <c r="J41" i="84"/>
  <c r="J37" i="94"/>
  <c r="J53" i="91"/>
  <c r="K52" i="91"/>
  <c r="J44" i="125"/>
  <c r="J41" i="125"/>
  <c r="J34" i="125"/>
  <c r="J48" i="125"/>
  <c r="J46" i="125"/>
  <c r="J38" i="125"/>
  <c r="J52" i="125"/>
  <c r="J50" i="125"/>
  <c r="J43" i="125"/>
  <c r="J47" i="125"/>
  <c r="J40" i="125"/>
  <c r="J51" i="125"/>
  <c r="J35" i="125"/>
  <c r="J49" i="125"/>
  <c r="J39" i="125"/>
  <c r="J37" i="125"/>
  <c r="J107" i="125"/>
  <c r="J118" i="125"/>
  <c r="J70" i="125"/>
  <c r="J97" i="125"/>
  <c r="J81" i="125"/>
  <c r="J112" i="125"/>
  <c r="J93" i="125"/>
  <c r="J74" i="125"/>
  <c r="J58" i="125"/>
  <c r="J72" i="125"/>
  <c r="J64" i="125"/>
  <c r="J90" i="125"/>
  <c r="J120" i="125"/>
  <c r="J86" i="125"/>
  <c r="J67" i="125"/>
  <c r="J80" i="125"/>
  <c r="J109" i="125"/>
  <c r="J98" i="125"/>
  <c r="J83" i="125"/>
  <c r="J114" i="125"/>
  <c r="J95" i="125"/>
  <c r="J62" i="125"/>
  <c r="J75" i="125"/>
  <c r="J110" i="125"/>
  <c r="J92" i="125"/>
  <c r="J73" i="125"/>
  <c r="J68" i="125"/>
  <c r="J71" i="125"/>
  <c r="J87" i="125"/>
  <c r="J119" i="125"/>
  <c r="J104" i="125"/>
  <c r="J85" i="125"/>
  <c r="J116" i="125"/>
  <c r="J60" i="125"/>
  <c r="J89" i="125"/>
  <c r="J96" i="125"/>
  <c r="J113" i="125"/>
  <c r="J94" i="125"/>
  <c r="J69" i="125"/>
  <c r="J57" i="125"/>
  <c r="J108" i="125"/>
  <c r="J91" i="125"/>
  <c r="J121" i="125"/>
  <c r="J106" i="125"/>
  <c r="J66" i="125"/>
  <c r="J61" i="125"/>
  <c r="J63" i="125"/>
  <c r="J117" i="125"/>
  <c r="J103" i="125"/>
  <c r="J84" i="125"/>
  <c r="J115" i="125"/>
  <c r="L56" i="125"/>
  <c r="J44" i="124"/>
  <c r="J43" i="124"/>
  <c r="J92" i="124"/>
  <c r="J49" i="124"/>
  <c r="J66" i="124"/>
  <c r="J96" i="124"/>
  <c r="J90" i="124"/>
  <c r="J55" i="124"/>
  <c r="J37" i="124"/>
  <c r="J39" i="124"/>
  <c r="J84" i="124"/>
  <c r="J78" i="124"/>
  <c r="J59" i="124"/>
  <c r="J61" i="124"/>
  <c r="J93" i="124"/>
  <c r="J46" i="124"/>
  <c r="J72" i="124"/>
  <c r="J56" i="124"/>
  <c r="J87" i="124"/>
  <c r="J68" i="124"/>
  <c r="J70" i="124"/>
  <c r="J71" i="124"/>
  <c r="J47" i="124"/>
  <c r="J32" i="124"/>
  <c r="J65" i="124"/>
  <c r="J95" i="124"/>
  <c r="J36" i="124"/>
  <c r="J64" i="124"/>
  <c r="J41" i="124"/>
  <c r="J73" i="124"/>
  <c r="J58" i="124"/>
  <c r="J89" i="124"/>
  <c r="J91" i="124"/>
  <c r="J45" i="124"/>
  <c r="J62" i="124"/>
  <c r="J85" i="124"/>
  <c r="J67" i="124"/>
  <c r="J60" i="124"/>
  <c r="J48" i="124"/>
  <c r="J38" i="124"/>
  <c r="J33" i="124"/>
  <c r="J94" i="124"/>
  <c r="J79" i="124"/>
  <c r="J69" i="124"/>
  <c r="J35" i="124"/>
  <c r="J83" i="124"/>
  <c r="J50" i="124"/>
  <c r="J42" i="124"/>
  <c r="J88" i="124"/>
  <c r="J81" i="124"/>
  <c r="L31" i="124"/>
  <c r="J82" i="110"/>
  <c r="J87" i="110"/>
  <c r="J84" i="110"/>
  <c r="J86" i="110"/>
  <c r="J91" i="110"/>
  <c r="J89" i="110"/>
  <c r="J77" i="110"/>
  <c r="J95" i="110"/>
  <c r="J93" i="110"/>
  <c r="J81" i="110"/>
  <c r="J90" i="110"/>
  <c r="J83" i="110"/>
  <c r="J94" i="110"/>
  <c r="J88" i="110"/>
  <c r="J78" i="110"/>
  <c r="J92" i="110"/>
  <c r="J60" i="110"/>
  <c r="J54" i="110"/>
  <c r="J68" i="110"/>
  <c r="J66" i="110"/>
  <c r="J58" i="110"/>
  <c r="J72" i="110"/>
  <c r="J70" i="110"/>
  <c r="J63" i="110"/>
  <c r="J67" i="110"/>
  <c r="J65" i="110"/>
  <c r="J71" i="110"/>
  <c r="J69" i="110"/>
  <c r="J55" i="110"/>
  <c r="J59" i="110"/>
  <c r="J57" i="110"/>
  <c r="J64" i="110"/>
  <c r="J61" i="110"/>
  <c r="J31" i="110"/>
  <c r="L2" i="114"/>
  <c r="J20" i="84"/>
  <c r="J22" i="84"/>
  <c r="J10" i="84"/>
  <c r="J19" i="84"/>
  <c r="J15" i="84"/>
  <c r="J4" i="84"/>
  <c r="J7" i="84"/>
  <c r="J13" i="84"/>
  <c r="J16" i="84"/>
  <c r="J9" i="84"/>
  <c r="J21" i="84"/>
  <c r="J8" i="84"/>
  <c r="J18" i="84"/>
  <c r="J5" i="84"/>
  <c r="J17" i="84"/>
  <c r="J11" i="84"/>
  <c r="J14" i="84"/>
  <c r="J38" i="110"/>
  <c r="J36" i="110"/>
  <c r="J37" i="110"/>
  <c r="J45" i="110"/>
  <c r="J40" i="110"/>
  <c r="J41" i="110"/>
  <c r="J34" i="110"/>
  <c r="J35" i="110"/>
  <c r="J49" i="110"/>
  <c r="J42" i="110"/>
  <c r="J43" i="110"/>
  <c r="J48" i="110"/>
  <c r="J46" i="110"/>
  <c r="J44" i="110"/>
  <c r="J32" i="110"/>
  <c r="L30" i="110"/>
  <c r="J47" i="110"/>
  <c r="J18" i="91"/>
  <c r="J4" i="91"/>
  <c r="J16" i="91"/>
  <c r="J10" i="91"/>
  <c r="J13" i="91"/>
  <c r="J19" i="91"/>
  <c r="J21" i="91"/>
  <c r="J8" i="91"/>
  <c r="J17" i="91"/>
  <c r="J14" i="91"/>
  <c r="J3" i="91"/>
  <c r="J12" i="91"/>
  <c r="J15" i="91"/>
  <c r="J9" i="91"/>
  <c r="J20" i="91"/>
  <c r="J7" i="91"/>
  <c r="L2" i="91"/>
  <c r="L3" i="84"/>
  <c r="J11" i="73"/>
  <c r="J22" i="73"/>
  <c r="J20" i="73"/>
  <c r="J4" i="73"/>
  <c r="J15" i="73"/>
  <c r="J7" i="73"/>
  <c r="J10" i="73"/>
  <c r="J13" i="73"/>
  <c r="J16" i="73"/>
  <c r="J19" i="73"/>
  <c r="J21" i="73"/>
  <c r="J8" i="73"/>
  <c r="J9" i="73"/>
  <c r="J5" i="73"/>
  <c r="J17" i="73"/>
  <c r="J18" i="73"/>
  <c r="J14" i="73"/>
  <c r="L3" i="73"/>
  <c r="J10" i="64"/>
  <c r="J8" i="64"/>
  <c r="J13" i="64"/>
  <c r="J16" i="64"/>
  <c r="J18" i="64"/>
  <c r="J21" i="64"/>
  <c r="J6" i="64"/>
  <c r="J7" i="64"/>
  <c r="J15" i="64"/>
  <c r="J9" i="64"/>
  <c r="J17" i="64"/>
  <c r="J3" i="64"/>
  <c r="J19" i="64"/>
  <c r="J4" i="64"/>
  <c r="J12" i="64"/>
  <c r="J20" i="64"/>
  <c r="L2" i="64"/>
  <c r="J12" i="62"/>
  <c r="J15" i="62"/>
  <c r="J8" i="62"/>
  <c r="J20" i="62"/>
  <c r="J7" i="62"/>
  <c r="J17" i="62"/>
  <c r="J4" i="62"/>
  <c r="J16" i="62"/>
  <c r="J10" i="62"/>
  <c r="J13" i="62"/>
  <c r="J19" i="62"/>
  <c r="J21" i="62"/>
  <c r="J9" i="62"/>
  <c r="J18" i="62"/>
  <c r="J14" i="62"/>
  <c r="J3" i="62"/>
  <c r="J6" i="62"/>
  <c r="I23" i="62"/>
  <c r="L2" i="62"/>
  <c r="K5" i="90" l="1"/>
  <c r="K43" i="90"/>
  <c r="K57" i="90"/>
  <c r="K79" i="110"/>
  <c r="K56" i="110"/>
  <c r="K33" i="110"/>
  <c r="K34" i="124"/>
  <c r="K57" i="124"/>
  <c r="K80" i="124"/>
  <c r="K36" i="125"/>
  <c r="K59" i="125"/>
  <c r="K12" i="113"/>
  <c r="K21" i="113"/>
  <c r="K82" i="125"/>
  <c r="K16" i="113"/>
  <c r="K10" i="113"/>
  <c r="M2" i="113"/>
  <c r="L12" i="113" s="1"/>
  <c r="K7" i="113"/>
  <c r="K8" i="113"/>
  <c r="K13" i="113"/>
  <c r="K6" i="113"/>
  <c r="K3" i="113"/>
  <c r="K4" i="113"/>
  <c r="K17" i="113"/>
  <c r="K18" i="113"/>
  <c r="K9" i="113"/>
  <c r="K14" i="113"/>
  <c r="K15" i="113"/>
  <c r="K20" i="113"/>
  <c r="K105" i="125"/>
  <c r="K5" i="113"/>
  <c r="K5" i="115"/>
  <c r="K5" i="133"/>
  <c r="K18" i="115"/>
  <c r="K29" i="133"/>
  <c r="K53" i="133"/>
  <c r="K77" i="133"/>
  <c r="K5" i="134"/>
  <c r="K5" i="114"/>
  <c r="K5" i="131"/>
  <c r="K29" i="131"/>
  <c r="M2" i="115"/>
  <c r="L9" i="115" s="1"/>
  <c r="K9" i="115"/>
  <c r="K15" i="115"/>
  <c r="K21" i="115"/>
  <c r="K20" i="115"/>
  <c r="K17" i="115"/>
  <c r="K16" i="115"/>
  <c r="K13" i="115"/>
  <c r="K19" i="115"/>
  <c r="K7" i="115"/>
  <c r="K6" i="115"/>
  <c r="K4" i="115"/>
  <c r="K10" i="115"/>
  <c r="K3" i="115"/>
  <c r="K53" i="131"/>
  <c r="K77" i="131"/>
  <c r="K8" i="115"/>
  <c r="K12" i="115"/>
  <c r="K14" i="115"/>
  <c r="K20" i="111"/>
  <c r="K101" i="105"/>
  <c r="K77" i="105"/>
  <c r="K53" i="105"/>
  <c r="K29" i="105"/>
  <c r="K5" i="105"/>
  <c r="K12" i="94"/>
  <c r="K5" i="94"/>
  <c r="K5" i="91"/>
  <c r="K5" i="62"/>
  <c r="K7" i="90"/>
  <c r="K19" i="90"/>
  <c r="K56" i="84"/>
  <c r="K105" i="105"/>
  <c r="K44" i="105"/>
  <c r="K102" i="105"/>
  <c r="K38" i="105"/>
  <c r="K6" i="105"/>
  <c r="K54" i="105"/>
  <c r="K19" i="105"/>
  <c r="K67" i="105"/>
  <c r="K93" i="105"/>
  <c r="K90" i="105"/>
  <c r="K31" i="84"/>
  <c r="K6" i="84"/>
  <c r="K5" i="64"/>
  <c r="K6" i="73"/>
  <c r="L5" i="137"/>
  <c r="K52" i="90"/>
  <c r="K41" i="90"/>
  <c r="K15" i="90"/>
  <c r="K18" i="90"/>
  <c r="K45" i="90"/>
  <c r="K53" i="90"/>
  <c r="K9" i="90"/>
  <c r="K17" i="90"/>
  <c r="K47" i="90"/>
  <c r="K58" i="90"/>
  <c r="K16" i="90"/>
  <c r="K4" i="90"/>
  <c r="K55" i="90"/>
  <c r="K48" i="90"/>
  <c r="K12" i="90"/>
  <c r="K6" i="90"/>
  <c r="K10" i="90"/>
  <c r="K21" i="90"/>
  <c r="K14" i="90"/>
  <c r="K54" i="90"/>
  <c r="K51" i="90"/>
  <c r="K44" i="90"/>
  <c r="K42" i="90"/>
  <c r="K20" i="90"/>
  <c r="K13" i="90"/>
  <c r="K56" i="90"/>
  <c r="K46" i="90"/>
  <c r="M2" i="90"/>
  <c r="K3" i="90"/>
  <c r="K8" i="90"/>
  <c r="K50" i="90"/>
  <c r="L6" i="137"/>
  <c r="L7" i="137"/>
  <c r="L17" i="137"/>
  <c r="L20" i="137"/>
  <c r="L10" i="137"/>
  <c r="L3" i="137"/>
  <c r="L8" i="137"/>
  <c r="L12" i="137"/>
  <c r="L16" i="137"/>
  <c r="L4" i="137"/>
  <c r="L9" i="137"/>
  <c r="L13" i="137"/>
  <c r="L18" i="137"/>
  <c r="L21" i="137"/>
  <c r="L15" i="137"/>
  <c r="L19" i="137"/>
  <c r="L14" i="137"/>
  <c r="N2" i="137"/>
  <c r="K43" i="105"/>
  <c r="K31" i="105"/>
  <c r="K68" i="105"/>
  <c r="K61" i="105"/>
  <c r="K84" i="105"/>
  <c r="K87" i="105"/>
  <c r="K86" i="105"/>
  <c r="K109" i="105"/>
  <c r="K116" i="105"/>
  <c r="K20" i="105"/>
  <c r="K13" i="105"/>
  <c r="K41" i="105"/>
  <c r="K28" i="105"/>
  <c r="K57" i="105"/>
  <c r="K56" i="105"/>
  <c r="K79" i="105"/>
  <c r="K76" i="105"/>
  <c r="K112" i="105"/>
  <c r="K104" i="105"/>
  <c r="K8" i="105"/>
  <c r="K9" i="105"/>
  <c r="M26" i="105"/>
  <c r="K40" i="105"/>
  <c r="K27" i="105"/>
  <c r="K64" i="105"/>
  <c r="K63" i="105"/>
  <c r="K89" i="105"/>
  <c r="K82" i="105"/>
  <c r="K108" i="105"/>
  <c r="K111" i="105"/>
  <c r="K15" i="105"/>
  <c r="K16" i="105"/>
  <c r="K37" i="105"/>
  <c r="K33" i="105"/>
  <c r="K60" i="105"/>
  <c r="K66" i="105"/>
  <c r="K75" i="105"/>
  <c r="K92" i="105"/>
  <c r="K117" i="105"/>
  <c r="K114" i="105"/>
  <c r="K18" i="105"/>
  <c r="K12" i="105"/>
  <c r="K36" i="105"/>
  <c r="K34" i="105"/>
  <c r="K69" i="105"/>
  <c r="K52" i="105"/>
  <c r="K85" i="105"/>
  <c r="K78" i="105"/>
  <c r="K103" i="105"/>
  <c r="K100" i="105"/>
  <c r="K4" i="105"/>
  <c r="K21" i="105"/>
  <c r="K30" i="105"/>
  <c r="K42" i="105"/>
  <c r="K45" i="105"/>
  <c r="K55" i="105"/>
  <c r="K58" i="105"/>
  <c r="K91" i="105"/>
  <c r="K81" i="105"/>
  <c r="K113" i="105"/>
  <c r="K106" i="105"/>
  <c r="K10" i="105"/>
  <c r="K7" i="105"/>
  <c r="K17" i="105"/>
  <c r="K39" i="105"/>
  <c r="K32" i="105"/>
  <c r="K62" i="105"/>
  <c r="K51" i="105"/>
  <c r="K65" i="105"/>
  <c r="K80" i="105"/>
  <c r="K88" i="105"/>
  <c r="K99" i="105"/>
  <c r="K110" i="105"/>
  <c r="K14" i="105"/>
  <c r="K3" i="105"/>
  <c r="K59" i="90"/>
  <c r="K15" i="111"/>
  <c r="K14" i="111"/>
  <c r="K87" i="110"/>
  <c r="M2" i="111"/>
  <c r="L12" i="111" s="1"/>
  <c r="K18" i="111"/>
  <c r="K8" i="111"/>
  <c r="K13" i="111"/>
  <c r="K7" i="111"/>
  <c r="K9" i="111"/>
  <c r="K12" i="111"/>
  <c r="K17" i="111"/>
  <c r="K3" i="111"/>
  <c r="K16" i="111"/>
  <c r="K19" i="111"/>
  <c r="K21" i="111"/>
  <c r="K6" i="111"/>
  <c r="K10" i="111"/>
  <c r="L52" i="91"/>
  <c r="E52" i="91" s="1"/>
  <c r="K81" i="124"/>
  <c r="K48" i="125"/>
  <c r="K78" i="133"/>
  <c r="K6" i="134"/>
  <c r="K7" i="94"/>
  <c r="K19" i="131"/>
  <c r="K4" i="111"/>
  <c r="K21" i="94"/>
  <c r="K20" i="94"/>
  <c r="K9" i="94"/>
  <c r="K10" i="94"/>
  <c r="K16" i="94"/>
  <c r="K6" i="94"/>
  <c r="K13" i="94"/>
  <c r="K19" i="94"/>
  <c r="K8" i="94"/>
  <c r="K17" i="94"/>
  <c r="M2" i="94"/>
  <c r="L21" i="94" s="1"/>
  <c r="K18" i="94"/>
  <c r="K4" i="94"/>
  <c r="K15" i="94"/>
  <c r="K14" i="94"/>
  <c r="K3" i="94"/>
  <c r="K15" i="91"/>
  <c r="K15" i="62"/>
  <c r="K15" i="64"/>
  <c r="K15" i="73"/>
  <c r="K7" i="134"/>
  <c r="K13" i="134"/>
  <c r="K19" i="134"/>
  <c r="K8" i="134"/>
  <c r="K17" i="134"/>
  <c r="K3" i="134"/>
  <c r="K14" i="134"/>
  <c r="K16" i="134"/>
  <c r="K12" i="134"/>
  <c r="K9" i="134"/>
  <c r="K20" i="134"/>
  <c r="K15" i="134"/>
  <c r="K18" i="134"/>
  <c r="K4" i="134"/>
  <c r="K10" i="134"/>
  <c r="K21" i="134"/>
  <c r="M2" i="134"/>
  <c r="K17" i="114"/>
  <c r="K20" i="114"/>
  <c r="K7" i="114"/>
  <c r="K4" i="114"/>
  <c r="K9" i="114"/>
  <c r="K13" i="114"/>
  <c r="K18" i="114"/>
  <c r="K21" i="114"/>
  <c r="K10" i="114"/>
  <c r="K19" i="114"/>
  <c r="K14" i="114"/>
  <c r="K16" i="114"/>
  <c r="K3" i="114"/>
  <c r="K6" i="114"/>
  <c r="K8" i="114"/>
  <c r="K12" i="114"/>
  <c r="K15" i="114"/>
  <c r="K10" i="133"/>
  <c r="K4" i="133"/>
  <c r="K14" i="133"/>
  <c r="K88" i="133"/>
  <c r="K39" i="133"/>
  <c r="K80" i="133"/>
  <c r="K61" i="133"/>
  <c r="K92" i="133"/>
  <c r="K64" i="133"/>
  <c r="K19" i="133"/>
  <c r="K13" i="133"/>
  <c r="K27" i="133"/>
  <c r="K7" i="133"/>
  <c r="K9" i="133"/>
  <c r="K89" i="133"/>
  <c r="K69" i="133"/>
  <c r="K54" i="133"/>
  <c r="K32" i="133"/>
  <c r="K21" i="133"/>
  <c r="K36" i="133"/>
  <c r="K16" i="133"/>
  <c r="K18" i="133"/>
  <c r="K51" i="133"/>
  <c r="K82" i="133"/>
  <c r="K63" i="133"/>
  <c r="K86" i="133"/>
  <c r="K3" i="133"/>
  <c r="K34" i="133"/>
  <c r="K79" i="133"/>
  <c r="K31" i="133"/>
  <c r="K60" i="133"/>
  <c r="K91" i="133"/>
  <c r="K76" i="133"/>
  <c r="K43" i="133"/>
  <c r="K12" i="133"/>
  <c r="K66" i="133"/>
  <c r="K6" i="133"/>
  <c r="K38" i="133"/>
  <c r="K40" i="133"/>
  <c r="K68" i="133"/>
  <c r="K85" i="133"/>
  <c r="K56" i="133"/>
  <c r="K20" i="133"/>
  <c r="K41" i="133"/>
  <c r="K15" i="133"/>
  <c r="K8" i="133"/>
  <c r="K45" i="133"/>
  <c r="K81" i="133"/>
  <c r="K62" i="133"/>
  <c r="K93" i="133"/>
  <c r="K65" i="133"/>
  <c r="K33" i="133"/>
  <c r="K44" i="133"/>
  <c r="K28" i="133"/>
  <c r="K17" i="133"/>
  <c r="K58" i="133"/>
  <c r="K90" i="133"/>
  <c r="K75" i="133"/>
  <c r="K42" i="133"/>
  <c r="K57" i="133"/>
  <c r="K37" i="133"/>
  <c r="K30" i="133"/>
  <c r="K67" i="133"/>
  <c r="K52" i="133"/>
  <c r="K84" i="133"/>
  <c r="K55" i="133"/>
  <c r="K87" i="133"/>
  <c r="G30" i="132"/>
  <c r="M26" i="133"/>
  <c r="A118" i="132"/>
  <c r="A96" i="132"/>
  <c r="A74" i="132"/>
  <c r="A52" i="132"/>
  <c r="E119" i="132"/>
  <c r="F119" i="132" s="1"/>
  <c r="G119" i="132" s="1"/>
  <c r="E97" i="132"/>
  <c r="F97" i="132" s="1"/>
  <c r="G97" i="132" s="1"/>
  <c r="E75" i="132"/>
  <c r="F75" i="132" s="1"/>
  <c r="G75" i="132" s="1"/>
  <c r="E53" i="132"/>
  <c r="F53" i="132" s="1"/>
  <c r="G53" i="132" s="1"/>
  <c r="F31" i="132"/>
  <c r="K8" i="131"/>
  <c r="K14" i="131"/>
  <c r="K3" i="131"/>
  <c r="K13" i="131"/>
  <c r="K18" i="131"/>
  <c r="K7" i="131"/>
  <c r="K17" i="131"/>
  <c r="K6" i="131"/>
  <c r="K12" i="131"/>
  <c r="K21" i="131"/>
  <c r="K16" i="131"/>
  <c r="K15" i="131"/>
  <c r="K20" i="131"/>
  <c r="K10" i="131"/>
  <c r="K4" i="131"/>
  <c r="K9" i="131"/>
  <c r="K64" i="131"/>
  <c r="K37" i="131"/>
  <c r="K88" i="131"/>
  <c r="K41" i="131"/>
  <c r="K81" i="131"/>
  <c r="K75" i="131"/>
  <c r="K55" i="131"/>
  <c r="K30" i="131"/>
  <c r="K28" i="131"/>
  <c r="K38" i="131"/>
  <c r="K45" i="131"/>
  <c r="K68" i="131"/>
  <c r="K62" i="131"/>
  <c r="K42" i="131"/>
  <c r="K33" i="131"/>
  <c r="K44" i="131"/>
  <c r="K39" i="131"/>
  <c r="K58" i="131"/>
  <c r="K90" i="131"/>
  <c r="K84" i="131"/>
  <c r="K34" i="131"/>
  <c r="K52" i="131"/>
  <c r="K56" i="131"/>
  <c r="K67" i="131"/>
  <c r="K61" i="131"/>
  <c r="K92" i="131"/>
  <c r="K79" i="131"/>
  <c r="K80" i="131"/>
  <c r="K69" i="131"/>
  <c r="K63" i="131"/>
  <c r="K86" i="131"/>
  <c r="K43" i="131"/>
  <c r="K27" i="131"/>
  <c r="K89" i="131"/>
  <c r="K82" i="131"/>
  <c r="K76" i="131"/>
  <c r="K65" i="131"/>
  <c r="K54" i="131"/>
  <c r="K36" i="131"/>
  <c r="K31" i="131"/>
  <c r="K51" i="131"/>
  <c r="K91" i="131"/>
  <c r="K85" i="131"/>
  <c r="K78" i="131"/>
  <c r="K32" i="131"/>
  <c r="K57" i="131"/>
  <c r="K66" i="131"/>
  <c r="K40" i="131"/>
  <c r="K60" i="131"/>
  <c r="K93" i="131"/>
  <c r="K87" i="131"/>
  <c r="M26" i="131"/>
  <c r="K67" i="84"/>
  <c r="K71" i="84"/>
  <c r="K66" i="84"/>
  <c r="K60" i="84"/>
  <c r="K55" i="84"/>
  <c r="K69" i="84"/>
  <c r="K64" i="84"/>
  <c r="K68" i="84"/>
  <c r="K72" i="84"/>
  <c r="K61" i="84"/>
  <c r="K70" i="84"/>
  <c r="K65" i="84"/>
  <c r="K54" i="84"/>
  <c r="K59" i="84"/>
  <c r="K58" i="84"/>
  <c r="K63" i="84"/>
  <c r="K57" i="84"/>
  <c r="K47" i="84"/>
  <c r="K35" i="84"/>
  <c r="K39" i="84"/>
  <c r="K44" i="84"/>
  <c r="K36" i="84"/>
  <c r="K45" i="84"/>
  <c r="K40" i="84"/>
  <c r="K33" i="84"/>
  <c r="K29" i="84"/>
  <c r="K32" i="84"/>
  <c r="K42" i="84"/>
  <c r="K38" i="84"/>
  <c r="K41" i="84"/>
  <c r="K34" i="84"/>
  <c r="K46" i="84"/>
  <c r="K43" i="84"/>
  <c r="K30" i="84"/>
  <c r="J38" i="94"/>
  <c r="J54" i="91"/>
  <c r="K53" i="91"/>
  <c r="K51" i="125"/>
  <c r="K40" i="125"/>
  <c r="K37" i="125"/>
  <c r="K34" i="125"/>
  <c r="K45" i="125"/>
  <c r="K41" i="125"/>
  <c r="K35" i="125"/>
  <c r="K49" i="125"/>
  <c r="K46" i="125"/>
  <c r="K39" i="125"/>
  <c r="K50" i="125"/>
  <c r="K44" i="125"/>
  <c r="K38" i="125"/>
  <c r="K43" i="125"/>
  <c r="K52" i="125"/>
  <c r="K47" i="125"/>
  <c r="K106" i="125"/>
  <c r="K66" i="125"/>
  <c r="K69" i="125"/>
  <c r="K117" i="125"/>
  <c r="K80" i="125"/>
  <c r="K110" i="125"/>
  <c r="K92" i="125"/>
  <c r="K73" i="125"/>
  <c r="K58" i="125"/>
  <c r="K96" i="125"/>
  <c r="K64" i="125"/>
  <c r="K89" i="125"/>
  <c r="K119" i="125"/>
  <c r="K104" i="125"/>
  <c r="K85" i="125"/>
  <c r="K67" i="125"/>
  <c r="K61" i="125"/>
  <c r="K63" i="125"/>
  <c r="K97" i="125"/>
  <c r="K113" i="125"/>
  <c r="K94" i="125"/>
  <c r="K75" i="125"/>
  <c r="K70" i="125"/>
  <c r="K74" i="125"/>
  <c r="K109" i="125"/>
  <c r="K91" i="125"/>
  <c r="K121" i="125"/>
  <c r="K72" i="125"/>
  <c r="K86" i="125"/>
  <c r="K118" i="125"/>
  <c r="K103" i="125"/>
  <c r="K84" i="125"/>
  <c r="K115" i="125"/>
  <c r="K68" i="125"/>
  <c r="K108" i="125"/>
  <c r="K95" i="125"/>
  <c r="K81" i="125"/>
  <c r="K112" i="125"/>
  <c r="K93" i="125"/>
  <c r="K87" i="125"/>
  <c r="K62" i="125"/>
  <c r="K107" i="125"/>
  <c r="K90" i="125"/>
  <c r="K120" i="125"/>
  <c r="K57" i="125"/>
  <c r="K60" i="125"/>
  <c r="K71" i="125"/>
  <c r="K116" i="125"/>
  <c r="K98" i="125"/>
  <c r="K83" i="125"/>
  <c r="K114" i="125"/>
  <c r="M56" i="125"/>
  <c r="K43" i="124"/>
  <c r="K48" i="124"/>
  <c r="K49" i="124"/>
  <c r="K62" i="124"/>
  <c r="K73" i="124"/>
  <c r="K58" i="124"/>
  <c r="K89" i="124"/>
  <c r="K71" i="124"/>
  <c r="K83" i="124"/>
  <c r="K38" i="124"/>
  <c r="K55" i="124"/>
  <c r="K85" i="124"/>
  <c r="K67" i="124"/>
  <c r="K60" i="124"/>
  <c r="K35" i="124"/>
  <c r="K91" i="124"/>
  <c r="K50" i="124"/>
  <c r="K64" i="124"/>
  <c r="K94" i="124"/>
  <c r="K79" i="124"/>
  <c r="K69" i="124"/>
  <c r="K44" i="124"/>
  <c r="K37" i="124"/>
  <c r="K92" i="124"/>
  <c r="K72" i="124"/>
  <c r="K88" i="124"/>
  <c r="K61" i="124"/>
  <c r="K46" i="124"/>
  <c r="K39" i="124"/>
  <c r="K84" i="124"/>
  <c r="K66" i="124"/>
  <c r="K96" i="124"/>
  <c r="K90" i="124"/>
  <c r="K33" i="124"/>
  <c r="K47" i="124"/>
  <c r="K82" i="124"/>
  <c r="K93" i="124"/>
  <c r="K78" i="124"/>
  <c r="K59" i="124"/>
  <c r="K36" i="124"/>
  <c r="K70" i="124"/>
  <c r="K32" i="124"/>
  <c r="K56" i="124"/>
  <c r="K87" i="124"/>
  <c r="K68" i="124"/>
  <c r="K45" i="124"/>
  <c r="K42" i="124"/>
  <c r="K41" i="124"/>
  <c r="K65" i="124"/>
  <c r="K95" i="124"/>
  <c r="M31" i="124"/>
  <c r="K93" i="110"/>
  <c r="K77" i="110"/>
  <c r="K91" i="110"/>
  <c r="K81" i="110"/>
  <c r="K95" i="110"/>
  <c r="K86" i="110"/>
  <c r="K90" i="110"/>
  <c r="K83" i="110"/>
  <c r="K80" i="110"/>
  <c r="K94" i="110"/>
  <c r="K88" i="110"/>
  <c r="K84" i="110"/>
  <c r="K78" i="110"/>
  <c r="K92" i="110"/>
  <c r="K89" i="110"/>
  <c r="K82" i="110"/>
  <c r="K64" i="110"/>
  <c r="K61" i="110"/>
  <c r="K55" i="110"/>
  <c r="K69" i="110"/>
  <c r="K66" i="110"/>
  <c r="K59" i="110"/>
  <c r="K70" i="110"/>
  <c r="K54" i="110"/>
  <c r="K68" i="110"/>
  <c r="K58" i="110"/>
  <c r="K72" i="110"/>
  <c r="K63" i="110"/>
  <c r="K67" i="110"/>
  <c r="K60" i="110"/>
  <c r="K57" i="110"/>
  <c r="K71" i="110"/>
  <c r="K65" i="110"/>
  <c r="K47" i="110"/>
  <c r="M2" i="114"/>
  <c r="L3" i="113"/>
  <c r="K18" i="84"/>
  <c r="K22" i="84"/>
  <c r="K11" i="84"/>
  <c r="K20" i="84"/>
  <c r="K15" i="84"/>
  <c r="K8" i="84"/>
  <c r="K4" i="84"/>
  <c r="K7" i="84"/>
  <c r="K17" i="84"/>
  <c r="K13" i="84"/>
  <c r="K16" i="84"/>
  <c r="K9" i="84"/>
  <c r="K21" i="84"/>
  <c r="K10" i="84"/>
  <c r="K5" i="84"/>
  <c r="K19" i="84"/>
  <c r="K14" i="84"/>
  <c r="K41" i="110"/>
  <c r="K45" i="110"/>
  <c r="K48" i="110"/>
  <c r="K44" i="110"/>
  <c r="K35" i="110"/>
  <c r="K43" i="110"/>
  <c r="K34" i="110"/>
  <c r="K32" i="110"/>
  <c r="K49" i="110"/>
  <c r="K40" i="110"/>
  <c r="K36" i="110"/>
  <c r="K42" i="110"/>
  <c r="K38" i="110"/>
  <c r="K31" i="110"/>
  <c r="K37" i="110"/>
  <c r="K46" i="110"/>
  <c r="M30" i="110"/>
  <c r="K18" i="91"/>
  <c r="K7" i="91"/>
  <c r="K16" i="91"/>
  <c r="K4" i="91"/>
  <c r="K13" i="91"/>
  <c r="K21" i="91"/>
  <c r="K10" i="91"/>
  <c r="K19" i="91"/>
  <c r="K14" i="91"/>
  <c r="K8" i="91"/>
  <c r="K3" i="91"/>
  <c r="K6" i="91"/>
  <c r="K17" i="91"/>
  <c r="K12" i="91"/>
  <c r="K9" i="91"/>
  <c r="K20" i="91"/>
  <c r="M2" i="91"/>
  <c r="M3" i="84"/>
  <c r="K19" i="73"/>
  <c r="K4" i="73"/>
  <c r="K9" i="73"/>
  <c r="K13" i="73"/>
  <c r="K8" i="73"/>
  <c r="K18" i="73"/>
  <c r="K21" i="73"/>
  <c r="K7" i="73"/>
  <c r="K10" i="73"/>
  <c r="K17" i="73"/>
  <c r="K16" i="73"/>
  <c r="K5" i="73"/>
  <c r="K11" i="73"/>
  <c r="K14" i="73"/>
  <c r="K20" i="73"/>
  <c r="K22" i="73"/>
  <c r="M3" i="73"/>
  <c r="K7" i="64"/>
  <c r="K8" i="64"/>
  <c r="K16" i="64"/>
  <c r="K9" i="64"/>
  <c r="K17" i="64"/>
  <c r="K10" i="64"/>
  <c r="K18" i="64"/>
  <c r="K3" i="64"/>
  <c r="K19" i="64"/>
  <c r="K4" i="64"/>
  <c r="K12" i="64"/>
  <c r="K20" i="64"/>
  <c r="K13" i="64"/>
  <c r="K21" i="64"/>
  <c r="K6" i="64"/>
  <c r="K14" i="64"/>
  <c r="M2" i="64"/>
  <c r="K18" i="62"/>
  <c r="K10" i="62"/>
  <c r="K4" i="62"/>
  <c r="K21" i="62"/>
  <c r="K17" i="62"/>
  <c r="K14" i="62"/>
  <c r="K7" i="62"/>
  <c r="K3" i="62"/>
  <c r="K6" i="62"/>
  <c r="K16" i="62"/>
  <c r="K12" i="62"/>
  <c r="K9" i="62"/>
  <c r="K20" i="62"/>
  <c r="K8" i="62"/>
  <c r="K13" i="62"/>
  <c r="K19" i="62"/>
  <c r="J23" i="62"/>
  <c r="M2" i="62"/>
  <c r="L43" i="90" l="1"/>
  <c r="L18" i="113"/>
  <c r="L8" i="113"/>
  <c r="L52" i="90"/>
  <c r="L5" i="90"/>
  <c r="L79" i="110"/>
  <c r="L56" i="110"/>
  <c r="L14" i="115"/>
  <c r="L33" i="110"/>
  <c r="L34" i="124"/>
  <c r="L57" i="124"/>
  <c r="L80" i="124"/>
  <c r="L36" i="125"/>
  <c r="L15" i="113"/>
  <c r="L13" i="113"/>
  <c r="L14" i="113"/>
  <c r="L9" i="113"/>
  <c r="L5" i="113"/>
  <c r="L19" i="113"/>
  <c r="L4" i="113"/>
  <c r="L6" i="113"/>
  <c r="L16" i="113"/>
  <c r="L10" i="113"/>
  <c r="L20" i="113"/>
  <c r="L7" i="113"/>
  <c r="L17" i="113"/>
  <c r="N2" i="113"/>
  <c r="M5" i="113" s="1"/>
  <c r="L21" i="113"/>
  <c r="L59" i="125"/>
  <c r="L105" i="125"/>
  <c r="L82" i="125"/>
  <c r="L12" i="94"/>
  <c r="L12" i="115"/>
  <c r="L5" i="115"/>
  <c r="L5" i="133"/>
  <c r="L29" i="133"/>
  <c r="N2" i="115"/>
  <c r="M13" i="115" s="1"/>
  <c r="L13" i="115"/>
  <c r="L16" i="115"/>
  <c r="L19" i="115"/>
  <c r="L4" i="115"/>
  <c r="L15" i="115"/>
  <c r="L7" i="115"/>
  <c r="L10" i="115"/>
  <c r="L20" i="115"/>
  <c r="L6" i="115"/>
  <c r="L17" i="115"/>
  <c r="L21" i="115"/>
  <c r="L8" i="115"/>
  <c r="L18" i="115"/>
  <c r="L3" i="115"/>
  <c r="L53" i="133"/>
  <c r="L77" i="133"/>
  <c r="L5" i="134"/>
  <c r="L5" i="114"/>
  <c r="L5" i="131"/>
  <c r="L29" i="131"/>
  <c r="L53" i="131"/>
  <c r="L77" i="131"/>
  <c r="L5" i="111"/>
  <c r="L101" i="105"/>
  <c r="L77" i="105"/>
  <c r="L53" i="105"/>
  <c r="L5" i="105"/>
  <c r="L29" i="105"/>
  <c r="N2" i="111"/>
  <c r="M3" i="111" s="1"/>
  <c r="L10" i="94"/>
  <c r="L54" i="105"/>
  <c r="L5" i="94"/>
  <c r="L5" i="91"/>
  <c r="L5" i="62"/>
  <c r="L56" i="84"/>
  <c r="L31" i="84"/>
  <c r="L33" i="105"/>
  <c r="L4" i="105"/>
  <c r="L68" i="105"/>
  <c r="L89" i="105"/>
  <c r="L78" i="105"/>
  <c r="L110" i="105"/>
  <c r="L117" i="105"/>
  <c r="L32" i="105"/>
  <c r="L17" i="105"/>
  <c r="L6" i="84"/>
  <c r="L13" i="90"/>
  <c r="L6" i="90"/>
  <c r="L3" i="90"/>
  <c r="L57" i="90"/>
  <c r="L18" i="90"/>
  <c r="L47" i="90"/>
  <c r="L5" i="64"/>
  <c r="L13" i="111"/>
  <c r="L51" i="90"/>
  <c r="L54" i="90"/>
  <c r="L46" i="90"/>
  <c r="L50" i="90"/>
  <c r="L42" i="90"/>
  <c r="N2" i="90"/>
  <c r="L16" i="90"/>
  <c r="L14" i="90"/>
  <c r="L4" i="90"/>
  <c r="L21" i="90"/>
  <c r="L53" i="90"/>
  <c r="L45" i="90"/>
  <c r="L19" i="90"/>
  <c r="L17" i="90"/>
  <c r="L59" i="90"/>
  <c r="L56" i="90"/>
  <c r="L9" i="90"/>
  <c r="L7" i="90"/>
  <c r="L20" i="90"/>
  <c r="L41" i="90"/>
  <c r="L58" i="90"/>
  <c r="L10" i="90"/>
  <c r="L8" i="90"/>
  <c r="L55" i="90"/>
  <c r="L44" i="90"/>
  <c r="L15" i="90"/>
  <c r="L12" i="90"/>
  <c r="L48" i="90"/>
  <c r="L6" i="73"/>
  <c r="M19" i="137"/>
  <c r="M5" i="137"/>
  <c r="L39" i="105"/>
  <c r="L40" i="105"/>
  <c r="L57" i="105"/>
  <c r="L67" i="105"/>
  <c r="L79" i="105"/>
  <c r="L81" i="105"/>
  <c r="L100" i="105"/>
  <c r="L112" i="105"/>
  <c r="L3" i="105"/>
  <c r="L6" i="105"/>
  <c r="L36" i="105"/>
  <c r="L42" i="105"/>
  <c r="L45" i="105"/>
  <c r="L56" i="105"/>
  <c r="L69" i="105"/>
  <c r="L85" i="105"/>
  <c r="L82" i="105"/>
  <c r="L102" i="105"/>
  <c r="L113" i="105"/>
  <c r="L13" i="105"/>
  <c r="L9" i="105"/>
  <c r="L31" i="105"/>
  <c r="L66" i="105"/>
  <c r="L63" i="105"/>
  <c r="L92" i="105"/>
  <c r="L108" i="105"/>
  <c r="L20" i="105"/>
  <c r="L41" i="105"/>
  <c r="L34" i="105"/>
  <c r="L65" i="105"/>
  <c r="L64" i="105"/>
  <c r="L91" i="105"/>
  <c r="L90" i="105"/>
  <c r="L86" i="105"/>
  <c r="L111" i="105"/>
  <c r="L109" i="105"/>
  <c r="L18" i="105"/>
  <c r="L16" i="105"/>
  <c r="L52" i="105"/>
  <c r="L105" i="105"/>
  <c r="L15" i="105"/>
  <c r="N26" i="105"/>
  <c r="L27" i="105"/>
  <c r="L38" i="105"/>
  <c r="L58" i="105"/>
  <c r="L55" i="105"/>
  <c r="L88" i="105"/>
  <c r="L80" i="105"/>
  <c r="L114" i="105"/>
  <c r="L106" i="105"/>
  <c r="L103" i="105"/>
  <c r="L8" i="105"/>
  <c r="L19" i="105"/>
  <c r="L37" i="105"/>
  <c r="L44" i="105"/>
  <c r="L62" i="105"/>
  <c r="L51" i="105"/>
  <c r="L93" i="105"/>
  <c r="L87" i="105"/>
  <c r="L104" i="105"/>
  <c r="L115" i="105"/>
  <c r="L21" i="105"/>
  <c r="L10" i="105"/>
  <c r="L12" i="105"/>
  <c r="L28" i="105"/>
  <c r="L75" i="105"/>
  <c r="L43" i="105"/>
  <c r="L30" i="105"/>
  <c r="L61" i="105"/>
  <c r="L60" i="105"/>
  <c r="L84" i="105"/>
  <c r="L76" i="105"/>
  <c r="L99" i="105"/>
  <c r="L116" i="105"/>
  <c r="L7" i="105"/>
  <c r="L14" i="105"/>
  <c r="M6" i="137"/>
  <c r="M10" i="137"/>
  <c r="M7" i="137"/>
  <c r="M16" i="137"/>
  <c r="M3" i="137"/>
  <c r="M15" i="137"/>
  <c r="M12" i="137"/>
  <c r="M8" i="137"/>
  <c r="M20" i="137"/>
  <c r="M17" i="137"/>
  <c r="M4" i="137"/>
  <c r="M9" i="137"/>
  <c r="M13" i="137"/>
  <c r="M14" i="137"/>
  <c r="M18" i="137"/>
  <c r="M21" i="137"/>
  <c r="O2" i="137"/>
  <c r="N5" i="137" s="1"/>
  <c r="L8" i="111"/>
  <c r="L10" i="111"/>
  <c r="L18" i="111"/>
  <c r="L15" i="111"/>
  <c r="L4" i="111"/>
  <c r="L14" i="111"/>
  <c r="L9" i="111"/>
  <c r="L3" i="111"/>
  <c r="L16" i="111"/>
  <c r="L6" i="111"/>
  <c r="L21" i="111"/>
  <c r="L17" i="111"/>
  <c r="L19" i="111"/>
  <c r="L20" i="111"/>
  <c r="L7" i="111"/>
  <c r="L53" i="91"/>
  <c r="E53" i="91" s="1"/>
  <c r="L48" i="125"/>
  <c r="M21" i="113"/>
  <c r="L15" i="94"/>
  <c r="L18" i="94"/>
  <c r="L3" i="94"/>
  <c r="L13" i="94"/>
  <c r="L6" i="94"/>
  <c r="L9" i="94"/>
  <c r="L93" i="133"/>
  <c r="L16" i="94"/>
  <c r="L17" i="94"/>
  <c r="L19" i="94"/>
  <c r="L20" i="94"/>
  <c r="N2" i="94"/>
  <c r="L7" i="94"/>
  <c r="L8" i="94"/>
  <c r="L14" i="94"/>
  <c r="L21" i="134"/>
  <c r="L17" i="131"/>
  <c r="L4" i="94"/>
  <c r="L13" i="91"/>
  <c r="L21" i="62"/>
  <c r="L63" i="84"/>
  <c r="L16" i="64"/>
  <c r="L22" i="73"/>
  <c r="L6" i="134"/>
  <c r="L3" i="134"/>
  <c r="L4" i="134"/>
  <c r="L13" i="134"/>
  <c r="L15" i="134"/>
  <c r="L16" i="134"/>
  <c r="L18" i="134"/>
  <c r="L10" i="134"/>
  <c r="L9" i="134"/>
  <c r="L7" i="134"/>
  <c r="L19" i="134"/>
  <c r="L8" i="134"/>
  <c r="L12" i="134"/>
  <c r="L17" i="134"/>
  <c r="L20" i="134"/>
  <c r="L14" i="134"/>
  <c r="N2" i="134"/>
  <c r="L6" i="114"/>
  <c r="L3" i="114"/>
  <c r="L8" i="114"/>
  <c r="L12" i="114"/>
  <c r="L17" i="114"/>
  <c r="L20" i="114"/>
  <c r="L9" i="114"/>
  <c r="L4" i="114"/>
  <c r="L18" i="114"/>
  <c r="L13" i="114"/>
  <c r="L15" i="114"/>
  <c r="L21" i="114"/>
  <c r="L7" i="114"/>
  <c r="L10" i="114"/>
  <c r="L16" i="114"/>
  <c r="L19" i="114"/>
  <c r="L14" i="114"/>
  <c r="L18" i="133"/>
  <c r="L84" i="133"/>
  <c r="L13" i="133"/>
  <c r="L76" i="133"/>
  <c r="L14" i="133"/>
  <c r="L56" i="133"/>
  <c r="L79" i="133"/>
  <c r="L58" i="133"/>
  <c r="L75" i="133"/>
  <c r="L9" i="133"/>
  <c r="L15" i="133"/>
  <c r="L67" i="133"/>
  <c r="L42" i="133"/>
  <c r="L10" i="133"/>
  <c r="L7" i="133"/>
  <c r="L60" i="133"/>
  <c r="L55" i="133"/>
  <c r="L78" i="133"/>
  <c r="L16" i="133"/>
  <c r="L90" i="133"/>
  <c r="L20" i="133"/>
  <c r="L8" i="133"/>
  <c r="L52" i="133"/>
  <c r="L33" i="133"/>
  <c r="L39" i="133"/>
  <c r="L91" i="133"/>
  <c r="L32" i="133"/>
  <c r="L40" i="133"/>
  <c r="L36" i="133"/>
  <c r="L38" i="133"/>
  <c r="L57" i="133"/>
  <c r="L89" i="133"/>
  <c r="L69" i="133"/>
  <c r="L54" i="133"/>
  <c r="L41" i="133"/>
  <c r="L4" i="133"/>
  <c r="L6" i="133"/>
  <c r="L43" i="133"/>
  <c r="L66" i="133"/>
  <c r="L51" i="133"/>
  <c r="L82" i="133"/>
  <c r="L63" i="133"/>
  <c r="L86" i="133"/>
  <c r="G31" i="132"/>
  <c r="L31" i="133"/>
  <c r="L3" i="133"/>
  <c r="L21" i="133"/>
  <c r="L28" i="133"/>
  <c r="L17" i="133"/>
  <c r="L88" i="133"/>
  <c r="L68" i="133"/>
  <c r="L85" i="133"/>
  <c r="L65" i="133"/>
  <c r="L12" i="133"/>
  <c r="L34" i="133"/>
  <c r="L37" i="133"/>
  <c r="L30" i="133"/>
  <c r="L45" i="133"/>
  <c r="L81" i="133"/>
  <c r="L62" i="133"/>
  <c r="L19" i="133"/>
  <c r="L87" i="133"/>
  <c r="L27" i="133"/>
  <c r="L44" i="133"/>
  <c r="L80" i="133"/>
  <c r="L61" i="133"/>
  <c r="L92" i="133"/>
  <c r="L64" i="133"/>
  <c r="N26" i="133"/>
  <c r="A119" i="132"/>
  <c r="A97" i="132"/>
  <c r="A75" i="132"/>
  <c r="A53" i="132"/>
  <c r="E120" i="132"/>
  <c r="F120" i="132" s="1"/>
  <c r="G120" i="132" s="1"/>
  <c r="E98" i="132"/>
  <c r="F98" i="132" s="1"/>
  <c r="G98" i="132" s="1"/>
  <c r="E76" i="132"/>
  <c r="F76" i="132" s="1"/>
  <c r="G76" i="132" s="1"/>
  <c r="E54" i="132"/>
  <c r="F54" i="132" s="1"/>
  <c r="G54" i="132" s="1"/>
  <c r="F32" i="132"/>
  <c r="L10" i="131"/>
  <c r="L9" i="131"/>
  <c r="L6" i="131"/>
  <c r="L19" i="131"/>
  <c r="L14" i="131"/>
  <c r="L15" i="131"/>
  <c r="L4" i="131"/>
  <c r="L18" i="131"/>
  <c r="L3" i="131"/>
  <c r="L8" i="131"/>
  <c r="L7" i="131"/>
  <c r="L13" i="131"/>
  <c r="L12" i="131"/>
  <c r="L16" i="131"/>
  <c r="L21" i="131"/>
  <c r="L20" i="131"/>
  <c r="L54" i="131"/>
  <c r="L33" i="131"/>
  <c r="L87" i="131"/>
  <c r="L38" i="131"/>
  <c r="L40" i="131"/>
  <c r="L89" i="131"/>
  <c r="L82" i="131"/>
  <c r="L76" i="131"/>
  <c r="L31" i="131"/>
  <c r="L43" i="131"/>
  <c r="L36" i="131"/>
  <c r="L66" i="131"/>
  <c r="L60" i="131"/>
  <c r="L91" i="131"/>
  <c r="L85" i="131"/>
  <c r="L65" i="131"/>
  <c r="L27" i="131"/>
  <c r="L51" i="131"/>
  <c r="L55" i="131"/>
  <c r="L79" i="131"/>
  <c r="L68" i="131"/>
  <c r="L62" i="131"/>
  <c r="L93" i="131"/>
  <c r="L57" i="131"/>
  <c r="L30" i="131"/>
  <c r="L88" i="131"/>
  <c r="L81" i="131"/>
  <c r="L75" i="131"/>
  <c r="L64" i="131"/>
  <c r="L78" i="131"/>
  <c r="L39" i="131"/>
  <c r="L45" i="131"/>
  <c r="L90" i="131"/>
  <c r="L84" i="131"/>
  <c r="L28" i="131"/>
  <c r="L42" i="131"/>
  <c r="L58" i="131"/>
  <c r="L52" i="131"/>
  <c r="L92" i="131"/>
  <c r="L86" i="131"/>
  <c r="L37" i="131"/>
  <c r="L67" i="131"/>
  <c r="L61" i="131"/>
  <c r="L32" i="131"/>
  <c r="L41" i="131"/>
  <c r="L34" i="131"/>
  <c r="L44" i="131"/>
  <c r="L56" i="131"/>
  <c r="L80" i="131"/>
  <c r="L69" i="131"/>
  <c r="L63" i="131"/>
  <c r="N26" i="131"/>
  <c r="L59" i="84"/>
  <c r="L68" i="84"/>
  <c r="L71" i="84"/>
  <c r="L67" i="84"/>
  <c r="L58" i="84"/>
  <c r="L60" i="84"/>
  <c r="L55" i="84"/>
  <c r="L69" i="84"/>
  <c r="L64" i="84"/>
  <c r="L61" i="84"/>
  <c r="L72" i="84"/>
  <c r="L57" i="84"/>
  <c r="L70" i="84"/>
  <c r="L66" i="84"/>
  <c r="L54" i="84"/>
  <c r="L65" i="84"/>
  <c r="L32" i="84"/>
  <c r="L30" i="84"/>
  <c r="L35" i="84"/>
  <c r="L39" i="84"/>
  <c r="L44" i="84"/>
  <c r="L47" i="84"/>
  <c r="L41" i="84"/>
  <c r="L36" i="84"/>
  <c r="L33" i="84"/>
  <c r="L45" i="84"/>
  <c r="L40" i="84"/>
  <c r="L42" i="84"/>
  <c r="L29" i="84"/>
  <c r="L34" i="84"/>
  <c r="L38" i="84"/>
  <c r="L43" i="84"/>
  <c r="L46" i="84"/>
  <c r="L14" i="84"/>
  <c r="J39" i="94"/>
  <c r="J55" i="91"/>
  <c r="K54" i="91"/>
  <c r="L47" i="125"/>
  <c r="L40" i="125"/>
  <c r="L37" i="125"/>
  <c r="L51" i="125"/>
  <c r="L45" i="125"/>
  <c r="L41" i="125"/>
  <c r="L35" i="125"/>
  <c r="L49" i="125"/>
  <c r="L46" i="125"/>
  <c r="L39" i="125"/>
  <c r="L50" i="125"/>
  <c r="L44" i="125"/>
  <c r="L34" i="125"/>
  <c r="L38" i="125"/>
  <c r="L52" i="125"/>
  <c r="L43" i="125"/>
  <c r="L86" i="125"/>
  <c r="L74" i="125"/>
  <c r="L72" i="125"/>
  <c r="L75" i="125"/>
  <c r="L109" i="125"/>
  <c r="L91" i="125"/>
  <c r="L121" i="125"/>
  <c r="L63" i="125"/>
  <c r="L62" i="125"/>
  <c r="L87" i="125"/>
  <c r="L118" i="125"/>
  <c r="L103" i="125"/>
  <c r="L84" i="125"/>
  <c r="L57" i="125"/>
  <c r="L68" i="125"/>
  <c r="L71" i="125"/>
  <c r="L96" i="125"/>
  <c r="L81" i="125"/>
  <c r="L112" i="125"/>
  <c r="L93" i="125"/>
  <c r="L66" i="125"/>
  <c r="L116" i="125"/>
  <c r="L73" i="125"/>
  <c r="L108" i="125"/>
  <c r="L90" i="125"/>
  <c r="L120" i="125"/>
  <c r="L95" i="125"/>
  <c r="L60" i="125"/>
  <c r="L85" i="125"/>
  <c r="L117" i="125"/>
  <c r="L98" i="125"/>
  <c r="L83" i="125"/>
  <c r="L114" i="125"/>
  <c r="L58" i="125"/>
  <c r="L69" i="125"/>
  <c r="L94" i="125"/>
  <c r="L80" i="125"/>
  <c r="L110" i="125"/>
  <c r="L92" i="125"/>
  <c r="L67" i="125"/>
  <c r="L61" i="125"/>
  <c r="L106" i="125"/>
  <c r="L89" i="125"/>
  <c r="L119" i="125"/>
  <c r="L104" i="125"/>
  <c r="L64" i="125"/>
  <c r="L107" i="125"/>
  <c r="L70" i="125"/>
  <c r="L115" i="125"/>
  <c r="L97" i="125"/>
  <c r="L113" i="125"/>
  <c r="N56" i="125"/>
  <c r="L42" i="124"/>
  <c r="L44" i="124"/>
  <c r="L37" i="124"/>
  <c r="L50" i="124"/>
  <c r="L84" i="124"/>
  <c r="L66" i="124"/>
  <c r="L96" i="124"/>
  <c r="L49" i="124"/>
  <c r="L61" i="124"/>
  <c r="L46" i="124"/>
  <c r="L62" i="124"/>
  <c r="L93" i="124"/>
  <c r="L78" i="124"/>
  <c r="L59" i="124"/>
  <c r="L91" i="124"/>
  <c r="L32" i="124"/>
  <c r="L47" i="124"/>
  <c r="L71" i="124"/>
  <c r="L56" i="124"/>
  <c r="L87" i="124"/>
  <c r="L68" i="124"/>
  <c r="L69" i="124"/>
  <c r="L70" i="124"/>
  <c r="L83" i="124"/>
  <c r="L65" i="124"/>
  <c r="L95" i="124"/>
  <c r="L43" i="124"/>
  <c r="L36" i="124"/>
  <c r="L38" i="124"/>
  <c r="L92" i="124"/>
  <c r="L73" i="124"/>
  <c r="L58" i="124"/>
  <c r="L89" i="124"/>
  <c r="L81" i="124"/>
  <c r="L45" i="124"/>
  <c r="L60" i="124"/>
  <c r="L55" i="124"/>
  <c r="L85" i="124"/>
  <c r="L67" i="124"/>
  <c r="L41" i="124"/>
  <c r="L48" i="124"/>
  <c r="L39" i="124"/>
  <c r="L64" i="124"/>
  <c r="L94" i="124"/>
  <c r="L79" i="124"/>
  <c r="L33" i="124"/>
  <c r="L35" i="124"/>
  <c r="L90" i="124"/>
  <c r="L82" i="124"/>
  <c r="L72" i="124"/>
  <c r="L88" i="124"/>
  <c r="N31" i="124"/>
  <c r="L89" i="110"/>
  <c r="L82" i="110"/>
  <c r="L93" i="110"/>
  <c r="L87" i="110"/>
  <c r="L77" i="110"/>
  <c r="L91" i="110"/>
  <c r="L81" i="110"/>
  <c r="L95" i="110"/>
  <c r="L86" i="110"/>
  <c r="L83" i="110"/>
  <c r="L90" i="110"/>
  <c r="L88" i="110"/>
  <c r="L80" i="110"/>
  <c r="L94" i="110"/>
  <c r="L92" i="110"/>
  <c r="L84" i="110"/>
  <c r="L78" i="110"/>
  <c r="L69" i="110"/>
  <c r="L67" i="110"/>
  <c r="L65" i="110"/>
  <c r="L57" i="110"/>
  <c r="L71" i="110"/>
  <c r="L61" i="110"/>
  <c r="L59" i="110"/>
  <c r="L66" i="110"/>
  <c r="L64" i="110"/>
  <c r="L70" i="110"/>
  <c r="L68" i="110"/>
  <c r="L54" i="110"/>
  <c r="L72" i="110"/>
  <c r="L58" i="110"/>
  <c r="L55" i="110"/>
  <c r="L63" i="110"/>
  <c r="L60" i="110"/>
  <c r="L44" i="110"/>
  <c r="N2" i="114"/>
  <c r="M3" i="113"/>
  <c r="M16" i="113"/>
  <c r="M15" i="113"/>
  <c r="M19" i="113"/>
  <c r="M17" i="113"/>
  <c r="M20" i="113"/>
  <c r="M9" i="113"/>
  <c r="M4" i="113"/>
  <c r="M18" i="113"/>
  <c r="M13" i="113"/>
  <c r="M14" i="113"/>
  <c r="M6" i="113"/>
  <c r="M7" i="113"/>
  <c r="M10" i="113"/>
  <c r="M8" i="113"/>
  <c r="M12" i="113"/>
  <c r="O2" i="113"/>
  <c r="L17" i="84"/>
  <c r="L5" i="84"/>
  <c r="L10" i="84"/>
  <c r="L19" i="84"/>
  <c r="L22" i="84"/>
  <c r="L7" i="84"/>
  <c r="L11" i="84"/>
  <c r="L16" i="84"/>
  <c r="L20" i="84"/>
  <c r="L15" i="84"/>
  <c r="L8" i="84"/>
  <c r="L4" i="84"/>
  <c r="L9" i="84"/>
  <c r="L13" i="84"/>
  <c r="L18" i="84"/>
  <c r="L21" i="84"/>
  <c r="L37" i="110"/>
  <c r="L45" i="110"/>
  <c r="L49" i="110"/>
  <c r="L40" i="110"/>
  <c r="L48" i="110"/>
  <c r="L46" i="110"/>
  <c r="L41" i="110"/>
  <c r="L31" i="110"/>
  <c r="L35" i="110"/>
  <c r="L47" i="110"/>
  <c r="L34" i="110"/>
  <c r="L43" i="110"/>
  <c r="L36" i="110"/>
  <c r="L42" i="110"/>
  <c r="L38" i="110"/>
  <c r="N30" i="110"/>
  <c r="L32" i="110"/>
  <c r="L21" i="91"/>
  <c r="L18" i="91"/>
  <c r="L9" i="91"/>
  <c r="L10" i="91"/>
  <c r="L14" i="91"/>
  <c r="L7" i="91"/>
  <c r="L19" i="91"/>
  <c r="L16" i="91"/>
  <c r="L3" i="91"/>
  <c r="L8" i="91"/>
  <c r="L12" i="91"/>
  <c r="L17" i="91"/>
  <c r="L20" i="91"/>
  <c r="L6" i="91"/>
  <c r="L15" i="91"/>
  <c r="L4" i="91"/>
  <c r="N2" i="91"/>
  <c r="N3" i="84"/>
  <c r="L18" i="73"/>
  <c r="L13" i="73"/>
  <c r="L10" i="73"/>
  <c r="L5" i="73"/>
  <c r="L19" i="73"/>
  <c r="L14" i="73"/>
  <c r="L7" i="73"/>
  <c r="L11" i="73"/>
  <c r="L8" i="73"/>
  <c r="L20" i="73"/>
  <c r="L17" i="73"/>
  <c r="L4" i="73"/>
  <c r="L15" i="73"/>
  <c r="L9" i="73"/>
  <c r="L16" i="73"/>
  <c r="L21" i="73"/>
  <c r="N3" i="73"/>
  <c r="M6" i="73" s="1"/>
  <c r="L7" i="64"/>
  <c r="L15" i="64"/>
  <c r="L8" i="64"/>
  <c r="L9" i="64"/>
  <c r="L17" i="64"/>
  <c r="L10" i="64"/>
  <c r="L18" i="64"/>
  <c r="L3" i="64"/>
  <c r="L19" i="64"/>
  <c r="L4" i="64"/>
  <c r="L12" i="64"/>
  <c r="L20" i="64"/>
  <c r="L13" i="64"/>
  <c r="L21" i="64"/>
  <c r="L6" i="64"/>
  <c r="L14" i="64"/>
  <c r="N2" i="64"/>
  <c r="L3" i="62"/>
  <c r="L8" i="62"/>
  <c r="L15" i="62"/>
  <c r="L7" i="62"/>
  <c r="L14" i="62"/>
  <c r="L17" i="62"/>
  <c r="L12" i="62"/>
  <c r="L9" i="62"/>
  <c r="L20" i="62"/>
  <c r="L18" i="62"/>
  <c r="L4" i="62"/>
  <c r="L16" i="62"/>
  <c r="L13" i="62"/>
  <c r="L10" i="62"/>
  <c r="L6" i="62"/>
  <c r="L19" i="62"/>
  <c r="N2" i="62"/>
  <c r="K23" i="62"/>
  <c r="M5" i="90" l="1"/>
  <c r="M43" i="90"/>
  <c r="M55" i="90"/>
  <c r="M79" i="110"/>
  <c r="M56" i="110"/>
  <c r="M14" i="115"/>
  <c r="M19" i="115"/>
  <c r="M33" i="110"/>
  <c r="M34" i="124"/>
  <c r="M57" i="124"/>
  <c r="M80" i="124"/>
  <c r="M36" i="125"/>
  <c r="M59" i="125"/>
  <c r="M82" i="125"/>
  <c r="M9" i="115"/>
  <c r="M15" i="115"/>
  <c r="M4" i="115"/>
  <c r="M3" i="115"/>
  <c r="O2" i="115"/>
  <c r="N19" i="115" s="1"/>
  <c r="M17" i="115"/>
  <c r="M7" i="115"/>
  <c r="M10" i="115"/>
  <c r="M20" i="115"/>
  <c r="M6" i="115"/>
  <c r="M8" i="115"/>
  <c r="M21" i="115"/>
  <c r="M12" i="115"/>
  <c r="M18" i="115"/>
  <c r="M16" i="115"/>
  <c r="M105" i="125"/>
  <c r="N5" i="113"/>
  <c r="M5" i="115"/>
  <c r="M5" i="133"/>
  <c r="M29" i="133"/>
  <c r="M53" i="133"/>
  <c r="M77" i="133"/>
  <c r="M5" i="134"/>
  <c r="M5" i="114"/>
  <c r="M5" i="131"/>
  <c r="M29" i="131"/>
  <c r="M53" i="131"/>
  <c r="M77" i="131"/>
  <c r="M16" i="90"/>
  <c r="M13" i="111"/>
  <c r="M4" i="90"/>
  <c r="M45" i="90"/>
  <c r="M42" i="90"/>
  <c r="M5" i="111"/>
  <c r="M8" i="90"/>
  <c r="M17" i="90"/>
  <c r="M14" i="111"/>
  <c r="M15" i="111"/>
  <c r="M51" i="90"/>
  <c r="M53" i="90"/>
  <c r="O2" i="90"/>
  <c r="M14" i="90"/>
  <c r="M7" i="90"/>
  <c r="M9" i="111"/>
  <c r="M16" i="111"/>
  <c r="M47" i="90"/>
  <c r="M48" i="90"/>
  <c r="M21" i="90"/>
  <c r="M12" i="90"/>
  <c r="M4" i="111"/>
  <c r="M7" i="111"/>
  <c r="M46" i="90"/>
  <c r="M58" i="90"/>
  <c r="M18" i="90"/>
  <c r="M10" i="111"/>
  <c r="M17" i="111"/>
  <c r="M41" i="90"/>
  <c r="M44" i="90"/>
  <c r="M15" i="90"/>
  <c r="M6" i="90"/>
  <c r="M3" i="90"/>
  <c r="O2" i="111"/>
  <c r="N19" i="111" s="1"/>
  <c r="M6" i="111"/>
  <c r="M20" i="111"/>
  <c r="M13" i="90"/>
  <c r="M59" i="90"/>
  <c r="M54" i="90"/>
  <c r="M19" i="111"/>
  <c r="M9" i="90"/>
  <c r="M19" i="90"/>
  <c r="M21" i="111"/>
  <c r="M8" i="111"/>
  <c r="M50" i="90"/>
  <c r="M57" i="90"/>
  <c r="M56" i="90"/>
  <c r="M20" i="90"/>
  <c r="M10" i="90"/>
  <c r="M18" i="111"/>
  <c r="M12" i="111"/>
  <c r="M52" i="90"/>
  <c r="M101" i="105"/>
  <c r="M77" i="105"/>
  <c r="M29" i="105"/>
  <c r="M53" i="105"/>
  <c r="M57" i="105"/>
  <c r="M58" i="105"/>
  <c r="M39" i="105"/>
  <c r="M15" i="105"/>
  <c r="M12" i="105"/>
  <c r="M80" i="105"/>
  <c r="M86" i="105"/>
  <c r="M103" i="105"/>
  <c r="M100" i="105"/>
  <c r="M5" i="105"/>
  <c r="M36" i="105"/>
  <c r="M21" i="105"/>
  <c r="M5" i="94"/>
  <c r="M5" i="91"/>
  <c r="M37" i="105"/>
  <c r="M33" i="105"/>
  <c r="M65" i="105"/>
  <c r="M68" i="105"/>
  <c r="M87" i="105"/>
  <c r="M93" i="105"/>
  <c r="M105" i="105"/>
  <c r="M106" i="105"/>
  <c r="M7" i="105"/>
  <c r="M4" i="105"/>
  <c r="M31" i="105"/>
  <c r="M34" i="105"/>
  <c r="M51" i="105"/>
  <c r="M54" i="105"/>
  <c r="M76" i="105"/>
  <c r="M79" i="105"/>
  <c r="M113" i="105"/>
  <c r="M116" i="105"/>
  <c r="M9" i="105"/>
  <c r="M10" i="105"/>
  <c r="M32" i="105"/>
  <c r="M44" i="105"/>
  <c r="M61" i="105"/>
  <c r="M64" i="105"/>
  <c r="M82" i="105"/>
  <c r="M81" i="105"/>
  <c r="M99" i="105"/>
  <c r="M102" i="105"/>
  <c r="M17" i="105"/>
  <c r="M20" i="105"/>
  <c r="M45" i="105"/>
  <c r="M27" i="105"/>
  <c r="M30" i="105"/>
  <c r="M67" i="105"/>
  <c r="M66" i="105"/>
  <c r="M78" i="105"/>
  <c r="M89" i="105"/>
  <c r="M109" i="105"/>
  <c r="M114" i="105"/>
  <c r="M3" i="105"/>
  <c r="M6" i="105"/>
  <c r="M40" i="105"/>
  <c r="M28" i="105"/>
  <c r="M60" i="105"/>
  <c r="M56" i="105"/>
  <c r="M69" i="105"/>
  <c r="M88" i="105"/>
  <c r="M75" i="105"/>
  <c r="M115" i="105"/>
  <c r="M108" i="105"/>
  <c r="M13" i="105"/>
  <c r="M16" i="105"/>
  <c r="O26" i="105"/>
  <c r="M42" i="105"/>
  <c r="M43" i="105"/>
  <c r="M62" i="105"/>
  <c r="M63" i="105"/>
  <c r="M85" i="105"/>
  <c r="M90" i="105"/>
  <c r="M92" i="105"/>
  <c r="M104" i="105"/>
  <c r="M110" i="105"/>
  <c r="M19" i="105"/>
  <c r="M18" i="105"/>
  <c r="M41" i="105"/>
  <c r="M38" i="105"/>
  <c r="M55" i="105"/>
  <c r="M52" i="105"/>
  <c r="M91" i="105"/>
  <c r="M84" i="105"/>
  <c r="M117" i="105"/>
  <c r="M111" i="105"/>
  <c r="M112" i="105"/>
  <c r="M8" i="105"/>
  <c r="M14" i="105"/>
  <c r="M5" i="62"/>
  <c r="M56" i="84"/>
  <c r="M31" i="84"/>
  <c r="M6" i="84"/>
  <c r="M5" i="64"/>
  <c r="N12" i="137"/>
  <c r="N21" i="137"/>
  <c r="N14" i="137"/>
  <c r="N17" i="137"/>
  <c r="N9" i="137"/>
  <c r="N15" i="137"/>
  <c r="N10" i="137"/>
  <c r="N19" i="137"/>
  <c r="N7" i="137"/>
  <c r="N3" i="137"/>
  <c r="N4" i="137"/>
  <c r="N16" i="137"/>
  <c r="N13" i="137"/>
  <c r="N8" i="137"/>
  <c r="N20" i="137"/>
  <c r="N6" i="137"/>
  <c r="N18" i="137"/>
  <c r="P2" i="137"/>
  <c r="M7" i="94"/>
  <c r="M86" i="110"/>
  <c r="M88" i="124"/>
  <c r="M51" i="125"/>
  <c r="N20" i="113"/>
  <c r="M6" i="94"/>
  <c r="O2" i="94"/>
  <c r="M20" i="94"/>
  <c r="M19" i="94"/>
  <c r="M21" i="94"/>
  <c r="M10" i="94"/>
  <c r="M17" i="94"/>
  <c r="M14" i="94"/>
  <c r="M3" i="94"/>
  <c r="M18" i="94"/>
  <c r="M8" i="94"/>
  <c r="M4" i="94"/>
  <c r="M15" i="94"/>
  <c r="M12" i="94"/>
  <c r="M9" i="94"/>
  <c r="M16" i="94"/>
  <c r="M13" i="94"/>
  <c r="M76" i="133"/>
  <c r="M13" i="134"/>
  <c r="M12" i="114"/>
  <c r="M4" i="131"/>
  <c r="M12" i="91"/>
  <c r="M70" i="84"/>
  <c r="M18" i="64"/>
  <c r="M4" i="73"/>
  <c r="L54" i="91"/>
  <c r="G32" i="132"/>
  <c r="M9" i="134"/>
  <c r="M14" i="134"/>
  <c r="M15" i="134"/>
  <c r="M3" i="134"/>
  <c r="M12" i="134"/>
  <c r="M8" i="134"/>
  <c r="M17" i="134"/>
  <c r="M6" i="134"/>
  <c r="M18" i="134"/>
  <c r="M20" i="134"/>
  <c r="M10" i="134"/>
  <c r="M4" i="134"/>
  <c r="M7" i="134"/>
  <c r="M19" i="134"/>
  <c r="M16" i="134"/>
  <c r="M21" i="134"/>
  <c r="O2" i="134"/>
  <c r="M14" i="114"/>
  <c r="M10" i="114"/>
  <c r="M7" i="114"/>
  <c r="M19" i="114"/>
  <c r="M16" i="114"/>
  <c r="M3" i="114"/>
  <c r="M8" i="114"/>
  <c r="M17" i="114"/>
  <c r="M20" i="114"/>
  <c r="M4" i="114"/>
  <c r="M6" i="114"/>
  <c r="M9" i="114"/>
  <c r="M13" i="114"/>
  <c r="M15" i="114"/>
  <c r="M18" i="114"/>
  <c r="M21" i="114"/>
  <c r="M54" i="133"/>
  <c r="M17" i="133"/>
  <c r="M6" i="133"/>
  <c r="M32" i="133"/>
  <c r="M21" i="133"/>
  <c r="M38" i="133"/>
  <c r="M57" i="133"/>
  <c r="M89" i="133"/>
  <c r="M69" i="133"/>
  <c r="M86" i="133"/>
  <c r="M41" i="133"/>
  <c r="M34" i="133"/>
  <c r="M15" i="133"/>
  <c r="M66" i="133"/>
  <c r="M51" i="133"/>
  <c r="M82" i="133"/>
  <c r="M63" i="133"/>
  <c r="M9" i="133"/>
  <c r="M3" i="133"/>
  <c r="M42" i="133"/>
  <c r="M28" i="133"/>
  <c r="M43" i="133"/>
  <c r="M79" i="133"/>
  <c r="M60" i="133"/>
  <c r="M91" i="133"/>
  <c r="M18" i="133"/>
  <c r="M12" i="133"/>
  <c r="M37" i="133"/>
  <c r="M56" i="133"/>
  <c r="M88" i="133"/>
  <c r="M68" i="133"/>
  <c r="M85" i="133"/>
  <c r="M31" i="133"/>
  <c r="M20" i="133"/>
  <c r="M14" i="133"/>
  <c r="M64" i="133"/>
  <c r="M65" i="133"/>
  <c r="M45" i="133"/>
  <c r="M81" i="133"/>
  <c r="M62" i="133"/>
  <c r="M93" i="133"/>
  <c r="M39" i="133"/>
  <c r="M40" i="133"/>
  <c r="M33" i="133"/>
  <c r="M27" i="133"/>
  <c r="M7" i="133"/>
  <c r="M78" i="133"/>
  <c r="M58" i="133"/>
  <c r="M90" i="133"/>
  <c r="M75" i="133"/>
  <c r="M30" i="133"/>
  <c r="M10" i="133"/>
  <c r="M4" i="133"/>
  <c r="M36" i="133"/>
  <c r="M16" i="133"/>
  <c r="M87" i="133"/>
  <c r="M67" i="133"/>
  <c r="M52" i="133"/>
  <c r="M84" i="133"/>
  <c r="M8" i="133"/>
  <c r="M19" i="133"/>
  <c r="M13" i="133"/>
  <c r="M55" i="133"/>
  <c r="M44" i="133"/>
  <c r="M80" i="133"/>
  <c r="M61" i="133"/>
  <c r="M92" i="133"/>
  <c r="O26" i="133"/>
  <c r="A120" i="132"/>
  <c r="A98" i="132"/>
  <c r="A76" i="132"/>
  <c r="A54" i="132"/>
  <c r="E121" i="132"/>
  <c r="F121" i="132" s="1"/>
  <c r="G121" i="132" s="1"/>
  <c r="E99" i="132"/>
  <c r="F99" i="132" s="1"/>
  <c r="G99" i="132" s="1"/>
  <c r="E77" i="132"/>
  <c r="F77" i="132" s="1"/>
  <c r="G77" i="132" s="1"/>
  <c r="E55" i="132"/>
  <c r="F55" i="132" s="1"/>
  <c r="G55" i="132" s="1"/>
  <c r="F33" i="132"/>
  <c r="M12" i="131"/>
  <c r="M17" i="131"/>
  <c r="M6" i="131"/>
  <c r="M16" i="131"/>
  <c r="M21" i="131"/>
  <c r="M10" i="131"/>
  <c r="M20" i="131"/>
  <c r="M9" i="131"/>
  <c r="M15" i="131"/>
  <c r="M18" i="131"/>
  <c r="M19" i="131"/>
  <c r="M14" i="131"/>
  <c r="M3" i="131"/>
  <c r="M8" i="131"/>
  <c r="M7" i="131"/>
  <c r="M13" i="131"/>
  <c r="M84" i="131"/>
  <c r="M55" i="131"/>
  <c r="M39" i="131"/>
  <c r="M44" i="131"/>
  <c r="M89" i="131"/>
  <c r="M91" i="131"/>
  <c r="M85" i="131"/>
  <c r="M33" i="131"/>
  <c r="M61" i="131"/>
  <c r="M42" i="131"/>
  <c r="M57" i="131"/>
  <c r="M51" i="131"/>
  <c r="M93" i="131"/>
  <c r="M31" i="131"/>
  <c r="M86" i="131"/>
  <c r="M43" i="131"/>
  <c r="M37" i="131"/>
  <c r="M45" i="131"/>
  <c r="M66" i="131"/>
  <c r="M60" i="131"/>
  <c r="M62" i="131"/>
  <c r="M28" i="131"/>
  <c r="M34" i="131"/>
  <c r="M56" i="131"/>
  <c r="M79" i="131"/>
  <c r="M68" i="131"/>
  <c r="M75" i="131"/>
  <c r="M30" i="131"/>
  <c r="M32" i="131"/>
  <c r="M88" i="131"/>
  <c r="M81" i="131"/>
  <c r="M40" i="131"/>
  <c r="M41" i="131"/>
  <c r="M27" i="131"/>
  <c r="M65" i="131"/>
  <c r="M58" i="131"/>
  <c r="M90" i="131"/>
  <c r="M92" i="131"/>
  <c r="M54" i="131"/>
  <c r="M36" i="131"/>
  <c r="M38" i="131"/>
  <c r="M78" i="131"/>
  <c r="M67" i="131"/>
  <c r="M69" i="131"/>
  <c r="M63" i="131"/>
  <c r="M52" i="131"/>
  <c r="M64" i="131"/>
  <c r="M87" i="131"/>
  <c r="M80" i="131"/>
  <c r="M82" i="131"/>
  <c r="M76" i="131"/>
  <c r="O26" i="131"/>
  <c r="M66" i="84"/>
  <c r="M58" i="84"/>
  <c r="M54" i="84"/>
  <c r="M67" i="84"/>
  <c r="M63" i="84"/>
  <c r="M59" i="84"/>
  <c r="M71" i="84"/>
  <c r="M68" i="84"/>
  <c r="M55" i="84"/>
  <c r="M60" i="84"/>
  <c r="M64" i="84"/>
  <c r="M65" i="84"/>
  <c r="M69" i="84"/>
  <c r="M72" i="84"/>
  <c r="M57" i="84"/>
  <c r="M61" i="84"/>
  <c r="M29" i="84"/>
  <c r="M41" i="84"/>
  <c r="M36" i="84"/>
  <c r="M33" i="84"/>
  <c r="M45" i="84"/>
  <c r="M42" i="84"/>
  <c r="M40" i="84"/>
  <c r="M38" i="84"/>
  <c r="M34" i="84"/>
  <c r="M46" i="84"/>
  <c r="M43" i="84"/>
  <c r="M30" i="84"/>
  <c r="M35" i="84"/>
  <c r="M39" i="84"/>
  <c r="M32" i="84"/>
  <c r="M44" i="84"/>
  <c r="M47" i="84"/>
  <c r="M13" i="84"/>
  <c r="J40" i="94"/>
  <c r="J56" i="91"/>
  <c r="K55" i="91"/>
  <c r="M50" i="125"/>
  <c r="M44" i="125"/>
  <c r="M34" i="125"/>
  <c r="M48" i="125"/>
  <c r="M40" i="125"/>
  <c r="M38" i="125"/>
  <c r="M52" i="125"/>
  <c r="M45" i="125"/>
  <c r="M43" i="125"/>
  <c r="M49" i="125"/>
  <c r="M47" i="125"/>
  <c r="M37" i="125"/>
  <c r="M41" i="125"/>
  <c r="M35" i="125"/>
  <c r="M46" i="125"/>
  <c r="M39" i="125"/>
  <c r="M113" i="125"/>
  <c r="M63" i="125"/>
  <c r="M67" i="125"/>
  <c r="M70" i="125"/>
  <c r="M86" i="125"/>
  <c r="M117" i="125"/>
  <c r="M98" i="125"/>
  <c r="M83" i="125"/>
  <c r="M106" i="125"/>
  <c r="M94" i="125"/>
  <c r="M72" i="125"/>
  <c r="M95" i="125"/>
  <c r="M80" i="125"/>
  <c r="M110" i="125"/>
  <c r="M92" i="125"/>
  <c r="M64" i="125"/>
  <c r="M85" i="125"/>
  <c r="M107" i="125"/>
  <c r="M89" i="125"/>
  <c r="M119" i="125"/>
  <c r="M104" i="125"/>
  <c r="M115" i="125"/>
  <c r="M68" i="125"/>
  <c r="M84" i="125"/>
  <c r="M116" i="125"/>
  <c r="M97" i="125"/>
  <c r="M57" i="125"/>
  <c r="M60" i="125"/>
  <c r="M93" i="125"/>
  <c r="M75" i="125"/>
  <c r="M109" i="125"/>
  <c r="M91" i="125"/>
  <c r="M121" i="125"/>
  <c r="M66" i="125"/>
  <c r="M69" i="125"/>
  <c r="M87" i="125"/>
  <c r="M118" i="125"/>
  <c r="M103" i="125"/>
  <c r="M62" i="125"/>
  <c r="M73" i="125"/>
  <c r="M114" i="125"/>
  <c r="M96" i="125"/>
  <c r="M81" i="125"/>
  <c r="M112" i="125"/>
  <c r="M71" i="125"/>
  <c r="M58" i="125"/>
  <c r="M61" i="125"/>
  <c r="M74" i="125"/>
  <c r="M108" i="125"/>
  <c r="M90" i="125"/>
  <c r="M120" i="125"/>
  <c r="O56" i="125"/>
  <c r="M32" i="124"/>
  <c r="M43" i="124"/>
  <c r="M90" i="124"/>
  <c r="M61" i="124"/>
  <c r="M92" i="124"/>
  <c r="M73" i="124"/>
  <c r="M58" i="124"/>
  <c r="M41" i="124"/>
  <c r="M81" i="124"/>
  <c r="M37" i="124"/>
  <c r="M70" i="124"/>
  <c r="M55" i="124"/>
  <c r="M85" i="124"/>
  <c r="M67" i="124"/>
  <c r="M69" i="124"/>
  <c r="M35" i="124"/>
  <c r="M46" i="124"/>
  <c r="M82" i="124"/>
  <c r="M64" i="124"/>
  <c r="M94" i="124"/>
  <c r="M79" i="124"/>
  <c r="M89" i="124"/>
  <c r="M44" i="124"/>
  <c r="M47" i="124"/>
  <c r="M91" i="124"/>
  <c r="M72" i="124"/>
  <c r="M33" i="124"/>
  <c r="M68" i="124"/>
  <c r="M50" i="124"/>
  <c r="M84" i="124"/>
  <c r="M66" i="124"/>
  <c r="M96" i="124"/>
  <c r="M42" i="124"/>
  <c r="M36" i="124"/>
  <c r="M38" i="124"/>
  <c r="M62" i="124"/>
  <c r="M93" i="124"/>
  <c r="M78" i="124"/>
  <c r="M59" i="124"/>
  <c r="M45" i="124"/>
  <c r="M60" i="124"/>
  <c r="M71" i="124"/>
  <c r="M56" i="124"/>
  <c r="M87" i="124"/>
  <c r="M39" i="124"/>
  <c r="M48" i="124"/>
  <c r="M49" i="124"/>
  <c r="M83" i="124"/>
  <c r="M65" i="124"/>
  <c r="M95" i="124"/>
  <c r="O31" i="124"/>
  <c r="M88" i="110"/>
  <c r="M92" i="110"/>
  <c r="M90" i="110"/>
  <c r="M80" i="110"/>
  <c r="M94" i="110"/>
  <c r="M84" i="110"/>
  <c r="M78" i="110"/>
  <c r="M89" i="110"/>
  <c r="M82" i="110"/>
  <c r="M93" i="110"/>
  <c r="M87" i="110"/>
  <c r="M77" i="110"/>
  <c r="M91" i="110"/>
  <c r="M83" i="110"/>
  <c r="M81" i="110"/>
  <c r="M95" i="110"/>
  <c r="M63" i="110"/>
  <c r="M70" i="110"/>
  <c r="M64" i="110"/>
  <c r="M54" i="110"/>
  <c r="M68" i="110"/>
  <c r="M60" i="110"/>
  <c r="M58" i="110"/>
  <c r="M72" i="110"/>
  <c r="M65" i="110"/>
  <c r="M69" i="110"/>
  <c r="M67" i="110"/>
  <c r="M57" i="110"/>
  <c r="M71" i="110"/>
  <c r="M61" i="110"/>
  <c r="M55" i="110"/>
  <c r="M66" i="110"/>
  <c r="M59" i="110"/>
  <c r="M46" i="110"/>
  <c r="O2" i="114"/>
  <c r="N14" i="113"/>
  <c r="N16" i="113"/>
  <c r="N8" i="113"/>
  <c r="N18" i="113"/>
  <c r="N17" i="113"/>
  <c r="N4" i="113"/>
  <c r="N19" i="113"/>
  <c r="N13" i="113"/>
  <c r="N12" i="113"/>
  <c r="N6" i="113"/>
  <c r="N21" i="113"/>
  <c r="N9" i="113"/>
  <c r="N15" i="113"/>
  <c r="N10" i="113"/>
  <c r="N7" i="113"/>
  <c r="N3" i="113"/>
  <c r="P2" i="113"/>
  <c r="M7" i="84"/>
  <c r="M9" i="84"/>
  <c r="M21" i="84"/>
  <c r="M18" i="84"/>
  <c r="M5" i="84"/>
  <c r="M10" i="84"/>
  <c r="M14" i="84"/>
  <c r="M15" i="84"/>
  <c r="M19" i="84"/>
  <c r="M22" i="84"/>
  <c r="M16" i="84"/>
  <c r="M11" i="84"/>
  <c r="M8" i="84"/>
  <c r="M20" i="84"/>
  <c r="M17" i="84"/>
  <c r="M4" i="84"/>
  <c r="M36" i="110"/>
  <c r="M45" i="110"/>
  <c r="M32" i="110"/>
  <c r="M47" i="110"/>
  <c r="M35" i="110"/>
  <c r="M34" i="110"/>
  <c r="M43" i="110"/>
  <c r="M42" i="110"/>
  <c r="M38" i="110"/>
  <c r="M37" i="110"/>
  <c r="O30" i="110"/>
  <c r="M44" i="110"/>
  <c r="M40" i="110"/>
  <c r="M41" i="110"/>
  <c r="M31" i="110"/>
  <c r="M48" i="110"/>
  <c r="M49" i="110"/>
  <c r="M7" i="91"/>
  <c r="M19" i="91"/>
  <c r="M16" i="91"/>
  <c r="M3" i="91"/>
  <c r="M14" i="91"/>
  <c r="M8" i="91"/>
  <c r="M20" i="91"/>
  <c r="M17" i="91"/>
  <c r="M9" i="91"/>
  <c r="M4" i="91"/>
  <c r="M6" i="91"/>
  <c r="M18" i="91"/>
  <c r="M13" i="91"/>
  <c r="M15" i="91"/>
  <c r="M10" i="91"/>
  <c r="M21" i="91"/>
  <c r="O2" i="91"/>
  <c r="O3" i="84"/>
  <c r="M16" i="73"/>
  <c r="M19" i="73"/>
  <c r="M14" i="73"/>
  <c r="M15" i="73"/>
  <c r="M11" i="73"/>
  <c r="M22" i="73"/>
  <c r="M8" i="73"/>
  <c r="M20" i="73"/>
  <c r="M17" i="73"/>
  <c r="M9" i="73"/>
  <c r="M18" i="73"/>
  <c r="M13" i="73"/>
  <c r="M21" i="73"/>
  <c r="M7" i="73"/>
  <c r="M10" i="73"/>
  <c r="M5" i="73"/>
  <c r="O3" i="73"/>
  <c r="M9" i="64"/>
  <c r="M17" i="64"/>
  <c r="M10" i="64"/>
  <c r="M3" i="64"/>
  <c r="M19" i="64"/>
  <c r="M4" i="64"/>
  <c r="M12" i="64"/>
  <c r="M20" i="64"/>
  <c r="M13" i="64"/>
  <c r="M21" i="64"/>
  <c r="M6" i="64"/>
  <c r="M14" i="64"/>
  <c r="M7" i="64"/>
  <c r="M15" i="64"/>
  <c r="M8" i="64"/>
  <c r="M16" i="64"/>
  <c r="O2" i="64"/>
  <c r="M6" i="62"/>
  <c r="M19" i="62"/>
  <c r="M15" i="62"/>
  <c r="M12" i="62"/>
  <c r="M8" i="62"/>
  <c r="M20" i="62"/>
  <c r="M14" i="62"/>
  <c r="M17" i="62"/>
  <c r="M13" i="62"/>
  <c r="M7" i="62"/>
  <c r="M9" i="62"/>
  <c r="M21" i="62"/>
  <c r="M16" i="62"/>
  <c r="M18" i="62"/>
  <c r="M3" i="62"/>
  <c r="M4" i="62"/>
  <c r="M10" i="62"/>
  <c r="L23" i="62"/>
  <c r="O2" i="62"/>
  <c r="N43" i="90" l="1"/>
  <c r="N57" i="90"/>
  <c r="N5" i="90"/>
  <c r="N79" i="110"/>
  <c r="N8" i="115"/>
  <c r="N13" i="115"/>
  <c r="N12" i="115"/>
  <c r="N10" i="115"/>
  <c r="N15" i="115"/>
  <c r="N18" i="115"/>
  <c r="N56" i="110"/>
  <c r="N20" i="115"/>
  <c r="N16" i="115"/>
  <c r="N6" i="115"/>
  <c r="N4" i="115"/>
  <c r="N9" i="115"/>
  <c r="P2" i="115"/>
  <c r="O4" i="115" s="1"/>
  <c r="N3" i="115"/>
  <c r="N14" i="115"/>
  <c r="N5" i="115"/>
  <c r="N17" i="115"/>
  <c r="N7" i="115"/>
  <c r="N21" i="115"/>
  <c r="N33" i="110"/>
  <c r="N34" i="124"/>
  <c r="N57" i="124"/>
  <c r="N80" i="124"/>
  <c r="N36" i="125"/>
  <c r="N59" i="125"/>
  <c r="N105" i="125"/>
  <c r="N82" i="125"/>
  <c r="O5" i="113"/>
  <c r="O5" i="115"/>
  <c r="N5" i="133"/>
  <c r="N29" i="133"/>
  <c r="N53" i="133"/>
  <c r="N77" i="133"/>
  <c r="N5" i="134"/>
  <c r="N13" i="111"/>
  <c r="N10" i="111"/>
  <c r="N5" i="114"/>
  <c r="N5" i="131"/>
  <c r="N9" i="111"/>
  <c r="N7" i="111"/>
  <c r="P2" i="111"/>
  <c r="O5" i="111" s="1"/>
  <c r="N12" i="111"/>
  <c r="N15" i="111"/>
  <c r="N17" i="111"/>
  <c r="N14" i="111"/>
  <c r="N4" i="111"/>
  <c r="N6" i="111"/>
  <c r="N3" i="111"/>
  <c r="N18" i="111"/>
  <c r="N8" i="111"/>
  <c r="N21" i="111"/>
  <c r="N16" i="111"/>
  <c r="N20" i="111"/>
  <c r="N29" i="131"/>
  <c r="N53" i="131"/>
  <c r="N77" i="131"/>
  <c r="P2" i="90"/>
  <c r="O50" i="90" s="1"/>
  <c r="N16" i="90"/>
  <c r="N5" i="111"/>
  <c r="N4" i="90"/>
  <c r="N42" i="90"/>
  <c r="N45" i="90"/>
  <c r="N10" i="90"/>
  <c r="N3" i="90"/>
  <c r="N20" i="90"/>
  <c r="N52" i="90"/>
  <c r="N53" i="90"/>
  <c r="N6" i="90"/>
  <c r="N7" i="90"/>
  <c r="N59" i="90"/>
  <c r="N58" i="90"/>
  <c r="N41" i="90"/>
  <c r="N18" i="90"/>
  <c r="N19" i="90"/>
  <c r="N48" i="90"/>
  <c r="N47" i="90"/>
  <c r="N21" i="90"/>
  <c r="N15" i="90"/>
  <c r="N55" i="90"/>
  <c r="N54" i="90"/>
  <c r="N101" i="105"/>
  <c r="N8" i="90"/>
  <c r="N9" i="90"/>
  <c r="N46" i="90"/>
  <c r="N56" i="90"/>
  <c r="N14" i="90"/>
  <c r="N17" i="90"/>
  <c r="N44" i="90"/>
  <c r="N50" i="90"/>
  <c r="N12" i="90"/>
  <c r="N13" i="90"/>
  <c r="N51" i="90"/>
  <c r="N40" i="105"/>
  <c r="N17" i="105"/>
  <c r="N114" i="105"/>
  <c r="N77" i="105"/>
  <c r="N27" i="105"/>
  <c r="N44" i="105"/>
  <c r="N10" i="105"/>
  <c r="N67" i="105"/>
  <c r="N57" i="105"/>
  <c r="N79" i="105"/>
  <c r="N20" i="105"/>
  <c r="N76" i="105"/>
  <c r="N53" i="105"/>
  <c r="N117" i="105"/>
  <c r="N29" i="105"/>
  <c r="N5" i="105"/>
  <c r="N5" i="94"/>
  <c r="N5" i="91"/>
  <c r="N42" i="105"/>
  <c r="N37" i="105"/>
  <c r="N65" i="105"/>
  <c r="N58" i="105"/>
  <c r="N61" i="105"/>
  <c r="N86" i="105"/>
  <c r="N87" i="105"/>
  <c r="N108" i="105"/>
  <c r="N100" i="105"/>
  <c r="N3" i="105"/>
  <c r="N6" i="105"/>
  <c r="N36" i="105"/>
  <c r="N43" i="105"/>
  <c r="N64" i="105"/>
  <c r="N63" i="105"/>
  <c r="N92" i="105"/>
  <c r="N89" i="105"/>
  <c r="N93" i="105"/>
  <c r="N106" i="105"/>
  <c r="N110" i="105"/>
  <c r="N9" i="105"/>
  <c r="N16" i="105"/>
  <c r="N38" i="105"/>
  <c r="N32" i="105"/>
  <c r="N60" i="105"/>
  <c r="N66" i="105"/>
  <c r="N82" i="105"/>
  <c r="N75" i="105"/>
  <c r="N105" i="105"/>
  <c r="N113" i="105"/>
  <c r="N109" i="105"/>
  <c r="N13" i="105"/>
  <c r="N18" i="105"/>
  <c r="P26" i="105"/>
  <c r="O101" i="105" s="1"/>
  <c r="N45" i="105"/>
  <c r="N39" i="105"/>
  <c r="N56" i="105"/>
  <c r="N54" i="105"/>
  <c r="N88" i="105"/>
  <c r="N81" i="105"/>
  <c r="N116" i="105"/>
  <c r="N103" i="105"/>
  <c r="N12" i="105"/>
  <c r="N19" i="105"/>
  <c r="N31" i="105"/>
  <c r="N28" i="105"/>
  <c r="N55" i="105"/>
  <c r="N62" i="105"/>
  <c r="N78" i="105"/>
  <c r="N85" i="105"/>
  <c r="N115" i="105"/>
  <c r="N102" i="105"/>
  <c r="N14" i="105"/>
  <c r="N8" i="105"/>
  <c r="N33" i="105"/>
  <c r="N34" i="105"/>
  <c r="N52" i="105"/>
  <c r="N69" i="105"/>
  <c r="N84" i="105"/>
  <c r="N80" i="105"/>
  <c r="N112" i="105"/>
  <c r="N99" i="105"/>
  <c r="N21" i="105"/>
  <c r="N15" i="105"/>
  <c r="N41" i="105"/>
  <c r="N30" i="105"/>
  <c r="N51" i="105"/>
  <c r="N68" i="105"/>
  <c r="N90" i="105"/>
  <c r="N91" i="105"/>
  <c r="N111" i="105"/>
  <c r="N104" i="105"/>
  <c r="N7" i="105"/>
  <c r="N4" i="105"/>
  <c r="N5" i="62"/>
  <c r="N56" i="84"/>
  <c r="N31" i="84"/>
  <c r="N6" i="84"/>
  <c r="N5" i="64"/>
  <c r="N6" i="73"/>
  <c r="AB2" i="137"/>
  <c r="O5" i="137"/>
  <c r="O20" i="137"/>
  <c r="O7" i="137"/>
  <c r="O13" i="137"/>
  <c r="O16" i="137"/>
  <c r="O21" i="137"/>
  <c r="O8" i="137"/>
  <c r="O17" i="137"/>
  <c r="O14" i="137"/>
  <c r="O9" i="137"/>
  <c r="O4" i="137"/>
  <c r="O18" i="137"/>
  <c r="O3" i="137"/>
  <c r="O6" i="137"/>
  <c r="O10" i="137"/>
  <c r="O12" i="137"/>
  <c r="O15" i="137"/>
  <c r="O19" i="137"/>
  <c r="Q2" i="137"/>
  <c r="N91" i="110"/>
  <c r="N15" i="94"/>
  <c r="N3" i="94"/>
  <c r="N20" i="94"/>
  <c r="N19" i="94"/>
  <c r="N7" i="94"/>
  <c r="N4" i="94"/>
  <c r="N21" i="94"/>
  <c r="N14" i="94"/>
  <c r="N87" i="124"/>
  <c r="N17" i="94"/>
  <c r="N16" i="94"/>
  <c r="N13" i="94"/>
  <c r="N18" i="94"/>
  <c r="P2" i="94"/>
  <c r="N12" i="94"/>
  <c r="N6" i="94"/>
  <c r="N10" i="94"/>
  <c r="N8" i="94"/>
  <c r="N51" i="125"/>
  <c r="O10" i="113"/>
  <c r="N9" i="94"/>
  <c r="N82" i="133"/>
  <c r="N19" i="134"/>
  <c r="N3" i="114"/>
  <c r="N9" i="131"/>
  <c r="N9" i="91"/>
  <c r="N63" i="84"/>
  <c r="N21" i="64"/>
  <c r="N11" i="73"/>
  <c r="G33" i="132"/>
  <c r="L55" i="91"/>
  <c r="E54" i="91"/>
  <c r="N14" i="134"/>
  <c r="N10" i="134"/>
  <c r="N13" i="134"/>
  <c r="N15" i="134"/>
  <c r="N21" i="134"/>
  <c r="N9" i="134"/>
  <c r="N12" i="134"/>
  <c r="N6" i="134"/>
  <c r="N18" i="134"/>
  <c r="N20" i="134"/>
  <c r="N7" i="134"/>
  <c r="N16" i="134"/>
  <c r="N4" i="134"/>
  <c r="N8" i="134"/>
  <c r="N17" i="134"/>
  <c r="N3" i="134"/>
  <c r="P2" i="134"/>
  <c r="N14" i="114"/>
  <c r="N9" i="114"/>
  <c r="N20" i="114"/>
  <c r="N21" i="114"/>
  <c r="N18" i="114"/>
  <c r="N6" i="114"/>
  <c r="N4" i="114"/>
  <c r="N15" i="114"/>
  <c r="N13" i="114"/>
  <c r="N7" i="114"/>
  <c r="N10" i="114"/>
  <c r="N16" i="114"/>
  <c r="N19" i="114"/>
  <c r="N8" i="114"/>
  <c r="N17" i="114"/>
  <c r="N12" i="114"/>
  <c r="N16" i="133"/>
  <c r="N18" i="133"/>
  <c r="N3" i="133"/>
  <c r="N34" i="133"/>
  <c r="N15" i="133"/>
  <c r="N86" i="133"/>
  <c r="N66" i="133"/>
  <c r="N51" i="133"/>
  <c r="N31" i="133"/>
  <c r="N12" i="133"/>
  <c r="N76" i="133"/>
  <c r="N28" i="133"/>
  <c r="N43" i="133"/>
  <c r="N79" i="133"/>
  <c r="N60" i="133"/>
  <c r="N91" i="133"/>
  <c r="N38" i="133"/>
  <c r="N40" i="133"/>
  <c r="N20" i="133"/>
  <c r="N37" i="133"/>
  <c r="N56" i="133"/>
  <c r="N88" i="133"/>
  <c r="N68" i="133"/>
  <c r="N8" i="133"/>
  <c r="N10" i="133"/>
  <c r="N33" i="133"/>
  <c r="N14" i="133"/>
  <c r="N93" i="133"/>
  <c r="N65" i="133"/>
  <c r="N45" i="133"/>
  <c r="N81" i="133"/>
  <c r="N62" i="133"/>
  <c r="N17" i="133"/>
  <c r="N19" i="133"/>
  <c r="N63" i="133"/>
  <c r="N27" i="133"/>
  <c r="N42" i="133"/>
  <c r="N78" i="133"/>
  <c r="N58" i="133"/>
  <c r="N90" i="133"/>
  <c r="N75" i="133"/>
  <c r="N30" i="133"/>
  <c r="N32" i="133"/>
  <c r="N4" i="133"/>
  <c r="N36" i="133"/>
  <c r="N55" i="133"/>
  <c r="N87" i="133"/>
  <c r="N67" i="133"/>
  <c r="N52" i="133"/>
  <c r="N84" i="133"/>
  <c r="N39" i="133"/>
  <c r="N41" i="133"/>
  <c r="N13" i="133"/>
  <c r="N85" i="133"/>
  <c r="N64" i="133"/>
  <c r="N44" i="133"/>
  <c r="N80" i="133"/>
  <c r="N61" i="133"/>
  <c r="N92" i="133"/>
  <c r="N7" i="133"/>
  <c r="N9" i="133"/>
  <c r="N54" i="133"/>
  <c r="N21" i="133"/>
  <c r="N6" i="133"/>
  <c r="N57" i="133"/>
  <c r="N89" i="133"/>
  <c r="N69" i="133"/>
  <c r="P26" i="133"/>
  <c r="A121" i="132"/>
  <c r="A99" i="132"/>
  <c r="A77" i="132"/>
  <c r="A55" i="132"/>
  <c r="E122" i="132"/>
  <c r="F122" i="132" s="1"/>
  <c r="G122" i="132" s="1"/>
  <c r="E100" i="132"/>
  <c r="F100" i="132" s="1"/>
  <c r="G100" i="132" s="1"/>
  <c r="E78" i="132"/>
  <c r="F78" i="132" s="1"/>
  <c r="G78" i="132" s="1"/>
  <c r="E56" i="132"/>
  <c r="F56" i="132" s="1"/>
  <c r="G56" i="132" s="1"/>
  <c r="F34" i="132"/>
  <c r="N3" i="131"/>
  <c r="N13" i="131"/>
  <c r="N14" i="131"/>
  <c r="N7" i="131"/>
  <c r="N17" i="131"/>
  <c r="N18" i="131"/>
  <c r="N12" i="131"/>
  <c r="N21" i="131"/>
  <c r="N6" i="131"/>
  <c r="N16" i="131"/>
  <c r="N10" i="131"/>
  <c r="N20" i="131"/>
  <c r="N15" i="131"/>
  <c r="N19" i="131"/>
  <c r="N4" i="131"/>
  <c r="N8" i="131"/>
  <c r="N82" i="131"/>
  <c r="N36" i="131"/>
  <c r="N28" i="131"/>
  <c r="N66" i="131"/>
  <c r="N68" i="131"/>
  <c r="N62" i="131"/>
  <c r="N30" i="131"/>
  <c r="N34" i="131"/>
  <c r="N37" i="131"/>
  <c r="N86" i="131"/>
  <c r="N79" i="131"/>
  <c r="N81" i="131"/>
  <c r="N75" i="131"/>
  <c r="N39" i="131"/>
  <c r="N32" i="131"/>
  <c r="N63" i="131"/>
  <c r="N60" i="131"/>
  <c r="N43" i="131"/>
  <c r="N88" i="131"/>
  <c r="N90" i="131"/>
  <c r="N84" i="131"/>
  <c r="N41" i="131"/>
  <c r="N44" i="131"/>
  <c r="N85" i="131"/>
  <c r="N56" i="131"/>
  <c r="N45" i="131"/>
  <c r="N52" i="131"/>
  <c r="N92" i="131"/>
  <c r="N51" i="131"/>
  <c r="N55" i="131"/>
  <c r="N38" i="131"/>
  <c r="N65" i="131"/>
  <c r="N58" i="131"/>
  <c r="N61" i="131"/>
  <c r="N27" i="131"/>
  <c r="N54" i="131"/>
  <c r="N76" i="131"/>
  <c r="N78" i="131"/>
  <c r="N67" i="131"/>
  <c r="N69" i="131"/>
  <c r="N42" i="131"/>
  <c r="N31" i="131"/>
  <c r="N33" i="131"/>
  <c r="N93" i="131"/>
  <c r="N87" i="131"/>
  <c r="N80" i="131"/>
  <c r="N40" i="131"/>
  <c r="N64" i="131"/>
  <c r="N57" i="131"/>
  <c r="N89" i="131"/>
  <c r="N91" i="131"/>
  <c r="P26" i="131"/>
  <c r="N65" i="84"/>
  <c r="N60" i="84"/>
  <c r="N57" i="84"/>
  <c r="N69" i="84"/>
  <c r="N66" i="84"/>
  <c r="N61" i="84"/>
  <c r="N70" i="84"/>
  <c r="N58" i="84"/>
  <c r="N54" i="84"/>
  <c r="N55" i="84"/>
  <c r="N67" i="84"/>
  <c r="N64" i="84"/>
  <c r="N59" i="84"/>
  <c r="N71" i="84"/>
  <c r="N72" i="84"/>
  <c r="N68" i="84"/>
  <c r="N43" i="84"/>
  <c r="N33" i="84"/>
  <c r="N29" i="84"/>
  <c r="N47" i="84"/>
  <c r="N42" i="84"/>
  <c r="N38" i="84"/>
  <c r="N34" i="84"/>
  <c r="N46" i="84"/>
  <c r="N40" i="84"/>
  <c r="N32" i="84"/>
  <c r="N35" i="84"/>
  <c r="N41" i="84"/>
  <c r="N44" i="84"/>
  <c r="N30" i="84"/>
  <c r="N36" i="84"/>
  <c r="N39" i="84"/>
  <c r="N45" i="84"/>
  <c r="N19" i="84"/>
  <c r="J41" i="94"/>
  <c r="J57" i="91"/>
  <c r="K56" i="91"/>
  <c r="N50" i="125"/>
  <c r="N44" i="125"/>
  <c r="N34" i="125"/>
  <c r="N48" i="125"/>
  <c r="N40" i="125"/>
  <c r="N38" i="125"/>
  <c r="N52" i="125"/>
  <c r="N45" i="125"/>
  <c r="N43" i="125"/>
  <c r="N49" i="125"/>
  <c r="N47" i="125"/>
  <c r="N37" i="125"/>
  <c r="N41" i="125"/>
  <c r="N35" i="125"/>
  <c r="N46" i="125"/>
  <c r="N39" i="125"/>
  <c r="N112" i="125"/>
  <c r="N62" i="125"/>
  <c r="N61" i="125"/>
  <c r="N69" i="125"/>
  <c r="N85" i="125"/>
  <c r="N116" i="125"/>
  <c r="N97" i="125"/>
  <c r="N71" i="125"/>
  <c r="N58" i="125"/>
  <c r="N94" i="125"/>
  <c r="N75" i="125"/>
  <c r="N109" i="125"/>
  <c r="N91" i="125"/>
  <c r="N63" i="125"/>
  <c r="N67" i="125"/>
  <c r="N83" i="125"/>
  <c r="N106" i="125"/>
  <c r="N87" i="125"/>
  <c r="N118" i="125"/>
  <c r="N103" i="125"/>
  <c r="N64" i="125"/>
  <c r="N84" i="125"/>
  <c r="N92" i="125"/>
  <c r="N115" i="125"/>
  <c r="N96" i="125"/>
  <c r="N81" i="125"/>
  <c r="N70" i="125"/>
  <c r="N104" i="125"/>
  <c r="N74" i="125"/>
  <c r="N108" i="125"/>
  <c r="N90" i="125"/>
  <c r="N120" i="125"/>
  <c r="N114" i="125"/>
  <c r="N68" i="125"/>
  <c r="N113" i="125"/>
  <c r="N86" i="125"/>
  <c r="N117" i="125"/>
  <c r="N98" i="125"/>
  <c r="N57" i="125"/>
  <c r="N93" i="125"/>
  <c r="N121" i="125"/>
  <c r="N95" i="125"/>
  <c r="N80" i="125"/>
  <c r="N110" i="125"/>
  <c r="N72" i="125"/>
  <c r="N66" i="125"/>
  <c r="N60" i="125"/>
  <c r="N73" i="125"/>
  <c r="N107" i="125"/>
  <c r="N89" i="125"/>
  <c r="N119" i="125"/>
  <c r="P56" i="125"/>
  <c r="N89" i="124"/>
  <c r="N45" i="124"/>
  <c r="N60" i="124"/>
  <c r="N91" i="124"/>
  <c r="N72" i="124"/>
  <c r="N32" i="124"/>
  <c r="N43" i="124"/>
  <c r="N48" i="124"/>
  <c r="N69" i="124"/>
  <c r="N50" i="124"/>
  <c r="N84" i="124"/>
  <c r="N66" i="124"/>
  <c r="N41" i="124"/>
  <c r="N88" i="124"/>
  <c r="N58" i="124"/>
  <c r="N81" i="124"/>
  <c r="N62" i="124"/>
  <c r="N93" i="124"/>
  <c r="N78" i="124"/>
  <c r="N79" i="124"/>
  <c r="N67" i="124"/>
  <c r="N96" i="124"/>
  <c r="N90" i="124"/>
  <c r="N71" i="124"/>
  <c r="N56" i="124"/>
  <c r="N38" i="124"/>
  <c r="N35" i="124"/>
  <c r="N37" i="124"/>
  <c r="N49" i="124"/>
  <c r="N83" i="124"/>
  <c r="N65" i="124"/>
  <c r="N95" i="124"/>
  <c r="N33" i="124"/>
  <c r="N44" i="124"/>
  <c r="N46" i="124"/>
  <c r="N61" i="124"/>
  <c r="N92" i="124"/>
  <c r="N73" i="124"/>
  <c r="N42" i="124"/>
  <c r="N68" i="124"/>
  <c r="N47" i="124"/>
  <c r="N70" i="124"/>
  <c r="N55" i="124"/>
  <c r="N85" i="124"/>
  <c r="N39" i="124"/>
  <c r="N59" i="124"/>
  <c r="N36" i="124"/>
  <c r="N82" i="124"/>
  <c r="N64" i="124"/>
  <c r="N94" i="124"/>
  <c r="P31" i="124"/>
  <c r="N88" i="110"/>
  <c r="N86" i="110"/>
  <c r="N92" i="110"/>
  <c r="N90" i="110"/>
  <c r="N80" i="110"/>
  <c r="N94" i="110"/>
  <c r="N84" i="110"/>
  <c r="N82" i="110"/>
  <c r="N89" i="110"/>
  <c r="N87" i="110"/>
  <c r="N78" i="110"/>
  <c r="N93" i="110"/>
  <c r="N77" i="110"/>
  <c r="N95" i="110"/>
  <c r="N83" i="110"/>
  <c r="N81" i="110"/>
  <c r="N65" i="110"/>
  <c r="N63" i="110"/>
  <c r="N69" i="110"/>
  <c r="N67" i="110"/>
  <c r="N57" i="110"/>
  <c r="N71" i="110"/>
  <c r="N61" i="110"/>
  <c r="N66" i="110"/>
  <c r="N64" i="110"/>
  <c r="N55" i="110"/>
  <c r="N70" i="110"/>
  <c r="N68" i="110"/>
  <c r="N59" i="110"/>
  <c r="N54" i="110"/>
  <c r="N72" i="110"/>
  <c r="N60" i="110"/>
  <c r="N58" i="110"/>
  <c r="N43" i="110"/>
  <c r="P2" i="114"/>
  <c r="O20" i="113"/>
  <c r="O13" i="113"/>
  <c r="O21" i="113"/>
  <c r="O14" i="113"/>
  <c r="O8" i="113"/>
  <c r="O6" i="113"/>
  <c r="O17" i="113"/>
  <c r="O15" i="113"/>
  <c r="O9" i="113"/>
  <c r="O7" i="113"/>
  <c r="O18" i="113"/>
  <c r="O3" i="113"/>
  <c r="O16" i="113"/>
  <c r="O12" i="113"/>
  <c r="O4" i="113"/>
  <c r="O19" i="113"/>
  <c r="Q2" i="113"/>
  <c r="N10" i="84"/>
  <c r="N7" i="84"/>
  <c r="N16" i="84"/>
  <c r="N11" i="84"/>
  <c r="N15" i="84"/>
  <c r="N20" i="84"/>
  <c r="N8" i="84"/>
  <c r="N4" i="84"/>
  <c r="N5" i="84"/>
  <c r="N17" i="84"/>
  <c r="N13" i="84"/>
  <c r="N14" i="84"/>
  <c r="N9" i="84"/>
  <c r="N21" i="84"/>
  <c r="N22" i="84"/>
  <c r="N18" i="84"/>
  <c r="N36" i="110"/>
  <c r="N45" i="110"/>
  <c r="N46" i="110"/>
  <c r="N44" i="110"/>
  <c r="N32" i="110"/>
  <c r="N31" i="110"/>
  <c r="N40" i="110"/>
  <c r="N47" i="110"/>
  <c r="N48" i="110"/>
  <c r="N34" i="110"/>
  <c r="N35" i="110"/>
  <c r="N42" i="110"/>
  <c r="P30" i="110"/>
  <c r="N49" i="110"/>
  <c r="N41" i="110"/>
  <c r="N37" i="110"/>
  <c r="N38" i="110"/>
  <c r="N16" i="91"/>
  <c r="N3" i="91"/>
  <c r="N8" i="91"/>
  <c r="N12" i="91"/>
  <c r="N14" i="91"/>
  <c r="N17" i="91"/>
  <c r="N20" i="91"/>
  <c r="N6" i="91"/>
  <c r="N15" i="91"/>
  <c r="N18" i="91"/>
  <c r="N13" i="91"/>
  <c r="N10" i="91"/>
  <c r="N21" i="91"/>
  <c r="N19" i="91"/>
  <c r="N7" i="91"/>
  <c r="N4" i="91"/>
  <c r="P2" i="91"/>
  <c r="P3" i="84"/>
  <c r="N7" i="73"/>
  <c r="N19" i="73"/>
  <c r="N16" i="73"/>
  <c r="N5" i="73"/>
  <c r="N8" i="73"/>
  <c r="N17" i="73"/>
  <c r="N20" i="73"/>
  <c r="N9" i="73"/>
  <c r="N4" i="73"/>
  <c r="N22" i="73"/>
  <c r="N18" i="73"/>
  <c r="N14" i="73"/>
  <c r="N13" i="73"/>
  <c r="N15" i="73"/>
  <c r="N10" i="73"/>
  <c r="N21" i="73"/>
  <c r="P3" i="73"/>
  <c r="N6" i="64"/>
  <c r="N15" i="64"/>
  <c r="N16" i="64"/>
  <c r="N7" i="64"/>
  <c r="N17" i="64"/>
  <c r="N8" i="64"/>
  <c r="N9" i="64"/>
  <c r="N19" i="64"/>
  <c r="N12" i="64"/>
  <c r="N10" i="64"/>
  <c r="N20" i="64"/>
  <c r="N3" i="64"/>
  <c r="N13" i="64"/>
  <c r="N18" i="64"/>
  <c r="N4" i="64"/>
  <c r="N14" i="64"/>
  <c r="P2" i="64"/>
  <c r="N8" i="62"/>
  <c r="N19" i="62"/>
  <c r="N13" i="62"/>
  <c r="N17" i="62"/>
  <c r="N12" i="62"/>
  <c r="N21" i="62"/>
  <c r="N3" i="62"/>
  <c r="N20" i="62"/>
  <c r="N14" i="62"/>
  <c r="N4" i="62"/>
  <c r="N6" i="62"/>
  <c r="N15" i="62"/>
  <c r="N9" i="62"/>
  <c r="N7" i="62"/>
  <c r="N18" i="62"/>
  <c r="N16" i="62"/>
  <c r="N10" i="62"/>
  <c r="M23" i="62"/>
  <c r="P2" i="62"/>
  <c r="O16" i="90" l="1"/>
  <c r="O17" i="90"/>
  <c r="O10" i="111"/>
  <c r="Q2" i="111"/>
  <c r="O8" i="111"/>
  <c r="O58" i="90"/>
  <c r="O43" i="90"/>
  <c r="O56" i="90"/>
  <c r="O5" i="90"/>
  <c r="Q2" i="115"/>
  <c r="O3" i="115"/>
  <c r="O16" i="115"/>
  <c r="O79" i="110"/>
  <c r="O56" i="110"/>
  <c r="O6" i="115"/>
  <c r="O20" i="115"/>
  <c r="O9" i="115"/>
  <c r="O18" i="115"/>
  <c r="O19" i="115"/>
  <c r="O33" i="110"/>
  <c r="O14" i="115"/>
  <c r="O13" i="115"/>
  <c r="O17" i="115"/>
  <c r="O8" i="115"/>
  <c r="O15" i="115"/>
  <c r="O7" i="115"/>
  <c r="O12" i="115"/>
  <c r="O21" i="115"/>
  <c r="O10" i="115"/>
  <c r="O34" i="124"/>
  <c r="O57" i="124"/>
  <c r="O80" i="124"/>
  <c r="O36" i="125"/>
  <c r="O59" i="125"/>
  <c r="O82" i="125"/>
  <c r="O105" i="125"/>
  <c r="O14" i="90"/>
  <c r="O20" i="90"/>
  <c r="O3" i="111"/>
  <c r="O17" i="111"/>
  <c r="O10" i="90"/>
  <c r="O53" i="90"/>
  <c r="O46" i="90"/>
  <c r="O13" i="90"/>
  <c r="O12" i="90"/>
  <c r="O6" i="111"/>
  <c r="O21" i="111"/>
  <c r="O52" i="90"/>
  <c r="O48" i="90"/>
  <c r="O3" i="90"/>
  <c r="O8" i="90"/>
  <c r="O4" i="111"/>
  <c r="O16" i="111"/>
  <c r="O42" i="90"/>
  <c r="O59" i="90"/>
  <c r="O9" i="90"/>
  <c r="O7" i="90"/>
  <c r="O7" i="111"/>
  <c r="O18" i="111"/>
  <c r="O20" i="111"/>
  <c r="O54" i="90"/>
  <c r="O55" i="90"/>
  <c r="O41" i="90"/>
  <c r="O21" i="90"/>
  <c r="O15" i="90"/>
  <c r="O12" i="111"/>
  <c r="O13" i="111"/>
  <c r="O47" i="90"/>
  <c r="O44" i="90"/>
  <c r="Q2" i="90"/>
  <c r="P47" i="90" s="1"/>
  <c r="O6" i="90"/>
  <c r="O4" i="90"/>
  <c r="O19" i="111"/>
  <c r="O9" i="111"/>
  <c r="O45" i="90"/>
  <c r="O51" i="90"/>
  <c r="O18" i="90"/>
  <c r="O19" i="90"/>
  <c r="O15" i="111"/>
  <c r="O14" i="111"/>
  <c r="O57" i="90"/>
  <c r="P5" i="113"/>
  <c r="P5" i="115"/>
  <c r="O5" i="133"/>
  <c r="O29" i="133"/>
  <c r="O53" i="133"/>
  <c r="O77" i="133"/>
  <c r="O5" i="134"/>
  <c r="O104" i="105"/>
  <c r="O5" i="114"/>
  <c r="O99" i="105"/>
  <c r="O39" i="105"/>
  <c r="O21" i="105"/>
  <c r="O38" i="105"/>
  <c r="O16" i="105"/>
  <c r="O51" i="105"/>
  <c r="O29" i="131"/>
  <c r="O54" i="105"/>
  <c r="O89" i="105"/>
  <c r="O84" i="105"/>
  <c r="O5" i="131"/>
  <c r="O53" i="131"/>
  <c r="O77" i="131"/>
  <c r="P5" i="111"/>
  <c r="O77" i="105"/>
  <c r="O53" i="105"/>
  <c r="O29" i="105"/>
  <c r="O5" i="105"/>
  <c r="Q26" i="105"/>
  <c r="P109" i="105" s="1"/>
  <c r="O32" i="105"/>
  <c r="O42" i="105"/>
  <c r="O57" i="105"/>
  <c r="O68" i="105"/>
  <c r="O87" i="105"/>
  <c r="O76" i="105"/>
  <c r="O105" i="105"/>
  <c r="O102" i="105"/>
  <c r="O19" i="105"/>
  <c r="O8" i="105"/>
  <c r="O45" i="105"/>
  <c r="O27" i="105"/>
  <c r="O67" i="105"/>
  <c r="O56" i="105"/>
  <c r="O85" i="105"/>
  <c r="O86" i="105"/>
  <c r="O115" i="105"/>
  <c r="O112" i="105"/>
  <c r="O15" i="105"/>
  <c r="O18" i="105"/>
  <c r="O44" i="105"/>
  <c r="O33" i="105"/>
  <c r="O69" i="105"/>
  <c r="O64" i="105"/>
  <c r="O92" i="105"/>
  <c r="O79" i="105"/>
  <c r="O117" i="105"/>
  <c r="O114" i="105"/>
  <c r="O17" i="105"/>
  <c r="O4" i="105"/>
  <c r="O28" i="105"/>
  <c r="O34" i="105"/>
  <c r="O31" i="105"/>
  <c r="O63" i="105"/>
  <c r="O66" i="105"/>
  <c r="O78" i="105"/>
  <c r="O81" i="105"/>
  <c r="O111" i="105"/>
  <c r="O100" i="105"/>
  <c r="O10" i="105"/>
  <c r="O14" i="105"/>
  <c r="O12" i="105"/>
  <c r="O41" i="105"/>
  <c r="O40" i="105"/>
  <c r="O60" i="105"/>
  <c r="O61" i="105"/>
  <c r="O52" i="105"/>
  <c r="O80" i="105"/>
  <c r="O75" i="105"/>
  <c r="O113" i="105"/>
  <c r="O108" i="105"/>
  <c r="O13" i="105"/>
  <c r="O7" i="105"/>
  <c r="O43" i="105"/>
  <c r="O30" i="105"/>
  <c r="O62" i="105"/>
  <c r="O58" i="105"/>
  <c r="O91" i="105"/>
  <c r="O88" i="105"/>
  <c r="O82" i="105"/>
  <c r="O109" i="105"/>
  <c r="O110" i="105"/>
  <c r="O20" i="105"/>
  <c r="O9" i="105"/>
  <c r="O37" i="105"/>
  <c r="O36" i="105"/>
  <c r="O55" i="105"/>
  <c r="O65" i="105"/>
  <c r="O93" i="105"/>
  <c r="O90" i="105"/>
  <c r="O103" i="105"/>
  <c r="O116" i="105"/>
  <c r="O106" i="105"/>
  <c r="O6" i="105"/>
  <c r="O3" i="105"/>
  <c r="O4" i="94"/>
  <c r="O5" i="94"/>
  <c r="O5" i="91"/>
  <c r="O5" i="62"/>
  <c r="O56" i="84"/>
  <c r="O31" i="84"/>
  <c r="O6" i="84"/>
  <c r="O5" i="64"/>
  <c r="O6" i="73"/>
  <c r="AB5" i="137"/>
  <c r="AA5" i="137" s="1"/>
  <c r="P5" i="137"/>
  <c r="AB21" i="137"/>
  <c r="AA21" i="137" s="1"/>
  <c r="AB15" i="137"/>
  <c r="AA15" i="137" s="1"/>
  <c r="AB13" i="137"/>
  <c r="AA13" i="137" s="1"/>
  <c r="AB14" i="137"/>
  <c r="AA14" i="137" s="1"/>
  <c r="AB20" i="137"/>
  <c r="AA20" i="137" s="1"/>
  <c r="AB12" i="137"/>
  <c r="AB19" i="137"/>
  <c r="AA19" i="137" s="1"/>
  <c r="AB18" i="137"/>
  <c r="AA18" i="137" s="1"/>
  <c r="AB17" i="137"/>
  <c r="AB16" i="137"/>
  <c r="AA16" i="137" s="1"/>
  <c r="AB3" i="137"/>
  <c r="AB10" i="137"/>
  <c r="AA10" i="137" s="1"/>
  <c r="AB9" i="137"/>
  <c r="AA9" i="137" s="1"/>
  <c r="AB8" i="137"/>
  <c r="AA8" i="137" s="1"/>
  <c r="AB7" i="137"/>
  <c r="AA7" i="137" s="1"/>
  <c r="AB6" i="137"/>
  <c r="AA6" i="137" s="1"/>
  <c r="AB4" i="137"/>
  <c r="AA4" i="137" s="1"/>
  <c r="P7" i="137"/>
  <c r="P19" i="137"/>
  <c r="P6" i="137"/>
  <c r="P12" i="137"/>
  <c r="P15" i="137"/>
  <c r="P4" i="137"/>
  <c r="P13" i="137"/>
  <c r="P16" i="137"/>
  <c r="P21" i="137"/>
  <c r="P8" i="137"/>
  <c r="P3" i="137"/>
  <c r="P17" i="137"/>
  <c r="P20" i="137"/>
  <c r="P9" i="137"/>
  <c r="P10" i="137"/>
  <c r="P14" i="137"/>
  <c r="P18" i="137"/>
  <c r="R2" i="137"/>
  <c r="O13" i="94"/>
  <c r="O6" i="94"/>
  <c r="Q2" i="94"/>
  <c r="P15" i="94" s="1"/>
  <c r="O9" i="94"/>
  <c r="O21" i="94"/>
  <c r="O8" i="94"/>
  <c r="O12" i="94"/>
  <c r="O3" i="94"/>
  <c r="O15" i="94"/>
  <c r="O84" i="110"/>
  <c r="O19" i="94"/>
  <c r="O18" i="94"/>
  <c r="O7" i="94"/>
  <c r="O14" i="94"/>
  <c r="O16" i="94"/>
  <c r="O17" i="94"/>
  <c r="O10" i="94"/>
  <c r="O20" i="94"/>
  <c r="O85" i="124"/>
  <c r="O50" i="125"/>
  <c r="P18" i="113"/>
  <c r="P20" i="115"/>
  <c r="O10" i="134"/>
  <c r="O9" i="114"/>
  <c r="O3" i="131"/>
  <c r="P9" i="111"/>
  <c r="O18" i="91"/>
  <c r="O18" i="62"/>
  <c r="O69" i="84"/>
  <c r="G34" i="132"/>
  <c r="O14" i="64"/>
  <c r="O11" i="73"/>
  <c r="P54" i="90"/>
  <c r="P44" i="90"/>
  <c r="L56" i="91"/>
  <c r="E56" i="91" s="1"/>
  <c r="E55" i="91"/>
  <c r="O3" i="134"/>
  <c r="O6" i="134"/>
  <c r="O20" i="134"/>
  <c r="O17" i="134"/>
  <c r="O12" i="134"/>
  <c r="O14" i="134"/>
  <c r="O4" i="134"/>
  <c r="O13" i="134"/>
  <c r="O15" i="134"/>
  <c r="O9" i="134"/>
  <c r="O7" i="134"/>
  <c r="O18" i="134"/>
  <c r="O16" i="134"/>
  <c r="O21" i="134"/>
  <c r="O8" i="134"/>
  <c r="O19" i="134"/>
  <c r="Q2" i="134"/>
  <c r="P12" i="111"/>
  <c r="P6" i="111"/>
  <c r="P4" i="111"/>
  <c r="P15" i="111"/>
  <c r="P13" i="111"/>
  <c r="P7" i="111"/>
  <c r="P21" i="111"/>
  <c r="P16" i="111"/>
  <c r="P3" i="111"/>
  <c r="P8" i="111"/>
  <c r="P20" i="111"/>
  <c r="P17" i="111"/>
  <c r="P10" i="111"/>
  <c r="P19" i="111"/>
  <c r="P14" i="111"/>
  <c r="P18" i="111"/>
  <c r="O4" i="114"/>
  <c r="O7" i="114"/>
  <c r="O10" i="114"/>
  <c r="O13" i="114"/>
  <c r="O16" i="114"/>
  <c r="O19" i="114"/>
  <c r="O21" i="114"/>
  <c r="O3" i="114"/>
  <c r="O20" i="114"/>
  <c r="O14" i="114"/>
  <c r="O8" i="114"/>
  <c r="O6" i="114"/>
  <c r="O17" i="114"/>
  <c r="O15" i="114"/>
  <c r="O12" i="114"/>
  <c r="O18" i="114"/>
  <c r="O6" i="133"/>
  <c r="O31" i="133"/>
  <c r="O3" i="133"/>
  <c r="O34" i="133"/>
  <c r="O85" i="133"/>
  <c r="O56" i="133"/>
  <c r="O88" i="133"/>
  <c r="O68" i="133"/>
  <c r="O15" i="133"/>
  <c r="O8" i="133"/>
  <c r="O40" i="133"/>
  <c r="O12" i="133"/>
  <c r="O93" i="133"/>
  <c r="O65" i="133"/>
  <c r="O45" i="133"/>
  <c r="O81" i="133"/>
  <c r="O28" i="133"/>
  <c r="O17" i="133"/>
  <c r="O75" i="133"/>
  <c r="O20" i="133"/>
  <c r="O14" i="133"/>
  <c r="O42" i="133"/>
  <c r="O78" i="133"/>
  <c r="O58" i="133"/>
  <c r="O90" i="133"/>
  <c r="O37" i="133"/>
  <c r="O30" i="133"/>
  <c r="O10" i="133"/>
  <c r="O33" i="133"/>
  <c r="O27" i="133"/>
  <c r="O55" i="133"/>
  <c r="O87" i="133"/>
  <c r="O67" i="133"/>
  <c r="O52" i="133"/>
  <c r="O7" i="133"/>
  <c r="O39" i="133"/>
  <c r="O19" i="133"/>
  <c r="O92" i="133"/>
  <c r="O36" i="133"/>
  <c r="O64" i="133"/>
  <c r="O44" i="133"/>
  <c r="O80" i="133"/>
  <c r="O61" i="133"/>
  <c r="O16" i="133"/>
  <c r="O62" i="133"/>
  <c r="O32" i="133"/>
  <c r="O4" i="133"/>
  <c r="O54" i="133"/>
  <c r="O57" i="133"/>
  <c r="O89" i="133"/>
  <c r="O69" i="133"/>
  <c r="O9" i="133"/>
  <c r="O41" i="133"/>
  <c r="O13" i="133"/>
  <c r="O63" i="133"/>
  <c r="O86" i="133"/>
  <c r="O66" i="133"/>
  <c r="O51" i="133"/>
  <c r="O82" i="133"/>
  <c r="O38" i="133"/>
  <c r="O18" i="133"/>
  <c r="O84" i="133"/>
  <c r="O21" i="133"/>
  <c r="O76" i="133"/>
  <c r="O43" i="133"/>
  <c r="O79" i="133"/>
  <c r="O60" i="133"/>
  <c r="O91" i="133"/>
  <c r="Q26" i="133"/>
  <c r="A100" i="132"/>
  <c r="A78" i="132"/>
  <c r="A56" i="132"/>
  <c r="A122" i="132"/>
  <c r="E123" i="132"/>
  <c r="F123" i="132" s="1"/>
  <c r="G123" i="132" s="1"/>
  <c r="E101" i="132"/>
  <c r="F101" i="132" s="1"/>
  <c r="G101" i="132" s="1"/>
  <c r="E79" i="132"/>
  <c r="F79" i="132" s="1"/>
  <c r="G79" i="132" s="1"/>
  <c r="E57" i="132"/>
  <c r="F57" i="132" s="1"/>
  <c r="G57" i="132" s="1"/>
  <c r="O19" i="131"/>
  <c r="O16" i="131"/>
  <c r="O4" i="131"/>
  <c r="O20" i="131"/>
  <c r="O9" i="131"/>
  <c r="O17" i="131"/>
  <c r="O21" i="131"/>
  <c r="O14" i="131"/>
  <c r="O8" i="131"/>
  <c r="O18" i="131"/>
  <c r="O13" i="131"/>
  <c r="O6" i="131"/>
  <c r="O10" i="131"/>
  <c r="O7" i="131"/>
  <c r="O15" i="131"/>
  <c r="O12" i="131"/>
  <c r="O91" i="131"/>
  <c r="O66" i="131"/>
  <c r="O68" i="131"/>
  <c r="O40" i="131"/>
  <c r="O36" i="131"/>
  <c r="O64" i="131"/>
  <c r="O62" i="131"/>
  <c r="O33" i="131"/>
  <c r="O37" i="131"/>
  <c r="O79" i="131"/>
  <c r="O81" i="131"/>
  <c r="O45" i="131"/>
  <c r="O58" i="131"/>
  <c r="O32" i="131"/>
  <c r="O84" i="131"/>
  <c r="O63" i="131"/>
  <c r="O86" i="131"/>
  <c r="O88" i="131"/>
  <c r="O90" i="131"/>
  <c r="O56" i="131"/>
  <c r="O30" i="131"/>
  <c r="O41" i="131"/>
  <c r="O52" i="131"/>
  <c r="O76" i="131"/>
  <c r="O65" i="131"/>
  <c r="O67" i="131"/>
  <c r="O69" i="131"/>
  <c r="O28" i="131"/>
  <c r="O39" i="131"/>
  <c r="O43" i="131"/>
  <c r="O61" i="131"/>
  <c r="O85" i="131"/>
  <c r="O78" i="131"/>
  <c r="O80" i="131"/>
  <c r="O82" i="131"/>
  <c r="O34" i="131"/>
  <c r="O54" i="131"/>
  <c r="O92" i="131"/>
  <c r="O93" i="131"/>
  <c r="O87" i="131"/>
  <c r="O89" i="131"/>
  <c r="O38" i="131"/>
  <c r="O75" i="131"/>
  <c r="O42" i="131"/>
  <c r="O44" i="131"/>
  <c r="O51" i="131"/>
  <c r="O31" i="131"/>
  <c r="O27" i="131"/>
  <c r="O55" i="131"/>
  <c r="O57" i="131"/>
  <c r="O60" i="131"/>
  <c r="Q26" i="131"/>
  <c r="P5" i="131" s="1"/>
  <c r="O60" i="84"/>
  <c r="O65" i="84"/>
  <c r="O54" i="84"/>
  <c r="O57" i="84"/>
  <c r="O61" i="84"/>
  <c r="O63" i="84"/>
  <c r="O66" i="84"/>
  <c r="O70" i="84"/>
  <c r="O71" i="84"/>
  <c r="O58" i="84"/>
  <c r="O55" i="84"/>
  <c r="O67" i="84"/>
  <c r="O64" i="84"/>
  <c r="O59" i="84"/>
  <c r="O72" i="84"/>
  <c r="O68" i="84"/>
  <c r="O35" i="84"/>
  <c r="O38" i="84"/>
  <c r="O42" i="84"/>
  <c r="O46" i="84"/>
  <c r="O34" i="84"/>
  <c r="O43" i="84"/>
  <c r="O40" i="84"/>
  <c r="O29" i="84"/>
  <c r="O44" i="84"/>
  <c r="O30" i="84"/>
  <c r="O32" i="84"/>
  <c r="O36" i="84"/>
  <c r="O39" i="84"/>
  <c r="O41" i="84"/>
  <c r="O45" i="84"/>
  <c r="O47" i="84"/>
  <c r="O33" i="84"/>
  <c r="O10" i="84"/>
  <c r="J42" i="94"/>
  <c r="J58" i="91"/>
  <c r="K57" i="91"/>
  <c r="O45" i="125"/>
  <c r="O43" i="125"/>
  <c r="O35" i="125"/>
  <c r="O49" i="125"/>
  <c r="O47" i="125"/>
  <c r="O39" i="125"/>
  <c r="O37" i="125"/>
  <c r="O51" i="125"/>
  <c r="O44" i="125"/>
  <c r="O41" i="125"/>
  <c r="O48" i="125"/>
  <c r="O46" i="125"/>
  <c r="O52" i="125"/>
  <c r="O34" i="125"/>
  <c r="O40" i="125"/>
  <c r="O38" i="125"/>
  <c r="O110" i="125"/>
  <c r="O70" i="125"/>
  <c r="O57" i="125"/>
  <c r="O68" i="125"/>
  <c r="O84" i="125"/>
  <c r="O115" i="125"/>
  <c r="O96" i="125"/>
  <c r="O81" i="125"/>
  <c r="O62" i="125"/>
  <c r="O66" i="125"/>
  <c r="O121" i="125"/>
  <c r="O93" i="125"/>
  <c r="O74" i="125"/>
  <c r="O108" i="125"/>
  <c r="O90" i="125"/>
  <c r="O71" i="125"/>
  <c r="O104" i="125"/>
  <c r="O86" i="125"/>
  <c r="O117" i="125"/>
  <c r="O98" i="125"/>
  <c r="O63" i="125"/>
  <c r="O60" i="125"/>
  <c r="O91" i="125"/>
  <c r="O114" i="125"/>
  <c r="O95" i="125"/>
  <c r="O80" i="125"/>
  <c r="O83" i="125"/>
  <c r="O58" i="125"/>
  <c r="O103" i="125"/>
  <c r="O73" i="125"/>
  <c r="O107" i="125"/>
  <c r="O89" i="125"/>
  <c r="O119" i="125"/>
  <c r="O64" i="125"/>
  <c r="O67" i="125"/>
  <c r="O112" i="125"/>
  <c r="O85" i="125"/>
  <c r="O116" i="125"/>
  <c r="O97" i="125"/>
  <c r="O92" i="125"/>
  <c r="O113" i="125"/>
  <c r="O120" i="125"/>
  <c r="O94" i="125"/>
  <c r="O75" i="125"/>
  <c r="O109" i="125"/>
  <c r="O61" i="125"/>
  <c r="O69" i="125"/>
  <c r="O72" i="125"/>
  <c r="O106" i="125"/>
  <c r="O87" i="125"/>
  <c r="O118" i="125"/>
  <c r="Q56" i="125"/>
  <c r="O38" i="124"/>
  <c r="O33" i="124"/>
  <c r="O88" i="124"/>
  <c r="O96" i="124"/>
  <c r="O90" i="124"/>
  <c r="O71" i="124"/>
  <c r="O56" i="124"/>
  <c r="O67" i="124"/>
  <c r="O42" i="124"/>
  <c r="O35" i="124"/>
  <c r="O59" i="124"/>
  <c r="O49" i="124"/>
  <c r="O83" i="124"/>
  <c r="O65" i="124"/>
  <c r="O39" i="124"/>
  <c r="O66" i="124"/>
  <c r="O44" i="124"/>
  <c r="O68" i="124"/>
  <c r="O61" i="124"/>
  <c r="O92" i="124"/>
  <c r="O73" i="124"/>
  <c r="O37" i="124"/>
  <c r="O78" i="124"/>
  <c r="O70" i="124"/>
  <c r="O55" i="124"/>
  <c r="O95" i="124"/>
  <c r="O47" i="124"/>
  <c r="O36" i="124"/>
  <c r="O89" i="124"/>
  <c r="O82" i="124"/>
  <c r="O64" i="124"/>
  <c r="O94" i="124"/>
  <c r="O32" i="124"/>
  <c r="O87" i="124"/>
  <c r="O45" i="124"/>
  <c r="O60" i="124"/>
  <c r="O91" i="124"/>
  <c r="O72" i="124"/>
  <c r="O41" i="124"/>
  <c r="O48" i="124"/>
  <c r="O69" i="124"/>
  <c r="O50" i="124"/>
  <c r="O84" i="124"/>
  <c r="O46" i="124"/>
  <c r="O79" i="124"/>
  <c r="O43" i="124"/>
  <c r="O58" i="124"/>
  <c r="O81" i="124"/>
  <c r="O62" i="124"/>
  <c r="O93" i="124"/>
  <c r="Q31" i="124"/>
  <c r="O83" i="110"/>
  <c r="O81" i="110"/>
  <c r="O88" i="110"/>
  <c r="O86" i="110"/>
  <c r="O78" i="110"/>
  <c r="O92" i="110"/>
  <c r="O90" i="110"/>
  <c r="O82" i="110"/>
  <c r="O80" i="110"/>
  <c r="O94" i="110"/>
  <c r="O87" i="110"/>
  <c r="O91" i="110"/>
  <c r="O89" i="110"/>
  <c r="O95" i="110"/>
  <c r="O93" i="110"/>
  <c r="O77" i="110"/>
  <c r="O63" i="110"/>
  <c r="O64" i="110"/>
  <c r="O61" i="110"/>
  <c r="O68" i="110"/>
  <c r="O66" i="110"/>
  <c r="O72" i="110"/>
  <c r="O70" i="110"/>
  <c r="O54" i="110"/>
  <c r="O60" i="110"/>
  <c r="O58" i="110"/>
  <c r="O65" i="110"/>
  <c r="O55" i="110"/>
  <c r="O69" i="110"/>
  <c r="O67" i="110"/>
  <c r="O59" i="110"/>
  <c r="O57" i="110"/>
  <c r="O71" i="110"/>
  <c r="O40" i="110"/>
  <c r="P8" i="115"/>
  <c r="P3" i="115"/>
  <c r="P17" i="115"/>
  <c r="P19" i="115"/>
  <c r="P15" i="115"/>
  <c r="P18" i="115"/>
  <c r="P4" i="115"/>
  <c r="P13" i="115"/>
  <c r="P7" i="115"/>
  <c r="P21" i="115"/>
  <c r="P16" i="115"/>
  <c r="P14" i="115"/>
  <c r="P12" i="115"/>
  <c r="P10" i="115"/>
  <c r="P6" i="115"/>
  <c r="P9" i="115"/>
  <c r="R2" i="115"/>
  <c r="Q2" i="114"/>
  <c r="P10" i="113"/>
  <c r="P13" i="113"/>
  <c r="P12" i="113"/>
  <c r="P15" i="113"/>
  <c r="P16" i="113"/>
  <c r="P17" i="113"/>
  <c r="P19" i="113"/>
  <c r="P6" i="113"/>
  <c r="P3" i="113"/>
  <c r="P9" i="113"/>
  <c r="P20" i="113"/>
  <c r="P14" i="113"/>
  <c r="P4" i="113"/>
  <c r="P7" i="113"/>
  <c r="P21" i="113"/>
  <c r="P8" i="113"/>
  <c r="R2" i="113"/>
  <c r="R2" i="111"/>
  <c r="O22" i="84"/>
  <c r="O18" i="84"/>
  <c r="O15" i="84"/>
  <c r="O19" i="84"/>
  <c r="O4" i="84"/>
  <c r="O7" i="84"/>
  <c r="O11" i="84"/>
  <c r="O13" i="84"/>
  <c r="O16" i="84"/>
  <c r="O20" i="84"/>
  <c r="O21" i="84"/>
  <c r="O8" i="84"/>
  <c r="O5" i="84"/>
  <c r="O17" i="84"/>
  <c r="O14" i="84"/>
  <c r="O9" i="84"/>
  <c r="O36" i="110"/>
  <c r="O34" i="110"/>
  <c r="O48" i="110"/>
  <c r="O42" i="110"/>
  <c r="O46" i="110"/>
  <c r="O38" i="110"/>
  <c r="O37" i="110"/>
  <c r="O49" i="110"/>
  <c r="O41" i="110"/>
  <c r="O45" i="110"/>
  <c r="O35" i="110"/>
  <c r="O44" i="110"/>
  <c r="O31" i="110"/>
  <c r="O32" i="110"/>
  <c r="O47" i="110"/>
  <c r="Q30" i="110"/>
  <c r="O43" i="110"/>
  <c r="O21" i="91"/>
  <c r="O16" i="91"/>
  <c r="O8" i="91"/>
  <c r="O14" i="91"/>
  <c r="O17" i="91"/>
  <c r="O3" i="91"/>
  <c r="O9" i="91"/>
  <c r="O12" i="91"/>
  <c r="O6" i="91"/>
  <c r="O20" i="91"/>
  <c r="O4" i="91"/>
  <c r="O15" i="91"/>
  <c r="O10" i="91"/>
  <c r="O13" i="91"/>
  <c r="O7" i="91"/>
  <c r="O19" i="91"/>
  <c r="Q2" i="91"/>
  <c r="P13" i="90"/>
  <c r="P16" i="90"/>
  <c r="P3" i="90"/>
  <c r="P19" i="90"/>
  <c r="Q3" i="84"/>
  <c r="O15" i="73"/>
  <c r="O18" i="73"/>
  <c r="O7" i="73"/>
  <c r="O10" i="73"/>
  <c r="O16" i="73"/>
  <c r="O19" i="73"/>
  <c r="O5" i="73"/>
  <c r="O13" i="73"/>
  <c r="O4" i="73"/>
  <c r="O14" i="73"/>
  <c r="O21" i="73"/>
  <c r="O22" i="73"/>
  <c r="O8" i="73"/>
  <c r="O20" i="73"/>
  <c r="O17" i="73"/>
  <c r="O9" i="73"/>
  <c r="Q3" i="73"/>
  <c r="O9" i="64"/>
  <c r="O17" i="64"/>
  <c r="O10" i="64"/>
  <c r="O18" i="64"/>
  <c r="O3" i="64"/>
  <c r="O19" i="64"/>
  <c r="O4" i="64"/>
  <c r="O12" i="64"/>
  <c r="O20" i="64"/>
  <c r="O13" i="64"/>
  <c r="O21" i="64"/>
  <c r="O6" i="64"/>
  <c r="O7" i="64"/>
  <c r="O15" i="64"/>
  <c r="O8" i="64"/>
  <c r="O16" i="64"/>
  <c r="Q2" i="64"/>
  <c r="O21" i="62"/>
  <c r="O14" i="62"/>
  <c r="O3" i="62"/>
  <c r="O4" i="62"/>
  <c r="O13" i="62"/>
  <c r="O8" i="62"/>
  <c r="O20" i="62"/>
  <c r="O19" i="62"/>
  <c r="O6" i="62"/>
  <c r="O17" i="62"/>
  <c r="O15" i="62"/>
  <c r="O9" i="62"/>
  <c r="O7" i="62"/>
  <c r="O12" i="62"/>
  <c r="O16" i="62"/>
  <c r="O10" i="62"/>
  <c r="N23" i="62"/>
  <c r="Q2" i="62"/>
  <c r="P9" i="90" l="1"/>
  <c r="P7" i="90"/>
  <c r="P48" i="90"/>
  <c r="P58" i="90"/>
  <c r="P14" i="90"/>
  <c r="P4" i="90"/>
  <c r="P59" i="90"/>
  <c r="P50" i="90"/>
  <c r="P10" i="90"/>
  <c r="P15" i="90"/>
  <c r="P56" i="90"/>
  <c r="P46" i="90"/>
  <c r="P17" i="90"/>
  <c r="P20" i="90"/>
  <c r="P55" i="90"/>
  <c r="P41" i="90"/>
  <c r="P52" i="90"/>
  <c r="P57" i="90"/>
  <c r="R2" i="90"/>
  <c r="Q43" i="90" s="1"/>
  <c r="P8" i="90"/>
  <c r="P12" i="90"/>
  <c r="P18" i="90"/>
  <c r="P21" i="90"/>
  <c r="P6" i="90"/>
  <c r="P51" i="90"/>
  <c r="P42" i="90"/>
  <c r="P45" i="90"/>
  <c r="P53" i="90"/>
  <c r="P5" i="90"/>
  <c r="P43" i="90"/>
  <c r="P79" i="110"/>
  <c r="P56" i="110"/>
  <c r="P33" i="110"/>
  <c r="P34" i="124"/>
  <c r="P57" i="124"/>
  <c r="P80" i="124"/>
  <c r="P36" i="125"/>
  <c r="P59" i="125"/>
  <c r="P82" i="125"/>
  <c r="P105" i="125"/>
  <c r="Q5" i="113"/>
  <c r="Q5" i="115"/>
  <c r="P5" i="133"/>
  <c r="P29" i="133"/>
  <c r="P53" i="133"/>
  <c r="P77" i="133"/>
  <c r="P7" i="105"/>
  <c r="P34" i="105"/>
  <c r="P5" i="134"/>
  <c r="P5" i="114"/>
  <c r="P29" i="131"/>
  <c r="P53" i="131"/>
  <c r="P77" i="131"/>
  <c r="P114" i="105"/>
  <c r="P36" i="105"/>
  <c r="P13" i="105"/>
  <c r="P58" i="105"/>
  <c r="P69" i="105"/>
  <c r="R26" i="105"/>
  <c r="Q101" i="105" s="1"/>
  <c r="P75" i="105"/>
  <c r="P85" i="105"/>
  <c r="Q5" i="111"/>
  <c r="P14" i="105"/>
  <c r="P101" i="105"/>
  <c r="P41" i="105"/>
  <c r="P28" i="105"/>
  <c r="P56" i="105"/>
  <c r="P66" i="105"/>
  <c r="P86" i="105"/>
  <c r="P78" i="105"/>
  <c r="P106" i="105"/>
  <c r="P108" i="105"/>
  <c r="P103" i="105"/>
  <c r="P10" i="105"/>
  <c r="P37" i="105"/>
  <c r="P38" i="105"/>
  <c r="P52" i="105"/>
  <c r="P62" i="105"/>
  <c r="P81" i="105"/>
  <c r="P88" i="105"/>
  <c r="P116" i="105"/>
  <c r="P110" i="105"/>
  <c r="P9" i="105"/>
  <c r="P6" i="105"/>
  <c r="P44" i="105"/>
  <c r="P33" i="105"/>
  <c r="P60" i="105"/>
  <c r="P65" i="105"/>
  <c r="P87" i="105"/>
  <c r="P76" i="105"/>
  <c r="P102" i="105"/>
  <c r="P99" i="105"/>
  <c r="P3" i="105"/>
  <c r="P4" i="105"/>
  <c r="P30" i="105"/>
  <c r="P27" i="105"/>
  <c r="P54" i="105"/>
  <c r="P67" i="105"/>
  <c r="P93" i="105"/>
  <c r="P80" i="105"/>
  <c r="P104" i="105"/>
  <c r="P105" i="105"/>
  <c r="P19" i="105"/>
  <c r="P16" i="105"/>
  <c r="P20" i="105"/>
  <c r="P43" i="105"/>
  <c r="P32" i="105"/>
  <c r="P31" i="105"/>
  <c r="P55" i="105"/>
  <c r="P61" i="105"/>
  <c r="P82" i="105"/>
  <c r="P84" i="105"/>
  <c r="P112" i="105"/>
  <c r="P115" i="105"/>
  <c r="P21" i="105"/>
  <c r="P18" i="105"/>
  <c r="P45" i="105"/>
  <c r="P40" i="105"/>
  <c r="P68" i="105"/>
  <c r="P57" i="105"/>
  <c r="P64" i="105"/>
  <c r="P89" i="105"/>
  <c r="P90" i="105"/>
  <c r="P113" i="105"/>
  <c r="P111" i="105"/>
  <c r="P15" i="105"/>
  <c r="P8" i="105"/>
  <c r="P39" i="105"/>
  <c r="P42" i="105"/>
  <c r="P63" i="105"/>
  <c r="P51" i="105"/>
  <c r="P79" i="105"/>
  <c r="P92" i="105"/>
  <c r="P91" i="105"/>
  <c r="P100" i="105"/>
  <c r="P117" i="105"/>
  <c r="P17" i="105"/>
  <c r="P12" i="105"/>
  <c r="Q77" i="105"/>
  <c r="P77" i="105"/>
  <c r="P53" i="105"/>
  <c r="P29" i="105"/>
  <c r="P5" i="105"/>
  <c r="P5" i="94"/>
  <c r="P8" i="94"/>
  <c r="P5" i="91"/>
  <c r="P16" i="94"/>
  <c r="P6" i="94"/>
  <c r="P9" i="94"/>
  <c r="P5" i="62"/>
  <c r="P56" i="84"/>
  <c r="P31" i="84"/>
  <c r="P6" i="84"/>
  <c r="P5" i="64"/>
  <c r="P6" i="73"/>
  <c r="Q14" i="137"/>
  <c r="Q5" i="137"/>
  <c r="P13" i="94"/>
  <c r="P20" i="94"/>
  <c r="P4" i="94"/>
  <c r="P14" i="94"/>
  <c r="P7" i="94"/>
  <c r="P3" i="94"/>
  <c r="P19" i="94"/>
  <c r="P12" i="94"/>
  <c r="P10" i="94"/>
  <c r="P17" i="94"/>
  <c r="R2" i="94"/>
  <c r="P18" i="94"/>
  <c r="P21" i="94"/>
  <c r="AA17" i="137"/>
  <c r="AB23" i="137"/>
  <c r="AB22" i="137"/>
  <c r="AB11" i="137"/>
  <c r="AA12" i="137"/>
  <c r="Z22" i="137"/>
  <c r="Z23" i="137"/>
  <c r="AA3" i="137"/>
  <c r="Z11" i="137"/>
  <c r="Q13" i="137"/>
  <c r="Q19" i="137"/>
  <c r="Q9" i="137"/>
  <c r="Q21" i="137"/>
  <c r="Q8" i="137"/>
  <c r="Q18" i="137"/>
  <c r="Q17" i="137"/>
  <c r="Q3" i="137"/>
  <c r="Q12" i="137"/>
  <c r="Q6" i="137"/>
  <c r="Q20" i="137"/>
  <c r="Q15" i="137"/>
  <c r="Q10" i="137"/>
  <c r="Q7" i="137"/>
  <c r="Q4" i="137"/>
  <c r="Q16" i="137"/>
  <c r="S2" i="137"/>
  <c r="P77" i="110"/>
  <c r="P84" i="124"/>
  <c r="P50" i="125"/>
  <c r="Q17" i="113"/>
  <c r="P81" i="133"/>
  <c r="P7" i="134"/>
  <c r="P17" i="114"/>
  <c r="P13" i="131"/>
  <c r="P8" i="91"/>
  <c r="P15" i="62"/>
  <c r="P59" i="84"/>
  <c r="P21" i="64"/>
  <c r="Q48" i="90"/>
  <c r="Q41" i="90"/>
  <c r="Q55" i="90"/>
  <c r="Q44" i="90"/>
  <c r="Q58" i="90"/>
  <c r="Q52" i="90"/>
  <c r="L57" i="91"/>
  <c r="P21" i="134"/>
  <c r="P15" i="134"/>
  <c r="P10" i="134"/>
  <c r="P19" i="134"/>
  <c r="P16" i="134"/>
  <c r="P3" i="134"/>
  <c r="P20" i="134"/>
  <c r="P12" i="134"/>
  <c r="P8" i="134"/>
  <c r="P17" i="134"/>
  <c r="P4" i="134"/>
  <c r="P14" i="134"/>
  <c r="P9" i="134"/>
  <c r="P13" i="134"/>
  <c r="P6" i="134"/>
  <c r="P18" i="134"/>
  <c r="R2" i="134"/>
  <c r="Q9" i="111"/>
  <c r="Q8" i="111"/>
  <c r="Q18" i="111"/>
  <c r="Q14" i="111"/>
  <c r="Q17" i="111"/>
  <c r="Q3" i="111"/>
  <c r="Q6" i="111"/>
  <c r="Q12" i="111"/>
  <c r="Q15" i="111"/>
  <c r="Q20" i="111"/>
  <c r="Q7" i="111"/>
  <c r="Q4" i="111"/>
  <c r="Q16" i="111"/>
  <c r="Q13" i="111"/>
  <c r="Q10" i="111"/>
  <c r="Q21" i="111"/>
  <c r="Q19" i="111"/>
  <c r="P12" i="114"/>
  <c r="P15" i="114"/>
  <c r="P18" i="114"/>
  <c r="P20" i="114"/>
  <c r="P10" i="114"/>
  <c r="P4" i="114"/>
  <c r="P7" i="114"/>
  <c r="P13" i="114"/>
  <c r="P16" i="114"/>
  <c r="P21" i="114"/>
  <c r="P19" i="114"/>
  <c r="P8" i="114"/>
  <c r="P14" i="114"/>
  <c r="P3" i="114"/>
  <c r="P6" i="114"/>
  <c r="P9" i="114"/>
  <c r="P14" i="133"/>
  <c r="P37" i="133"/>
  <c r="P17" i="133"/>
  <c r="P10" i="133"/>
  <c r="P4" i="133"/>
  <c r="P84" i="133"/>
  <c r="P55" i="133"/>
  <c r="P87" i="133"/>
  <c r="P67" i="133"/>
  <c r="P27" i="133"/>
  <c r="P69" i="133"/>
  <c r="P30" i="133"/>
  <c r="P19" i="133"/>
  <c r="P13" i="133"/>
  <c r="P92" i="133"/>
  <c r="P64" i="133"/>
  <c r="P44" i="133"/>
  <c r="P80" i="133"/>
  <c r="P7" i="133"/>
  <c r="P39" i="133"/>
  <c r="P32" i="133"/>
  <c r="P21" i="133"/>
  <c r="P54" i="133"/>
  <c r="P57" i="133"/>
  <c r="P89" i="133"/>
  <c r="P36" i="133"/>
  <c r="P16" i="133"/>
  <c r="P91" i="133"/>
  <c r="P41" i="133"/>
  <c r="P34" i="133"/>
  <c r="P63" i="133"/>
  <c r="P86" i="133"/>
  <c r="P66" i="133"/>
  <c r="P51" i="133"/>
  <c r="P61" i="133"/>
  <c r="P9" i="133"/>
  <c r="P3" i="133"/>
  <c r="P52" i="133"/>
  <c r="P76" i="133"/>
  <c r="P43" i="133"/>
  <c r="P79" i="133"/>
  <c r="P60" i="133"/>
  <c r="P6" i="133"/>
  <c r="P38" i="133"/>
  <c r="P18" i="133"/>
  <c r="P12" i="133"/>
  <c r="P85" i="133"/>
  <c r="P56" i="133"/>
  <c r="P88" i="133"/>
  <c r="P68" i="133"/>
  <c r="P15" i="133"/>
  <c r="P82" i="133"/>
  <c r="P31" i="133"/>
  <c r="P20" i="133"/>
  <c r="P62" i="133"/>
  <c r="P93" i="133"/>
  <c r="P65" i="133"/>
  <c r="P45" i="133"/>
  <c r="P28" i="133"/>
  <c r="P8" i="133"/>
  <c r="P40" i="133"/>
  <c r="P33" i="133"/>
  <c r="P75" i="133"/>
  <c r="P42" i="133"/>
  <c r="P78" i="133"/>
  <c r="P58" i="133"/>
  <c r="P90" i="133"/>
  <c r="R26" i="133"/>
  <c r="A123" i="132"/>
  <c r="A101" i="132"/>
  <c r="A57" i="132"/>
  <c r="E124" i="132"/>
  <c r="F124" i="132" s="1"/>
  <c r="G124" i="132" s="1"/>
  <c r="E102" i="132"/>
  <c r="F102" i="132" s="1"/>
  <c r="G102" i="132" s="1"/>
  <c r="A79" i="132"/>
  <c r="E80" i="132"/>
  <c r="F80" i="132" s="1"/>
  <c r="G80" i="132" s="1"/>
  <c r="E58" i="132"/>
  <c r="F58" i="132" s="1"/>
  <c r="G58" i="132" s="1"/>
  <c r="F35" i="132"/>
  <c r="G35" i="132" s="1"/>
  <c r="P6" i="131"/>
  <c r="P12" i="131"/>
  <c r="P17" i="131"/>
  <c r="P10" i="131"/>
  <c r="P16" i="131"/>
  <c r="P4" i="131"/>
  <c r="P15" i="131"/>
  <c r="P20" i="131"/>
  <c r="P21" i="131"/>
  <c r="P19" i="131"/>
  <c r="P8" i="131"/>
  <c r="P9" i="131"/>
  <c r="P14" i="131"/>
  <c r="P3" i="131"/>
  <c r="P18" i="131"/>
  <c r="P7" i="131"/>
  <c r="P69" i="131"/>
  <c r="P40" i="131"/>
  <c r="P62" i="131"/>
  <c r="P93" i="131"/>
  <c r="P87" i="131"/>
  <c r="P89" i="131"/>
  <c r="P51" i="131"/>
  <c r="P34" i="131"/>
  <c r="P75" i="131"/>
  <c r="P64" i="131"/>
  <c r="P66" i="131"/>
  <c r="P68" i="131"/>
  <c r="P33" i="131"/>
  <c r="P91" i="131"/>
  <c r="P44" i="131"/>
  <c r="P84" i="131"/>
  <c r="P79" i="131"/>
  <c r="P81" i="131"/>
  <c r="P37" i="131"/>
  <c r="P30" i="131"/>
  <c r="P52" i="131"/>
  <c r="P92" i="131"/>
  <c r="P86" i="131"/>
  <c r="P88" i="131"/>
  <c r="P90" i="131"/>
  <c r="P28" i="131"/>
  <c r="P39" i="131"/>
  <c r="P55" i="131"/>
  <c r="P54" i="131"/>
  <c r="P43" i="131"/>
  <c r="P45" i="131"/>
  <c r="P27" i="131"/>
  <c r="P38" i="131"/>
  <c r="P57" i="131"/>
  <c r="P32" i="131"/>
  <c r="P61" i="131"/>
  <c r="P63" i="131"/>
  <c r="P56" i="131"/>
  <c r="P58" i="131"/>
  <c r="P42" i="131"/>
  <c r="P82" i="131"/>
  <c r="P41" i="131"/>
  <c r="P36" i="131"/>
  <c r="P76" i="131"/>
  <c r="P65" i="131"/>
  <c r="P67" i="131"/>
  <c r="P31" i="131"/>
  <c r="P60" i="131"/>
  <c r="P85" i="131"/>
  <c r="P78" i="131"/>
  <c r="P80" i="131"/>
  <c r="R26" i="131"/>
  <c r="P54" i="84"/>
  <c r="P71" i="84"/>
  <c r="P63" i="84"/>
  <c r="P68" i="84"/>
  <c r="P61" i="84"/>
  <c r="P65" i="84"/>
  <c r="P60" i="84"/>
  <c r="P70" i="84"/>
  <c r="P57" i="84"/>
  <c r="P69" i="84"/>
  <c r="P55" i="84"/>
  <c r="P66" i="84"/>
  <c r="P64" i="84"/>
  <c r="P58" i="84"/>
  <c r="P72" i="84"/>
  <c r="P67" i="84"/>
  <c r="P33" i="84"/>
  <c r="P29" i="84"/>
  <c r="P32" i="84"/>
  <c r="P44" i="84"/>
  <c r="P38" i="84"/>
  <c r="P41" i="84"/>
  <c r="P46" i="84"/>
  <c r="P45" i="84"/>
  <c r="P30" i="84"/>
  <c r="P39" i="84"/>
  <c r="P42" i="84"/>
  <c r="P47" i="84"/>
  <c r="P34" i="84"/>
  <c r="P43" i="84"/>
  <c r="P36" i="84"/>
  <c r="P40" i="84"/>
  <c r="P35" i="84"/>
  <c r="P9" i="84"/>
  <c r="J43" i="94"/>
  <c r="K58" i="91"/>
  <c r="J59" i="91"/>
  <c r="P45" i="125"/>
  <c r="P43" i="125"/>
  <c r="P35" i="125"/>
  <c r="P49" i="125"/>
  <c r="P47" i="125"/>
  <c r="P39" i="125"/>
  <c r="P37" i="125"/>
  <c r="P51" i="125"/>
  <c r="P44" i="125"/>
  <c r="P41" i="125"/>
  <c r="P48" i="125"/>
  <c r="P46" i="125"/>
  <c r="P52" i="125"/>
  <c r="P34" i="125"/>
  <c r="P40" i="125"/>
  <c r="P38" i="125"/>
  <c r="P109" i="125"/>
  <c r="P69" i="125"/>
  <c r="P103" i="125"/>
  <c r="P58" i="125"/>
  <c r="P92" i="125"/>
  <c r="P114" i="125"/>
  <c r="P95" i="125"/>
  <c r="P80" i="125"/>
  <c r="P63" i="125"/>
  <c r="P67" i="125"/>
  <c r="P104" i="125"/>
  <c r="P73" i="125"/>
  <c r="P107" i="125"/>
  <c r="P89" i="125"/>
  <c r="P112" i="125"/>
  <c r="P81" i="125"/>
  <c r="P113" i="125"/>
  <c r="P85" i="125"/>
  <c r="P116" i="125"/>
  <c r="P97" i="125"/>
  <c r="P61" i="125"/>
  <c r="P64" i="125"/>
  <c r="P90" i="125"/>
  <c r="P121" i="125"/>
  <c r="P94" i="125"/>
  <c r="P75" i="125"/>
  <c r="P70" i="125"/>
  <c r="P120" i="125"/>
  <c r="P98" i="125"/>
  <c r="P72" i="125"/>
  <c r="P106" i="125"/>
  <c r="P87" i="125"/>
  <c r="P118" i="125"/>
  <c r="P91" i="125"/>
  <c r="P57" i="125"/>
  <c r="P110" i="125"/>
  <c r="P84" i="125"/>
  <c r="P115" i="125"/>
  <c r="P96" i="125"/>
  <c r="P62" i="125"/>
  <c r="P66" i="125"/>
  <c r="P119" i="125"/>
  <c r="P93" i="125"/>
  <c r="P74" i="125"/>
  <c r="P108" i="125"/>
  <c r="P60" i="125"/>
  <c r="P71" i="125"/>
  <c r="P68" i="125"/>
  <c r="P83" i="125"/>
  <c r="P86" i="125"/>
  <c r="P117" i="125"/>
  <c r="R56" i="125"/>
  <c r="P37" i="124"/>
  <c r="P66" i="124"/>
  <c r="P58" i="124"/>
  <c r="P89" i="124"/>
  <c r="P70" i="124"/>
  <c r="P55" i="124"/>
  <c r="P46" i="124"/>
  <c r="P95" i="124"/>
  <c r="P67" i="124"/>
  <c r="P48" i="124"/>
  <c r="P82" i="124"/>
  <c r="P64" i="124"/>
  <c r="P47" i="124"/>
  <c r="P36" i="124"/>
  <c r="P43" i="124"/>
  <c r="P79" i="124"/>
  <c r="P60" i="124"/>
  <c r="P91" i="124"/>
  <c r="P72" i="124"/>
  <c r="P87" i="124"/>
  <c r="P32" i="124"/>
  <c r="P56" i="124"/>
  <c r="P88" i="124"/>
  <c r="P69" i="124"/>
  <c r="P50" i="124"/>
  <c r="P38" i="124"/>
  <c r="P41" i="124"/>
  <c r="P94" i="124"/>
  <c r="P96" i="124"/>
  <c r="P81" i="124"/>
  <c r="P62" i="124"/>
  <c r="P93" i="124"/>
  <c r="P73" i="124"/>
  <c r="P85" i="124"/>
  <c r="P35" i="124"/>
  <c r="P59" i="124"/>
  <c r="P90" i="124"/>
  <c r="P71" i="124"/>
  <c r="P45" i="124"/>
  <c r="P33" i="124"/>
  <c r="P44" i="124"/>
  <c r="P68" i="124"/>
  <c r="P49" i="124"/>
  <c r="P83" i="124"/>
  <c r="P65" i="124"/>
  <c r="P39" i="124"/>
  <c r="P42" i="124"/>
  <c r="P78" i="124"/>
  <c r="P61" i="124"/>
  <c r="P92" i="124"/>
  <c r="R31" i="124"/>
  <c r="P83" i="110"/>
  <c r="P81" i="110"/>
  <c r="P88" i="110"/>
  <c r="P86" i="110"/>
  <c r="P78" i="110"/>
  <c r="P92" i="110"/>
  <c r="P90" i="110"/>
  <c r="P82" i="110"/>
  <c r="P80" i="110"/>
  <c r="P94" i="110"/>
  <c r="P87" i="110"/>
  <c r="P84" i="110"/>
  <c r="P91" i="110"/>
  <c r="P89" i="110"/>
  <c r="P95" i="110"/>
  <c r="P93" i="110"/>
  <c r="P63" i="110"/>
  <c r="P54" i="110"/>
  <c r="P60" i="110"/>
  <c r="P58" i="110"/>
  <c r="P65" i="110"/>
  <c r="P55" i="110"/>
  <c r="P69" i="110"/>
  <c r="P67" i="110"/>
  <c r="P59" i="110"/>
  <c r="P57" i="110"/>
  <c r="P71" i="110"/>
  <c r="P64" i="110"/>
  <c r="P61" i="110"/>
  <c r="P68" i="110"/>
  <c r="P66" i="110"/>
  <c r="P72" i="110"/>
  <c r="P70" i="110"/>
  <c r="Q4" i="115"/>
  <c r="Q16" i="115"/>
  <c r="Q13" i="115"/>
  <c r="Q19" i="115"/>
  <c r="Q9" i="115"/>
  <c r="Q21" i="115"/>
  <c r="Q8" i="115"/>
  <c r="Q18" i="115"/>
  <c r="Q17" i="115"/>
  <c r="Q10" i="115"/>
  <c r="Q14" i="115"/>
  <c r="Q3" i="115"/>
  <c r="Q6" i="115"/>
  <c r="Q12" i="115"/>
  <c r="Q15" i="115"/>
  <c r="Q20" i="115"/>
  <c r="Q7" i="115"/>
  <c r="S2" i="115"/>
  <c r="R2" i="114"/>
  <c r="Q7" i="113"/>
  <c r="Q20" i="113"/>
  <c r="Q10" i="113"/>
  <c r="Q4" i="113"/>
  <c r="Q14" i="113"/>
  <c r="Q15" i="113"/>
  <c r="Q19" i="113"/>
  <c r="Q3" i="113"/>
  <c r="Q13" i="113"/>
  <c r="Q16" i="113"/>
  <c r="Q9" i="113"/>
  <c r="Q21" i="113"/>
  <c r="Q8" i="113"/>
  <c r="Q18" i="113"/>
  <c r="Q12" i="113"/>
  <c r="Q6" i="113"/>
  <c r="S2" i="113"/>
  <c r="S2" i="111"/>
  <c r="P22" i="84"/>
  <c r="P17" i="84"/>
  <c r="P13" i="84"/>
  <c r="P21" i="84"/>
  <c r="P18" i="84"/>
  <c r="P11" i="84"/>
  <c r="P10" i="84"/>
  <c r="P20" i="84"/>
  <c r="P15" i="84"/>
  <c r="P19" i="84"/>
  <c r="P4" i="84"/>
  <c r="P7" i="84"/>
  <c r="P5" i="84"/>
  <c r="P16" i="84"/>
  <c r="P14" i="84"/>
  <c r="P8" i="84"/>
  <c r="R30" i="110"/>
  <c r="P47" i="110"/>
  <c r="P34" i="110"/>
  <c r="P41" i="110"/>
  <c r="P42" i="110"/>
  <c r="P49" i="110"/>
  <c r="P37" i="110"/>
  <c r="P36" i="110"/>
  <c r="P45" i="110"/>
  <c r="P35" i="110"/>
  <c r="P44" i="110"/>
  <c r="P32" i="110"/>
  <c r="P38" i="110"/>
  <c r="P43" i="110"/>
  <c r="P40" i="110"/>
  <c r="P46" i="110"/>
  <c r="P31" i="110"/>
  <c r="P48" i="110"/>
  <c r="P12" i="91"/>
  <c r="P19" i="91"/>
  <c r="P18" i="91"/>
  <c r="P20" i="91"/>
  <c r="P6" i="91"/>
  <c r="P4" i="91"/>
  <c r="P15" i="91"/>
  <c r="P13" i="91"/>
  <c r="P7" i="91"/>
  <c r="P21" i="91"/>
  <c r="P16" i="91"/>
  <c r="P10" i="91"/>
  <c r="P17" i="91"/>
  <c r="P3" i="91"/>
  <c r="P14" i="91"/>
  <c r="P9" i="91"/>
  <c r="R2" i="91"/>
  <c r="Q3" i="90"/>
  <c r="Q6" i="90"/>
  <c r="Q4" i="90"/>
  <c r="Q13" i="90"/>
  <c r="Q8" i="90"/>
  <c r="Q19" i="90"/>
  <c r="R3" i="84"/>
  <c r="P9" i="73"/>
  <c r="P17" i="73"/>
  <c r="P5" i="73"/>
  <c r="P16" i="73"/>
  <c r="P21" i="73"/>
  <c r="P20" i="73"/>
  <c r="P8" i="73"/>
  <c r="P14" i="73"/>
  <c r="P11" i="73"/>
  <c r="P22" i="73"/>
  <c r="P4" i="73"/>
  <c r="P18" i="73"/>
  <c r="P15" i="73"/>
  <c r="P10" i="73"/>
  <c r="P13" i="73"/>
  <c r="P7" i="73"/>
  <c r="P19" i="73"/>
  <c r="R3" i="73"/>
  <c r="P10" i="64"/>
  <c r="P16" i="64"/>
  <c r="P17" i="64"/>
  <c r="P3" i="64"/>
  <c r="P15" i="64"/>
  <c r="P7" i="64"/>
  <c r="P18" i="64"/>
  <c r="P8" i="64"/>
  <c r="P19" i="64"/>
  <c r="P9" i="64"/>
  <c r="P4" i="64"/>
  <c r="P12" i="64"/>
  <c r="P20" i="64"/>
  <c r="P13" i="64"/>
  <c r="P6" i="64"/>
  <c r="P14" i="64"/>
  <c r="R2" i="64"/>
  <c r="P14" i="62"/>
  <c r="P17" i="62"/>
  <c r="P10" i="62"/>
  <c r="P20" i="62"/>
  <c r="P9" i="62"/>
  <c r="P19" i="62"/>
  <c r="P6" i="62"/>
  <c r="P18" i="62"/>
  <c r="P12" i="62"/>
  <c r="P4" i="62"/>
  <c r="P3" i="62"/>
  <c r="P13" i="62"/>
  <c r="P7" i="62"/>
  <c r="P21" i="62"/>
  <c r="P16" i="62"/>
  <c r="P8" i="62"/>
  <c r="O23" i="62"/>
  <c r="R2" i="62"/>
  <c r="Q21" i="90" l="1"/>
  <c r="Q15" i="90"/>
  <c r="Q10" i="90"/>
  <c r="Q12" i="90"/>
  <c r="Q42" i="90"/>
  <c r="Q45" i="90"/>
  <c r="Q9" i="90"/>
  <c r="Q14" i="90"/>
  <c r="Q47" i="90"/>
  <c r="Q53" i="90"/>
  <c r="Q57" i="90"/>
  <c r="S2" i="90"/>
  <c r="Q16" i="90"/>
  <c r="Q18" i="90"/>
  <c r="Q54" i="90"/>
  <c r="Q51" i="90"/>
  <c r="Q17" i="90"/>
  <c r="Q20" i="90"/>
  <c r="Q7" i="90"/>
  <c r="Q50" i="90"/>
  <c r="Q46" i="90"/>
  <c r="Q56" i="90"/>
  <c r="Q59" i="90"/>
  <c r="Q5" i="90"/>
  <c r="R43" i="90"/>
  <c r="R5" i="90"/>
  <c r="Q79" i="110"/>
  <c r="Q56" i="110"/>
  <c r="Q33" i="110"/>
  <c r="Q34" i="124"/>
  <c r="Q57" i="124"/>
  <c r="Q80" i="124"/>
  <c r="Q36" i="125"/>
  <c r="Q59" i="125"/>
  <c r="Q82" i="125"/>
  <c r="Q105" i="125"/>
  <c r="R5" i="113"/>
  <c r="R5" i="115"/>
  <c r="Q5" i="133"/>
  <c r="Q88" i="105"/>
  <c r="Q29" i="133"/>
  <c r="Q69" i="105"/>
  <c r="Q82" i="105"/>
  <c r="Q102" i="105"/>
  <c r="Q36" i="105"/>
  <c r="Q115" i="105"/>
  <c r="Q40" i="105"/>
  <c r="Q13" i="105"/>
  <c r="Q30" i="105"/>
  <c r="Q12" i="105"/>
  <c r="Q52" i="105"/>
  <c r="Q32" i="105"/>
  <c r="Q39" i="105"/>
  <c r="Q58" i="105"/>
  <c r="Q57" i="105"/>
  <c r="Q60" i="105"/>
  <c r="Q84" i="105"/>
  <c r="Q85" i="105"/>
  <c r="Q104" i="105"/>
  <c r="Q117" i="105"/>
  <c r="Q6" i="105"/>
  <c r="Q19" i="105"/>
  <c r="Q42" i="105"/>
  <c r="Q31" i="105"/>
  <c r="Q65" i="105"/>
  <c r="Q51" i="105"/>
  <c r="Q78" i="105"/>
  <c r="Q91" i="105"/>
  <c r="Q86" i="105"/>
  <c r="Q114" i="105"/>
  <c r="Q103" i="105"/>
  <c r="Q8" i="105"/>
  <c r="Q21" i="105"/>
  <c r="S26" i="105"/>
  <c r="R101" i="105" s="1"/>
  <c r="Q28" i="105"/>
  <c r="Q34" i="105"/>
  <c r="Q54" i="105"/>
  <c r="Q55" i="105"/>
  <c r="Q80" i="105"/>
  <c r="Q93" i="105"/>
  <c r="Q111" i="105"/>
  <c r="Q100" i="105"/>
  <c r="Q110" i="105"/>
  <c r="Q18" i="105"/>
  <c r="Q7" i="105"/>
  <c r="Q38" i="105"/>
  <c r="Q45" i="105"/>
  <c r="Q61" i="105"/>
  <c r="Q67" i="105"/>
  <c r="Q90" i="105"/>
  <c r="Q79" i="105"/>
  <c r="Q113" i="105"/>
  <c r="Q116" i="105"/>
  <c r="Q15" i="105"/>
  <c r="Q4" i="105"/>
  <c r="Q5" i="105"/>
  <c r="Q27" i="105"/>
  <c r="Q41" i="105"/>
  <c r="Q66" i="105"/>
  <c r="Q68" i="105"/>
  <c r="Q76" i="105"/>
  <c r="Q87" i="105"/>
  <c r="Q99" i="105"/>
  <c r="Q105" i="105"/>
  <c r="Q17" i="105"/>
  <c r="Q14" i="105"/>
  <c r="Q9" i="105"/>
  <c r="Q43" i="105"/>
  <c r="Q44" i="105"/>
  <c r="Q56" i="105"/>
  <c r="Q64" i="105"/>
  <c r="Q92" i="105"/>
  <c r="Q89" i="105"/>
  <c r="Q106" i="105"/>
  <c r="Q112" i="105"/>
  <c r="Q3" i="105"/>
  <c r="Q20" i="105"/>
  <c r="Q33" i="105"/>
  <c r="Q37" i="105"/>
  <c r="Q62" i="105"/>
  <c r="Q63" i="105"/>
  <c r="Q81" i="105"/>
  <c r="Q75" i="105"/>
  <c r="Q109" i="105"/>
  <c r="Q108" i="105"/>
  <c r="Q10" i="105"/>
  <c r="Q16" i="105"/>
  <c r="Q53" i="133"/>
  <c r="Q29" i="105"/>
  <c r="Q53" i="105"/>
  <c r="Q77" i="133"/>
  <c r="Q5" i="134"/>
  <c r="Q5" i="114"/>
  <c r="Q5" i="131"/>
  <c r="Q29" i="131"/>
  <c r="Q53" i="131"/>
  <c r="Q77" i="131"/>
  <c r="R5" i="111"/>
  <c r="Q12" i="94"/>
  <c r="Q5" i="94"/>
  <c r="Q5" i="91"/>
  <c r="Q5" i="62"/>
  <c r="Q56" i="84"/>
  <c r="Q31" i="84"/>
  <c r="Q13" i="94"/>
  <c r="Q8" i="94"/>
  <c r="Q6" i="84"/>
  <c r="Q18" i="94"/>
  <c r="Q3" i="94"/>
  <c r="Q15" i="94"/>
  <c r="Q9" i="94"/>
  <c r="Q4" i="94"/>
  <c r="Q16" i="94"/>
  <c r="Q6" i="94"/>
  <c r="Q14" i="94"/>
  <c r="S2" i="94"/>
  <c r="R21" i="94" s="1"/>
  <c r="Q20" i="94"/>
  <c r="Q10" i="94"/>
  <c r="Q17" i="94"/>
  <c r="Q21" i="94"/>
  <c r="Q7" i="94"/>
  <c r="Q19" i="94"/>
  <c r="Q5" i="64"/>
  <c r="Q6" i="73"/>
  <c r="AA22" i="137"/>
  <c r="R6" i="137"/>
  <c r="R5" i="137"/>
  <c r="AA23" i="137"/>
  <c r="AA11" i="137"/>
  <c r="R10" i="137"/>
  <c r="R21" i="137"/>
  <c r="R19" i="137"/>
  <c r="R9" i="137"/>
  <c r="R14" i="137"/>
  <c r="R3" i="137"/>
  <c r="R18" i="137"/>
  <c r="R12" i="137"/>
  <c r="R20" i="137"/>
  <c r="R15" i="137"/>
  <c r="R8" i="137"/>
  <c r="R4" i="137"/>
  <c r="R7" i="137"/>
  <c r="R17" i="137"/>
  <c r="R13" i="137"/>
  <c r="R16" i="137"/>
  <c r="T2" i="137"/>
  <c r="R53" i="90"/>
  <c r="Q83" i="110"/>
  <c r="Q83" i="124"/>
  <c r="Q45" i="125"/>
  <c r="R18" i="115"/>
  <c r="Q78" i="133"/>
  <c r="Q8" i="134"/>
  <c r="Q7" i="114"/>
  <c r="Q12" i="131"/>
  <c r="R7" i="111"/>
  <c r="Q17" i="91"/>
  <c r="Q15" i="62"/>
  <c r="Q66" i="84"/>
  <c r="Q14" i="64"/>
  <c r="R44" i="90"/>
  <c r="R54" i="90"/>
  <c r="R56" i="90"/>
  <c r="R48" i="90"/>
  <c r="R42" i="90"/>
  <c r="R57" i="90"/>
  <c r="R46" i="90"/>
  <c r="R51" i="90"/>
  <c r="R50" i="90"/>
  <c r="R55" i="90"/>
  <c r="R58" i="90"/>
  <c r="R59" i="90"/>
  <c r="R41" i="90"/>
  <c r="R47" i="90"/>
  <c r="R45" i="90"/>
  <c r="R52" i="90"/>
  <c r="L58" i="91"/>
  <c r="E57" i="91"/>
  <c r="Q13" i="134"/>
  <c r="Q10" i="134"/>
  <c r="Q21" i="134"/>
  <c r="Q7" i="134"/>
  <c r="Q18" i="134"/>
  <c r="Q16" i="134"/>
  <c r="Q9" i="134"/>
  <c r="Q3" i="134"/>
  <c r="Q14" i="134"/>
  <c r="Q17" i="134"/>
  <c r="Q12" i="134"/>
  <c r="Q19" i="134"/>
  <c r="Q20" i="134"/>
  <c r="Q6" i="134"/>
  <c r="Q4" i="134"/>
  <c r="Q15" i="134"/>
  <c r="S2" i="134"/>
  <c r="R10" i="111"/>
  <c r="R13" i="111"/>
  <c r="R19" i="111"/>
  <c r="R21" i="111"/>
  <c r="R9" i="111"/>
  <c r="R3" i="111"/>
  <c r="R14" i="111"/>
  <c r="R12" i="111"/>
  <c r="R6" i="111"/>
  <c r="R20" i="111"/>
  <c r="R15" i="111"/>
  <c r="R8" i="111"/>
  <c r="R18" i="111"/>
  <c r="R17" i="111"/>
  <c r="R4" i="111"/>
  <c r="R16" i="111"/>
  <c r="Q9" i="114"/>
  <c r="Q13" i="114"/>
  <c r="Q8" i="114"/>
  <c r="Q10" i="114"/>
  <c r="Q21" i="114"/>
  <c r="Q17" i="114"/>
  <c r="Q19" i="114"/>
  <c r="Q3" i="114"/>
  <c r="Q14" i="114"/>
  <c r="Q12" i="114"/>
  <c r="Q6" i="114"/>
  <c r="Q20" i="114"/>
  <c r="Q15" i="114"/>
  <c r="Q18" i="114"/>
  <c r="Q4" i="114"/>
  <c r="Q16" i="114"/>
  <c r="Q37" i="133"/>
  <c r="Q93" i="133"/>
  <c r="Q81" i="133"/>
  <c r="Q63" i="133"/>
  <c r="Q17" i="133"/>
  <c r="Q66" i="133"/>
  <c r="Q32" i="133"/>
  <c r="Q45" i="133"/>
  <c r="Q3" i="133"/>
  <c r="Q33" i="133"/>
  <c r="Q34" i="133"/>
  <c r="Q84" i="133"/>
  <c r="Q87" i="133"/>
  <c r="Q13" i="133"/>
  <c r="Q30" i="133"/>
  <c r="Q68" i="133"/>
  <c r="Q42" i="133"/>
  <c r="Q58" i="133"/>
  <c r="Q39" i="133"/>
  <c r="Q52" i="133"/>
  <c r="Q55" i="133"/>
  <c r="Q67" i="133"/>
  <c r="Q36" i="133"/>
  <c r="Q31" i="133"/>
  <c r="Q82" i="133"/>
  <c r="Q86" i="133"/>
  <c r="Q15" i="133"/>
  <c r="Q10" i="133"/>
  <c r="Q62" i="133"/>
  <c r="Q65" i="133"/>
  <c r="Q28" i="133"/>
  <c r="Q19" i="133"/>
  <c r="Q75" i="133"/>
  <c r="Q14" i="133"/>
  <c r="Q7" i="133"/>
  <c r="Q9" i="133"/>
  <c r="Q41" i="133"/>
  <c r="Q61" i="133"/>
  <c r="Q92" i="133"/>
  <c r="Q64" i="133"/>
  <c r="Q44" i="133"/>
  <c r="Q80" i="133"/>
  <c r="Q27" i="133"/>
  <c r="Q16" i="133"/>
  <c r="Q18" i="133"/>
  <c r="Q60" i="133"/>
  <c r="Q69" i="133"/>
  <c r="Q54" i="133"/>
  <c r="Q57" i="133"/>
  <c r="Q89" i="133"/>
  <c r="Q21" i="133"/>
  <c r="Q90" i="133"/>
  <c r="Q38" i="133"/>
  <c r="Q40" i="133"/>
  <c r="Q12" i="133"/>
  <c r="Q91" i="133"/>
  <c r="Q76" i="133"/>
  <c r="Q43" i="133"/>
  <c r="Q79" i="133"/>
  <c r="Q4" i="133"/>
  <c r="Q6" i="133"/>
  <c r="Q8" i="133"/>
  <c r="Q51" i="133"/>
  <c r="Q20" i="133"/>
  <c r="Q85" i="133"/>
  <c r="Q56" i="133"/>
  <c r="Q88" i="133"/>
  <c r="S26" i="133"/>
  <c r="A124" i="132"/>
  <c r="A102" i="132"/>
  <c r="A80" i="132"/>
  <c r="A58" i="132"/>
  <c r="E125" i="132"/>
  <c r="F125" i="132" s="1"/>
  <c r="G125" i="132" s="1"/>
  <c r="E103" i="132"/>
  <c r="F103" i="132" s="1"/>
  <c r="G103" i="132" s="1"/>
  <c r="E81" i="132"/>
  <c r="F81" i="132" s="1"/>
  <c r="G81" i="132" s="1"/>
  <c r="E59" i="132"/>
  <c r="F59" i="132" s="1"/>
  <c r="G59" i="132" s="1"/>
  <c r="F42" i="132"/>
  <c r="F36" i="132"/>
  <c r="G36" i="132" s="1"/>
  <c r="Q15" i="131"/>
  <c r="Q4" i="131"/>
  <c r="Q9" i="131"/>
  <c r="Q19" i="131"/>
  <c r="Q8" i="131"/>
  <c r="Q14" i="131"/>
  <c r="Q3" i="131"/>
  <c r="Q13" i="131"/>
  <c r="Q18" i="131"/>
  <c r="Q17" i="131"/>
  <c r="Q7" i="131"/>
  <c r="Q21" i="131"/>
  <c r="Q16" i="131"/>
  <c r="Q6" i="131"/>
  <c r="Q20" i="131"/>
  <c r="Q10" i="131"/>
  <c r="Q88" i="131"/>
  <c r="Q31" i="131"/>
  <c r="Q33" i="131"/>
  <c r="Q62" i="131"/>
  <c r="Q42" i="131"/>
  <c r="Q44" i="131"/>
  <c r="Q34" i="131"/>
  <c r="Q40" i="131"/>
  <c r="Q52" i="131"/>
  <c r="Q75" i="131"/>
  <c r="Q55" i="131"/>
  <c r="Q57" i="131"/>
  <c r="Q60" i="131"/>
  <c r="Q36" i="131"/>
  <c r="Q28" i="131"/>
  <c r="Q43" i="131"/>
  <c r="Q68" i="131"/>
  <c r="Q84" i="131"/>
  <c r="Q64" i="131"/>
  <c r="Q66" i="131"/>
  <c r="Q32" i="131"/>
  <c r="Q81" i="131"/>
  <c r="Q37" i="131"/>
  <c r="Q38" i="131"/>
  <c r="Q51" i="131"/>
  <c r="Q61" i="131"/>
  <c r="Q92" i="131"/>
  <c r="Q79" i="131"/>
  <c r="Q45" i="131"/>
  <c r="Q30" i="131"/>
  <c r="Q54" i="131"/>
  <c r="Q69" i="131"/>
  <c r="Q63" i="131"/>
  <c r="Q86" i="131"/>
  <c r="Q56" i="131"/>
  <c r="Q39" i="131"/>
  <c r="Q41" i="131"/>
  <c r="Q82" i="131"/>
  <c r="Q76" i="131"/>
  <c r="Q65" i="131"/>
  <c r="Q67" i="131"/>
  <c r="Q27" i="131"/>
  <c r="Q58" i="131"/>
  <c r="Q91" i="131"/>
  <c r="Q85" i="131"/>
  <c r="Q78" i="131"/>
  <c r="Q80" i="131"/>
  <c r="Q90" i="131"/>
  <c r="Q93" i="131"/>
  <c r="Q87" i="131"/>
  <c r="Q89" i="131"/>
  <c r="S26" i="131"/>
  <c r="Q71" i="84"/>
  <c r="Q55" i="84"/>
  <c r="Q58" i="84"/>
  <c r="Q64" i="84"/>
  <c r="Q67" i="84"/>
  <c r="Q60" i="84"/>
  <c r="Q72" i="84"/>
  <c r="Q59" i="84"/>
  <c r="Q69" i="84"/>
  <c r="Q68" i="84"/>
  <c r="Q61" i="84"/>
  <c r="Q65" i="84"/>
  <c r="Q54" i="84"/>
  <c r="Q70" i="84"/>
  <c r="Q63" i="84"/>
  <c r="Q57" i="84"/>
  <c r="Q32" i="84"/>
  <c r="Q36" i="84"/>
  <c r="Q45" i="84"/>
  <c r="Q40" i="84"/>
  <c r="Q29" i="84"/>
  <c r="Q38" i="84"/>
  <c r="Q41" i="84"/>
  <c r="Q46" i="84"/>
  <c r="Q33" i="84"/>
  <c r="Q30" i="84"/>
  <c r="Q42" i="84"/>
  <c r="Q35" i="84"/>
  <c r="Q39" i="84"/>
  <c r="Q34" i="84"/>
  <c r="Q44" i="84"/>
  <c r="Q47" i="84"/>
  <c r="Q43" i="84"/>
  <c r="Q16" i="84"/>
  <c r="J44" i="94"/>
  <c r="K59" i="91"/>
  <c r="J60" i="91"/>
  <c r="Q44" i="125"/>
  <c r="Q41" i="125"/>
  <c r="Q34" i="125"/>
  <c r="Q48" i="125"/>
  <c r="Q46" i="125"/>
  <c r="Q38" i="125"/>
  <c r="Q52" i="125"/>
  <c r="Q50" i="125"/>
  <c r="Q43" i="125"/>
  <c r="Q47" i="125"/>
  <c r="Q40" i="125"/>
  <c r="Q51" i="125"/>
  <c r="Q35" i="125"/>
  <c r="Q49" i="125"/>
  <c r="Q39" i="125"/>
  <c r="Q37" i="125"/>
  <c r="Q108" i="125"/>
  <c r="Q68" i="125"/>
  <c r="Q119" i="125"/>
  <c r="Q66" i="125"/>
  <c r="Q91" i="125"/>
  <c r="Q121" i="125"/>
  <c r="Q94" i="125"/>
  <c r="Q75" i="125"/>
  <c r="Q98" i="125"/>
  <c r="Q58" i="125"/>
  <c r="Q81" i="125"/>
  <c r="Q103" i="125"/>
  <c r="Q72" i="125"/>
  <c r="Q106" i="125"/>
  <c r="Q87" i="125"/>
  <c r="Q67" i="125"/>
  <c r="Q62" i="125"/>
  <c r="Q80" i="125"/>
  <c r="Q112" i="125"/>
  <c r="Q84" i="125"/>
  <c r="Q115" i="125"/>
  <c r="Q96" i="125"/>
  <c r="Q60" i="125"/>
  <c r="Q71" i="125"/>
  <c r="Q89" i="125"/>
  <c r="Q120" i="125"/>
  <c r="Q93" i="125"/>
  <c r="Q74" i="125"/>
  <c r="Q69" i="125"/>
  <c r="Q63" i="125"/>
  <c r="Q97" i="125"/>
  <c r="Q83" i="125"/>
  <c r="Q86" i="125"/>
  <c r="Q117" i="125"/>
  <c r="Q110" i="125"/>
  <c r="Q90" i="125"/>
  <c r="Q109" i="125"/>
  <c r="Q92" i="125"/>
  <c r="Q114" i="125"/>
  <c r="Q95" i="125"/>
  <c r="Q61" i="125"/>
  <c r="Q64" i="125"/>
  <c r="Q118" i="125"/>
  <c r="Q104" i="125"/>
  <c r="Q73" i="125"/>
  <c r="Q107" i="125"/>
  <c r="Q70" i="125"/>
  <c r="Q57" i="125"/>
  <c r="Q113" i="125"/>
  <c r="Q85" i="125"/>
  <c r="Q116" i="125"/>
  <c r="S56" i="125"/>
  <c r="Q84" i="124"/>
  <c r="Q55" i="124"/>
  <c r="Q85" i="124"/>
  <c r="Q88" i="124"/>
  <c r="Q69" i="124"/>
  <c r="Q50" i="124"/>
  <c r="Q36" i="124"/>
  <c r="Q93" i="124"/>
  <c r="Q33" i="124"/>
  <c r="Q66" i="124"/>
  <c r="Q96" i="124"/>
  <c r="Q81" i="124"/>
  <c r="Q62" i="124"/>
  <c r="Q45" i="124"/>
  <c r="Q38" i="124"/>
  <c r="Q42" i="124"/>
  <c r="Q78" i="124"/>
  <c r="Q47" i="124"/>
  <c r="Q90" i="124"/>
  <c r="Q71" i="124"/>
  <c r="Q65" i="124"/>
  <c r="Q73" i="124"/>
  <c r="Q72" i="124"/>
  <c r="Q87" i="124"/>
  <c r="Q59" i="124"/>
  <c r="Q49" i="124"/>
  <c r="Q44" i="124"/>
  <c r="Q39" i="124"/>
  <c r="Q95" i="124"/>
  <c r="Q68" i="124"/>
  <c r="Q61" i="124"/>
  <c r="Q92" i="124"/>
  <c r="Q48" i="124"/>
  <c r="Q64" i="124"/>
  <c r="Q43" i="124"/>
  <c r="Q58" i="124"/>
  <c r="Q70" i="124"/>
  <c r="Q37" i="124"/>
  <c r="Q32" i="124"/>
  <c r="Q56" i="124"/>
  <c r="Q67" i="124"/>
  <c r="Q89" i="124"/>
  <c r="Q82" i="124"/>
  <c r="Q35" i="124"/>
  <c r="Q46" i="124"/>
  <c r="Q41" i="124"/>
  <c r="Q94" i="124"/>
  <c r="Q79" i="124"/>
  <c r="Q60" i="124"/>
  <c r="Q91" i="124"/>
  <c r="S31" i="124"/>
  <c r="Q90" i="110"/>
  <c r="Q94" i="110"/>
  <c r="Q88" i="110"/>
  <c r="Q78" i="110"/>
  <c r="Q92" i="110"/>
  <c r="Q82" i="110"/>
  <c r="Q80" i="110"/>
  <c r="Q87" i="110"/>
  <c r="Q84" i="110"/>
  <c r="Q77" i="110"/>
  <c r="Q91" i="110"/>
  <c r="Q89" i="110"/>
  <c r="Q81" i="110"/>
  <c r="Q95" i="110"/>
  <c r="Q93" i="110"/>
  <c r="Q86" i="110"/>
  <c r="Q70" i="110"/>
  <c r="Q64" i="110"/>
  <c r="Q61" i="110"/>
  <c r="Q54" i="110"/>
  <c r="Q68" i="110"/>
  <c r="Q66" i="110"/>
  <c r="Q58" i="110"/>
  <c r="Q72" i="110"/>
  <c r="Q63" i="110"/>
  <c r="Q67" i="110"/>
  <c r="Q60" i="110"/>
  <c r="Q71" i="110"/>
  <c r="Q65" i="110"/>
  <c r="Q55" i="110"/>
  <c r="Q69" i="110"/>
  <c r="Q59" i="110"/>
  <c r="Q57" i="110"/>
  <c r="Q47" i="110"/>
  <c r="R10" i="115"/>
  <c r="R19" i="115"/>
  <c r="R14" i="115"/>
  <c r="R3" i="115"/>
  <c r="R12" i="115"/>
  <c r="R6" i="115"/>
  <c r="R20" i="115"/>
  <c r="R15" i="115"/>
  <c r="R4" i="115"/>
  <c r="R9" i="115"/>
  <c r="R8" i="115"/>
  <c r="R13" i="115"/>
  <c r="R7" i="115"/>
  <c r="R17" i="115"/>
  <c r="R21" i="115"/>
  <c r="R16" i="115"/>
  <c r="T2" i="115"/>
  <c r="S2" i="114"/>
  <c r="R10" i="113"/>
  <c r="R13" i="113"/>
  <c r="R17" i="113"/>
  <c r="R4" i="113"/>
  <c r="R16" i="113"/>
  <c r="R19" i="113"/>
  <c r="R21" i="113"/>
  <c r="R9" i="113"/>
  <c r="R3" i="113"/>
  <c r="R14" i="113"/>
  <c r="R12" i="113"/>
  <c r="R6" i="113"/>
  <c r="R20" i="113"/>
  <c r="R15" i="113"/>
  <c r="R8" i="113"/>
  <c r="R18" i="113"/>
  <c r="R7" i="113"/>
  <c r="T2" i="113"/>
  <c r="T2" i="111"/>
  <c r="Q21" i="84"/>
  <c r="Q20" i="84"/>
  <c r="Q8" i="84"/>
  <c r="Q5" i="84"/>
  <c r="Q17" i="84"/>
  <c r="Q10" i="84"/>
  <c r="Q14" i="84"/>
  <c r="Q9" i="84"/>
  <c r="Q19" i="84"/>
  <c r="Q22" i="84"/>
  <c r="Q18" i="84"/>
  <c r="Q11" i="84"/>
  <c r="Q4" i="84"/>
  <c r="Q15" i="84"/>
  <c r="Q13" i="84"/>
  <c r="Q7" i="84"/>
  <c r="Q38" i="110"/>
  <c r="Q31" i="110"/>
  <c r="Q43" i="110"/>
  <c r="Q44" i="110"/>
  <c r="Q46" i="110"/>
  <c r="S30" i="110"/>
  <c r="Q48" i="110"/>
  <c r="Q34" i="110"/>
  <c r="Q32" i="110"/>
  <c r="Q41" i="110"/>
  <c r="Q42" i="110"/>
  <c r="Q40" i="110"/>
  <c r="Q49" i="110"/>
  <c r="Q37" i="110"/>
  <c r="Q35" i="110"/>
  <c r="Q36" i="110"/>
  <c r="Q45" i="110"/>
  <c r="Q12" i="91"/>
  <c r="Q20" i="91"/>
  <c r="Q9" i="91"/>
  <c r="Q18" i="91"/>
  <c r="Q6" i="91"/>
  <c r="Q15" i="91"/>
  <c r="Q4" i="91"/>
  <c r="Q7" i="91"/>
  <c r="Q13" i="91"/>
  <c r="Q16" i="91"/>
  <c r="Q10" i="91"/>
  <c r="Q21" i="91"/>
  <c r="Q8" i="91"/>
  <c r="Q19" i="91"/>
  <c r="Q3" i="91"/>
  <c r="Q14" i="91"/>
  <c r="S2" i="91"/>
  <c r="R9" i="90"/>
  <c r="R4" i="90"/>
  <c r="R16" i="90"/>
  <c r="R18" i="90"/>
  <c r="R13" i="90"/>
  <c r="R17" i="90"/>
  <c r="R21" i="90"/>
  <c r="R10" i="90"/>
  <c r="R19" i="90"/>
  <c r="R14" i="90"/>
  <c r="R3" i="90"/>
  <c r="R6" i="90"/>
  <c r="R12" i="90"/>
  <c r="R15" i="90"/>
  <c r="R8" i="90"/>
  <c r="R20" i="90"/>
  <c r="R7" i="90"/>
  <c r="T2" i="90"/>
  <c r="S3" i="84"/>
  <c r="X24" i="73"/>
  <c r="Y14" i="73"/>
  <c r="Y20" i="73"/>
  <c r="Y22" i="73"/>
  <c r="Y18" i="73"/>
  <c r="Y21" i="73"/>
  <c r="Y15" i="73"/>
  <c r="Y16" i="73"/>
  <c r="Y17" i="73"/>
  <c r="Y19" i="73"/>
  <c r="Y13" i="73"/>
  <c r="Y9" i="73"/>
  <c r="Y8" i="73"/>
  <c r="Y11" i="73"/>
  <c r="Y10" i="73"/>
  <c r="Y5" i="73"/>
  <c r="Y7" i="73"/>
  <c r="Y4" i="73"/>
  <c r="Q16" i="73"/>
  <c r="W24" i="73"/>
  <c r="Q11" i="73"/>
  <c r="Q14" i="73"/>
  <c r="Q19" i="73"/>
  <c r="Q20" i="73"/>
  <c r="Q22" i="73"/>
  <c r="Q9" i="73"/>
  <c r="Q4" i="73"/>
  <c r="Q18" i="73"/>
  <c r="Q15" i="73"/>
  <c r="Q13" i="73"/>
  <c r="Q7" i="73"/>
  <c r="Q21" i="73"/>
  <c r="Q10" i="73"/>
  <c r="Q8" i="73"/>
  <c r="Q5" i="73"/>
  <c r="Q17" i="73"/>
  <c r="S3" i="73"/>
  <c r="Q15" i="64"/>
  <c r="Q7" i="64"/>
  <c r="Q3" i="64"/>
  <c r="Q19" i="64"/>
  <c r="Q4" i="64"/>
  <c r="Q12" i="64"/>
  <c r="Q20" i="64"/>
  <c r="Q13" i="64"/>
  <c r="Q21" i="64"/>
  <c r="Q6" i="64"/>
  <c r="Q8" i="64"/>
  <c r="Q16" i="64"/>
  <c r="Q9" i="64"/>
  <c r="Q17" i="64"/>
  <c r="Q10" i="64"/>
  <c r="Q18" i="64"/>
  <c r="S2" i="64"/>
  <c r="Q12" i="62"/>
  <c r="Q14" i="62"/>
  <c r="Q20" i="62"/>
  <c r="Q6" i="62"/>
  <c r="Q10" i="62"/>
  <c r="Q4" i="62"/>
  <c r="Q7" i="62"/>
  <c r="Q13" i="62"/>
  <c r="Q16" i="62"/>
  <c r="Q9" i="62"/>
  <c r="Q21" i="62"/>
  <c r="Q8" i="62"/>
  <c r="Q18" i="62"/>
  <c r="Q19" i="62"/>
  <c r="Q17" i="62"/>
  <c r="Q3" i="62"/>
  <c r="P23" i="62"/>
  <c r="S2" i="62"/>
  <c r="S43" i="90" l="1"/>
  <c r="R37" i="105"/>
  <c r="R9" i="105"/>
  <c r="S5" i="90"/>
  <c r="R79" i="110"/>
  <c r="R56" i="110"/>
  <c r="R33" i="110"/>
  <c r="R34" i="124"/>
  <c r="R57" i="124"/>
  <c r="R80" i="124"/>
  <c r="R36" i="125"/>
  <c r="R59" i="125"/>
  <c r="R82" i="125"/>
  <c r="R105" i="125"/>
  <c r="R36" i="105"/>
  <c r="R10" i="105"/>
  <c r="R63" i="105"/>
  <c r="T26" i="105"/>
  <c r="S77" i="105" s="1"/>
  <c r="R68" i="105"/>
  <c r="R90" i="105"/>
  <c r="R84" i="105"/>
  <c r="R105" i="105"/>
  <c r="R112" i="105"/>
  <c r="S5" i="113"/>
  <c r="S5" i="115"/>
  <c r="R5" i="133"/>
  <c r="R53" i="133"/>
  <c r="R29" i="133"/>
  <c r="R43" i="105"/>
  <c r="R30" i="105"/>
  <c r="R57" i="105"/>
  <c r="R56" i="105"/>
  <c r="R76" i="105"/>
  <c r="R87" i="105"/>
  <c r="R100" i="105"/>
  <c r="R117" i="105"/>
  <c r="R13" i="105"/>
  <c r="R16" i="105"/>
  <c r="R19" i="105"/>
  <c r="R45" i="105"/>
  <c r="R32" i="105"/>
  <c r="R51" i="105"/>
  <c r="R64" i="105"/>
  <c r="R86" i="105"/>
  <c r="R89" i="105"/>
  <c r="R111" i="105"/>
  <c r="R113" i="105"/>
  <c r="R6" i="105"/>
  <c r="R12" i="105"/>
  <c r="R31" i="105"/>
  <c r="R28" i="105"/>
  <c r="R54" i="105"/>
  <c r="R66" i="105"/>
  <c r="R88" i="105"/>
  <c r="R79" i="105"/>
  <c r="R108" i="105"/>
  <c r="R114" i="105"/>
  <c r="R8" i="105"/>
  <c r="R21" i="105"/>
  <c r="R5" i="105"/>
  <c r="R38" i="105"/>
  <c r="R39" i="105"/>
  <c r="R42" i="105"/>
  <c r="R69" i="105"/>
  <c r="R60" i="105"/>
  <c r="R75" i="105"/>
  <c r="R82" i="105"/>
  <c r="R106" i="105"/>
  <c r="R109" i="105"/>
  <c r="R18" i="105"/>
  <c r="R7" i="105"/>
  <c r="R29" i="105"/>
  <c r="R44" i="105"/>
  <c r="R41" i="105"/>
  <c r="R67" i="105"/>
  <c r="R61" i="105"/>
  <c r="R58" i="105"/>
  <c r="R92" i="105"/>
  <c r="R85" i="105"/>
  <c r="R116" i="105"/>
  <c r="R110" i="105"/>
  <c r="R4" i="105"/>
  <c r="R15" i="105"/>
  <c r="R77" i="105"/>
  <c r="R33" i="105"/>
  <c r="R27" i="105"/>
  <c r="R62" i="105"/>
  <c r="R65" i="105"/>
  <c r="R78" i="105"/>
  <c r="R91" i="105"/>
  <c r="R81" i="105"/>
  <c r="R102" i="105"/>
  <c r="R104" i="105"/>
  <c r="R14" i="105"/>
  <c r="R17" i="105"/>
  <c r="R53" i="105"/>
  <c r="R40" i="105"/>
  <c r="R34" i="105"/>
  <c r="R55" i="105"/>
  <c r="R52" i="105"/>
  <c r="R80" i="105"/>
  <c r="R93" i="105"/>
  <c r="R115" i="105"/>
  <c r="R99" i="105"/>
  <c r="R103" i="105"/>
  <c r="R20" i="105"/>
  <c r="R3" i="105"/>
  <c r="R77" i="133"/>
  <c r="R5" i="134"/>
  <c r="R5" i="114"/>
  <c r="R5" i="131"/>
  <c r="R29" i="131"/>
  <c r="R53" i="131"/>
  <c r="R77" i="131"/>
  <c r="S5" i="111"/>
  <c r="R20" i="94"/>
  <c r="R18" i="94"/>
  <c r="R5" i="94"/>
  <c r="R5" i="91"/>
  <c r="R14" i="94"/>
  <c r="R17" i="94"/>
  <c r="R12" i="94"/>
  <c r="R7" i="94"/>
  <c r="R3" i="94"/>
  <c r="R13" i="94"/>
  <c r="R19" i="94"/>
  <c r="R8" i="94"/>
  <c r="R9" i="94"/>
  <c r="R15" i="94"/>
  <c r="T2" i="94"/>
  <c r="Y2" i="94" s="1"/>
  <c r="R10" i="94"/>
  <c r="R4" i="94"/>
  <c r="R6" i="94"/>
  <c r="R16" i="94"/>
  <c r="R5" i="62"/>
  <c r="R56" i="84"/>
  <c r="R31" i="84"/>
  <c r="R6" i="84"/>
  <c r="R5" i="64"/>
  <c r="R6" i="73"/>
  <c r="S5" i="137"/>
  <c r="S16" i="137"/>
  <c r="S12" i="137"/>
  <c r="S15" i="137"/>
  <c r="S17" i="137"/>
  <c r="S20" i="137"/>
  <c r="S9" i="137"/>
  <c r="S4" i="137"/>
  <c r="S18" i="137"/>
  <c r="S13" i="137"/>
  <c r="S8" i="137"/>
  <c r="S21" i="137"/>
  <c r="S10" i="137"/>
  <c r="S19" i="137"/>
  <c r="S14" i="137"/>
  <c r="S7" i="137"/>
  <c r="S3" i="137"/>
  <c r="S6" i="137"/>
  <c r="U2" i="137"/>
  <c r="Y2" i="137"/>
  <c r="S56" i="90"/>
  <c r="R83" i="110"/>
  <c r="R82" i="124"/>
  <c r="R45" i="125"/>
  <c r="S21" i="113"/>
  <c r="S20" i="115"/>
  <c r="R87" i="133"/>
  <c r="R18" i="134"/>
  <c r="R6" i="114"/>
  <c r="R14" i="131"/>
  <c r="S8" i="111"/>
  <c r="R16" i="62"/>
  <c r="R14" i="64"/>
  <c r="R17" i="73"/>
  <c r="S50" i="90"/>
  <c r="S42" i="90"/>
  <c r="S44" i="90"/>
  <c r="S54" i="90"/>
  <c r="S52" i="90"/>
  <c r="S48" i="90"/>
  <c r="S58" i="90"/>
  <c r="S53" i="90"/>
  <c r="S57" i="90"/>
  <c r="S46" i="90"/>
  <c r="S47" i="90"/>
  <c r="S51" i="90"/>
  <c r="S41" i="90"/>
  <c r="S55" i="90"/>
  <c r="S45" i="90"/>
  <c r="S59" i="90"/>
  <c r="S21" i="90"/>
  <c r="L59" i="91"/>
  <c r="E59" i="91" s="1"/>
  <c r="E58" i="91"/>
  <c r="R3" i="134"/>
  <c r="R21" i="134"/>
  <c r="R12" i="134"/>
  <c r="R20" i="134"/>
  <c r="R14" i="134"/>
  <c r="R8" i="134"/>
  <c r="R17" i="134"/>
  <c r="R6" i="134"/>
  <c r="R9" i="134"/>
  <c r="R15" i="134"/>
  <c r="R10" i="134"/>
  <c r="R4" i="134"/>
  <c r="R7" i="134"/>
  <c r="R19" i="134"/>
  <c r="R13" i="134"/>
  <c r="R16" i="134"/>
  <c r="T2" i="134"/>
  <c r="S7" i="111"/>
  <c r="S12" i="111"/>
  <c r="S6" i="111"/>
  <c r="S16" i="111"/>
  <c r="S20" i="111"/>
  <c r="S15" i="111"/>
  <c r="S9" i="111"/>
  <c r="S4" i="111"/>
  <c r="S18" i="111"/>
  <c r="S13" i="111"/>
  <c r="S17" i="111"/>
  <c r="S21" i="111"/>
  <c r="S10" i="111"/>
  <c r="S19" i="111"/>
  <c r="S3" i="111"/>
  <c r="S14" i="111"/>
  <c r="R18" i="114"/>
  <c r="R4" i="114"/>
  <c r="R16" i="114"/>
  <c r="R17" i="114"/>
  <c r="R13" i="114"/>
  <c r="R10" i="114"/>
  <c r="R21" i="114"/>
  <c r="R19" i="114"/>
  <c r="R3" i="114"/>
  <c r="R14" i="114"/>
  <c r="R12" i="114"/>
  <c r="R20" i="114"/>
  <c r="R15" i="114"/>
  <c r="R9" i="114"/>
  <c r="R8" i="114"/>
  <c r="R7" i="114"/>
  <c r="R3" i="133"/>
  <c r="R45" i="133"/>
  <c r="R30" i="133"/>
  <c r="R10" i="133"/>
  <c r="R81" i="133"/>
  <c r="R62" i="133"/>
  <c r="R93" i="133"/>
  <c r="R65" i="133"/>
  <c r="R12" i="133"/>
  <c r="R14" i="133"/>
  <c r="R7" i="133"/>
  <c r="R39" i="133"/>
  <c r="R19" i="133"/>
  <c r="R90" i="133"/>
  <c r="R75" i="133"/>
  <c r="R42" i="133"/>
  <c r="R78" i="133"/>
  <c r="R20" i="133"/>
  <c r="R27" i="133"/>
  <c r="R16" i="133"/>
  <c r="R67" i="133"/>
  <c r="R32" i="133"/>
  <c r="R52" i="133"/>
  <c r="R84" i="133"/>
  <c r="R55" i="133"/>
  <c r="R33" i="133"/>
  <c r="R36" i="133"/>
  <c r="R9" i="133"/>
  <c r="R41" i="133"/>
  <c r="R61" i="133"/>
  <c r="R92" i="133"/>
  <c r="R64" i="133"/>
  <c r="R44" i="133"/>
  <c r="R4" i="133"/>
  <c r="R6" i="133"/>
  <c r="R38" i="133"/>
  <c r="R18" i="133"/>
  <c r="R89" i="133"/>
  <c r="R69" i="133"/>
  <c r="R54" i="133"/>
  <c r="R57" i="133"/>
  <c r="R13" i="133"/>
  <c r="R15" i="133"/>
  <c r="R58" i="133"/>
  <c r="R31" i="133"/>
  <c r="R51" i="133"/>
  <c r="R82" i="133"/>
  <c r="R63" i="133"/>
  <c r="R86" i="133"/>
  <c r="R66" i="133"/>
  <c r="R21" i="133"/>
  <c r="R28" i="133"/>
  <c r="R8" i="133"/>
  <c r="R40" i="133"/>
  <c r="R60" i="133"/>
  <c r="R91" i="133"/>
  <c r="R76" i="133"/>
  <c r="R43" i="133"/>
  <c r="R79" i="133"/>
  <c r="R34" i="133"/>
  <c r="R37" i="133"/>
  <c r="R17" i="133"/>
  <c r="R80" i="133"/>
  <c r="R68" i="133"/>
  <c r="R85" i="133"/>
  <c r="R56" i="133"/>
  <c r="R88" i="133"/>
  <c r="T26" i="133"/>
  <c r="A125" i="132"/>
  <c r="A103" i="132"/>
  <c r="E126" i="132"/>
  <c r="F126" i="132" s="1"/>
  <c r="G126" i="132" s="1"/>
  <c r="E104" i="132"/>
  <c r="F104" i="132" s="1"/>
  <c r="G104" i="132" s="1"/>
  <c r="A81" i="132"/>
  <c r="E82" i="132"/>
  <c r="F82" i="132" s="1"/>
  <c r="G82" i="132" s="1"/>
  <c r="A59" i="132"/>
  <c r="E60" i="132"/>
  <c r="F60" i="132" s="1"/>
  <c r="G60" i="132" s="1"/>
  <c r="F37" i="132"/>
  <c r="G37" i="132" s="1"/>
  <c r="Y2" i="111"/>
  <c r="R13" i="131"/>
  <c r="R10" i="131"/>
  <c r="R3" i="131"/>
  <c r="R17" i="131"/>
  <c r="R15" i="131"/>
  <c r="R20" i="131"/>
  <c r="R21" i="131"/>
  <c r="R19" i="131"/>
  <c r="R7" i="131"/>
  <c r="R12" i="131"/>
  <c r="R9" i="131"/>
  <c r="R16" i="131"/>
  <c r="R4" i="131"/>
  <c r="R18" i="131"/>
  <c r="R8" i="131"/>
  <c r="R6" i="131"/>
  <c r="R79" i="131"/>
  <c r="R68" i="131"/>
  <c r="R62" i="131"/>
  <c r="R93" i="131"/>
  <c r="R34" i="131"/>
  <c r="R87" i="131"/>
  <c r="R37" i="131"/>
  <c r="R42" i="131"/>
  <c r="R32" i="131"/>
  <c r="R81" i="131"/>
  <c r="R75" i="131"/>
  <c r="R64" i="131"/>
  <c r="R66" i="131"/>
  <c r="R45" i="131"/>
  <c r="R30" i="131"/>
  <c r="R41" i="131"/>
  <c r="R90" i="131"/>
  <c r="R84" i="131"/>
  <c r="R27" i="131"/>
  <c r="R39" i="131"/>
  <c r="R80" i="131"/>
  <c r="R52" i="131"/>
  <c r="R92" i="131"/>
  <c r="R86" i="131"/>
  <c r="R88" i="131"/>
  <c r="R31" i="131"/>
  <c r="R36" i="131"/>
  <c r="R58" i="131"/>
  <c r="R40" i="131"/>
  <c r="R44" i="131"/>
  <c r="R61" i="131"/>
  <c r="R54" i="131"/>
  <c r="R43" i="131"/>
  <c r="R51" i="131"/>
  <c r="R55" i="131"/>
  <c r="R69" i="131"/>
  <c r="R63" i="131"/>
  <c r="R56" i="131"/>
  <c r="R38" i="131"/>
  <c r="R67" i="131"/>
  <c r="R89" i="131"/>
  <c r="R82" i="131"/>
  <c r="R76" i="131"/>
  <c r="R65" i="131"/>
  <c r="R33" i="131"/>
  <c r="R28" i="131"/>
  <c r="R57" i="131"/>
  <c r="R60" i="131"/>
  <c r="R91" i="131"/>
  <c r="R85" i="131"/>
  <c r="R78" i="131"/>
  <c r="T26" i="131"/>
  <c r="S20" i="105"/>
  <c r="S3" i="105"/>
  <c r="S102" i="105"/>
  <c r="S109" i="105"/>
  <c r="S93" i="105"/>
  <c r="S76" i="105"/>
  <c r="S55" i="105"/>
  <c r="S67" i="105"/>
  <c r="S41" i="105"/>
  <c r="S38" i="105"/>
  <c r="S37" i="105"/>
  <c r="R61" i="84"/>
  <c r="R70" i="84"/>
  <c r="R65" i="84"/>
  <c r="R54" i="84"/>
  <c r="R60" i="84"/>
  <c r="R63" i="84"/>
  <c r="R57" i="84"/>
  <c r="R71" i="84"/>
  <c r="R66" i="84"/>
  <c r="R69" i="84"/>
  <c r="R55" i="84"/>
  <c r="R58" i="84"/>
  <c r="R59" i="84"/>
  <c r="R64" i="84"/>
  <c r="R67" i="84"/>
  <c r="R68" i="84"/>
  <c r="R72" i="84"/>
  <c r="R39" i="84"/>
  <c r="R38" i="84"/>
  <c r="R41" i="84"/>
  <c r="R34" i="84"/>
  <c r="R46" i="84"/>
  <c r="R33" i="84"/>
  <c r="R43" i="84"/>
  <c r="R30" i="84"/>
  <c r="R42" i="84"/>
  <c r="R35" i="84"/>
  <c r="R44" i="84"/>
  <c r="R47" i="84"/>
  <c r="R36" i="84"/>
  <c r="R45" i="84"/>
  <c r="R40" i="84"/>
  <c r="R29" i="84"/>
  <c r="R32" i="84"/>
  <c r="J45" i="94"/>
  <c r="J61" i="91"/>
  <c r="K60" i="91"/>
  <c r="R44" i="125"/>
  <c r="R41" i="125"/>
  <c r="R34" i="125"/>
  <c r="R48" i="125"/>
  <c r="R46" i="125"/>
  <c r="R38" i="125"/>
  <c r="R52" i="125"/>
  <c r="R50" i="125"/>
  <c r="R43" i="125"/>
  <c r="R47" i="125"/>
  <c r="R40" i="125"/>
  <c r="R51" i="125"/>
  <c r="R35" i="125"/>
  <c r="R49" i="125"/>
  <c r="R39" i="125"/>
  <c r="R37" i="125"/>
  <c r="R107" i="125"/>
  <c r="R67" i="125"/>
  <c r="R69" i="125"/>
  <c r="R89" i="125"/>
  <c r="R81" i="125"/>
  <c r="R112" i="125"/>
  <c r="R93" i="125"/>
  <c r="R74" i="125"/>
  <c r="R72" i="125"/>
  <c r="R61" i="125"/>
  <c r="R64" i="125"/>
  <c r="R90" i="125"/>
  <c r="R120" i="125"/>
  <c r="R86" i="125"/>
  <c r="R118" i="125"/>
  <c r="R70" i="125"/>
  <c r="R97" i="125"/>
  <c r="R98" i="125"/>
  <c r="R83" i="125"/>
  <c r="R114" i="125"/>
  <c r="R95" i="125"/>
  <c r="R109" i="125"/>
  <c r="R66" i="125"/>
  <c r="R75" i="125"/>
  <c r="R110" i="125"/>
  <c r="R92" i="125"/>
  <c r="R73" i="125"/>
  <c r="R62" i="125"/>
  <c r="R87" i="125"/>
  <c r="R119" i="125"/>
  <c r="R104" i="125"/>
  <c r="R85" i="125"/>
  <c r="R116" i="125"/>
  <c r="R68" i="125"/>
  <c r="R71" i="125"/>
  <c r="R96" i="125"/>
  <c r="R113" i="125"/>
  <c r="R94" i="125"/>
  <c r="R57" i="125"/>
  <c r="R80" i="125"/>
  <c r="R108" i="125"/>
  <c r="R91" i="125"/>
  <c r="R121" i="125"/>
  <c r="R106" i="125"/>
  <c r="R58" i="125"/>
  <c r="R60" i="125"/>
  <c r="R63" i="125"/>
  <c r="R117" i="125"/>
  <c r="R103" i="125"/>
  <c r="R84" i="125"/>
  <c r="R115" i="125"/>
  <c r="T56" i="125"/>
  <c r="R35" i="124"/>
  <c r="R62" i="124"/>
  <c r="R39" i="124"/>
  <c r="R72" i="124"/>
  <c r="R78" i="124"/>
  <c r="R59" i="124"/>
  <c r="R49" i="124"/>
  <c r="R44" i="124"/>
  <c r="R37" i="124"/>
  <c r="R64" i="124"/>
  <c r="R56" i="124"/>
  <c r="R87" i="124"/>
  <c r="R68" i="124"/>
  <c r="R61" i="124"/>
  <c r="R48" i="124"/>
  <c r="R46" i="124"/>
  <c r="R32" i="124"/>
  <c r="R65" i="124"/>
  <c r="R95" i="124"/>
  <c r="R70" i="124"/>
  <c r="R84" i="124"/>
  <c r="R55" i="124"/>
  <c r="R41" i="124"/>
  <c r="R73" i="124"/>
  <c r="R58" i="124"/>
  <c r="R89" i="124"/>
  <c r="R36" i="124"/>
  <c r="R93" i="124"/>
  <c r="R50" i="124"/>
  <c r="R85" i="124"/>
  <c r="R67" i="124"/>
  <c r="R60" i="124"/>
  <c r="R91" i="124"/>
  <c r="R45" i="124"/>
  <c r="R38" i="124"/>
  <c r="R92" i="124"/>
  <c r="R94" i="124"/>
  <c r="R79" i="124"/>
  <c r="R69" i="124"/>
  <c r="R47" i="124"/>
  <c r="R83" i="124"/>
  <c r="R33" i="124"/>
  <c r="R88" i="124"/>
  <c r="R81" i="124"/>
  <c r="R43" i="124"/>
  <c r="R71" i="124"/>
  <c r="R42" i="124"/>
  <c r="R66" i="124"/>
  <c r="R96" i="124"/>
  <c r="R90" i="124"/>
  <c r="T31" i="124"/>
  <c r="R81" i="110"/>
  <c r="R95" i="110"/>
  <c r="R90" i="110"/>
  <c r="R86" i="110"/>
  <c r="R94" i="110"/>
  <c r="R88" i="110"/>
  <c r="R78" i="110"/>
  <c r="R92" i="110"/>
  <c r="R80" i="110"/>
  <c r="R82" i="110"/>
  <c r="R89" i="110"/>
  <c r="R84" i="110"/>
  <c r="R87" i="110"/>
  <c r="R93" i="110"/>
  <c r="R77" i="110"/>
  <c r="R91" i="110"/>
  <c r="R69" i="110"/>
  <c r="R58" i="110"/>
  <c r="R72" i="110"/>
  <c r="R70" i="110"/>
  <c r="R63" i="110"/>
  <c r="R67" i="110"/>
  <c r="R60" i="110"/>
  <c r="R71" i="110"/>
  <c r="R65" i="110"/>
  <c r="R55" i="110"/>
  <c r="R59" i="110"/>
  <c r="R57" i="110"/>
  <c r="R64" i="110"/>
  <c r="R61" i="110"/>
  <c r="R54" i="110"/>
  <c r="R68" i="110"/>
  <c r="R66" i="110"/>
  <c r="R47" i="110"/>
  <c r="S18" i="115"/>
  <c r="S21" i="115"/>
  <c r="S19" i="115"/>
  <c r="S14" i="115"/>
  <c r="S7" i="115"/>
  <c r="S3" i="115"/>
  <c r="S6" i="115"/>
  <c r="S16" i="115"/>
  <c r="S12" i="115"/>
  <c r="S15" i="115"/>
  <c r="S8" i="115"/>
  <c r="S17" i="115"/>
  <c r="S4" i="115"/>
  <c r="S9" i="115"/>
  <c r="S13" i="115"/>
  <c r="S10" i="115"/>
  <c r="U2" i="115"/>
  <c r="T2" i="114"/>
  <c r="S8" i="113"/>
  <c r="S3" i="113"/>
  <c r="S6" i="113"/>
  <c r="S7" i="113"/>
  <c r="S12" i="113"/>
  <c r="S15" i="113"/>
  <c r="S16" i="113"/>
  <c r="S20" i="113"/>
  <c r="S9" i="113"/>
  <c r="S4" i="113"/>
  <c r="S18" i="113"/>
  <c r="S13" i="113"/>
  <c r="S17" i="113"/>
  <c r="S10" i="113"/>
  <c r="S19" i="113"/>
  <c r="S14" i="113"/>
  <c r="U2" i="113"/>
  <c r="T5" i="113" s="1"/>
  <c r="U2" i="111"/>
  <c r="R11" i="84"/>
  <c r="R22" i="84"/>
  <c r="R20" i="84"/>
  <c r="R19" i="84"/>
  <c r="R15" i="84"/>
  <c r="R4" i="84"/>
  <c r="R7" i="84"/>
  <c r="R13" i="84"/>
  <c r="R16" i="84"/>
  <c r="R9" i="84"/>
  <c r="R21" i="84"/>
  <c r="R8" i="84"/>
  <c r="R18" i="84"/>
  <c r="R5" i="84"/>
  <c r="R17" i="84"/>
  <c r="R10" i="84"/>
  <c r="R14" i="84"/>
  <c r="R43" i="110"/>
  <c r="R49" i="110"/>
  <c r="R36" i="110"/>
  <c r="R44" i="110"/>
  <c r="R37" i="110"/>
  <c r="R38" i="110"/>
  <c r="R46" i="110"/>
  <c r="R45" i="110"/>
  <c r="R31" i="110"/>
  <c r="R48" i="110"/>
  <c r="T30" i="110"/>
  <c r="R32" i="110"/>
  <c r="R40" i="110"/>
  <c r="R34" i="110"/>
  <c r="R35" i="110"/>
  <c r="R41" i="110"/>
  <c r="R42" i="110"/>
  <c r="R10" i="91"/>
  <c r="R19" i="91"/>
  <c r="R12" i="91"/>
  <c r="R21" i="91"/>
  <c r="R9" i="91"/>
  <c r="R15" i="91"/>
  <c r="R18" i="91"/>
  <c r="R7" i="91"/>
  <c r="R20" i="91"/>
  <c r="R13" i="91"/>
  <c r="R8" i="91"/>
  <c r="R17" i="91"/>
  <c r="R14" i="91"/>
  <c r="R3" i="91"/>
  <c r="R6" i="91"/>
  <c r="R4" i="91"/>
  <c r="R16" i="91"/>
  <c r="T2" i="91"/>
  <c r="S17" i="90"/>
  <c r="S20" i="90"/>
  <c r="S16" i="90"/>
  <c r="S4" i="90"/>
  <c r="S9" i="90"/>
  <c r="S13" i="90"/>
  <c r="S18" i="90"/>
  <c r="S10" i="90"/>
  <c r="S19" i="90"/>
  <c r="S14" i="90"/>
  <c r="S7" i="90"/>
  <c r="S3" i="90"/>
  <c r="S6" i="90"/>
  <c r="S8" i="90"/>
  <c r="S12" i="90"/>
  <c r="S15" i="90"/>
  <c r="U2" i="90"/>
  <c r="T59" i="90" s="1"/>
  <c r="T3" i="84"/>
  <c r="Y24" i="73"/>
  <c r="C7" i="135" s="1"/>
  <c r="R15" i="73"/>
  <c r="R19" i="73"/>
  <c r="R5" i="73"/>
  <c r="R8" i="73"/>
  <c r="R11" i="73"/>
  <c r="R14" i="73"/>
  <c r="R20" i="73"/>
  <c r="R22" i="73"/>
  <c r="R4" i="73"/>
  <c r="R13" i="73"/>
  <c r="R18" i="73"/>
  <c r="R21" i="73"/>
  <c r="R7" i="73"/>
  <c r="R10" i="73"/>
  <c r="R9" i="73"/>
  <c r="R16" i="73"/>
  <c r="T3" i="73"/>
  <c r="R6" i="64"/>
  <c r="R15" i="64"/>
  <c r="R7" i="64"/>
  <c r="R16" i="64"/>
  <c r="R8" i="64"/>
  <c r="R17" i="64"/>
  <c r="R9" i="64"/>
  <c r="R18" i="64"/>
  <c r="R10" i="64"/>
  <c r="R19" i="64"/>
  <c r="R21" i="64"/>
  <c r="R3" i="64"/>
  <c r="R13" i="64"/>
  <c r="R4" i="64"/>
  <c r="R12" i="64"/>
  <c r="R20" i="64"/>
  <c r="T2" i="64"/>
  <c r="R18" i="62"/>
  <c r="R15" i="62"/>
  <c r="R8" i="62"/>
  <c r="R4" i="62"/>
  <c r="R7" i="62"/>
  <c r="R17" i="62"/>
  <c r="R13" i="62"/>
  <c r="R10" i="62"/>
  <c r="R21" i="62"/>
  <c r="R19" i="62"/>
  <c r="R9" i="62"/>
  <c r="R3" i="62"/>
  <c r="R12" i="62"/>
  <c r="R14" i="62"/>
  <c r="R20" i="62"/>
  <c r="R6" i="62"/>
  <c r="Q23" i="62"/>
  <c r="T2" i="62"/>
  <c r="T43" i="90" l="1"/>
  <c r="S31" i="105"/>
  <c r="S43" i="105"/>
  <c r="S65" i="105"/>
  <c r="S62" i="105"/>
  <c r="S61" i="105"/>
  <c r="S82" i="105"/>
  <c r="S79" i="105"/>
  <c r="S115" i="105"/>
  <c r="S105" i="105"/>
  <c r="S13" i="105"/>
  <c r="S6" i="105"/>
  <c r="U26" i="105"/>
  <c r="S34" i="105"/>
  <c r="S33" i="105"/>
  <c r="S51" i="105"/>
  <c r="S68" i="105"/>
  <c r="S89" i="105"/>
  <c r="S86" i="105"/>
  <c r="S85" i="105"/>
  <c r="S111" i="105"/>
  <c r="S112" i="105"/>
  <c r="S19" i="105"/>
  <c r="S9" i="105"/>
  <c r="S32" i="105"/>
  <c r="S39" i="105"/>
  <c r="S58" i="105"/>
  <c r="S63" i="105"/>
  <c r="S75" i="105"/>
  <c r="S92" i="105"/>
  <c r="S108" i="105"/>
  <c r="S114" i="105"/>
  <c r="S104" i="105"/>
  <c r="S8" i="105"/>
  <c r="S16" i="105"/>
  <c r="S27" i="105"/>
  <c r="S44" i="105"/>
  <c r="S56" i="105"/>
  <c r="S57" i="105"/>
  <c r="S91" i="105"/>
  <c r="S78" i="105"/>
  <c r="S117" i="105"/>
  <c r="S100" i="105"/>
  <c r="S12" i="105"/>
  <c r="S15" i="105"/>
  <c r="S42" i="105"/>
  <c r="S45" i="105"/>
  <c r="S54" i="105"/>
  <c r="S64" i="105"/>
  <c r="S80" i="105"/>
  <c r="S81" i="105"/>
  <c r="S103" i="105"/>
  <c r="S106" i="105"/>
  <c r="S21" i="105"/>
  <c r="S18" i="105"/>
  <c r="S14" i="105"/>
  <c r="S28" i="105"/>
  <c r="S40" i="105"/>
  <c r="S66" i="105"/>
  <c r="S60" i="105"/>
  <c r="S87" i="105"/>
  <c r="S88" i="105"/>
  <c r="S113" i="105"/>
  <c r="S110" i="105"/>
  <c r="S7" i="105"/>
  <c r="S4" i="105"/>
  <c r="Y26" i="105"/>
  <c r="S30" i="105"/>
  <c r="S36" i="105"/>
  <c r="S52" i="105"/>
  <c r="S69" i="105"/>
  <c r="S90" i="105"/>
  <c r="S84" i="105"/>
  <c r="S99" i="105"/>
  <c r="S116" i="105"/>
  <c r="S17" i="105"/>
  <c r="S10" i="105"/>
  <c r="T5" i="90"/>
  <c r="S79" i="110"/>
  <c r="S56" i="110"/>
  <c r="S33" i="110"/>
  <c r="S34" i="124"/>
  <c r="S57" i="124"/>
  <c r="S80" i="124"/>
  <c r="S36" i="125"/>
  <c r="S59" i="125"/>
  <c r="S101" i="105"/>
  <c r="S5" i="105"/>
  <c r="S29" i="105"/>
  <c r="S53" i="105"/>
  <c r="S82" i="125"/>
  <c r="S105" i="125"/>
  <c r="Y5" i="113"/>
  <c r="W5" i="113"/>
  <c r="S7" i="94"/>
  <c r="Y5" i="115"/>
  <c r="W5" i="115"/>
  <c r="S10" i="94"/>
  <c r="T5" i="115"/>
  <c r="S20" i="94"/>
  <c r="S21" i="94"/>
  <c r="S14" i="94"/>
  <c r="S18" i="94"/>
  <c r="S12" i="94"/>
  <c r="S13" i="94"/>
  <c r="U2" i="94"/>
  <c r="T20" i="94" s="1"/>
  <c r="S3" i="94"/>
  <c r="S9" i="94"/>
  <c r="S15" i="94"/>
  <c r="S17" i="94"/>
  <c r="S4" i="94"/>
  <c r="S19" i="94"/>
  <c r="S16" i="94"/>
  <c r="S8" i="94"/>
  <c r="S6" i="94"/>
  <c r="S5" i="133"/>
  <c r="S53" i="133"/>
  <c r="S29" i="133"/>
  <c r="S77" i="133"/>
  <c r="S5" i="134"/>
  <c r="S5" i="114"/>
  <c r="S5" i="131"/>
  <c r="S29" i="131"/>
  <c r="S53" i="131"/>
  <c r="S77" i="131"/>
  <c r="W5" i="111"/>
  <c r="Y5" i="111"/>
  <c r="T5" i="111"/>
  <c r="Y101" i="105"/>
  <c r="W101" i="105"/>
  <c r="T101" i="105"/>
  <c r="Y77" i="105"/>
  <c r="W77" i="105"/>
  <c r="T77" i="105"/>
  <c r="Y53" i="105"/>
  <c r="W53" i="105"/>
  <c r="T53" i="105"/>
  <c r="Y29" i="105"/>
  <c r="W29" i="105"/>
  <c r="T29" i="105"/>
  <c r="Y5" i="105"/>
  <c r="W5" i="105"/>
  <c r="T5" i="105"/>
  <c r="S5" i="94"/>
  <c r="S5" i="91"/>
  <c r="S5" i="62"/>
  <c r="S56" i="84"/>
  <c r="S31" i="84"/>
  <c r="S6" i="84"/>
  <c r="S5" i="64"/>
  <c r="S6" i="73"/>
  <c r="W5" i="137"/>
  <c r="Y5" i="137"/>
  <c r="T5" i="137"/>
  <c r="W3" i="137"/>
  <c r="Y3" i="137"/>
  <c r="T14" i="137"/>
  <c r="T9" i="137"/>
  <c r="T13" i="137"/>
  <c r="T18" i="137"/>
  <c r="T21" i="137"/>
  <c r="T6" i="137"/>
  <c r="T10" i="137"/>
  <c r="T15" i="137"/>
  <c r="T19" i="137"/>
  <c r="W21" i="137"/>
  <c r="W12" i="137"/>
  <c r="W18" i="137"/>
  <c r="W14" i="137"/>
  <c r="W6" i="137"/>
  <c r="W13" i="137"/>
  <c r="W9" i="137"/>
  <c r="W16" i="137"/>
  <c r="W4" i="137"/>
  <c r="W19" i="137"/>
  <c r="W17" i="137"/>
  <c r="W7" i="137"/>
  <c r="W20" i="137"/>
  <c r="W10" i="137"/>
  <c r="W8" i="137"/>
  <c r="W15" i="137"/>
  <c r="T16" i="137"/>
  <c r="T3" i="137"/>
  <c r="T8" i="137"/>
  <c r="T12" i="137"/>
  <c r="T17" i="137"/>
  <c r="T20" i="137"/>
  <c r="T7" i="137"/>
  <c r="T4" i="137"/>
  <c r="Y21" i="137"/>
  <c r="Y20" i="137"/>
  <c r="Y17" i="137"/>
  <c r="Y16" i="137"/>
  <c r="Y13" i="137"/>
  <c r="Y12" i="137"/>
  <c r="Y18" i="137"/>
  <c r="Y8" i="137"/>
  <c r="Y7" i="137"/>
  <c r="Y19" i="137"/>
  <c r="X19" i="137" s="1"/>
  <c r="Y14" i="137"/>
  <c r="Y4" i="137"/>
  <c r="Y15" i="137"/>
  <c r="Y9" i="137"/>
  <c r="Y10" i="137"/>
  <c r="Y6" i="137"/>
  <c r="Y30" i="110"/>
  <c r="S81" i="124"/>
  <c r="S48" i="125"/>
  <c r="T3" i="113"/>
  <c r="S16" i="134"/>
  <c r="S14" i="114"/>
  <c r="T14" i="111"/>
  <c r="T14" i="105"/>
  <c r="S4" i="62"/>
  <c r="S66" i="84"/>
  <c r="Y3" i="84"/>
  <c r="T52" i="90"/>
  <c r="T45" i="90"/>
  <c r="T47" i="90"/>
  <c r="T56" i="90"/>
  <c r="T50" i="90"/>
  <c r="T48" i="90"/>
  <c r="T54" i="90"/>
  <c r="T57" i="90"/>
  <c r="T58" i="90"/>
  <c r="T42" i="90"/>
  <c r="T46" i="90"/>
  <c r="T44" i="90"/>
  <c r="T51" i="90"/>
  <c r="T53" i="90"/>
  <c r="T55" i="90"/>
  <c r="T41" i="90"/>
  <c r="L60" i="91"/>
  <c r="S18" i="134"/>
  <c r="S4" i="134"/>
  <c r="S15" i="134"/>
  <c r="S7" i="134"/>
  <c r="S13" i="134"/>
  <c r="S17" i="134"/>
  <c r="S21" i="134"/>
  <c r="S10" i="134"/>
  <c r="S19" i="134"/>
  <c r="S8" i="134"/>
  <c r="S3" i="134"/>
  <c r="S12" i="134"/>
  <c r="S14" i="134"/>
  <c r="S9" i="134"/>
  <c r="S20" i="134"/>
  <c r="S6" i="134"/>
  <c r="U2" i="134"/>
  <c r="T18" i="111"/>
  <c r="T21" i="111"/>
  <c r="T16" i="111"/>
  <c r="T10" i="111"/>
  <c r="T6" i="111"/>
  <c r="T19" i="111"/>
  <c r="W21" i="111"/>
  <c r="W10" i="111"/>
  <c r="W17" i="111"/>
  <c r="W14" i="111"/>
  <c r="W12" i="111"/>
  <c r="W13" i="111"/>
  <c r="W15" i="111"/>
  <c r="W8" i="111"/>
  <c r="W3" i="111"/>
  <c r="W6" i="111"/>
  <c r="W4" i="111"/>
  <c r="W18" i="111"/>
  <c r="W16" i="111"/>
  <c r="W19" i="111"/>
  <c r="W9" i="111"/>
  <c r="W7" i="111"/>
  <c r="W20" i="111"/>
  <c r="T15" i="111"/>
  <c r="T3" i="111"/>
  <c r="T8" i="111"/>
  <c r="T12" i="111"/>
  <c r="T17" i="111"/>
  <c r="T20" i="111"/>
  <c r="T7" i="111"/>
  <c r="T4" i="111"/>
  <c r="T9" i="111"/>
  <c r="T13" i="111"/>
  <c r="S19" i="114"/>
  <c r="S3" i="114"/>
  <c r="S8" i="114"/>
  <c r="S12" i="114"/>
  <c r="S6" i="114"/>
  <c r="S17" i="114"/>
  <c r="S20" i="114"/>
  <c r="S15" i="114"/>
  <c r="S9" i="114"/>
  <c r="S4" i="114"/>
  <c r="S18" i="114"/>
  <c r="S13" i="114"/>
  <c r="S7" i="114"/>
  <c r="S21" i="114"/>
  <c r="S10" i="114"/>
  <c r="S16" i="114"/>
  <c r="S32" i="133"/>
  <c r="S21" i="133"/>
  <c r="S6" i="133"/>
  <c r="S38" i="133"/>
  <c r="S18" i="133"/>
  <c r="S51" i="133"/>
  <c r="S82" i="133"/>
  <c r="S63" i="133"/>
  <c r="S86" i="133"/>
  <c r="S3" i="133"/>
  <c r="S34" i="133"/>
  <c r="S15" i="133"/>
  <c r="S88" i="133"/>
  <c r="S31" i="133"/>
  <c r="S60" i="133"/>
  <c r="S91" i="133"/>
  <c r="S76" i="133"/>
  <c r="S43" i="133"/>
  <c r="S12" i="133"/>
  <c r="S57" i="133"/>
  <c r="S28" i="133"/>
  <c r="S8" i="133"/>
  <c r="S40" i="133"/>
  <c r="S68" i="133"/>
  <c r="S85" i="133"/>
  <c r="S56" i="133"/>
  <c r="S20" i="133"/>
  <c r="S37" i="133"/>
  <c r="S17" i="133"/>
  <c r="S45" i="133"/>
  <c r="S81" i="133"/>
  <c r="S62" i="133"/>
  <c r="S93" i="133"/>
  <c r="S65" i="133"/>
  <c r="S33" i="133"/>
  <c r="S14" i="133"/>
  <c r="S79" i="133"/>
  <c r="S30" i="133"/>
  <c r="S58" i="133"/>
  <c r="S90" i="133"/>
  <c r="S75" i="133"/>
  <c r="S42" i="133"/>
  <c r="S78" i="133"/>
  <c r="S44" i="133"/>
  <c r="S27" i="133"/>
  <c r="S7" i="133"/>
  <c r="S39" i="133"/>
  <c r="S67" i="133"/>
  <c r="S52" i="133"/>
  <c r="S84" i="133"/>
  <c r="S55" i="133"/>
  <c r="S87" i="133"/>
  <c r="S10" i="133"/>
  <c r="S4" i="133"/>
  <c r="S36" i="133"/>
  <c r="S16" i="133"/>
  <c r="S41" i="133"/>
  <c r="S80" i="133"/>
  <c r="S61" i="133"/>
  <c r="S92" i="133"/>
  <c r="S64" i="133"/>
  <c r="S19" i="133"/>
  <c r="S13" i="133"/>
  <c r="S66" i="133"/>
  <c r="S9" i="133"/>
  <c r="S89" i="133"/>
  <c r="S69" i="133"/>
  <c r="S54" i="133"/>
  <c r="U26" i="133"/>
  <c r="T5" i="133" s="1"/>
  <c r="Y26" i="133"/>
  <c r="A126" i="132"/>
  <c r="A82" i="132"/>
  <c r="A60" i="132"/>
  <c r="E127" i="132"/>
  <c r="F127" i="132" s="1"/>
  <c r="G127" i="132" s="1"/>
  <c r="E105" i="132"/>
  <c r="F105" i="132" s="1"/>
  <c r="G105" i="132" s="1"/>
  <c r="A104" i="132"/>
  <c r="E83" i="132"/>
  <c r="F83" i="132" s="1"/>
  <c r="G83" i="132" s="1"/>
  <c r="E61" i="132"/>
  <c r="F61" i="132" s="1"/>
  <c r="G61" i="132" s="1"/>
  <c r="F38" i="132"/>
  <c r="G38" i="132" s="1"/>
  <c r="S21" i="131"/>
  <c r="Y26" i="131"/>
  <c r="S10" i="131"/>
  <c r="S14" i="131"/>
  <c r="S6" i="131"/>
  <c r="S4" i="131"/>
  <c r="S18" i="131"/>
  <c r="S19" i="131"/>
  <c r="S8" i="131"/>
  <c r="S15" i="131"/>
  <c r="S3" i="131"/>
  <c r="S13" i="131"/>
  <c r="S7" i="131"/>
  <c r="S17" i="131"/>
  <c r="S12" i="131"/>
  <c r="S16" i="131"/>
  <c r="S20" i="131"/>
  <c r="S9" i="131"/>
  <c r="S54" i="131"/>
  <c r="S67" i="131"/>
  <c r="S61" i="131"/>
  <c r="S92" i="131"/>
  <c r="S27" i="131"/>
  <c r="S88" i="131"/>
  <c r="S80" i="131"/>
  <c r="S69" i="131"/>
  <c r="S63" i="131"/>
  <c r="S86" i="131"/>
  <c r="S30" i="131"/>
  <c r="S36" i="131"/>
  <c r="S89" i="131"/>
  <c r="S82" i="131"/>
  <c r="S76" i="131"/>
  <c r="S65" i="131"/>
  <c r="S33" i="131"/>
  <c r="S56" i="131"/>
  <c r="S38" i="131"/>
  <c r="S51" i="131"/>
  <c r="S91" i="131"/>
  <c r="S85" i="131"/>
  <c r="S78" i="131"/>
  <c r="S32" i="131"/>
  <c r="S28" i="131"/>
  <c r="S57" i="131"/>
  <c r="S31" i="131"/>
  <c r="S60" i="131"/>
  <c r="S93" i="131"/>
  <c r="S87" i="131"/>
  <c r="S52" i="131"/>
  <c r="S37" i="131"/>
  <c r="S79" i="131"/>
  <c r="S40" i="131"/>
  <c r="S68" i="131"/>
  <c r="S62" i="131"/>
  <c r="S42" i="131"/>
  <c r="S44" i="131"/>
  <c r="S45" i="131"/>
  <c r="S39" i="131"/>
  <c r="S41" i="131"/>
  <c r="S81" i="131"/>
  <c r="S75" i="131"/>
  <c r="S55" i="131"/>
  <c r="S34" i="131"/>
  <c r="S66" i="131"/>
  <c r="S43" i="131"/>
  <c r="S58" i="131"/>
  <c r="S90" i="131"/>
  <c r="S84" i="131"/>
  <c r="S64" i="131"/>
  <c r="U26" i="131"/>
  <c r="T12" i="105"/>
  <c r="T16" i="105"/>
  <c r="T9" i="105"/>
  <c r="T6" i="105"/>
  <c r="T20" i="105"/>
  <c r="Y21" i="105"/>
  <c r="Y20" i="105"/>
  <c r="Y15" i="105"/>
  <c r="Y17" i="105"/>
  <c r="W13" i="105"/>
  <c r="Y16" i="105"/>
  <c r="W12" i="105"/>
  <c r="Y10" i="105"/>
  <c r="W6" i="105"/>
  <c r="W9" i="105"/>
  <c r="Y13" i="105"/>
  <c r="Y12" i="105"/>
  <c r="Y6" i="105"/>
  <c r="Y8" i="105"/>
  <c r="W8" i="105"/>
  <c r="Y7" i="105"/>
  <c r="W7" i="105"/>
  <c r="W19" i="105"/>
  <c r="Y14" i="105"/>
  <c r="Y4" i="105"/>
  <c r="Y3" i="105"/>
  <c r="Y9" i="105"/>
  <c r="W21" i="105"/>
  <c r="W4" i="105"/>
  <c r="W20" i="105"/>
  <c r="W3" i="105"/>
  <c r="W15" i="105"/>
  <c r="W18" i="105"/>
  <c r="W17" i="105"/>
  <c r="Y18" i="105"/>
  <c r="W16" i="105"/>
  <c r="Y19" i="105"/>
  <c r="W10" i="105"/>
  <c r="W14" i="105"/>
  <c r="T19" i="105"/>
  <c r="T4" i="105"/>
  <c r="T18" i="105"/>
  <c r="T10" i="105"/>
  <c r="T8" i="105"/>
  <c r="T15" i="105"/>
  <c r="T13" i="105"/>
  <c r="T3" i="105"/>
  <c r="T17" i="105"/>
  <c r="T7" i="105"/>
  <c r="T21" i="105"/>
  <c r="Y117" i="105"/>
  <c r="Y112" i="105"/>
  <c r="Y115" i="105"/>
  <c r="Y113" i="105"/>
  <c r="W109" i="105"/>
  <c r="Y108" i="105"/>
  <c r="W108" i="105"/>
  <c r="Y111" i="105"/>
  <c r="W106" i="105"/>
  <c r="W105" i="105"/>
  <c r="Y109" i="105"/>
  <c r="Y103" i="105"/>
  <c r="Y106" i="105"/>
  <c r="Y104" i="105"/>
  <c r="W104" i="105"/>
  <c r="Y99" i="105"/>
  <c r="W103" i="105"/>
  <c r="Y102" i="105"/>
  <c r="W102" i="105"/>
  <c r="Y100" i="105"/>
  <c r="Y105" i="105"/>
  <c r="W117" i="105"/>
  <c r="W100" i="105"/>
  <c r="W116" i="105"/>
  <c r="W99" i="105"/>
  <c r="W115" i="105"/>
  <c r="W114" i="105"/>
  <c r="Y110" i="105"/>
  <c r="W113" i="105"/>
  <c r="Y116" i="105"/>
  <c r="W112" i="105"/>
  <c r="Y114" i="105"/>
  <c r="W111" i="105"/>
  <c r="W110" i="105"/>
  <c r="T108" i="105"/>
  <c r="T117" i="105"/>
  <c r="T112" i="105"/>
  <c r="T111" i="105"/>
  <c r="T116" i="105"/>
  <c r="T115" i="105"/>
  <c r="T102" i="105"/>
  <c r="T100" i="105"/>
  <c r="T105" i="105"/>
  <c r="T106" i="105"/>
  <c r="T104" i="105"/>
  <c r="T110" i="105"/>
  <c r="T99" i="105"/>
  <c r="T109" i="105"/>
  <c r="T114" i="105"/>
  <c r="T103" i="105"/>
  <c r="T113" i="105"/>
  <c r="T80" i="105"/>
  <c r="T91" i="105"/>
  <c r="T76" i="105"/>
  <c r="T90" i="105"/>
  <c r="T78" i="105"/>
  <c r="Y93" i="105"/>
  <c r="Y92" i="105"/>
  <c r="Y87" i="105"/>
  <c r="Y89" i="105"/>
  <c r="W85" i="105"/>
  <c r="Y88" i="105"/>
  <c r="W84" i="105"/>
  <c r="Y82" i="105"/>
  <c r="W82" i="105"/>
  <c r="W81" i="105"/>
  <c r="Y85" i="105"/>
  <c r="Y84" i="105"/>
  <c r="Y78" i="105"/>
  <c r="Y80" i="105"/>
  <c r="W80" i="105"/>
  <c r="Y79" i="105"/>
  <c r="W79" i="105"/>
  <c r="Y81" i="105"/>
  <c r="W78" i="105"/>
  <c r="Y76" i="105"/>
  <c r="Y75" i="105"/>
  <c r="W93" i="105"/>
  <c r="W76" i="105"/>
  <c r="W92" i="105"/>
  <c r="W75" i="105"/>
  <c r="W91" i="105"/>
  <c r="W90" i="105"/>
  <c r="Y86" i="105"/>
  <c r="W89" i="105"/>
  <c r="Y90" i="105"/>
  <c r="W88" i="105"/>
  <c r="Y91" i="105"/>
  <c r="W87" i="105"/>
  <c r="W86" i="105"/>
  <c r="T87" i="105"/>
  <c r="T85" i="105"/>
  <c r="T75" i="105"/>
  <c r="T89" i="105"/>
  <c r="T79" i="105"/>
  <c r="T93" i="105"/>
  <c r="T84" i="105"/>
  <c r="T88" i="105"/>
  <c r="T81" i="105"/>
  <c r="T82" i="105"/>
  <c r="T92" i="105"/>
  <c r="T86" i="105"/>
  <c r="T51" i="105"/>
  <c r="T58" i="105"/>
  <c r="T61" i="105"/>
  <c r="T66" i="105"/>
  <c r="T63" i="105"/>
  <c r="T65" i="105"/>
  <c r="T67" i="105"/>
  <c r="T69" i="105"/>
  <c r="T55" i="105"/>
  <c r="Y69" i="105"/>
  <c r="Y54" i="105"/>
  <c r="W64" i="105"/>
  <c r="Y67" i="105"/>
  <c r="W54" i="105"/>
  <c r="W62" i="105"/>
  <c r="Y65" i="105"/>
  <c r="W61" i="105"/>
  <c r="Y68" i="105"/>
  <c r="Y63" i="105"/>
  <c r="Y61" i="105"/>
  <c r="Y64" i="105"/>
  <c r="W60" i="105"/>
  <c r="W67" i="105"/>
  <c r="Y66" i="105"/>
  <c r="W57" i="105"/>
  <c r="Y56" i="105"/>
  <c r="W56" i="105"/>
  <c r="Y60" i="105"/>
  <c r="Y62" i="105"/>
  <c r="Y52" i="105"/>
  <c r="Y55" i="105"/>
  <c r="W55" i="105"/>
  <c r="W63" i="105"/>
  <c r="Y57" i="105"/>
  <c r="W69" i="105"/>
  <c r="W52" i="105"/>
  <c r="Y51" i="105"/>
  <c r="W68" i="105"/>
  <c r="W51" i="105"/>
  <c r="W58" i="105"/>
  <c r="W66" i="105"/>
  <c r="W65" i="105"/>
  <c r="Y58" i="105"/>
  <c r="T64" i="105"/>
  <c r="T60" i="105"/>
  <c r="T68" i="105"/>
  <c r="T52" i="105"/>
  <c r="T57" i="105"/>
  <c r="T54" i="105"/>
  <c r="T56" i="105"/>
  <c r="T62" i="105"/>
  <c r="T38" i="105"/>
  <c r="T43" i="105"/>
  <c r="T37" i="105"/>
  <c r="T27" i="105"/>
  <c r="T41" i="105"/>
  <c r="T31" i="105"/>
  <c r="T45" i="105"/>
  <c r="T36" i="105"/>
  <c r="T40" i="105"/>
  <c r="T33" i="105"/>
  <c r="T30" i="105"/>
  <c r="T44" i="105"/>
  <c r="Y45" i="105"/>
  <c r="W39" i="105"/>
  <c r="Y42" i="105"/>
  <c r="Y41" i="105"/>
  <c r="W41" i="105"/>
  <c r="Y44" i="105"/>
  <c r="W40" i="105"/>
  <c r="Y38" i="105"/>
  <c r="Y37" i="105"/>
  <c r="Y40" i="105"/>
  <c r="Y43" i="105"/>
  <c r="W34" i="105"/>
  <c r="Y33" i="105"/>
  <c r="Y32" i="105"/>
  <c r="W37" i="105"/>
  <c r="Y36" i="105"/>
  <c r="W36" i="105"/>
  <c r="Y39" i="105"/>
  <c r="Y28" i="105"/>
  <c r="Y31" i="105"/>
  <c r="Y34" i="105"/>
  <c r="W30" i="105"/>
  <c r="W42" i="105"/>
  <c r="W32" i="105"/>
  <c r="Y27" i="105"/>
  <c r="W31" i="105"/>
  <c r="Y30" i="105"/>
  <c r="W38" i="105"/>
  <c r="W43" i="105"/>
  <c r="W45" i="105"/>
  <c r="W28" i="105"/>
  <c r="W44" i="105"/>
  <c r="W27" i="105"/>
  <c r="W33" i="105"/>
  <c r="T34" i="105"/>
  <c r="T28" i="105"/>
  <c r="T42" i="105"/>
  <c r="T39" i="105"/>
  <c r="T32" i="105"/>
  <c r="S14" i="64"/>
  <c r="Y2" i="64"/>
  <c r="S69" i="84"/>
  <c r="S55" i="84"/>
  <c r="S59" i="84"/>
  <c r="S64" i="84"/>
  <c r="S68" i="84"/>
  <c r="S72" i="84"/>
  <c r="S61" i="84"/>
  <c r="S70" i="84"/>
  <c r="S65" i="84"/>
  <c r="S58" i="84"/>
  <c r="S54" i="84"/>
  <c r="S57" i="84"/>
  <c r="S67" i="84"/>
  <c r="S63" i="84"/>
  <c r="S60" i="84"/>
  <c r="S71" i="84"/>
  <c r="S30" i="84"/>
  <c r="S35" i="84"/>
  <c r="S44" i="84"/>
  <c r="S39" i="84"/>
  <c r="S33" i="84"/>
  <c r="S47" i="84"/>
  <c r="S36" i="84"/>
  <c r="S45" i="84"/>
  <c r="S40" i="84"/>
  <c r="S34" i="84"/>
  <c r="S29" i="84"/>
  <c r="S32" i="84"/>
  <c r="S43" i="84"/>
  <c r="S38" i="84"/>
  <c r="S41" i="84"/>
  <c r="S42" i="84"/>
  <c r="S46" i="84"/>
  <c r="S5" i="73"/>
  <c r="AB3" i="73"/>
  <c r="J46" i="94"/>
  <c r="K61" i="91"/>
  <c r="J62" i="91"/>
  <c r="S6" i="91"/>
  <c r="Y2" i="91"/>
  <c r="T20" i="90"/>
  <c r="S47" i="125"/>
  <c r="S45" i="125"/>
  <c r="S37" i="125"/>
  <c r="S51" i="125"/>
  <c r="S49" i="125"/>
  <c r="S41" i="125"/>
  <c r="S35" i="125"/>
  <c r="S40" i="125"/>
  <c r="S46" i="125"/>
  <c r="S39" i="125"/>
  <c r="S50" i="125"/>
  <c r="S44" i="125"/>
  <c r="S34" i="125"/>
  <c r="S38" i="125"/>
  <c r="S52" i="125"/>
  <c r="S43" i="125"/>
  <c r="S106" i="125"/>
  <c r="S66" i="125"/>
  <c r="S60" i="125"/>
  <c r="S108" i="125"/>
  <c r="S80" i="125"/>
  <c r="S110" i="125"/>
  <c r="S92" i="125"/>
  <c r="S73" i="125"/>
  <c r="S58" i="125"/>
  <c r="S69" i="125"/>
  <c r="S63" i="125"/>
  <c r="S89" i="125"/>
  <c r="S119" i="125"/>
  <c r="S104" i="125"/>
  <c r="S85" i="125"/>
  <c r="S67" i="125"/>
  <c r="S87" i="125"/>
  <c r="S117" i="125"/>
  <c r="S97" i="125"/>
  <c r="S113" i="125"/>
  <c r="S94" i="125"/>
  <c r="S72" i="125"/>
  <c r="S61" i="125"/>
  <c r="S74" i="125"/>
  <c r="S109" i="125"/>
  <c r="S91" i="125"/>
  <c r="S121" i="125"/>
  <c r="S64" i="125"/>
  <c r="S70" i="125"/>
  <c r="S86" i="125"/>
  <c r="S118" i="125"/>
  <c r="S103" i="125"/>
  <c r="S84" i="125"/>
  <c r="S115" i="125"/>
  <c r="S96" i="125"/>
  <c r="S95" i="125"/>
  <c r="S81" i="125"/>
  <c r="S112" i="125"/>
  <c r="S93" i="125"/>
  <c r="S68" i="125"/>
  <c r="S62" i="125"/>
  <c r="S107" i="125"/>
  <c r="S90" i="125"/>
  <c r="S120" i="125"/>
  <c r="S57" i="125"/>
  <c r="S75" i="125"/>
  <c r="S71" i="125"/>
  <c r="S116" i="125"/>
  <c r="S98" i="125"/>
  <c r="S83" i="125"/>
  <c r="S114" i="125"/>
  <c r="U56" i="125"/>
  <c r="T36" i="125" s="1"/>
  <c r="Y56" i="125"/>
  <c r="S43" i="124"/>
  <c r="S36" i="124"/>
  <c r="S82" i="124"/>
  <c r="S92" i="124"/>
  <c r="S73" i="124"/>
  <c r="S58" i="124"/>
  <c r="S89" i="124"/>
  <c r="S62" i="124"/>
  <c r="S45" i="124"/>
  <c r="S38" i="124"/>
  <c r="S55" i="124"/>
  <c r="S85" i="124"/>
  <c r="S67" i="124"/>
  <c r="S60" i="124"/>
  <c r="S33" i="124"/>
  <c r="S47" i="124"/>
  <c r="S83" i="124"/>
  <c r="S64" i="124"/>
  <c r="S94" i="124"/>
  <c r="S79" i="124"/>
  <c r="S69" i="124"/>
  <c r="S35" i="124"/>
  <c r="S71" i="124"/>
  <c r="S39" i="124"/>
  <c r="S72" i="124"/>
  <c r="S88" i="124"/>
  <c r="S44" i="124"/>
  <c r="S42" i="124"/>
  <c r="S70" i="124"/>
  <c r="S84" i="124"/>
  <c r="S66" i="124"/>
  <c r="S96" i="124"/>
  <c r="S90" i="124"/>
  <c r="S48" i="124"/>
  <c r="S37" i="124"/>
  <c r="S32" i="124"/>
  <c r="S93" i="124"/>
  <c r="S78" i="124"/>
  <c r="S59" i="124"/>
  <c r="S49" i="124"/>
  <c r="S46" i="124"/>
  <c r="S41" i="124"/>
  <c r="S56" i="124"/>
  <c r="S87" i="124"/>
  <c r="S68" i="124"/>
  <c r="S91" i="124"/>
  <c r="S61" i="124"/>
  <c r="S50" i="124"/>
  <c r="S65" i="124"/>
  <c r="S95" i="124"/>
  <c r="U31" i="124"/>
  <c r="T34" i="124" s="1"/>
  <c r="Y31" i="124"/>
  <c r="S91" i="110"/>
  <c r="S90" i="110"/>
  <c r="S83" i="110"/>
  <c r="S80" i="110"/>
  <c r="S94" i="110"/>
  <c r="S88" i="110"/>
  <c r="S84" i="110"/>
  <c r="S78" i="110"/>
  <c r="S92" i="110"/>
  <c r="S89" i="110"/>
  <c r="S82" i="110"/>
  <c r="S93" i="110"/>
  <c r="S87" i="110"/>
  <c r="S77" i="110"/>
  <c r="S81" i="110"/>
  <c r="S95" i="110"/>
  <c r="S86" i="110"/>
  <c r="S58" i="110"/>
  <c r="S68" i="110"/>
  <c r="S63" i="110"/>
  <c r="S72" i="110"/>
  <c r="S67" i="110"/>
  <c r="S71" i="110"/>
  <c r="S60" i="110"/>
  <c r="S57" i="110"/>
  <c r="S54" i="110"/>
  <c r="S65" i="110"/>
  <c r="S61" i="110"/>
  <c r="S55" i="110"/>
  <c r="S69" i="110"/>
  <c r="S66" i="110"/>
  <c r="S59" i="110"/>
  <c r="S70" i="110"/>
  <c r="S64" i="110"/>
  <c r="S31" i="110"/>
  <c r="T16" i="115"/>
  <c r="T3" i="115"/>
  <c r="T8" i="115"/>
  <c r="T12" i="115"/>
  <c r="T17" i="115"/>
  <c r="T20" i="115"/>
  <c r="T9" i="115"/>
  <c r="T4" i="115"/>
  <c r="T18" i="115"/>
  <c r="T13" i="115"/>
  <c r="T10" i="115"/>
  <c r="T21" i="115"/>
  <c r="T6" i="115"/>
  <c r="T19" i="115"/>
  <c r="W21" i="115"/>
  <c r="W20" i="115"/>
  <c r="W10" i="115"/>
  <c r="W8" i="115"/>
  <c r="W13" i="115"/>
  <c r="W12" i="115"/>
  <c r="W18" i="115"/>
  <c r="W16" i="115"/>
  <c r="W6" i="115"/>
  <c r="W4" i="115"/>
  <c r="W3" i="115"/>
  <c r="W9" i="115"/>
  <c r="W7" i="115"/>
  <c r="W15" i="115"/>
  <c r="W19" i="115"/>
  <c r="W17" i="115"/>
  <c r="W14" i="115"/>
  <c r="T15" i="115"/>
  <c r="T7" i="115"/>
  <c r="T14" i="115"/>
  <c r="Y20" i="115"/>
  <c r="Y18" i="115"/>
  <c r="Y21" i="115"/>
  <c r="Y15" i="115"/>
  <c r="Y9" i="115"/>
  <c r="Y6" i="115"/>
  <c r="Y3" i="115"/>
  <c r="Y12" i="115"/>
  <c r="Y16" i="115"/>
  <c r="Y10" i="115"/>
  <c r="Y13" i="115"/>
  <c r="Y7" i="115"/>
  <c r="Y19" i="115"/>
  <c r="Y4" i="115"/>
  <c r="Y8" i="115"/>
  <c r="Y17" i="115"/>
  <c r="Y14" i="115"/>
  <c r="U2" i="114"/>
  <c r="T10" i="113"/>
  <c r="T21" i="113"/>
  <c r="T16" i="113"/>
  <c r="T19" i="113"/>
  <c r="T6" i="113"/>
  <c r="T7" i="113"/>
  <c r="T14" i="113"/>
  <c r="T15" i="113"/>
  <c r="W21" i="113"/>
  <c r="W12" i="113"/>
  <c r="W18" i="113"/>
  <c r="W6" i="113"/>
  <c r="W13" i="113"/>
  <c r="W3" i="113"/>
  <c r="W9" i="113"/>
  <c r="W16" i="113"/>
  <c r="W15" i="113"/>
  <c r="W4" i="113"/>
  <c r="W19" i="113"/>
  <c r="W17" i="113"/>
  <c r="W7" i="113"/>
  <c r="W20" i="113"/>
  <c r="W10" i="113"/>
  <c r="W8" i="113"/>
  <c r="W14" i="113"/>
  <c r="T8" i="113"/>
  <c r="T12" i="113"/>
  <c r="T17" i="113"/>
  <c r="T20" i="113"/>
  <c r="T9" i="113"/>
  <c r="T4" i="113"/>
  <c r="T18" i="113"/>
  <c r="T13" i="113"/>
  <c r="Y21" i="113"/>
  <c r="Y18" i="113"/>
  <c r="Y20" i="113"/>
  <c r="Y17" i="113"/>
  <c r="Y13" i="113"/>
  <c r="Y15" i="113"/>
  <c r="Y14" i="113"/>
  <c r="Y19" i="113"/>
  <c r="Y16" i="113"/>
  <c r="Y10" i="113"/>
  <c r="Y12" i="113"/>
  <c r="Y9" i="113"/>
  <c r="Y7" i="113"/>
  <c r="Y6" i="113"/>
  <c r="Y8" i="113"/>
  <c r="Y4" i="113"/>
  <c r="Y3" i="113"/>
  <c r="Y4" i="111"/>
  <c r="Y18" i="111"/>
  <c r="Y14" i="111"/>
  <c r="Y16" i="111"/>
  <c r="Y15" i="111"/>
  <c r="Y20" i="111"/>
  <c r="Y19" i="111"/>
  <c r="Y13" i="111"/>
  <c r="Y10" i="111"/>
  <c r="Y17" i="111"/>
  <c r="Y8" i="111"/>
  <c r="Y7" i="111"/>
  <c r="Y12" i="111"/>
  <c r="Y9" i="111"/>
  <c r="Y3" i="111"/>
  <c r="Y21" i="111"/>
  <c r="Y6" i="111"/>
  <c r="S9" i="84"/>
  <c r="S22" i="84"/>
  <c r="S11" i="84"/>
  <c r="S20" i="84"/>
  <c r="S15" i="84"/>
  <c r="S8" i="84"/>
  <c r="S4" i="84"/>
  <c r="S7" i="84"/>
  <c r="S17" i="84"/>
  <c r="S13" i="84"/>
  <c r="S16" i="84"/>
  <c r="S18" i="84"/>
  <c r="S21" i="84"/>
  <c r="S10" i="84"/>
  <c r="S5" i="84"/>
  <c r="S19" i="84"/>
  <c r="S14" i="84"/>
  <c r="S41" i="110"/>
  <c r="S45" i="110"/>
  <c r="S32" i="110"/>
  <c r="S40" i="110"/>
  <c r="S48" i="110"/>
  <c r="S49" i="110"/>
  <c r="S35" i="110"/>
  <c r="S36" i="110"/>
  <c r="S43" i="110"/>
  <c r="S44" i="110"/>
  <c r="S34" i="110"/>
  <c r="S38" i="110"/>
  <c r="S42" i="110"/>
  <c r="S37" i="110"/>
  <c r="S46" i="110"/>
  <c r="U30" i="110"/>
  <c r="T33" i="110" s="1"/>
  <c r="S47" i="110"/>
  <c r="T9" i="94"/>
  <c r="T14" i="94"/>
  <c r="S9" i="91"/>
  <c r="S7" i="91"/>
  <c r="S20" i="91"/>
  <c r="S13" i="91"/>
  <c r="S18" i="91"/>
  <c r="S4" i="91"/>
  <c r="S16" i="91"/>
  <c r="S21" i="91"/>
  <c r="S10" i="91"/>
  <c r="S19" i="91"/>
  <c r="S14" i="91"/>
  <c r="S8" i="91"/>
  <c r="S3" i="91"/>
  <c r="S17" i="91"/>
  <c r="S12" i="91"/>
  <c r="S15" i="91"/>
  <c r="U2" i="91"/>
  <c r="T5" i="91" s="1"/>
  <c r="T7" i="90"/>
  <c r="T19" i="90"/>
  <c r="T14" i="90"/>
  <c r="T16" i="90"/>
  <c r="T3" i="90"/>
  <c r="T15" i="90"/>
  <c r="T12" i="90"/>
  <c r="T8" i="90"/>
  <c r="T17" i="90"/>
  <c r="T4" i="90"/>
  <c r="T9" i="90"/>
  <c r="T13" i="90"/>
  <c r="T18" i="90"/>
  <c r="T21" i="90"/>
  <c r="T6" i="90"/>
  <c r="T10" i="90"/>
  <c r="U3" i="84"/>
  <c r="T29" i="84" s="1"/>
  <c r="S17" i="73"/>
  <c r="S15" i="73"/>
  <c r="S9" i="73"/>
  <c r="S13" i="73"/>
  <c r="S7" i="73"/>
  <c r="S18" i="73"/>
  <c r="S21" i="73"/>
  <c r="S16" i="73"/>
  <c r="S10" i="73"/>
  <c r="S19" i="73"/>
  <c r="S14" i="73"/>
  <c r="S11" i="73"/>
  <c r="S22" i="73"/>
  <c r="S20" i="73"/>
  <c r="S8" i="73"/>
  <c r="S4" i="73"/>
  <c r="U3" i="73"/>
  <c r="T5" i="73" s="1"/>
  <c r="S6" i="64"/>
  <c r="S7" i="64"/>
  <c r="S15" i="64"/>
  <c r="S8" i="64"/>
  <c r="S16" i="64"/>
  <c r="S9" i="64"/>
  <c r="S17" i="64"/>
  <c r="S10" i="64"/>
  <c r="S18" i="64"/>
  <c r="S3" i="64"/>
  <c r="S19" i="64"/>
  <c r="S4" i="64"/>
  <c r="S12" i="64"/>
  <c r="S20" i="64"/>
  <c r="S13" i="64"/>
  <c r="S21" i="64"/>
  <c r="U2" i="64"/>
  <c r="S15" i="62"/>
  <c r="S16" i="62"/>
  <c r="S20" i="62"/>
  <c r="S8" i="62"/>
  <c r="S17" i="62"/>
  <c r="S9" i="62"/>
  <c r="S18" i="62"/>
  <c r="S13" i="62"/>
  <c r="S10" i="62"/>
  <c r="S21" i="62"/>
  <c r="S19" i="62"/>
  <c r="S3" i="62"/>
  <c r="S14" i="62"/>
  <c r="S7" i="62"/>
  <c r="S12" i="62"/>
  <c r="S6" i="62"/>
  <c r="R23" i="62"/>
  <c r="U2" i="62"/>
  <c r="T5" i="62" s="1"/>
  <c r="T79" i="110" l="1"/>
  <c r="T56" i="110"/>
  <c r="T57" i="124"/>
  <c r="T80" i="124"/>
  <c r="T59" i="125"/>
  <c r="X5" i="113"/>
  <c r="X5" i="115"/>
  <c r="T82" i="125"/>
  <c r="T105" i="125"/>
  <c r="T4" i="94"/>
  <c r="T8" i="94"/>
  <c r="T3" i="94"/>
  <c r="T16" i="94"/>
  <c r="T5" i="94"/>
  <c r="T15" i="94"/>
  <c r="T7" i="94"/>
  <c r="T19" i="94"/>
  <c r="T17" i="94"/>
  <c r="T6" i="94"/>
  <c r="T13" i="94"/>
  <c r="T21" i="94"/>
  <c r="T12" i="94"/>
  <c r="T10" i="94"/>
  <c r="T18" i="94"/>
  <c r="T29" i="133"/>
  <c r="W5" i="133"/>
  <c r="Y5" i="133"/>
  <c r="W5" i="62"/>
  <c r="X5" i="62" s="1"/>
  <c r="Y29" i="133"/>
  <c r="W29" i="133"/>
  <c r="W53" i="133"/>
  <c r="Y53" i="133"/>
  <c r="T53" i="133"/>
  <c r="W77" i="133"/>
  <c r="Y77" i="133"/>
  <c r="T77" i="133"/>
  <c r="W5" i="134"/>
  <c r="Y5" i="134"/>
  <c r="T5" i="134"/>
  <c r="Y5" i="114"/>
  <c r="W5" i="114"/>
  <c r="T5" i="114"/>
  <c r="Y5" i="131"/>
  <c r="W5" i="131"/>
  <c r="T5" i="131"/>
  <c r="Y29" i="131"/>
  <c r="W29" i="131"/>
  <c r="T29" i="131"/>
  <c r="Y53" i="131"/>
  <c r="W53" i="131"/>
  <c r="T53" i="131"/>
  <c r="X101" i="105"/>
  <c r="Y77" i="131"/>
  <c r="W77" i="131"/>
  <c r="T77" i="131"/>
  <c r="X5" i="111"/>
  <c r="X5" i="105"/>
  <c r="X53" i="105"/>
  <c r="X29" i="105"/>
  <c r="X77" i="105"/>
  <c r="T56" i="84"/>
  <c r="T31" i="84"/>
  <c r="T6" i="84"/>
  <c r="Y5" i="64"/>
  <c r="W5" i="64"/>
  <c r="T5" i="64"/>
  <c r="T6" i="73"/>
  <c r="X5" i="137"/>
  <c r="X20" i="137"/>
  <c r="X6" i="137"/>
  <c r="X8" i="137"/>
  <c r="X21" i="137"/>
  <c r="Y22" i="137"/>
  <c r="X17" i="137"/>
  <c r="X13" i="137"/>
  <c r="X14" i="137"/>
  <c r="W23" i="137"/>
  <c r="X3" i="137"/>
  <c r="W11" i="137"/>
  <c r="X18" i="137"/>
  <c r="X10" i="137"/>
  <c r="X16" i="137"/>
  <c r="X9" i="137"/>
  <c r="Y23" i="137"/>
  <c r="Y11" i="137"/>
  <c r="X12" i="137"/>
  <c r="W22" i="137"/>
  <c r="X15" i="137"/>
  <c r="X4" i="137"/>
  <c r="X7" i="137"/>
  <c r="W3" i="134"/>
  <c r="T4" i="114"/>
  <c r="T6" i="131"/>
  <c r="X92" i="105"/>
  <c r="T13" i="134"/>
  <c r="X18" i="111"/>
  <c r="L61" i="91"/>
  <c r="E61" i="91" s="1"/>
  <c r="E60" i="91"/>
  <c r="T15" i="134"/>
  <c r="T20" i="134"/>
  <c r="T9" i="134"/>
  <c r="T16" i="134"/>
  <c r="T18" i="134"/>
  <c r="T4" i="134"/>
  <c r="T6" i="134"/>
  <c r="W21" i="134"/>
  <c r="W7" i="134"/>
  <c r="W12" i="134"/>
  <c r="W8" i="134"/>
  <c r="W13" i="134"/>
  <c r="W18" i="134"/>
  <c r="W4" i="134"/>
  <c r="W9" i="134"/>
  <c r="W6" i="134"/>
  <c r="W19" i="134"/>
  <c r="W15" i="134"/>
  <c r="W14" i="134"/>
  <c r="W16" i="134"/>
  <c r="W20" i="134"/>
  <c r="W10" i="134"/>
  <c r="W17" i="134"/>
  <c r="T10" i="134"/>
  <c r="T21" i="134"/>
  <c r="T19" i="134"/>
  <c r="T7" i="134"/>
  <c r="T8" i="134"/>
  <c r="T3" i="134"/>
  <c r="T17" i="134"/>
  <c r="T12" i="134"/>
  <c r="T14" i="134"/>
  <c r="Y20" i="134"/>
  <c r="Y16" i="134"/>
  <c r="Y18" i="134"/>
  <c r="Y15" i="134"/>
  <c r="Y9" i="134"/>
  <c r="Y6" i="134"/>
  <c r="Y12" i="134"/>
  <c r="Y3" i="134"/>
  <c r="Y8" i="134"/>
  <c r="Y10" i="134"/>
  <c r="Y21" i="134"/>
  <c r="Y7" i="134"/>
  <c r="Y4" i="134"/>
  <c r="Y19" i="134"/>
  <c r="Y13" i="134"/>
  <c r="Y17" i="134"/>
  <c r="Y14" i="134"/>
  <c r="T18" i="114"/>
  <c r="W21" i="114"/>
  <c r="W12" i="114"/>
  <c r="W18" i="114"/>
  <c r="W14" i="114"/>
  <c r="W6" i="114"/>
  <c r="W13" i="114"/>
  <c r="W3" i="114"/>
  <c r="W9" i="114"/>
  <c r="W16" i="114"/>
  <c r="W4" i="114"/>
  <c r="W19" i="114"/>
  <c r="W17" i="114"/>
  <c r="W7" i="114"/>
  <c r="W20" i="114"/>
  <c r="W10" i="114"/>
  <c r="W8" i="114"/>
  <c r="W15" i="114"/>
  <c r="T10" i="114"/>
  <c r="T13" i="114"/>
  <c r="T19" i="114"/>
  <c r="T21" i="114"/>
  <c r="T7" i="114"/>
  <c r="T6" i="114"/>
  <c r="T16" i="114"/>
  <c r="T15" i="114"/>
  <c r="T14" i="114"/>
  <c r="T8" i="114"/>
  <c r="T3" i="114"/>
  <c r="T17" i="114"/>
  <c r="T12" i="114"/>
  <c r="T9" i="114"/>
  <c r="T20" i="114"/>
  <c r="T9" i="133"/>
  <c r="T3" i="133"/>
  <c r="T21" i="133"/>
  <c r="T15" i="133"/>
  <c r="T8" i="133"/>
  <c r="T79" i="133"/>
  <c r="T60" i="133"/>
  <c r="T91" i="133"/>
  <c r="T76" i="133"/>
  <c r="T18" i="133"/>
  <c r="T12" i="133"/>
  <c r="T34" i="133"/>
  <c r="T28" i="133"/>
  <c r="T17" i="133"/>
  <c r="T88" i="133"/>
  <c r="T68" i="133"/>
  <c r="T85" i="133"/>
  <c r="T31" i="133"/>
  <c r="T20" i="133"/>
  <c r="T87" i="133"/>
  <c r="T37" i="133"/>
  <c r="T30" i="133"/>
  <c r="T45" i="133"/>
  <c r="T81" i="133"/>
  <c r="T62" i="133"/>
  <c r="T93" i="133"/>
  <c r="T10" i="133"/>
  <c r="T33" i="133"/>
  <c r="T7" i="133"/>
  <c r="T39" i="133"/>
  <c r="T58" i="133"/>
  <c r="T90" i="133"/>
  <c r="T75" i="133"/>
  <c r="T42" i="133"/>
  <c r="T19" i="133"/>
  <c r="T78" i="133"/>
  <c r="T14" i="133"/>
  <c r="T16" i="133"/>
  <c r="T43" i="133"/>
  <c r="T67" i="133"/>
  <c r="T52" i="133"/>
  <c r="T84" i="133"/>
  <c r="T55" i="133"/>
  <c r="T32" i="133"/>
  <c r="T56" i="133"/>
  <c r="T27" i="133"/>
  <c r="T44" i="133"/>
  <c r="T80" i="133"/>
  <c r="T61" i="133"/>
  <c r="T92" i="133"/>
  <c r="T64" i="133"/>
  <c r="T41" i="133"/>
  <c r="T4" i="133"/>
  <c r="T36" i="133"/>
  <c r="T38" i="133"/>
  <c r="T57" i="133"/>
  <c r="T89" i="133"/>
  <c r="T69" i="133"/>
  <c r="T54" i="133"/>
  <c r="W93" i="133"/>
  <c r="W54" i="133"/>
  <c r="W62" i="133"/>
  <c r="W69" i="133"/>
  <c r="W81" i="133"/>
  <c r="W89" i="133"/>
  <c r="W45" i="133"/>
  <c r="W57" i="133"/>
  <c r="W65" i="133"/>
  <c r="W38" i="133"/>
  <c r="W21" i="133"/>
  <c r="W40" i="133"/>
  <c r="W6" i="133"/>
  <c r="W14" i="133"/>
  <c r="W20" i="133"/>
  <c r="W32" i="133"/>
  <c r="W8" i="133"/>
  <c r="W85" i="133"/>
  <c r="W92" i="133"/>
  <c r="W61" i="133"/>
  <c r="W68" i="133"/>
  <c r="W80" i="133"/>
  <c r="W88" i="133"/>
  <c r="W44" i="133"/>
  <c r="W56" i="133"/>
  <c r="W55" i="133"/>
  <c r="W13" i="133"/>
  <c r="W31" i="133"/>
  <c r="W37" i="133"/>
  <c r="W12" i="133"/>
  <c r="W19" i="133"/>
  <c r="W76" i="133"/>
  <c r="W84" i="133"/>
  <c r="W91" i="133"/>
  <c r="W52" i="133"/>
  <c r="W60" i="133"/>
  <c r="W67" i="133"/>
  <c r="W79" i="133"/>
  <c r="W87" i="133"/>
  <c r="W43" i="133"/>
  <c r="W16" i="133"/>
  <c r="W42" i="133"/>
  <c r="W4" i="133"/>
  <c r="W18" i="133"/>
  <c r="W28" i="133"/>
  <c r="W36" i="133"/>
  <c r="W3" i="133"/>
  <c r="W10" i="133"/>
  <c r="W39" i="133"/>
  <c r="W63" i="133"/>
  <c r="W75" i="133"/>
  <c r="W82" i="133"/>
  <c r="W90" i="133"/>
  <c r="W51" i="133"/>
  <c r="W58" i="133"/>
  <c r="W66" i="133"/>
  <c r="W78" i="133"/>
  <c r="W7" i="133"/>
  <c r="W34" i="133"/>
  <c r="W9" i="133"/>
  <c r="W30" i="133"/>
  <c r="W64" i="133"/>
  <c r="W15" i="133"/>
  <c r="W27" i="133"/>
  <c r="W33" i="133"/>
  <c r="W41" i="133"/>
  <c r="W86" i="133"/>
  <c r="W17" i="133"/>
  <c r="T65" i="133"/>
  <c r="T13" i="133"/>
  <c r="T6" i="133"/>
  <c r="T40" i="133"/>
  <c r="T66" i="133"/>
  <c r="T51" i="133"/>
  <c r="T82" i="133"/>
  <c r="T63" i="133"/>
  <c r="T86" i="133"/>
  <c r="Y90" i="133"/>
  <c r="Y17" i="133"/>
  <c r="Y57" i="133"/>
  <c r="Y93" i="133"/>
  <c r="Y67" i="133"/>
  <c r="Y75" i="133"/>
  <c r="Y38" i="133"/>
  <c r="Y39" i="133"/>
  <c r="Y7" i="133"/>
  <c r="Y4" i="133"/>
  <c r="Y63" i="133"/>
  <c r="Y80" i="133"/>
  <c r="Y65" i="133"/>
  <c r="Y61" i="133"/>
  <c r="Y20" i="133"/>
  <c r="Y58" i="133"/>
  <c r="Y45" i="133"/>
  <c r="Y55" i="133"/>
  <c r="Y85" i="133"/>
  <c r="Y88" i="133"/>
  <c r="Y43" i="133"/>
  <c r="Y76" i="133"/>
  <c r="Y82" i="133"/>
  <c r="Y16" i="133"/>
  <c r="Y33" i="133"/>
  <c r="Y6" i="133"/>
  <c r="Y9" i="133"/>
  <c r="Y13" i="133"/>
  <c r="Y68" i="133"/>
  <c r="Y81" i="133"/>
  <c r="Y66" i="133"/>
  <c r="Y78" i="133"/>
  <c r="Y69" i="133"/>
  <c r="Y84" i="133"/>
  <c r="Y37" i="133"/>
  <c r="Y32" i="133"/>
  <c r="Y34" i="133"/>
  <c r="Y27" i="133"/>
  <c r="Y10" i="133"/>
  <c r="Y36" i="133"/>
  <c r="Y51" i="133"/>
  <c r="Y92" i="133"/>
  <c r="Y60" i="133"/>
  <c r="Y89" i="133"/>
  <c r="Y86" i="133"/>
  <c r="Y64" i="133"/>
  <c r="Y79" i="133"/>
  <c r="Y52" i="133"/>
  <c r="Y19" i="133"/>
  <c r="Y14" i="133"/>
  <c r="Y62" i="133"/>
  <c r="Y44" i="133"/>
  <c r="Y87" i="133"/>
  <c r="Y21" i="133"/>
  <c r="Y56" i="133"/>
  <c r="Y8" i="133"/>
  <c r="Y28" i="133"/>
  <c r="Y15" i="133"/>
  <c r="Y12" i="133"/>
  <c r="Y40" i="133"/>
  <c r="Y3" i="133"/>
  <c r="Y54" i="133"/>
  <c r="Y91" i="133"/>
  <c r="Y42" i="133"/>
  <c r="Y18" i="133"/>
  <c r="Y41" i="133"/>
  <c r="Y30" i="133"/>
  <c r="Y31" i="133"/>
  <c r="A127" i="132"/>
  <c r="A61" i="132"/>
  <c r="E128" i="132"/>
  <c r="F128" i="132" s="1"/>
  <c r="G128" i="132" s="1"/>
  <c r="E106" i="132"/>
  <c r="F106" i="132" s="1"/>
  <c r="G106" i="132" s="1"/>
  <c r="A105" i="132"/>
  <c r="X17" i="105"/>
  <c r="E84" i="132"/>
  <c r="F84" i="132" s="1"/>
  <c r="G84" i="132" s="1"/>
  <c r="E62" i="132"/>
  <c r="F62" i="132" s="1"/>
  <c r="G62" i="132" s="1"/>
  <c r="X4" i="105"/>
  <c r="F39" i="132"/>
  <c r="G39" i="132" s="1"/>
  <c r="T4" i="131"/>
  <c r="T9" i="131"/>
  <c r="T10" i="131"/>
  <c r="T8" i="131"/>
  <c r="T14" i="131"/>
  <c r="T3" i="131"/>
  <c r="T13" i="131"/>
  <c r="T18" i="131"/>
  <c r="T7" i="131"/>
  <c r="T17" i="131"/>
  <c r="T12" i="131"/>
  <c r="T21" i="131"/>
  <c r="T16" i="131"/>
  <c r="Y21" i="131"/>
  <c r="W20" i="131"/>
  <c r="W3" i="131"/>
  <c r="Y18" i="131"/>
  <c r="Y17" i="131"/>
  <c r="W17" i="131"/>
  <c r="W9" i="131"/>
  <c r="W14" i="131"/>
  <c r="W6" i="131"/>
  <c r="Y13" i="131"/>
  <c r="Y20" i="131"/>
  <c r="W16" i="131"/>
  <c r="Y8" i="131"/>
  <c r="W13" i="131"/>
  <c r="Y16" i="131"/>
  <c r="W19" i="131"/>
  <c r="Y9" i="131"/>
  <c r="Y4" i="131"/>
  <c r="Y12" i="131"/>
  <c r="W12" i="131"/>
  <c r="Y19" i="131"/>
  <c r="W8" i="131"/>
  <c r="Y7" i="131"/>
  <c r="Y15" i="131"/>
  <c r="W15" i="131"/>
  <c r="W18" i="131"/>
  <c r="Y3" i="131"/>
  <c r="W7" i="131"/>
  <c r="Y10" i="131"/>
  <c r="W21" i="131"/>
  <c r="W4" i="131"/>
  <c r="Y14" i="131"/>
  <c r="Y6" i="131"/>
  <c r="W10" i="131"/>
  <c r="T20" i="131"/>
  <c r="T15" i="131"/>
  <c r="T19" i="131"/>
  <c r="X7" i="105"/>
  <c r="X65" i="105"/>
  <c r="T41" i="131"/>
  <c r="T27" i="131"/>
  <c r="T28" i="131"/>
  <c r="T51" i="131"/>
  <c r="T67" i="131"/>
  <c r="T61" i="131"/>
  <c r="T54" i="131"/>
  <c r="X61" i="105"/>
  <c r="T33" i="131"/>
  <c r="T36" i="131"/>
  <c r="T37" i="131"/>
  <c r="T40" i="131"/>
  <c r="T80" i="131"/>
  <c r="T69" i="131"/>
  <c r="T63" i="131"/>
  <c r="T44" i="131"/>
  <c r="T42" i="131"/>
  <c r="T38" i="131"/>
  <c r="T57" i="131"/>
  <c r="T89" i="131"/>
  <c r="T82" i="131"/>
  <c r="T76" i="131"/>
  <c r="T65" i="131"/>
  <c r="T66" i="131"/>
  <c r="T60" i="131"/>
  <c r="T91" i="131"/>
  <c r="T85" i="131"/>
  <c r="T31" i="131"/>
  <c r="T56" i="131"/>
  <c r="T79" i="131"/>
  <c r="T68" i="131"/>
  <c r="T62" i="131"/>
  <c r="T93" i="131"/>
  <c r="T32" i="131"/>
  <c r="T87" i="131"/>
  <c r="T30" i="131"/>
  <c r="T88" i="131"/>
  <c r="T81" i="131"/>
  <c r="T75" i="131"/>
  <c r="T64" i="131"/>
  <c r="T55" i="131"/>
  <c r="T34" i="131"/>
  <c r="T39" i="131"/>
  <c r="T45" i="131"/>
  <c r="T90" i="131"/>
  <c r="T84" i="131"/>
  <c r="W93" i="131"/>
  <c r="W92" i="131"/>
  <c r="W90" i="131"/>
  <c r="W51" i="131"/>
  <c r="W58" i="131"/>
  <c r="W57" i="131"/>
  <c r="W65" i="131"/>
  <c r="W39" i="131"/>
  <c r="W56" i="131"/>
  <c r="W33" i="131"/>
  <c r="W55" i="131"/>
  <c r="W40" i="131"/>
  <c r="W52" i="131"/>
  <c r="W31" i="131"/>
  <c r="W85" i="131"/>
  <c r="W84" i="131"/>
  <c r="W91" i="131"/>
  <c r="W81" i="131"/>
  <c r="W89" i="131"/>
  <c r="W88" i="131"/>
  <c r="W44" i="131"/>
  <c r="W45" i="131"/>
  <c r="W41" i="131"/>
  <c r="W64" i="131"/>
  <c r="W54" i="131"/>
  <c r="W42" i="131"/>
  <c r="W34" i="131"/>
  <c r="W76" i="131"/>
  <c r="W75" i="131"/>
  <c r="W82" i="131"/>
  <c r="W68" i="131"/>
  <c r="W80" i="131"/>
  <c r="W79" i="131"/>
  <c r="W87" i="131"/>
  <c r="W61" i="131"/>
  <c r="W38" i="131"/>
  <c r="W36" i="131"/>
  <c r="W32" i="131"/>
  <c r="W28" i="131"/>
  <c r="W63" i="131"/>
  <c r="W62" i="131"/>
  <c r="W69" i="131"/>
  <c r="W60" i="131"/>
  <c r="W67" i="131"/>
  <c r="W66" i="131"/>
  <c r="W78" i="131"/>
  <c r="W37" i="131"/>
  <c r="W27" i="131"/>
  <c r="W86" i="131"/>
  <c r="W30" i="131"/>
  <c r="W43" i="131"/>
  <c r="T78" i="131"/>
  <c r="T43" i="131"/>
  <c r="T58" i="131"/>
  <c r="T52" i="131"/>
  <c r="T92" i="131"/>
  <c r="T86" i="131"/>
  <c r="X112" i="105"/>
  <c r="X78" i="105"/>
  <c r="X85" i="105"/>
  <c r="X9" i="105"/>
  <c r="X15" i="105"/>
  <c r="X116" i="105"/>
  <c r="X16" i="105"/>
  <c r="X106" i="105"/>
  <c r="X18" i="105"/>
  <c r="Y43" i="131"/>
  <c r="Y40" i="131"/>
  <c r="Y63" i="131"/>
  <c r="Y36" i="131"/>
  <c r="Y90" i="131"/>
  <c r="Y27" i="131"/>
  <c r="Y76" i="131"/>
  <c r="Y75" i="131"/>
  <c r="Y62" i="131"/>
  <c r="Y93" i="131"/>
  <c r="Y55" i="131"/>
  <c r="Y38" i="131"/>
  <c r="Y84" i="131"/>
  <c r="Y45" i="131"/>
  <c r="Y60" i="131"/>
  <c r="Y78" i="131"/>
  <c r="Y34" i="131"/>
  <c r="Y54" i="131"/>
  <c r="Y79" i="131"/>
  <c r="Y68" i="131"/>
  <c r="Y52" i="131"/>
  <c r="Y92" i="131"/>
  <c r="Y39" i="131"/>
  <c r="Y31" i="131"/>
  <c r="Y61" i="131"/>
  <c r="Y65" i="131"/>
  <c r="Y64" i="131"/>
  <c r="Y91" i="131"/>
  <c r="Y33" i="131"/>
  <c r="Y37" i="131"/>
  <c r="Y82" i="131"/>
  <c r="Y87" i="131"/>
  <c r="Y42" i="131"/>
  <c r="Y57" i="131"/>
  <c r="Y56" i="131"/>
  <c r="Y66" i="131"/>
  <c r="Y85" i="131"/>
  <c r="Y30" i="131"/>
  <c r="Y89" i="131"/>
  <c r="Y69" i="131"/>
  <c r="Y44" i="131"/>
  <c r="Y67" i="131"/>
  <c r="Y58" i="131"/>
  <c r="Y81" i="131"/>
  <c r="Y88" i="131"/>
  <c r="Y86" i="131"/>
  <c r="Y41" i="131"/>
  <c r="Y80" i="131"/>
  <c r="Y51" i="131"/>
  <c r="Y32" i="131"/>
  <c r="Y28" i="131"/>
  <c r="X62" i="105"/>
  <c r="X109" i="105"/>
  <c r="X80" i="105"/>
  <c r="X68" i="105"/>
  <c r="X64" i="105"/>
  <c r="X102" i="105"/>
  <c r="X55" i="105"/>
  <c r="X81" i="105"/>
  <c r="Y22" i="105"/>
  <c r="X67" i="105"/>
  <c r="X86" i="105"/>
  <c r="X6" i="105"/>
  <c r="X14" i="105"/>
  <c r="X12" i="105"/>
  <c r="W22" i="105"/>
  <c r="X13" i="105"/>
  <c r="X20" i="105"/>
  <c r="W23" i="105"/>
  <c r="W11" i="105"/>
  <c r="X3" i="105"/>
  <c r="X19" i="105"/>
  <c r="X8" i="105"/>
  <c r="Y23" i="105"/>
  <c r="Y11" i="105"/>
  <c r="X10" i="105"/>
  <c r="X21" i="105"/>
  <c r="X58" i="105"/>
  <c r="X115" i="105"/>
  <c r="X105" i="105"/>
  <c r="X110" i="105"/>
  <c r="X100" i="105"/>
  <c r="X111" i="105"/>
  <c r="X103" i="105"/>
  <c r="Y118" i="105"/>
  <c r="X117" i="105"/>
  <c r="X113" i="105"/>
  <c r="X104" i="105"/>
  <c r="X114" i="105"/>
  <c r="W119" i="105"/>
  <c r="W107" i="105"/>
  <c r="X99" i="105"/>
  <c r="Y119" i="105"/>
  <c r="Y107" i="105"/>
  <c r="X108" i="105"/>
  <c r="W118" i="105"/>
  <c r="X82" i="105"/>
  <c r="X84" i="105"/>
  <c r="W94" i="105"/>
  <c r="X87" i="105"/>
  <c r="W95" i="105"/>
  <c r="W83" i="105"/>
  <c r="X75" i="105"/>
  <c r="X76" i="105"/>
  <c r="X79" i="105"/>
  <c r="X91" i="105"/>
  <c r="X93" i="105"/>
  <c r="Y94" i="105"/>
  <c r="X88" i="105"/>
  <c r="X90" i="105"/>
  <c r="Y95" i="105"/>
  <c r="Y83" i="105"/>
  <c r="X89" i="105"/>
  <c r="W71" i="105"/>
  <c r="X51" i="105"/>
  <c r="W59" i="105"/>
  <c r="X56" i="105"/>
  <c r="X63" i="105"/>
  <c r="X52" i="105"/>
  <c r="Y71" i="105"/>
  <c r="Y59" i="105"/>
  <c r="X54" i="105"/>
  <c r="Y70" i="105"/>
  <c r="X66" i="105"/>
  <c r="X57" i="105"/>
  <c r="X60" i="105"/>
  <c r="W70" i="105"/>
  <c r="X69" i="105"/>
  <c r="T66" i="84"/>
  <c r="T70" i="84"/>
  <c r="T65" i="84"/>
  <c r="T58" i="84"/>
  <c r="T54" i="84"/>
  <c r="T67" i="84"/>
  <c r="T63" i="84"/>
  <c r="T59" i="84"/>
  <c r="T71" i="84"/>
  <c r="T68" i="84"/>
  <c r="T55" i="84"/>
  <c r="T60" i="84"/>
  <c r="T64" i="84"/>
  <c r="T69" i="84"/>
  <c r="T72" i="84"/>
  <c r="T57" i="84"/>
  <c r="T61" i="84"/>
  <c r="T34" i="84"/>
  <c r="T38" i="84"/>
  <c r="T43" i="84"/>
  <c r="T46" i="84"/>
  <c r="T41" i="84"/>
  <c r="T30" i="84"/>
  <c r="T35" i="84"/>
  <c r="T39" i="84"/>
  <c r="T44" i="84"/>
  <c r="T47" i="84"/>
  <c r="T33" i="84"/>
  <c r="T36" i="84"/>
  <c r="T42" i="84"/>
  <c r="T45" i="84"/>
  <c r="T40" i="84"/>
  <c r="T32" i="84"/>
  <c r="J47" i="94"/>
  <c r="J63" i="91"/>
  <c r="K62" i="91"/>
  <c r="T14" i="91"/>
  <c r="T82" i="110"/>
  <c r="X37" i="125"/>
  <c r="X38" i="125"/>
  <c r="X48" i="125"/>
  <c r="X40" i="125"/>
  <c r="X50" i="125"/>
  <c r="T48" i="125"/>
  <c r="T47" i="125"/>
  <c r="T40" i="125"/>
  <c r="T37" i="125"/>
  <c r="T51" i="125"/>
  <c r="T45" i="125"/>
  <c r="T41" i="125"/>
  <c r="T35" i="125"/>
  <c r="T49" i="125"/>
  <c r="T46" i="125"/>
  <c r="T39" i="125"/>
  <c r="T50" i="125"/>
  <c r="T44" i="125"/>
  <c r="T34" i="125"/>
  <c r="X41" i="125"/>
  <c r="T38" i="125"/>
  <c r="T52" i="125"/>
  <c r="T43" i="125"/>
  <c r="T74" i="125"/>
  <c r="T70" i="125"/>
  <c r="T75" i="125"/>
  <c r="T109" i="125"/>
  <c r="T91" i="125"/>
  <c r="T121" i="125"/>
  <c r="T57" i="125"/>
  <c r="T68" i="125"/>
  <c r="T62" i="125"/>
  <c r="T87" i="125"/>
  <c r="T118" i="125"/>
  <c r="T103" i="125"/>
  <c r="T84" i="125"/>
  <c r="T66" i="125"/>
  <c r="T107" i="125"/>
  <c r="T71" i="125"/>
  <c r="T96" i="125"/>
  <c r="T81" i="125"/>
  <c r="T112" i="125"/>
  <c r="T93" i="125"/>
  <c r="T86" i="125"/>
  <c r="T60" i="125"/>
  <c r="T73" i="125"/>
  <c r="T108" i="125"/>
  <c r="T90" i="125"/>
  <c r="T120" i="125"/>
  <c r="T58" i="125"/>
  <c r="T69" i="125"/>
  <c r="T85" i="125"/>
  <c r="T117" i="125"/>
  <c r="T98" i="125"/>
  <c r="T83" i="125"/>
  <c r="T114" i="125"/>
  <c r="T67" i="125"/>
  <c r="T116" i="125"/>
  <c r="T94" i="125"/>
  <c r="T80" i="125"/>
  <c r="T110" i="125"/>
  <c r="T92" i="125"/>
  <c r="T72" i="125"/>
  <c r="T63" i="125"/>
  <c r="T106" i="125"/>
  <c r="T89" i="125"/>
  <c r="T119" i="125"/>
  <c r="T104" i="125"/>
  <c r="T64" i="125"/>
  <c r="T95" i="125"/>
  <c r="T61" i="125"/>
  <c r="T115" i="125"/>
  <c r="T97" i="125"/>
  <c r="T113" i="125"/>
  <c r="X95" i="125"/>
  <c r="X94" i="125"/>
  <c r="X113" i="125"/>
  <c r="X109" i="125"/>
  <c r="X106" i="125"/>
  <c r="X98" i="125"/>
  <c r="X119" i="125"/>
  <c r="X67" i="125"/>
  <c r="X63" i="125"/>
  <c r="X74" i="125"/>
  <c r="X83" i="125"/>
  <c r="X115" i="125"/>
  <c r="X72" i="125"/>
  <c r="X61" i="125"/>
  <c r="X68" i="125"/>
  <c r="X114" i="125"/>
  <c r="X116" i="125"/>
  <c r="T42" i="124"/>
  <c r="T48" i="124"/>
  <c r="T60" i="124"/>
  <c r="T50" i="124"/>
  <c r="T84" i="124"/>
  <c r="T66" i="124"/>
  <c r="T96" i="124"/>
  <c r="T82" i="124"/>
  <c r="T49" i="124"/>
  <c r="T37" i="124"/>
  <c r="T62" i="124"/>
  <c r="T93" i="124"/>
  <c r="T78" i="124"/>
  <c r="T59" i="124"/>
  <c r="T41" i="124"/>
  <c r="T91" i="124"/>
  <c r="T46" i="124"/>
  <c r="T71" i="124"/>
  <c r="T56" i="124"/>
  <c r="T87" i="124"/>
  <c r="T68" i="124"/>
  <c r="T36" i="124"/>
  <c r="T61" i="124"/>
  <c r="T83" i="124"/>
  <c r="T65" i="124"/>
  <c r="T95" i="124"/>
  <c r="T43" i="124"/>
  <c r="T45" i="124"/>
  <c r="T38" i="124"/>
  <c r="T92" i="124"/>
  <c r="T73" i="124"/>
  <c r="T58" i="124"/>
  <c r="T89" i="124"/>
  <c r="T69" i="124"/>
  <c r="T47" i="124"/>
  <c r="T90" i="124"/>
  <c r="T55" i="124"/>
  <c r="T85" i="124"/>
  <c r="T67" i="124"/>
  <c r="T35" i="124"/>
  <c r="T81" i="124"/>
  <c r="T39" i="124"/>
  <c r="T64" i="124"/>
  <c r="T94" i="124"/>
  <c r="T79" i="124"/>
  <c r="T33" i="124"/>
  <c r="T44" i="124"/>
  <c r="T32" i="124"/>
  <c r="T70" i="124"/>
  <c r="T72" i="124"/>
  <c r="T88" i="124"/>
  <c r="X69" i="124"/>
  <c r="X46" i="124"/>
  <c r="X59" i="124"/>
  <c r="X83" i="124"/>
  <c r="X58" i="124"/>
  <c r="X72" i="124"/>
  <c r="T86" i="110"/>
  <c r="T83" i="110"/>
  <c r="T90" i="110"/>
  <c r="T88" i="110"/>
  <c r="T80" i="110"/>
  <c r="T94" i="110"/>
  <c r="T92" i="110"/>
  <c r="T84" i="110"/>
  <c r="T78" i="110"/>
  <c r="T89" i="110"/>
  <c r="T93" i="110"/>
  <c r="T87" i="110"/>
  <c r="T77" i="110"/>
  <c r="T91" i="110"/>
  <c r="T81" i="110"/>
  <c r="T95" i="110"/>
  <c r="T60" i="110"/>
  <c r="T66" i="110"/>
  <c r="T59" i="110"/>
  <c r="T70" i="110"/>
  <c r="T64" i="110"/>
  <c r="T54" i="110"/>
  <c r="T68" i="110"/>
  <c r="T58" i="110"/>
  <c r="T72" i="110"/>
  <c r="T63" i="110"/>
  <c r="T67" i="110"/>
  <c r="T57" i="110"/>
  <c r="T71" i="110"/>
  <c r="T65" i="110"/>
  <c r="T61" i="110"/>
  <c r="T55" i="110"/>
  <c r="T69" i="110"/>
  <c r="T35" i="110"/>
  <c r="X20" i="115"/>
  <c r="X6" i="115"/>
  <c r="X15" i="111"/>
  <c r="X15" i="113"/>
  <c r="X6" i="113"/>
  <c r="X13" i="113"/>
  <c r="X20" i="111"/>
  <c r="X21" i="115"/>
  <c r="X8" i="115"/>
  <c r="Y22" i="115"/>
  <c r="X17" i="115"/>
  <c r="X13" i="115"/>
  <c r="X18" i="115"/>
  <c r="X14" i="115"/>
  <c r="X19" i="115"/>
  <c r="X10" i="115"/>
  <c r="Y23" i="115"/>
  <c r="Y11" i="115"/>
  <c r="X9" i="115"/>
  <c r="X12" i="115"/>
  <c r="W22" i="115"/>
  <c r="X15" i="115"/>
  <c r="X4" i="115"/>
  <c r="W23" i="115"/>
  <c r="X3" i="115"/>
  <c r="W11" i="115"/>
  <c r="X7" i="115"/>
  <c r="X16" i="115"/>
  <c r="X17" i="113"/>
  <c r="Y20" i="114"/>
  <c r="Y13" i="114"/>
  <c r="Y15" i="114"/>
  <c r="Y9" i="114"/>
  <c r="Y6" i="114"/>
  <c r="Y3" i="114"/>
  <c r="Y10" i="114"/>
  <c r="Y12" i="114"/>
  <c r="Y16" i="114"/>
  <c r="Y18" i="114"/>
  <c r="Y7" i="114"/>
  <c r="Y19" i="114"/>
  <c r="Y21" i="114"/>
  <c r="Y4" i="114"/>
  <c r="Y8" i="114"/>
  <c r="Y17" i="114"/>
  <c r="Y14" i="114"/>
  <c r="Y22" i="113"/>
  <c r="X18" i="113"/>
  <c r="X9" i="113"/>
  <c r="X14" i="113"/>
  <c r="X7" i="113"/>
  <c r="X20" i="113"/>
  <c r="X10" i="113"/>
  <c r="X12" i="113"/>
  <c r="W22" i="113"/>
  <c r="X16" i="113"/>
  <c r="X19" i="113"/>
  <c r="W23" i="113"/>
  <c r="X3" i="113"/>
  <c r="W11" i="113"/>
  <c r="X4" i="113"/>
  <c r="X8" i="113"/>
  <c r="X21" i="113"/>
  <c r="Y23" i="113"/>
  <c r="Y11" i="113"/>
  <c r="X39" i="105"/>
  <c r="X10" i="111"/>
  <c r="X16" i="111"/>
  <c r="X4" i="111"/>
  <c r="X14" i="111"/>
  <c r="X17" i="111"/>
  <c r="X8" i="111"/>
  <c r="X13" i="111"/>
  <c r="W23" i="111"/>
  <c r="X3" i="111"/>
  <c r="W11" i="111"/>
  <c r="X6" i="111"/>
  <c r="X19" i="111"/>
  <c r="X9" i="111"/>
  <c r="X7" i="111"/>
  <c r="Y23" i="111"/>
  <c r="Y11" i="111"/>
  <c r="Y22" i="111"/>
  <c r="X12" i="111"/>
  <c r="W22" i="111"/>
  <c r="X21" i="111"/>
  <c r="T8" i="84"/>
  <c r="T5" i="84"/>
  <c r="T10" i="84"/>
  <c r="T14" i="84"/>
  <c r="T19" i="84"/>
  <c r="T22" i="84"/>
  <c r="T7" i="84"/>
  <c r="T11" i="84"/>
  <c r="T16" i="84"/>
  <c r="T20" i="84"/>
  <c r="T15" i="84"/>
  <c r="T17" i="84"/>
  <c r="T4" i="84"/>
  <c r="T9" i="84"/>
  <c r="T13" i="84"/>
  <c r="T18" i="84"/>
  <c r="T21" i="84"/>
  <c r="X37" i="105"/>
  <c r="T38" i="110"/>
  <c r="T45" i="110"/>
  <c r="T46" i="110"/>
  <c r="T49" i="110"/>
  <c r="T31" i="110"/>
  <c r="T42" i="110"/>
  <c r="T48" i="110"/>
  <c r="X28" i="105"/>
  <c r="T47" i="110"/>
  <c r="T36" i="110"/>
  <c r="T37" i="110"/>
  <c r="X44" i="110"/>
  <c r="T32" i="110"/>
  <c r="T40" i="110"/>
  <c r="T41" i="110"/>
  <c r="T34" i="110"/>
  <c r="T43" i="110"/>
  <c r="T44" i="110"/>
  <c r="X43" i="105"/>
  <c r="X44" i="105"/>
  <c r="Y46" i="105"/>
  <c r="X32" i="105"/>
  <c r="X34" i="105"/>
  <c r="X41" i="105"/>
  <c r="X36" i="105"/>
  <c r="W46" i="105"/>
  <c r="X40" i="105"/>
  <c r="X42" i="105"/>
  <c r="Y47" i="105"/>
  <c r="Y35" i="105"/>
  <c r="X38" i="105"/>
  <c r="X33" i="105"/>
  <c r="X30" i="105"/>
  <c r="X31" i="105"/>
  <c r="X45" i="105"/>
  <c r="W47" i="105"/>
  <c r="W35" i="105"/>
  <c r="X27" i="105"/>
  <c r="X18" i="90"/>
  <c r="X6" i="94"/>
  <c r="Y22" i="90"/>
  <c r="W23" i="90"/>
  <c r="Y23" i="90"/>
  <c r="W22" i="90"/>
  <c r="W11" i="90"/>
  <c r="Y11" i="90"/>
  <c r="X10" i="94"/>
  <c r="X20" i="94"/>
  <c r="X13" i="90"/>
  <c r="X4" i="94"/>
  <c r="X21" i="94"/>
  <c r="X7" i="94"/>
  <c r="X17" i="94"/>
  <c r="Y22" i="94"/>
  <c r="X18" i="94"/>
  <c r="X14" i="94"/>
  <c r="X13" i="94"/>
  <c r="X16" i="94"/>
  <c r="X9" i="94"/>
  <c r="X19" i="94"/>
  <c r="X8" i="94"/>
  <c r="Y23" i="94"/>
  <c r="Y11" i="94"/>
  <c r="X12" i="94"/>
  <c r="W22" i="94"/>
  <c r="W23" i="94"/>
  <c r="X3" i="94"/>
  <c r="W11" i="94"/>
  <c r="X15" i="94"/>
  <c r="T12" i="91"/>
  <c r="T13" i="91"/>
  <c r="T16" i="91"/>
  <c r="T21" i="91"/>
  <c r="T8" i="91"/>
  <c r="T17" i="91"/>
  <c r="T10" i="91"/>
  <c r="T3" i="91"/>
  <c r="T20" i="91"/>
  <c r="T9" i="91"/>
  <c r="T6" i="91"/>
  <c r="T18" i="91"/>
  <c r="T15" i="91"/>
  <c r="T4" i="91"/>
  <c r="T7" i="91"/>
  <c r="T19" i="91"/>
  <c r="X19" i="90"/>
  <c r="X8" i="90"/>
  <c r="X17" i="90"/>
  <c r="X9" i="90"/>
  <c r="X14" i="90"/>
  <c r="X15" i="90"/>
  <c r="X20" i="90"/>
  <c r="X10" i="90"/>
  <c r="X6" i="90"/>
  <c r="X12" i="90"/>
  <c r="X3" i="90"/>
  <c r="X21" i="90"/>
  <c r="X4" i="90"/>
  <c r="X7" i="90"/>
  <c r="X16" i="90"/>
  <c r="T10" i="73"/>
  <c r="T13" i="73"/>
  <c r="T19" i="73"/>
  <c r="T21" i="73"/>
  <c r="T16" i="73"/>
  <c r="T11" i="73"/>
  <c r="T14" i="73"/>
  <c r="T8" i="73"/>
  <c r="T20" i="73"/>
  <c r="T22" i="73"/>
  <c r="T17" i="73"/>
  <c r="T7" i="73"/>
  <c r="T9" i="73"/>
  <c r="T4" i="73"/>
  <c r="T15" i="73"/>
  <c r="T18" i="73"/>
  <c r="AC9" i="73"/>
  <c r="T21" i="64"/>
  <c r="W21" i="64"/>
  <c r="W6" i="64"/>
  <c r="W14" i="64"/>
  <c r="W13" i="64"/>
  <c r="W18" i="64"/>
  <c r="W4" i="64"/>
  <c r="W9" i="64"/>
  <c r="W20" i="64"/>
  <c r="W17" i="64"/>
  <c r="W12" i="64"/>
  <c r="W8" i="64"/>
  <c r="W3" i="64"/>
  <c r="W15" i="64"/>
  <c r="W19" i="64"/>
  <c r="W16" i="64"/>
  <c r="W10" i="64"/>
  <c r="W7" i="64"/>
  <c r="T6" i="64"/>
  <c r="T14" i="64"/>
  <c r="T7" i="64"/>
  <c r="T15" i="64"/>
  <c r="T8" i="64"/>
  <c r="T16" i="64"/>
  <c r="T9" i="64"/>
  <c r="T17" i="64"/>
  <c r="T10" i="64"/>
  <c r="T18" i="64"/>
  <c r="T3" i="64"/>
  <c r="T19" i="64"/>
  <c r="T4" i="64"/>
  <c r="T12" i="64"/>
  <c r="T20" i="64"/>
  <c r="T13" i="64"/>
  <c r="Y13" i="64"/>
  <c r="Y18" i="64"/>
  <c r="Y10" i="64"/>
  <c r="Y16" i="64"/>
  <c r="Y8" i="64"/>
  <c r="Y14" i="64"/>
  <c r="Y6" i="64"/>
  <c r="Y12" i="64"/>
  <c r="Y21" i="64"/>
  <c r="Y4" i="64"/>
  <c r="Y9" i="64"/>
  <c r="Y19" i="64"/>
  <c r="Y7" i="64"/>
  <c r="Y17" i="64"/>
  <c r="Y15" i="64"/>
  <c r="Y20" i="64"/>
  <c r="Y3" i="64"/>
  <c r="T20" i="62"/>
  <c r="W20" i="62" s="1"/>
  <c r="T16" i="62"/>
  <c r="W16" i="62" s="1"/>
  <c r="T4" i="62"/>
  <c r="W4" i="62" s="1"/>
  <c r="T9" i="62"/>
  <c r="W9" i="62" s="1"/>
  <c r="T13" i="62"/>
  <c r="W13" i="62" s="1"/>
  <c r="T18" i="62"/>
  <c r="W18" i="62" s="1"/>
  <c r="T21" i="62"/>
  <c r="W21" i="62" s="1"/>
  <c r="T6" i="62"/>
  <c r="W6" i="62" s="1"/>
  <c r="T10" i="62"/>
  <c r="W10" i="62" s="1"/>
  <c r="T15" i="62"/>
  <c r="W15" i="62" s="1"/>
  <c r="T19" i="62"/>
  <c r="W19" i="62" s="1"/>
  <c r="T14" i="62"/>
  <c r="W14" i="62" s="1"/>
  <c r="T7" i="62"/>
  <c r="W7" i="62" s="1"/>
  <c r="T3" i="62"/>
  <c r="W3" i="62" s="1"/>
  <c r="T8" i="62"/>
  <c r="W8" i="62" s="1"/>
  <c r="T12" i="62"/>
  <c r="W12" i="62" s="1"/>
  <c r="T17" i="62"/>
  <c r="W17" i="62" s="1"/>
  <c r="S23" i="62"/>
  <c r="X29" i="133" l="1"/>
  <c r="X5" i="133"/>
  <c r="X53" i="133"/>
  <c r="X5" i="114"/>
  <c r="X29" i="131"/>
  <c r="X5" i="134"/>
  <c r="X77" i="133"/>
  <c r="X5" i="131"/>
  <c r="X77" i="131"/>
  <c r="X53" i="131"/>
  <c r="X5" i="64"/>
  <c r="X22" i="137"/>
  <c r="X11" i="137"/>
  <c r="X23" i="137"/>
  <c r="X79" i="133"/>
  <c r="X22" i="113"/>
  <c r="X18" i="131"/>
  <c r="X55" i="133"/>
  <c r="X11" i="115"/>
  <c r="X38" i="133"/>
  <c r="X40" i="133"/>
  <c r="X8" i="134"/>
  <c r="X52" i="133"/>
  <c r="L62" i="91"/>
  <c r="E62" i="91" s="1"/>
  <c r="X45" i="133"/>
  <c r="X57" i="133"/>
  <c r="X6" i="131"/>
  <c r="X78" i="133"/>
  <c r="X33" i="133"/>
  <c r="X14" i="131"/>
  <c r="X43" i="131"/>
  <c r="X4" i="131"/>
  <c r="X19" i="133"/>
  <c r="X76" i="133"/>
  <c r="X93" i="133"/>
  <c r="X20" i="134"/>
  <c r="X10" i="133"/>
  <c r="X66" i="133"/>
  <c r="X39" i="133"/>
  <c r="X35" i="105"/>
  <c r="X4" i="133"/>
  <c r="X86" i="133"/>
  <c r="X47" i="105"/>
  <c r="X63" i="133"/>
  <c r="X89" i="133"/>
  <c r="X13" i="133"/>
  <c r="X6" i="133"/>
  <c r="X61" i="133"/>
  <c r="X7" i="133"/>
  <c r="X17" i="134"/>
  <c r="X16" i="134"/>
  <c r="X6" i="134"/>
  <c r="X10" i="134"/>
  <c r="X19" i="134"/>
  <c r="X12" i="134"/>
  <c r="W22" i="134"/>
  <c r="W23" i="134"/>
  <c r="W11" i="134"/>
  <c r="X3" i="134"/>
  <c r="X15" i="134"/>
  <c r="Y23" i="134"/>
  <c r="Y11" i="134"/>
  <c r="X4" i="134"/>
  <c r="X14" i="134"/>
  <c r="X21" i="134"/>
  <c r="X7" i="134"/>
  <c r="X9" i="134"/>
  <c r="Y22" i="134"/>
  <c r="X18" i="134"/>
  <c r="X13" i="134"/>
  <c r="X80" i="133"/>
  <c r="X37" i="133"/>
  <c r="X90" i="133"/>
  <c r="X67" i="133"/>
  <c r="X17" i="133"/>
  <c r="X68" i="133"/>
  <c r="X65" i="133"/>
  <c r="X16" i="133"/>
  <c r="X28" i="133"/>
  <c r="W46" i="133"/>
  <c r="X36" i="133"/>
  <c r="X30" i="133"/>
  <c r="X18" i="133"/>
  <c r="X60" i="133"/>
  <c r="W70" i="133"/>
  <c r="X87" i="133"/>
  <c r="X64" i="133"/>
  <c r="Y23" i="133"/>
  <c r="Y11" i="133"/>
  <c r="X27" i="133"/>
  <c r="W35" i="133"/>
  <c r="W47" i="133"/>
  <c r="Y70" i="133"/>
  <c r="X62" i="133"/>
  <c r="X54" i="133"/>
  <c r="X44" i="133"/>
  <c r="X43" i="133"/>
  <c r="X58" i="133"/>
  <c r="X91" i="133"/>
  <c r="X56" i="133"/>
  <c r="X82" i="133"/>
  <c r="Y22" i="133"/>
  <c r="Y71" i="133"/>
  <c r="Y59" i="133"/>
  <c r="X9" i="133"/>
  <c r="X21" i="133"/>
  <c r="X31" i="133"/>
  <c r="W59" i="133"/>
  <c r="W71" i="133"/>
  <c r="X51" i="133"/>
  <c r="X3" i="133"/>
  <c r="W23" i="133"/>
  <c r="W11" i="133"/>
  <c r="X14" i="133"/>
  <c r="X20" i="133"/>
  <c r="Y46" i="133"/>
  <c r="W95" i="133"/>
  <c r="W83" i="133"/>
  <c r="X75" i="133"/>
  <c r="X42" i="133"/>
  <c r="X12" i="133"/>
  <c r="W22" i="133"/>
  <c r="X15" i="133"/>
  <c r="X85" i="133"/>
  <c r="X34" i="133"/>
  <c r="Y94" i="133"/>
  <c r="X8" i="133"/>
  <c r="X41" i="133"/>
  <c r="X69" i="133"/>
  <c r="Y47" i="133"/>
  <c r="Y35" i="133"/>
  <c r="X84" i="133"/>
  <c r="W94" i="133"/>
  <c r="X81" i="133"/>
  <c r="X32" i="133"/>
  <c r="Y95" i="133"/>
  <c r="Y83" i="133"/>
  <c r="X92" i="133"/>
  <c r="X88" i="133"/>
  <c r="X45" i="131"/>
  <c r="X21" i="131"/>
  <c r="X40" i="131"/>
  <c r="A106" i="132"/>
  <c r="A84" i="132"/>
  <c r="A62" i="132"/>
  <c r="A128" i="132"/>
  <c r="E129" i="132"/>
  <c r="F129" i="132" s="1"/>
  <c r="G129" i="132" s="1"/>
  <c r="E107" i="132"/>
  <c r="F107" i="132" s="1"/>
  <c r="G107" i="132" s="1"/>
  <c r="X7" i="131"/>
  <c r="A83" i="132"/>
  <c r="E85" i="132"/>
  <c r="F85" i="132" s="1"/>
  <c r="G85" i="132" s="1"/>
  <c r="X17" i="131"/>
  <c r="E63" i="132"/>
  <c r="F63" i="132" s="1"/>
  <c r="G63" i="132" s="1"/>
  <c r="X68" i="131"/>
  <c r="X8" i="131"/>
  <c r="X58" i="131"/>
  <c r="X85" i="131"/>
  <c r="X52" i="131"/>
  <c r="X78" i="131"/>
  <c r="F40" i="132"/>
  <c r="X56" i="131"/>
  <c r="X92" i="131"/>
  <c r="X76" i="131"/>
  <c r="X38" i="131"/>
  <c r="X67" i="131"/>
  <c r="X62" i="131"/>
  <c r="X22" i="105"/>
  <c r="Y22" i="131"/>
  <c r="X64" i="131"/>
  <c r="X66" i="131"/>
  <c r="X63" i="131"/>
  <c r="X34" i="131"/>
  <c r="W59" i="131"/>
  <c r="X51" i="131"/>
  <c r="W71" i="131"/>
  <c r="X44" i="131"/>
  <c r="X9" i="131"/>
  <c r="X89" i="131"/>
  <c r="X86" i="131"/>
  <c r="W22" i="131"/>
  <c r="X12" i="131"/>
  <c r="W35" i="131"/>
  <c r="X27" i="131"/>
  <c r="W47" i="131"/>
  <c r="X41" i="131"/>
  <c r="X33" i="131"/>
  <c r="X42" i="131"/>
  <c r="X28" i="131"/>
  <c r="X19" i="131"/>
  <c r="X91" i="131"/>
  <c r="X82" i="131"/>
  <c r="X37" i="131"/>
  <c r="Y47" i="131"/>
  <c r="Y35" i="131"/>
  <c r="X90" i="131"/>
  <c r="X15" i="131"/>
  <c r="X20" i="131"/>
  <c r="X32" i="131"/>
  <c r="X10" i="131"/>
  <c r="X69" i="131"/>
  <c r="X80" i="131"/>
  <c r="Y94" i="131"/>
  <c r="X87" i="131"/>
  <c r="X39" i="131"/>
  <c r="X65" i="131"/>
  <c r="X81" i="131"/>
  <c r="X61" i="131"/>
  <c r="W11" i="131"/>
  <c r="X3" i="131"/>
  <c r="W23" i="131"/>
  <c r="X84" i="131"/>
  <c r="W94" i="131"/>
  <c r="W46" i="131"/>
  <c r="X36" i="131"/>
  <c r="X57" i="131"/>
  <c r="X31" i="131"/>
  <c r="Y71" i="131"/>
  <c r="Y59" i="131"/>
  <c r="X16" i="131"/>
  <c r="X60" i="131"/>
  <c r="W70" i="131"/>
  <c r="W83" i="131"/>
  <c r="W95" i="131"/>
  <c r="X75" i="131"/>
  <c r="X93" i="131"/>
  <c r="Y95" i="131"/>
  <c r="Y83" i="131"/>
  <c r="X54" i="131"/>
  <c r="X79" i="131"/>
  <c r="X30" i="131"/>
  <c r="X13" i="131"/>
  <c r="Y23" i="131"/>
  <c r="Y11" i="131"/>
  <c r="Y70" i="131"/>
  <c r="X88" i="131"/>
  <c r="X55" i="131"/>
  <c r="Y46" i="131"/>
  <c r="X11" i="105"/>
  <c r="X23" i="105"/>
  <c r="X107" i="105"/>
  <c r="X118" i="105"/>
  <c r="X119" i="105"/>
  <c r="X70" i="105"/>
  <c r="X94" i="105"/>
  <c r="X83" i="105"/>
  <c r="X95" i="105"/>
  <c r="X59" i="105"/>
  <c r="X71" i="105"/>
  <c r="J48" i="94"/>
  <c r="T28" i="94"/>
  <c r="K63" i="91"/>
  <c r="J64" i="91"/>
  <c r="K64" i="91" s="1"/>
  <c r="X51" i="125"/>
  <c r="X45" i="125"/>
  <c r="X61" i="124"/>
  <c r="X90" i="125"/>
  <c r="X71" i="124"/>
  <c r="X65" i="124"/>
  <c r="X56" i="124"/>
  <c r="X46" i="125"/>
  <c r="X35" i="125"/>
  <c r="Y53" i="125"/>
  <c r="X52" i="125"/>
  <c r="X44" i="125"/>
  <c r="Y54" i="125"/>
  <c r="Y42" i="125"/>
  <c r="X49" i="125"/>
  <c r="X47" i="125"/>
  <c r="X39" i="125"/>
  <c r="X43" i="125"/>
  <c r="W53" i="125"/>
  <c r="W54" i="125"/>
  <c r="X34" i="125"/>
  <c r="W42" i="125"/>
  <c r="X94" i="124"/>
  <c r="X49" i="124"/>
  <c r="X84" i="124"/>
  <c r="X82" i="124"/>
  <c r="X42" i="124"/>
  <c r="X60" i="124"/>
  <c r="X90" i="124"/>
  <c r="X92" i="124"/>
  <c r="X88" i="124"/>
  <c r="X90" i="110"/>
  <c r="X38" i="124"/>
  <c r="X97" i="125"/>
  <c r="X84" i="125"/>
  <c r="X58" i="125"/>
  <c r="X118" i="125"/>
  <c r="X108" i="125"/>
  <c r="X64" i="125"/>
  <c r="X84" i="110"/>
  <c r="X120" i="125"/>
  <c r="X86" i="125"/>
  <c r="X70" i="125"/>
  <c r="X117" i="125"/>
  <c r="W123" i="125"/>
  <c r="X103" i="125"/>
  <c r="W111" i="125"/>
  <c r="X110" i="125"/>
  <c r="X71" i="125"/>
  <c r="X92" i="125"/>
  <c r="X89" i="125"/>
  <c r="W99" i="125"/>
  <c r="W77" i="125"/>
  <c r="X57" i="125"/>
  <c r="W65" i="125"/>
  <c r="W100" i="125"/>
  <c r="X80" i="125"/>
  <c r="W88" i="125"/>
  <c r="X85" i="125"/>
  <c r="X104" i="125"/>
  <c r="X66" i="125"/>
  <c r="W76" i="125"/>
  <c r="Y123" i="125"/>
  <c r="Y111" i="125"/>
  <c r="Y100" i="125"/>
  <c r="Y88" i="125"/>
  <c r="Y122" i="125"/>
  <c r="X107" i="125"/>
  <c r="X93" i="125"/>
  <c r="X87" i="125"/>
  <c r="Y99" i="125"/>
  <c r="X62" i="125"/>
  <c r="X91" i="125"/>
  <c r="X112" i="125"/>
  <c r="W122" i="125"/>
  <c r="X69" i="125"/>
  <c r="X96" i="125"/>
  <c r="X121" i="125"/>
  <c r="X81" i="125"/>
  <c r="X73" i="125"/>
  <c r="Y76" i="125"/>
  <c r="Y65" i="125"/>
  <c r="Y77" i="125"/>
  <c r="X75" i="125"/>
  <c r="X60" i="125"/>
  <c r="X93" i="124"/>
  <c r="X48" i="124"/>
  <c r="X95" i="124"/>
  <c r="X70" i="124"/>
  <c r="X37" i="124"/>
  <c r="X79" i="124"/>
  <c r="X68" i="124"/>
  <c r="X45" i="124"/>
  <c r="X73" i="124"/>
  <c r="W98" i="124"/>
  <c r="X78" i="124"/>
  <c r="W86" i="124"/>
  <c r="X36" i="124"/>
  <c r="X91" i="124"/>
  <c r="X39" i="124"/>
  <c r="X50" i="124"/>
  <c r="Y75" i="124"/>
  <c r="Y63" i="124"/>
  <c r="Y97" i="124"/>
  <c r="X62" i="124"/>
  <c r="X33" i="124"/>
  <c r="X96" i="124"/>
  <c r="X66" i="124"/>
  <c r="X87" i="124"/>
  <c r="W97" i="124"/>
  <c r="Y74" i="124"/>
  <c r="X35" i="124"/>
  <c r="X85" i="124"/>
  <c r="W75" i="124"/>
  <c r="X55" i="124"/>
  <c r="W63" i="124"/>
  <c r="X81" i="124"/>
  <c r="W52" i="124"/>
  <c r="W40" i="124"/>
  <c r="X32" i="124"/>
  <c r="X64" i="124"/>
  <c r="W74" i="124"/>
  <c r="W51" i="124"/>
  <c r="X41" i="124"/>
  <c r="X67" i="124"/>
  <c r="Y51" i="124"/>
  <c r="X89" i="124"/>
  <c r="Y52" i="124"/>
  <c r="Y40" i="124"/>
  <c r="X43" i="124"/>
  <c r="X47" i="124"/>
  <c r="Y98" i="124"/>
  <c r="Y86" i="124"/>
  <c r="X44" i="124"/>
  <c r="X80" i="110"/>
  <c r="X71" i="110"/>
  <c r="X83" i="110"/>
  <c r="X57" i="110"/>
  <c r="X87" i="110"/>
  <c r="X88" i="110"/>
  <c r="X67" i="110"/>
  <c r="X94" i="110"/>
  <c r="X86" i="110"/>
  <c r="W96" i="110"/>
  <c r="X78" i="110"/>
  <c r="X89" i="110"/>
  <c r="X81" i="110"/>
  <c r="Y96" i="110"/>
  <c r="X95" i="110"/>
  <c r="W97" i="110"/>
  <c r="X77" i="110"/>
  <c r="W85" i="110"/>
  <c r="X92" i="110"/>
  <c r="X93" i="110"/>
  <c r="Y97" i="110"/>
  <c r="Y85" i="110"/>
  <c r="X82" i="110"/>
  <c r="X91" i="110"/>
  <c r="X68" i="110"/>
  <c r="X65" i="110"/>
  <c r="X61" i="110"/>
  <c r="X72" i="110"/>
  <c r="X60" i="110"/>
  <c r="X66" i="110"/>
  <c r="Y74" i="110"/>
  <c r="Y62" i="110"/>
  <c r="X55" i="110"/>
  <c r="X58" i="110"/>
  <c r="Y73" i="110"/>
  <c r="W74" i="110"/>
  <c r="X54" i="110"/>
  <c r="W62" i="110"/>
  <c r="X64" i="110"/>
  <c r="X59" i="110"/>
  <c r="X69" i="110"/>
  <c r="X70" i="110"/>
  <c r="X63" i="110"/>
  <c r="W73" i="110"/>
  <c r="X10" i="114"/>
  <c r="X8" i="114"/>
  <c r="X13" i="114"/>
  <c r="W23" i="64"/>
  <c r="G5" i="135" s="1"/>
  <c r="G18" i="135" s="1"/>
  <c r="Y23" i="64"/>
  <c r="Y22" i="64"/>
  <c r="W22" i="64"/>
  <c r="W11" i="64"/>
  <c r="Y11" i="64"/>
  <c r="X19" i="114"/>
  <c r="X22" i="115"/>
  <c r="X20" i="114"/>
  <c r="X6" i="114"/>
  <c r="X23" i="115"/>
  <c r="W23" i="114"/>
  <c r="X3" i="114"/>
  <c r="W11" i="114"/>
  <c r="X18" i="114"/>
  <c r="X17" i="114"/>
  <c r="X14" i="114"/>
  <c r="Y23" i="114"/>
  <c r="Y11" i="114"/>
  <c r="X9" i="114"/>
  <c r="X12" i="114"/>
  <c r="W22" i="114"/>
  <c r="X4" i="114"/>
  <c r="X15" i="114"/>
  <c r="X7" i="114"/>
  <c r="Y22" i="114"/>
  <c r="X21" i="114"/>
  <c r="X16" i="114"/>
  <c r="X43" i="110"/>
  <c r="X11" i="113"/>
  <c r="X23" i="113"/>
  <c r="X37" i="110"/>
  <c r="X34" i="110"/>
  <c r="X23" i="111"/>
  <c r="X22" i="111"/>
  <c r="X11" i="111"/>
  <c r="X41" i="110"/>
  <c r="X36" i="110"/>
  <c r="Y50" i="110"/>
  <c r="X46" i="110"/>
  <c r="X32" i="110"/>
  <c r="X49" i="110"/>
  <c r="X45" i="110"/>
  <c r="Y51" i="110"/>
  <c r="Y39" i="110"/>
  <c r="X42" i="110"/>
  <c r="X47" i="110"/>
  <c r="X38" i="110"/>
  <c r="X48" i="110"/>
  <c r="X40" i="110"/>
  <c r="W50" i="110"/>
  <c r="W51" i="110"/>
  <c r="X31" i="110"/>
  <c r="W39" i="110"/>
  <c r="X35" i="110"/>
  <c r="X46" i="105"/>
  <c r="X10" i="91"/>
  <c r="X22" i="90"/>
  <c r="X23" i="90"/>
  <c r="C17" i="135" s="1"/>
  <c r="X11" i="90"/>
  <c r="X20" i="84"/>
  <c r="X5" i="84"/>
  <c r="X19" i="91"/>
  <c r="X4" i="91"/>
  <c r="Y22" i="62"/>
  <c r="W22" i="62"/>
  <c r="Y11" i="62"/>
  <c r="Y23" i="62"/>
  <c r="W23" i="62"/>
  <c r="F34" i="62" s="1"/>
  <c r="W11" i="62"/>
  <c r="X15" i="91"/>
  <c r="X22" i="94"/>
  <c r="X11" i="94"/>
  <c r="X23" i="94"/>
  <c r="X8" i="91"/>
  <c r="Y22" i="91"/>
  <c r="X12" i="91"/>
  <c r="W22" i="91"/>
  <c r="Y23" i="91"/>
  <c r="W23" i="91"/>
  <c r="Y11" i="91"/>
  <c r="W11" i="91"/>
  <c r="X7" i="91"/>
  <c r="X16" i="91"/>
  <c r="X20" i="91"/>
  <c r="X9" i="91"/>
  <c r="X3" i="91"/>
  <c r="X14" i="91"/>
  <c r="X21" i="91"/>
  <c r="X17" i="91"/>
  <c r="X13" i="91"/>
  <c r="X18" i="91"/>
  <c r="X6" i="91"/>
  <c r="X11" i="84"/>
  <c r="X21" i="84"/>
  <c r="X9" i="84"/>
  <c r="X18" i="84"/>
  <c r="X19" i="84"/>
  <c r="X10" i="84"/>
  <c r="Y23" i="84"/>
  <c r="Y12" i="84"/>
  <c r="W23" i="84"/>
  <c r="W12" i="84"/>
  <c r="Y24" i="84"/>
  <c r="W24" i="84"/>
  <c r="E2" i="84" s="1"/>
  <c r="X22" i="84"/>
  <c r="X7" i="84"/>
  <c r="X4" i="84"/>
  <c r="X13" i="84"/>
  <c r="X15" i="84"/>
  <c r="X8" i="84"/>
  <c r="X14" i="84"/>
  <c r="X17" i="84"/>
  <c r="X16" i="84"/>
  <c r="AC11" i="73"/>
  <c r="X19" i="64"/>
  <c r="AC14" i="73"/>
  <c r="AC15" i="73"/>
  <c r="AC17" i="73"/>
  <c r="AC20" i="73"/>
  <c r="AC22" i="73"/>
  <c r="AC7" i="73"/>
  <c r="AC18" i="73"/>
  <c r="AC8" i="73"/>
  <c r="X16" i="64"/>
  <c r="AC13" i="73"/>
  <c r="AC19" i="73"/>
  <c r="AC21" i="73"/>
  <c r="AC5" i="73"/>
  <c r="AC4" i="73"/>
  <c r="AA24" i="73"/>
  <c r="C5" i="135" s="1"/>
  <c r="C18" i="135" s="1"/>
  <c r="AB24" i="73"/>
  <c r="AC10" i="73"/>
  <c r="AC16" i="73"/>
  <c r="X14" i="64"/>
  <c r="X6" i="64"/>
  <c r="X18" i="64"/>
  <c r="X13" i="64"/>
  <c r="X10" i="64"/>
  <c r="X12" i="62"/>
  <c r="X15" i="62"/>
  <c r="X21" i="64"/>
  <c r="X7" i="62"/>
  <c r="X4" i="64"/>
  <c r="X4" i="62"/>
  <c r="X7" i="64"/>
  <c r="X9" i="64"/>
  <c r="X3" i="64"/>
  <c r="X12" i="64"/>
  <c r="X20" i="64"/>
  <c r="X8" i="64"/>
  <c r="X15" i="64"/>
  <c r="X17" i="64"/>
  <c r="X19" i="62"/>
  <c r="X6" i="62"/>
  <c r="X20" i="62"/>
  <c r="X8" i="62"/>
  <c r="X17" i="62"/>
  <c r="X16" i="62"/>
  <c r="X13" i="62"/>
  <c r="X10" i="62"/>
  <c r="X14" i="62"/>
  <c r="X18" i="62"/>
  <c r="X21" i="62"/>
  <c r="X9" i="62"/>
  <c r="X3" i="62"/>
  <c r="T23" i="62"/>
  <c r="X11" i="133" l="1"/>
  <c r="G16" i="135"/>
  <c r="C16" i="135"/>
  <c r="G15" i="135"/>
  <c r="C15" i="135"/>
  <c r="C14" i="135"/>
  <c r="G34" i="135"/>
  <c r="G14" i="135"/>
  <c r="L63" i="91"/>
  <c r="L64" i="91" s="1"/>
  <c r="E64" i="91" s="1"/>
  <c r="G40" i="132"/>
  <c r="G41" i="132" s="1"/>
  <c r="G42" i="132" s="1"/>
  <c r="G33" i="135"/>
  <c r="G11" i="135"/>
  <c r="X23" i="133"/>
  <c r="X23" i="134"/>
  <c r="X22" i="134"/>
  <c r="X11" i="134"/>
  <c r="X22" i="133"/>
  <c r="X71" i="133"/>
  <c r="X94" i="133"/>
  <c r="X59" i="133"/>
  <c r="X70" i="133"/>
  <c r="X95" i="133"/>
  <c r="X47" i="133"/>
  <c r="X35" i="133"/>
  <c r="X83" i="133"/>
  <c r="X46" i="133"/>
  <c r="A129" i="132"/>
  <c r="A63" i="132"/>
  <c r="E130" i="132"/>
  <c r="F130" i="132" s="1"/>
  <c r="G130" i="132" s="1"/>
  <c r="A107" i="132"/>
  <c r="E108" i="132"/>
  <c r="F108" i="132" s="1"/>
  <c r="G108" i="132" s="1"/>
  <c r="E86" i="132"/>
  <c r="F86" i="132" s="1"/>
  <c r="G86" i="132" s="1"/>
  <c r="E64" i="132"/>
  <c r="X122" i="125"/>
  <c r="X22" i="131"/>
  <c r="X35" i="131"/>
  <c r="X94" i="131"/>
  <c r="X47" i="131"/>
  <c r="X46" i="131"/>
  <c r="X95" i="131"/>
  <c r="X23" i="131"/>
  <c r="X83" i="131"/>
  <c r="X70" i="131"/>
  <c r="X11" i="131"/>
  <c r="X71" i="131"/>
  <c r="X59" i="131"/>
  <c r="K31" i="94"/>
  <c r="K32" i="94"/>
  <c r="K33" i="94"/>
  <c r="K34" i="94"/>
  <c r="K35" i="94"/>
  <c r="K36" i="94"/>
  <c r="K37" i="94"/>
  <c r="K38" i="94"/>
  <c r="K39" i="94"/>
  <c r="K40" i="94"/>
  <c r="K41" i="94"/>
  <c r="K42" i="94"/>
  <c r="K43" i="94"/>
  <c r="K44" i="94"/>
  <c r="K45" i="94"/>
  <c r="K46" i="94"/>
  <c r="K47" i="94"/>
  <c r="J49" i="94"/>
  <c r="K49" i="94" s="1"/>
  <c r="K48" i="94"/>
  <c r="H44" i="94"/>
  <c r="H33" i="94"/>
  <c r="H49" i="94"/>
  <c r="H39" i="94"/>
  <c r="H46" i="94"/>
  <c r="H31" i="94"/>
  <c r="H48" i="94"/>
  <c r="H36" i="94"/>
  <c r="H43" i="94"/>
  <c r="H32" i="94"/>
  <c r="H41" i="94"/>
  <c r="H45" i="94"/>
  <c r="H38" i="94"/>
  <c r="H40" i="94"/>
  <c r="H42" i="94"/>
  <c r="H47" i="94"/>
  <c r="H37" i="94"/>
  <c r="H34" i="94"/>
  <c r="H35" i="94"/>
  <c r="H30" i="94"/>
  <c r="K30" i="94"/>
  <c r="L30" i="94" s="1"/>
  <c r="X42" i="125"/>
  <c r="X53" i="125"/>
  <c r="X54" i="125"/>
  <c r="X88" i="125"/>
  <c r="X100" i="125"/>
  <c r="X65" i="125"/>
  <c r="X111" i="125"/>
  <c r="X76" i="125"/>
  <c r="X77" i="125"/>
  <c r="X123" i="125"/>
  <c r="X99" i="125"/>
  <c r="X97" i="124"/>
  <c r="X40" i="124"/>
  <c r="X52" i="124"/>
  <c r="X63" i="124"/>
  <c r="X74" i="124"/>
  <c r="X75" i="124"/>
  <c r="X51" i="124"/>
  <c r="X86" i="124"/>
  <c r="X98" i="124"/>
  <c r="X97" i="110"/>
  <c r="X85" i="110"/>
  <c r="X96" i="110"/>
  <c r="X74" i="110"/>
  <c r="X73" i="110"/>
  <c r="X62" i="110"/>
  <c r="X22" i="64"/>
  <c r="X23" i="64"/>
  <c r="G6" i="135" s="1"/>
  <c r="X11" i="64"/>
  <c r="X22" i="114"/>
  <c r="X11" i="114"/>
  <c r="X23" i="114"/>
  <c r="X51" i="110"/>
  <c r="X50" i="110"/>
  <c r="X39" i="110"/>
  <c r="X11" i="62"/>
  <c r="X22" i="62"/>
  <c r="X23" i="62"/>
  <c r="X22" i="91"/>
  <c r="X11" i="91"/>
  <c r="X23" i="91"/>
  <c r="X12" i="84"/>
  <c r="X23" i="84"/>
  <c r="X24" i="84"/>
  <c r="AC24" i="73"/>
  <c r="C6" i="135" s="1"/>
  <c r="E63" i="91" l="1"/>
  <c r="A41" i="132"/>
  <c r="L31" i="94"/>
  <c r="L32" i="94" s="1"/>
  <c r="A130" i="132"/>
  <c r="A108" i="132"/>
  <c r="A86" i="132"/>
  <c r="A85" i="132"/>
  <c r="F64" i="132"/>
  <c r="G64" i="132" s="1"/>
  <c r="A42" i="132"/>
  <c r="L33" i="94" l="1"/>
  <c r="E33" i="94" s="1"/>
  <c r="A64" i="132"/>
  <c r="L34" i="94" l="1"/>
  <c r="E34" i="94" s="1"/>
  <c r="L35" i="94" l="1"/>
  <c r="L36" i="94" s="1"/>
  <c r="E36" i="94" l="1"/>
  <c r="L37" i="94"/>
  <c r="E37" i="94" s="1"/>
  <c r="E35" i="94"/>
  <c r="L38" i="94" l="1"/>
  <c r="E38" i="94" s="1"/>
  <c r="L39" i="94" l="1"/>
  <c r="E39" i="94" s="1"/>
  <c r="L40" i="94" l="1"/>
  <c r="E40" i="94" s="1"/>
  <c r="L41" i="94" l="1"/>
  <c r="E41" i="94" s="1"/>
  <c r="L42" i="94" l="1"/>
  <c r="L43" i="94" s="1"/>
  <c r="E42" i="94" l="1"/>
  <c r="L44" i="94"/>
  <c r="E43" i="94"/>
  <c r="E30" i="94"/>
  <c r="E32" i="94"/>
  <c r="A24" i="132"/>
  <c r="L45" i="94" l="1"/>
  <c r="E44" i="94"/>
  <c r="A28" i="132"/>
  <c r="L46" i="94" l="1"/>
  <c r="E45" i="94"/>
  <c r="A29" i="132"/>
  <c r="L47" i="94" l="1"/>
  <c r="E46" i="94"/>
  <c r="A30" i="132"/>
  <c r="L48" i="94" l="1"/>
  <c r="E47" i="94"/>
  <c r="A31" i="132"/>
  <c r="L49" i="94" l="1"/>
  <c r="E49" i="94" s="1"/>
  <c r="E48" i="94"/>
  <c r="A32" i="132"/>
  <c r="A33" i="132" l="1"/>
  <c r="A34" i="132" l="1"/>
  <c r="A35" i="132" l="1"/>
  <c r="A36" i="132" l="1"/>
  <c r="A37" i="132" l="1"/>
  <c r="A40" i="132" l="1"/>
  <c r="A39" i="132"/>
  <c r="A38" i="132"/>
  <c r="A91" i="132"/>
  <c r="A69" i="132"/>
  <c r="A47" i="132"/>
  <c r="A25" i="132"/>
</calcChain>
</file>

<file path=xl/comments1.xml><?xml version="1.0" encoding="utf-8"?>
<comments xmlns="http://schemas.openxmlformats.org/spreadsheetml/2006/main">
  <authors>
    <author>Florina Rizoaica1</author>
  </authors>
  <commentList>
    <comment ref="BI1" authorId="0" shapeId="0">
      <text>
        <r>
          <rPr>
            <b/>
            <sz val="9"/>
            <color indexed="81"/>
            <rFont val="Tahoma"/>
            <family val="2"/>
          </rPr>
          <t>Florina Rizoaica1:</t>
        </r>
        <r>
          <rPr>
            <sz val="9"/>
            <color indexed="81"/>
            <rFont val="Tahoma"/>
            <family val="2"/>
          </rPr>
          <t xml:space="preserve">
Needs extract date in 1.Date selection</t>
        </r>
      </text>
    </comment>
    <comment ref="BJ1" authorId="0" shapeId="0">
      <text>
        <r>
          <rPr>
            <b/>
            <sz val="9"/>
            <color indexed="81"/>
            <rFont val="Tahoma"/>
            <family val="2"/>
          </rPr>
          <t>Florina Rizoaica1:</t>
        </r>
        <r>
          <rPr>
            <sz val="9"/>
            <color indexed="81"/>
            <rFont val="Tahoma"/>
            <family val="2"/>
          </rPr>
          <t xml:space="preserve">
needs date extract in 1.Date selection</t>
        </r>
      </text>
    </comment>
  </commentList>
</comments>
</file>

<file path=xl/sharedStrings.xml><?xml version="1.0" encoding="utf-8"?>
<sst xmlns="http://schemas.openxmlformats.org/spreadsheetml/2006/main" count="2903" uniqueCount="526">
  <si>
    <t>Incident Create Date</t>
  </si>
  <si>
    <t>Date of Incident</t>
  </si>
  <si>
    <t>Date notified to SAO</t>
  </si>
  <si>
    <t>Division</t>
  </si>
  <si>
    <t>Location Desc Level B</t>
  </si>
  <si>
    <t>Location Desc Level E</t>
  </si>
  <si>
    <t>Severity Rating</t>
  </si>
  <si>
    <t>Who was involved</t>
  </si>
  <si>
    <t>Record Number</t>
  </si>
  <si>
    <t>Location Desc Level F</t>
  </si>
  <si>
    <t>Date Review Accepted by Commissioner</t>
  </si>
  <si>
    <t>Local review decision: No further review required</t>
  </si>
  <si>
    <t>SIMT decision: No further review required</t>
  </si>
  <si>
    <t>Incident / Hazard Category</t>
  </si>
  <si>
    <t>Acute Hospital</t>
  </si>
  <si>
    <t>Group 4 - South/South West Hospital Group (Academic Partner: UCC)</t>
  </si>
  <si>
    <t>Cork University Maternity Hospital</t>
  </si>
  <si>
    <t>Group 1 - RCSI Hospitals Group (Academic Partner: RCSI)</t>
  </si>
  <si>
    <t>Our Lady of Lourdes Hospital, Drogheda</t>
  </si>
  <si>
    <t>Mental Health</t>
  </si>
  <si>
    <t>Beaumont Hospital</t>
  </si>
  <si>
    <t>Rotunda Hospital</t>
  </si>
  <si>
    <t>Group 3 - Ireland East Hospital Group (Academic Partner: UCD)</t>
  </si>
  <si>
    <t>St. Luke's General Hospital, Kilkenny</t>
  </si>
  <si>
    <t>Cork University Hospital</t>
  </si>
  <si>
    <t>Social Care</t>
  </si>
  <si>
    <t>Group 2 - Dublin Midlands Hospital Group (Academic Partner: TCD)</t>
  </si>
  <si>
    <t>Tallaght University Hospital</t>
  </si>
  <si>
    <t>St. James's Hospital</t>
  </si>
  <si>
    <t>Group 6 - University of Limerick Hospital Group (Academic Partner: UL)</t>
  </si>
  <si>
    <t>University Maternity Hospital Limerick</t>
  </si>
  <si>
    <t>CHO Area 7 - Kildare/West Wicklow/Dublin West/South City/South West</t>
  </si>
  <si>
    <t>University Hospital Waterford</t>
  </si>
  <si>
    <t>The Coombe Women &amp; Infant University Hospital</t>
  </si>
  <si>
    <t>National Maternity Hospital</t>
  </si>
  <si>
    <t>Midland Regional Hospital, Mullingar</t>
  </si>
  <si>
    <t>Group 7 - Children's Health Ireland (Academic Partner: All)</t>
  </si>
  <si>
    <t>CHI at Temple Street</t>
  </si>
  <si>
    <t>Connolly Hospital Blanchardstown</t>
  </si>
  <si>
    <t>South Tipperary General Hospital</t>
  </si>
  <si>
    <t>Group 5 - Saolta University Health Care Group (Academic Partner: NUIG)</t>
  </si>
  <si>
    <t>Roscommon University Hospital</t>
  </si>
  <si>
    <t>CHO Area 2 - Galway/Roscommon/Mayo</t>
  </si>
  <si>
    <t>Mater Misericordiae University Hospital</t>
  </si>
  <si>
    <t>Mallow General Hospital</t>
  </si>
  <si>
    <t>National Social Care</t>
  </si>
  <si>
    <t>St. Columcille's Hospital</t>
  </si>
  <si>
    <t>Sligo University Hospital</t>
  </si>
  <si>
    <t>Letterkenny University Hospital</t>
  </si>
  <si>
    <t>University Hospital Limerick</t>
  </si>
  <si>
    <t>National Orthopaedic Hospital Cappagh</t>
  </si>
  <si>
    <t>Our Lady's Hospital, Navan</t>
  </si>
  <si>
    <t>St. Vincents University Hospital</t>
  </si>
  <si>
    <t>University Hospital Galway</t>
  </si>
  <si>
    <t>Portiuncula University Hospital</t>
  </si>
  <si>
    <t>Merlin Park University Hospital</t>
  </si>
  <si>
    <t>CHI at Crumlin</t>
  </si>
  <si>
    <t>Cavan General Hospital</t>
  </si>
  <si>
    <t>Midland Regional Hospital, Tullamore</t>
  </si>
  <si>
    <t>Louth County Hospital</t>
  </si>
  <si>
    <t>Naas General Hospital</t>
  </si>
  <si>
    <t>Mayo University Hospital</t>
  </si>
  <si>
    <t>St. Luke's Radiation Oncology Network</t>
  </si>
  <si>
    <t>Monaghan Hospital</t>
  </si>
  <si>
    <t>Wexford General Hospital</t>
  </si>
  <si>
    <t>Mercy University Hospital</t>
  </si>
  <si>
    <t>Midland Regional Hospital, Portlaoise</t>
  </si>
  <si>
    <t>St. Johns Hospital, Limerick</t>
  </si>
  <si>
    <t>Bantry General Hospital</t>
  </si>
  <si>
    <t>St. Michael's Hospital, Dun Laoghaire</t>
  </si>
  <si>
    <t>South Infirmary Victoria University Hospital</t>
  </si>
  <si>
    <t>CHI at Connolly</t>
  </si>
  <si>
    <t>Ennis Hospital</t>
  </si>
  <si>
    <t>CHI at Tallaght</t>
  </si>
  <si>
    <t>Nenagh Hospital</t>
  </si>
  <si>
    <t>Croom Orthopaedic Hospital</t>
  </si>
  <si>
    <t>University Hospital Kerry</t>
  </si>
  <si>
    <t>Lourdes Orthopaedic Hospital, Kilcreene</t>
  </si>
  <si>
    <t>Royal Victoria Eye &amp; Ear Hospital</t>
  </si>
  <si>
    <t>Cottage Community Hub, Drogheda</t>
  </si>
  <si>
    <t>NSC</t>
  </si>
  <si>
    <t>Incident number</t>
  </si>
  <si>
    <t>Total</t>
  </si>
  <si>
    <t>Connolly Hospital</t>
  </si>
  <si>
    <t>MRH Portlaoise</t>
  </si>
  <si>
    <t>MRH Tullamore</t>
  </si>
  <si>
    <t>Tallaght Hospital</t>
  </si>
  <si>
    <t>CWIUH</t>
  </si>
  <si>
    <t>MRH Mullingar</t>
  </si>
  <si>
    <t>Our Lady's General Hospital, Navan</t>
  </si>
  <si>
    <t>Cappagh National Orthopaedic Hospital</t>
  </si>
  <si>
    <t>South Infirmary University Hospital</t>
  </si>
  <si>
    <t>Letterkenny General Hospital</t>
  </si>
  <si>
    <t>Mayo General Hospital</t>
  </si>
  <si>
    <t>Portiuncula Hospital</t>
  </si>
  <si>
    <t>Roscommon County Hospital</t>
  </si>
  <si>
    <t>Sligo Regional Hospital</t>
  </si>
  <si>
    <t>Ennis General Hospital</t>
  </si>
  <si>
    <t>UL Hospital, Limerick</t>
  </si>
  <si>
    <t>UL Maternity Hospital, Limerick</t>
  </si>
  <si>
    <t>UL Orthopaedic Hospital, Limerick</t>
  </si>
  <si>
    <t>Nenagh General Hospital</t>
  </si>
  <si>
    <t>National Rehabilitation Hospital</t>
  </si>
  <si>
    <t>Location Desc Level C</t>
  </si>
  <si>
    <t>National Ambulance Service</t>
  </si>
  <si>
    <t>CHO1</t>
  </si>
  <si>
    <t>CHO2</t>
  </si>
  <si>
    <t>CHO3</t>
  </si>
  <si>
    <t>CHO4</t>
  </si>
  <si>
    <t>CHO5</t>
  </si>
  <si>
    <t>CHO6</t>
  </si>
  <si>
    <t>CHO7</t>
  </si>
  <si>
    <t>CHO8</t>
  </si>
  <si>
    <t>CHO9</t>
  </si>
  <si>
    <t>Location B</t>
  </si>
  <si>
    <t>Identificator</t>
  </si>
  <si>
    <t>Replace Division</t>
  </si>
  <si>
    <t>Group 7</t>
  </si>
  <si>
    <t>Group 2</t>
  </si>
  <si>
    <t>Group 3</t>
  </si>
  <si>
    <t>Group 4</t>
  </si>
  <si>
    <t>Group 1</t>
  </si>
  <si>
    <t>Group 5</t>
  </si>
  <si>
    <t>Group 6</t>
  </si>
  <si>
    <t>Area 1</t>
  </si>
  <si>
    <t>Area 2</t>
  </si>
  <si>
    <t>Area 3</t>
  </si>
  <si>
    <t>Area 4</t>
  </si>
  <si>
    <t>Area 5</t>
  </si>
  <si>
    <t>Area 6</t>
  </si>
  <si>
    <t>Area 7</t>
  </si>
  <si>
    <t>Area 8</t>
  </si>
  <si>
    <t>Area 9</t>
  </si>
  <si>
    <t>Category of incident</t>
  </si>
  <si>
    <t>Sub Hazard Type</t>
  </si>
  <si>
    <t>Outcome At Time Of Incident Reporting</t>
  </si>
  <si>
    <t>Ambulance</t>
  </si>
  <si>
    <t>Primary Care</t>
  </si>
  <si>
    <t>Main Hospital Building</t>
  </si>
  <si>
    <t>Psychiatry</t>
  </si>
  <si>
    <t>Select reporting month</t>
  </si>
  <si>
    <t>year:</t>
  </si>
  <si>
    <t>month:</t>
  </si>
  <si>
    <t>First day selection:</t>
  </si>
  <si>
    <t>Last day selection:</t>
  </si>
  <si>
    <t>Date Notified</t>
  </si>
  <si>
    <t>Service</t>
  </si>
  <si>
    <t>Level of Independence required</t>
  </si>
  <si>
    <t>Where (Hierarchy)</t>
  </si>
  <si>
    <t>Did the Incident Relate to</t>
  </si>
  <si>
    <t>Level of Review Required</t>
  </si>
  <si>
    <t>Approach to Review</t>
  </si>
  <si>
    <t>Additional Outcome Since Incident</t>
  </si>
  <si>
    <t>Community</t>
  </si>
  <si>
    <t>Acute</t>
  </si>
  <si>
    <t>Date Notified (Adjusted)</t>
  </si>
  <si>
    <t>Calculated Location</t>
  </si>
  <si>
    <t>Additional calculated location</t>
  </si>
  <si>
    <t>MIN DATE</t>
  </si>
  <si>
    <t>Record exclusion</t>
  </si>
  <si>
    <t>Dept. Of Psychiatry (Acute)</t>
  </si>
  <si>
    <t>Emergency &amp; Speciality Medicine Directorate</t>
  </si>
  <si>
    <t>Department Of Psychiatry - Wrh</t>
  </si>
  <si>
    <t>External Wards</t>
  </si>
  <si>
    <t>Dept. Of Psychiatry (Sub-Acute)</t>
  </si>
  <si>
    <t>Health &amp; Wellbeing</t>
  </si>
  <si>
    <t>St Aloysius Ward</t>
  </si>
  <si>
    <t>Sycamore</t>
  </si>
  <si>
    <t>CHO Area 1 - Donegal/Sligo/Leitrim/West Cavan/Cavan/Monaghan</t>
  </si>
  <si>
    <t>CHO Area 9 - Dublin North/Dublin North City/Dublin North West</t>
  </si>
  <si>
    <t>CHO Area 8 - Laois/Offaly/Longford/Westmeath/Louth/Meath</t>
  </si>
  <si>
    <t>CHO Area 5 - South Tipperary/Carlow/Kilkenny/Waterford/Wexford</t>
  </si>
  <si>
    <t>Group as calculated</t>
  </si>
  <si>
    <t>Additional loc as calculated</t>
  </si>
  <si>
    <t>T4</t>
  </si>
  <si>
    <t>T5</t>
  </si>
  <si>
    <t>T3</t>
  </si>
  <si>
    <t>T1</t>
  </si>
  <si>
    <t>Calculated location</t>
  </si>
  <si>
    <t>Location E</t>
  </si>
  <si>
    <t>Location F</t>
  </si>
  <si>
    <t>T7</t>
  </si>
  <si>
    <t>Location G</t>
  </si>
  <si>
    <t>T6</t>
  </si>
  <si>
    <t>T8</t>
  </si>
  <si>
    <t>Location Desc Level G</t>
  </si>
  <si>
    <t>reporting month-1</t>
  </si>
  <si>
    <t>reporting month-2</t>
  </si>
  <si>
    <t>reporting month-3</t>
  </si>
  <si>
    <t>comment</t>
  </si>
  <si>
    <t>T9</t>
  </si>
  <si>
    <t>Hospital listed in calculated report</t>
  </si>
  <si>
    <t>Location E listed in NIMS</t>
  </si>
  <si>
    <t>undefined</t>
  </si>
  <si>
    <t>Psychiatric Unit - LGH</t>
  </si>
  <si>
    <t>Mental Health residential unit</t>
  </si>
  <si>
    <t>Mental Health conserv.link, smoking area</t>
  </si>
  <si>
    <t>Mental Health day area &amp; consult.offices</t>
  </si>
  <si>
    <t>Did this happen</t>
  </si>
  <si>
    <t>Children’s Health Ireland at Crumlin</t>
  </si>
  <si>
    <t>Children’s Health Ireland at Temple St</t>
  </si>
  <si>
    <t>Children’s Health Ireland at Tallaght</t>
  </si>
  <si>
    <t>Children’s Health Ireland at Connolly</t>
  </si>
  <si>
    <t>Tipperary University Hospital</t>
  </si>
  <si>
    <t>Summary of the Incident</t>
  </si>
  <si>
    <t>Date Review Decision Made</t>
  </si>
  <si>
    <t>Date Review Started</t>
  </si>
  <si>
    <t>Reason/Rationale for aggregate/no review</t>
  </si>
  <si>
    <t>Type Of Injury</t>
  </si>
  <si>
    <t>Is this a Serious Reportable Event?</t>
  </si>
  <si>
    <t>Serious Reportable Event Category</t>
  </si>
  <si>
    <t>Serious Reportable Event Type</t>
  </si>
  <si>
    <t>Statement of Findings</t>
  </si>
  <si>
    <t>No</t>
  </si>
  <si>
    <t>Aggregate Review</t>
  </si>
  <si>
    <t>Yes</t>
  </si>
  <si>
    <t>a. Team internal to the team/department/NAS Operational Region</t>
  </si>
  <si>
    <t>Concise Review</t>
  </si>
  <si>
    <t>b. Team internal to the service/hospital/NAS Operational Area</t>
  </si>
  <si>
    <t>Comprehensive Review</t>
  </si>
  <si>
    <t>d. Team involve persons external to the CHO/HG/NAS Directorate</t>
  </si>
  <si>
    <t>c. Team external to the service/hospital but internal to CHO/HG/NAS Corp Area</t>
  </si>
  <si>
    <t>NFR</t>
  </si>
  <si>
    <t>outcome</t>
  </si>
  <si>
    <t>Review Status</t>
  </si>
  <si>
    <t>Has Open Disclosure Happened?</t>
  </si>
  <si>
    <t>Reason for non Open Disclosure</t>
  </si>
  <si>
    <t>Other Corrective Actions</t>
  </si>
  <si>
    <t>Corrective actions to reduce reoccurence</t>
  </si>
  <si>
    <t>Main contributory factors HSE</t>
  </si>
  <si>
    <t>SRE type</t>
  </si>
  <si>
    <t>Commissioner name</t>
  </si>
  <si>
    <t>QPS manager</t>
  </si>
  <si>
    <t>Reviewer name</t>
  </si>
  <si>
    <t>DMHG</t>
  </si>
  <si>
    <t>decision review from DNAdj</t>
  </si>
  <si>
    <t>name QPS</t>
  </si>
  <si>
    <t>name reviewer</t>
  </si>
  <si>
    <t>no</t>
  </si>
  <si>
    <t>should have review completed</t>
  </si>
  <si>
    <t>create-occurrence</t>
  </si>
  <si>
    <t>create-DNAdj</t>
  </si>
  <si>
    <t>wrong sequence</t>
  </si>
  <si>
    <t>what is wrong</t>
  </si>
  <si>
    <t>Jan21-Apr22 All</t>
  </si>
  <si>
    <t>as %</t>
  </si>
  <si>
    <t>ACUTE</t>
  </si>
  <si>
    <t>not SRE</t>
  </si>
  <si>
    <t>blank</t>
  </si>
  <si>
    <t>LR Blank</t>
  </si>
  <si>
    <t>DNAdj year</t>
  </si>
  <si>
    <t>decision since DNAdj</t>
  </si>
  <si>
    <t>Comprehensive</t>
  </si>
  <si>
    <t>ReviewDecision</t>
  </si>
  <si>
    <t>COMM</t>
  </si>
  <si>
    <t>DRABC-decision</t>
  </si>
  <si>
    <t>RCSI</t>
  </si>
  <si>
    <t>IEHG</t>
  </si>
  <si>
    <t>SSWHG</t>
  </si>
  <si>
    <t>Saolta</t>
  </si>
  <si>
    <t>ULHG</t>
  </si>
  <si>
    <t>CHI</t>
  </si>
  <si>
    <t>NAS</t>
  </si>
  <si>
    <t>Date SAO-DNAdj</t>
  </si>
  <si>
    <t>Date SAO compliant</t>
  </si>
  <si>
    <t>missing</t>
  </si>
  <si>
    <t>DNAdj dif DN</t>
  </si>
  <si>
    <t>DNADj-DN</t>
  </si>
  <si>
    <t>DN wrong</t>
  </si>
  <si>
    <t>worng sequence</t>
  </si>
  <si>
    <t>QPS name second check</t>
  </si>
  <si>
    <t>full name</t>
  </si>
  <si>
    <t>empty</t>
  </si>
  <si>
    <t>other text</t>
  </si>
  <si>
    <t>calc for m-2 should be up to this date</t>
  </si>
  <si>
    <t>exclude2m</t>
  </si>
  <si>
    <t>Date decision review</t>
  </si>
  <si>
    <t>Date review started</t>
  </si>
  <si>
    <t>Status review</t>
  </si>
  <si>
    <t>Rationale</t>
  </si>
  <si>
    <t>Name QPS</t>
  </si>
  <si>
    <t>Name reviewer</t>
  </si>
  <si>
    <t>Name commissioner</t>
  </si>
  <si>
    <t>Statement of findings</t>
  </si>
  <si>
    <t>Corrective actions to reduce reoccurrence</t>
  </si>
  <si>
    <t>Level of review -&gt;</t>
  </si>
  <si>
    <t>Concise</t>
  </si>
  <si>
    <t>Aggregate</t>
  </si>
  <si>
    <t>No further review local or SIMT decision</t>
  </si>
  <si>
    <t>Exists.
Is after DNAdj
Is before Date started if a date started is recorded
Is no later than 7 days from DNAdj</t>
  </si>
  <si>
    <t>Do not check</t>
  </si>
  <si>
    <t>Is not blank
Quality of data provided not included here, but different report</t>
  </si>
  <si>
    <t>checked in common section</t>
  </si>
  <si>
    <t>Distribution of date recorded.
Should exist for all records with DNAdj m-2
Is after DNAdj.
Is before DRABC if this date recorded</t>
  </si>
  <si>
    <t>Exists. Only report if missing (not likely)
Is after DNAdj
Is no later than 7 days from DNAdj
Is before Date started or same day if Date started recorded
Is before DRABC if this date recorded</t>
  </si>
  <si>
    <t>Date Review Accepted by Commissioner (DRABC)</t>
  </si>
  <si>
    <t xml:space="preserve">Is recorded. 
Distribution of recorded
When % recorded improves additional report on distribution of levels can be introduced. </t>
  </si>
  <si>
    <t>Error if status review recorded c.Complete and no DBRAC.
Distribution of errors</t>
  </si>
  <si>
    <t>*Entire period and period-2months distribution of these records.</t>
  </si>
  <si>
    <t>Check for 'full name' similar test to QPS M. name in common section</t>
  </si>
  <si>
    <t>Is not blank. Percentage usage</t>
  </si>
  <si>
    <t>Do not check. No value added if NFR.
Separate project to determine if NFR adequate</t>
  </si>
  <si>
    <t>Distribution of date recorded.
Compliance is tested in KPI, do not include here
If recorded is after DNAdj</t>
  </si>
  <si>
    <t>To clarify if Concise and Aggregate are always 'commissioned' so awaiting a DRABC or if we proceed to use DRABC as sign-off date with the mention when review comissioned it needs to reflect 'Accepted by commissioner'.
Do not check until clarified.</t>
  </si>
  <si>
    <t>To clarify if Concise and Aggregate are always 'commissioned' so need to record Commissioner name.
Do not check until clarified.</t>
  </si>
  <si>
    <t xml:space="preserve">
No records with LR field blank*</t>
  </si>
  <si>
    <t xml:space="preserve">All quality tests satisfied. </t>
  </si>
  <si>
    <t>Fields checked/ Aim</t>
  </si>
  <si>
    <t>Field is blank</t>
  </si>
  <si>
    <t>no decision</t>
  </si>
  <si>
    <t>Decision review</t>
  </si>
  <si>
    <t>Decision NFR</t>
  </si>
  <si>
    <t>% blank of ALL</t>
  </si>
  <si>
    <t>decision before DNAdj</t>
  </si>
  <si>
    <t>DNAdj-decision rev</t>
  </si>
  <si>
    <t>no more 7day decision</t>
  </si>
  <si>
    <t xml:space="preserve">as % </t>
  </si>
  <si>
    <t>number days Decision rev before DNAdj</t>
  </si>
  <si>
    <t>started is same or after decision</t>
  </si>
  <si>
    <t>decision is before DRABC</t>
  </si>
  <si>
    <t>start is before DBRAC</t>
  </si>
  <si>
    <t>DRABC recorded</t>
  </si>
  <si>
    <t>DBRAC is after DNAdj</t>
  </si>
  <si>
    <t>cComplete no DBRAC</t>
  </si>
  <si>
    <t>reviewer name second check</t>
  </si>
  <si>
    <t>review level</t>
  </si>
  <si>
    <t>concise</t>
  </si>
  <si>
    <t>DRABC eq decision</t>
  </si>
  <si>
    <t>Rev started before DNAdj</t>
  </si>
  <si>
    <t>DRABC before or on DNAdj</t>
  </si>
  <si>
    <t>DRABC on or before DNAdj</t>
  </si>
  <si>
    <t>aggregate</t>
  </si>
  <si>
    <t>Date of Birth</t>
  </si>
  <si>
    <t>are all dates in?</t>
  </si>
  <si>
    <t>Problem/Cause</t>
  </si>
  <si>
    <t>name commissioner</t>
  </si>
  <si>
    <t>commissioner name second test</t>
  </si>
  <si>
    <t>comprehensive</t>
  </si>
  <si>
    <t>complete check</t>
  </si>
  <si>
    <t>OD Happenned is Yes</t>
  </si>
  <si>
    <r>
      <t xml:space="preserve">OD Happened is </t>
    </r>
    <r>
      <rPr>
        <sz val="11"/>
        <color theme="1"/>
        <rFont val="Wingdings"/>
        <charset val="2"/>
      </rPr>
      <t>à</t>
    </r>
  </si>
  <si>
    <r>
      <t>DNAdj</t>
    </r>
    <r>
      <rPr>
        <b/>
        <sz val="11"/>
        <color theme="1"/>
        <rFont val="Wingdings"/>
        <charset val="2"/>
      </rPr>
      <t>à</t>
    </r>
  </si>
  <si>
    <r>
      <t xml:space="preserve">Level of Review Required is </t>
    </r>
    <r>
      <rPr>
        <sz val="11"/>
        <color theme="1"/>
        <rFont val="Wingdings"/>
        <charset val="2"/>
      </rPr>
      <t>à</t>
    </r>
  </si>
  <si>
    <t>Decision Review</t>
  </si>
  <si>
    <t>LR field empty</t>
  </si>
  <si>
    <r>
      <t xml:space="preserve">Level of Review </t>
    </r>
    <r>
      <rPr>
        <sz val="11"/>
        <color theme="1"/>
        <rFont val="Wingdings"/>
        <charset val="2"/>
      </rPr>
      <t>à</t>
    </r>
    <r>
      <rPr>
        <sz val="11"/>
        <color theme="1"/>
        <rFont val="Calibri"/>
        <family val="2"/>
        <scheme val="minor"/>
      </rPr>
      <t xml:space="preserve"> 
Level of independence</t>
    </r>
    <r>
      <rPr>
        <sz val="11"/>
        <color theme="1"/>
        <rFont val="Wingdings"/>
        <charset val="2"/>
      </rPr>
      <t>â</t>
    </r>
    <r>
      <rPr>
        <sz val="11"/>
        <color theme="1"/>
        <rFont val="Calibri"/>
        <family val="2"/>
        <scheme val="minor"/>
      </rPr>
      <t/>
    </r>
  </si>
  <si>
    <t>Full QPS manager name</t>
  </si>
  <si>
    <t>Decision Rev before DNAdj</t>
  </si>
  <si>
    <t>Rev Started before DNAdj</t>
  </si>
  <si>
    <t>Rev Accepted before DNAdj</t>
  </si>
  <si>
    <t>Rev Started before Decision Rev</t>
  </si>
  <si>
    <t>Rev Accepted before Rev Satrted</t>
  </si>
  <si>
    <t>Rev Accepted before Decision Rev</t>
  </si>
  <si>
    <t>Issue:</t>
  </si>
  <si>
    <t>Date Decision Review is before DNAdj</t>
  </si>
  <si>
    <t>Date Review Started is before DNAdj</t>
  </si>
  <si>
    <t>Date Review Accepted by Commissioner is before DNAdj</t>
  </si>
  <si>
    <t>Date Review Started is before Date Decision Review</t>
  </si>
  <si>
    <t>Date Review Accepted by Commissioner is before Date Review Started</t>
  </si>
  <si>
    <t>Date Review Accepted by Commissioner is before Date Decision Review</t>
  </si>
  <si>
    <t>Number of records where issue identified</t>
  </si>
  <si>
    <t>DNAdj is different than Date Notified</t>
  </si>
  <si>
    <t>Date notified to SAO is recorded</t>
  </si>
  <si>
    <t>Date Notified to SAO</t>
  </si>
  <si>
    <t>Not compliant (recorded)</t>
  </si>
  <si>
    <t>is SRE</t>
  </si>
  <si>
    <t>Category 1</t>
  </si>
  <si>
    <t>Category 2</t>
  </si>
  <si>
    <t>Category 3</t>
  </si>
  <si>
    <t>subtotal C1</t>
  </si>
  <si>
    <t>Number of days to notify SAO</t>
  </si>
  <si>
    <t>15-20</t>
  </si>
  <si>
    <t>21-30</t>
  </si>
  <si>
    <t>31-45</t>
  </si>
  <si>
    <t>46-60</t>
  </si>
  <si>
    <t>61-90</t>
  </si>
  <si>
    <t>Number of records</t>
  </si>
  <si>
    <t>Percentage of not compliant recorded</t>
  </si>
  <si>
    <t>Cumulative %</t>
  </si>
  <si>
    <t>Cumulative so far</t>
  </si>
  <si>
    <t>over 50%</t>
  </si>
  <si>
    <t>Not compliant, SAO date missing</t>
  </si>
  <si>
    <t>Number of days difference between Date Notified recorded and Date Notified Adjusted calculated for records where this difference is at least 1day</t>
  </si>
  <si>
    <t>Date Notified is same as DNAdj</t>
  </si>
  <si>
    <t>Number of days difference</t>
  </si>
  <si>
    <t>excluding last 2 months</t>
  </si>
  <si>
    <t>LR blank</t>
  </si>
  <si>
    <t>% blank</t>
  </si>
  <si>
    <t>Entire period</t>
  </si>
  <si>
    <t>Level of Review Required field is blank:</t>
  </si>
  <si>
    <t>Field</t>
  </si>
  <si>
    <t>Error</t>
  </si>
  <si>
    <t>More than 7 days after DNAdj</t>
  </si>
  <si>
    <t>Decision same day or after DBRAC</t>
  </si>
  <si>
    <t>Error if status review recorded c.Complete and no DRABC</t>
  </si>
  <si>
    <t>is missing</t>
  </si>
  <si>
    <t>Date Decision Review before DNAdj</t>
  </si>
  <si>
    <t>Error identified in 
# number of records
(denominator)</t>
  </si>
  <si>
    <t>Total for calculation
(numerator)</t>
  </si>
  <si>
    <t>% DQ errors</t>
  </si>
  <si>
    <t>Values used for numerator:</t>
  </si>
  <si>
    <t>Date Decision after Date Started</t>
  </si>
  <si>
    <t>is missing*</t>
  </si>
  <si>
    <t>Review Accepted before DNAdj or on same day</t>
  </si>
  <si>
    <t>Review Accepted before Review started or same day</t>
  </si>
  <si>
    <t>Review Started before DNAdj</t>
  </si>
  <si>
    <t>is not full name**</t>
  </si>
  <si>
    <t>is missing for closed incidents (DRABC recorded)</t>
  </si>
  <si>
    <t>**for this calculation you need to complete manual fields for names second check</t>
  </si>
  <si>
    <t>Name commissioner***</t>
  </si>
  <si>
    <t>Status review***</t>
  </si>
  <si>
    <t>***TBD if these tests apply to Concise</t>
  </si>
  <si>
    <t>***TBD if these tests apply to Aggregate</t>
  </si>
  <si>
    <t>Statement of findings, Corrective actions to reduce reoccurrence and Main contributory factors should be recorded at least for closed reviews</t>
  </si>
  <si>
    <t>DRABC not recorded but c. Complete</t>
  </si>
  <si>
    <t>is most probably missing</t>
  </si>
  <si>
    <t>rationale is  too short</t>
  </si>
  <si>
    <t>*further*</t>
  </si>
  <si>
    <t xml:space="preserve">No Further Review - </t>
  </si>
  <si>
    <t>Date Review Decision Made is missing</t>
  </si>
  <si>
    <t>use</t>
  </si>
  <si>
    <t>All except blank</t>
  </si>
  <si>
    <t>All except blank and NFR</t>
  </si>
  <si>
    <t>Date Review Started is missing</t>
  </si>
  <si>
    <r>
      <t xml:space="preserve">Level of Review </t>
    </r>
    <r>
      <rPr>
        <sz val="11"/>
        <color theme="1"/>
        <rFont val="Wingdings"/>
        <charset val="2"/>
      </rPr>
      <t>à</t>
    </r>
    <r>
      <rPr>
        <sz val="11"/>
        <color theme="1"/>
        <rFont val="Calibri"/>
        <family val="2"/>
        <scheme val="minor"/>
      </rPr>
      <t xml:space="preserve"> 
Date Review Decision Made</t>
    </r>
    <r>
      <rPr>
        <sz val="11"/>
        <color theme="1"/>
        <rFont val="Wingdings"/>
        <charset val="2"/>
      </rPr>
      <t>â</t>
    </r>
    <r>
      <rPr>
        <sz val="11"/>
        <color theme="1"/>
        <rFont val="Calibri"/>
        <family val="2"/>
        <scheme val="minor"/>
      </rPr>
      <t/>
    </r>
  </si>
  <si>
    <t>Date Review Decision Made not recorded</t>
  </si>
  <si>
    <t>Date Review Decision Made is before DNAdj</t>
  </si>
  <si>
    <t>Date Review Decision Made is no more than 7 days from DNAdj</t>
  </si>
  <si>
    <t>Date Review Decision Made is more than 7 days from DNAdj</t>
  </si>
  <si>
    <t>Number of days difference between Date Review Decision Made recorded and Date Notified Adjusted calculated for records where this difference is over 7 days (all LR)</t>
  </si>
  <si>
    <t>91-120</t>
  </si>
  <si>
    <t>Number of days difference between Date Review Decision Made recorded and Date Notified Adjusted calculated for records where this difference is over 7 days where LR=Comprehensive</t>
  </si>
  <si>
    <t>Number of days difference between Date Review Decision Made recorded and Date Notified Adjusted calculated for records where this difference is over 7 days where LR=Concise</t>
  </si>
  <si>
    <t>Number of days difference between Date Review Decision Made recorded and Date Notified Adjusted calculated for records where this difference is over 7 days where LR=Aggregate</t>
  </si>
  <si>
    <t>Number of days difference between Date Review Decision Made recorded and Date Notified Adjusted calculated for records where this difference is over 7 days where LR=No Further Review</t>
  </si>
  <si>
    <t>Number of days from DNAdj to Notified to SAO for records not compliant with SAO notification in 24h from DNAdj</t>
  </si>
  <si>
    <t>Date Review Accepted by Commissioner is recorded</t>
  </si>
  <si>
    <t>Rev decision is before DNAdj</t>
  </si>
  <si>
    <t>Rev started before Decision Review</t>
  </si>
  <si>
    <t>DRABC before or same as Decision Review</t>
  </si>
  <si>
    <t>Compliant 24h</t>
  </si>
  <si>
    <t>recorded</t>
  </si>
  <si>
    <t>QPS Manager Name</t>
  </si>
  <si>
    <t>not recorded</t>
  </si>
  <si>
    <t>Name Reviewer</t>
  </si>
  <si>
    <t>Name Commissioner</t>
  </si>
  <si>
    <t>Year DI-DOB</t>
  </si>
  <si>
    <t>Total number records in scope in extract</t>
  </si>
  <si>
    <t>% this Decision type of in scope</t>
  </si>
  <si>
    <t>% this LR of total in scope</t>
  </si>
  <si>
    <t>% of this LR of all with Decision to Review</t>
  </si>
  <si>
    <t>Number of records with this LR and Decision date</t>
  </si>
  <si>
    <t>% Decision date for each LR</t>
  </si>
  <si>
    <t>Number od records at this LR and Accepted date</t>
  </si>
  <si>
    <t>Reference values</t>
  </si>
  <si>
    <t>Number of records with this level review for entire period</t>
  </si>
  <si>
    <t>Number of records and % with this level review excluding last 2 months</t>
  </si>
  <si>
    <t>Category 1 and all SREs with Who Was Involved=Service User</t>
  </si>
  <si>
    <t>is missing (not DQ if review is open)</t>
  </si>
  <si>
    <t xml:space="preserve">**QPS </t>
  </si>
  <si>
    <t xml:space="preserve">**Reviewer </t>
  </si>
  <si>
    <t xml:space="preserve">**Commissioner </t>
  </si>
  <si>
    <t>% Accepted date for each LR (are closed)</t>
  </si>
  <si>
    <r>
      <t xml:space="preserve">All </t>
    </r>
    <r>
      <rPr>
        <sz val="10"/>
        <color rgb="FF0000FF"/>
        <rFont val="Arial Black"/>
        <family val="2"/>
      </rPr>
      <t xml:space="preserve">quality tests </t>
    </r>
    <r>
      <rPr>
        <sz val="10"/>
        <color rgb="FF00B050"/>
        <rFont val="Calibri"/>
        <family val="2"/>
        <scheme val="minor"/>
      </rPr>
      <t xml:space="preserve">satisfied (DQ issues </t>
    </r>
    <r>
      <rPr>
        <sz val="10"/>
        <color rgb="FF0000FF"/>
        <rFont val="Arial Black"/>
        <family val="2"/>
      </rPr>
      <t>percentage is 0%</t>
    </r>
    <r>
      <rPr>
        <sz val="10"/>
        <color rgb="FF00B050"/>
        <rFont val="Calibri"/>
        <family val="2"/>
        <scheme val="minor"/>
      </rPr>
      <t>)</t>
    </r>
  </si>
  <si>
    <r>
      <rPr>
        <sz val="10"/>
        <color rgb="FFC00000"/>
        <rFont val="Calibri"/>
        <family val="2"/>
        <scheme val="minor"/>
      </rPr>
      <t>Fields checked</t>
    </r>
    <r>
      <rPr>
        <sz val="10"/>
        <color theme="1"/>
        <rFont val="Calibri"/>
        <family val="2"/>
        <scheme val="minor"/>
      </rPr>
      <t>/</t>
    </r>
    <r>
      <rPr>
        <b/>
        <sz val="11"/>
        <color rgb="FF00B050"/>
        <rFont val="Calibri"/>
        <family val="2"/>
        <scheme val="minor"/>
      </rPr>
      <t xml:space="preserve"> Aim</t>
    </r>
  </si>
  <si>
    <r>
      <t>Extract-DNAdj</t>
    </r>
    <r>
      <rPr>
        <sz val="9"/>
        <color theme="1"/>
        <rFont val="Calibri"/>
        <family val="2"/>
        <scheme val="minor"/>
      </rPr>
      <t xml:space="preserve"> (days since open)</t>
    </r>
  </si>
  <si>
    <t>No records with LR field blank (% LR blank is 0%)</t>
  </si>
  <si>
    <t>SAO notified in 1 day from Date Notified Adjusted</t>
  </si>
  <si>
    <t>OD Happenned is Yes and there is no NFR</t>
  </si>
  <si>
    <t>DRABC not recorded and status is not c.Complete therefore appears as an ongoing review</t>
  </si>
  <si>
    <t xml:space="preserve">is the HG/CHO </t>
  </si>
  <si>
    <t>selections</t>
  </si>
  <si>
    <t>Level of review is Comprehensive:</t>
  </si>
  <si>
    <t>Apr21-Jul22 review decision:</t>
  </si>
  <si>
    <t>decisionREV</t>
  </si>
  <si>
    <t>percentage</t>
  </si>
  <si>
    <t>A</t>
  </si>
  <si>
    <t>B</t>
  </si>
  <si>
    <t>is A per month/B per month</t>
  </si>
  <si>
    <t>is different than DNAdj</t>
  </si>
  <si>
    <t>is not Yes (all records)</t>
  </si>
  <si>
    <t>in not Yes</t>
  </si>
  <si>
    <t>More than 1day after DNAdj when recorded</t>
  </si>
  <si>
    <t>The table below shows the distribution of records with a decision no further review (local or SIMT) detailed per location and month based on DNAdj. Percentages are calculated against total number of records included in analysis per location and month.</t>
  </si>
  <si>
    <t>The table below shows the distribution of records with the field LR blank per location and month. Totals and overall percentages are displayed for entire period and for period excluding last 2 months. Percentages for each month are calculated against total number of records per location and month.</t>
  </si>
  <si>
    <t>The table below shows the distribution of records with an error in their review dates sequence,  detailed per location and month based on DNAdj. Percentages are calculated against total number of records included in analysis per location and month.</t>
  </si>
  <si>
    <t>The table below shows the distribution of records which have Date Notified to SAO recorded,  detailed per location and month based on DNAdj. Percentages are calculated against total number of records included in analysis per location and month.</t>
  </si>
  <si>
    <t>The table below shows the distribution of records which have Date Notified equal to the calculated DNAdj,  detailed per location and month based on DNAdj. Percentages are calculated against total number of records included in analysis per location and month.</t>
  </si>
  <si>
    <t>The table below shows the distribution of records which have Date Review Decision Made missing and LR not blank,  detailed per location and month based on DNAdj. Percentages are calculated against total number of records which have LR not blank.</t>
  </si>
  <si>
    <t>The table below shows the distribution of records which have Date Review Decision Made missing and LR comprehensive,  detailed per location and month based on DNAdj. Percentages are calculated against total number of records which have LR comprehensive.</t>
  </si>
  <si>
    <t>The table below shows the distribution of records which have Date Review Decision Made missing and LR concise,  detailed per location and month based on DNAdj. Percentages are calculated against total number of records which have LR concise.</t>
  </si>
  <si>
    <t>The table below shows the distribution of records which have Date Review Decision Made missing and LR aggregate,  detailed per location and month based on DNAdj. Percentages are calculated against total number of records which have LR aggregate.</t>
  </si>
  <si>
    <t>CHANGE HERE:</t>
  </si>
  <si>
    <t>The table below shows the distribution of records which have Date Review Started missing and LR comprehensive, concise or aggregate,  detailed per location and month based on DNAdj. Percentages are calculated against total number of records which have LR comprehensive, concise or aggregate.</t>
  </si>
  <si>
    <t>The table below shows the distribution of records which have Date Review Started missing and LR comprehensive,  detailed per location and month based on DNAdj. Percentages are calculated against total number of records which have LR comprehensive.</t>
  </si>
  <si>
    <t>The table below shows the distribution of records which have Date Review Started missing and LR concise,  detailed per location and month based on DNAdj. Percentages are calculated against total number of records which have LR concise.</t>
  </si>
  <si>
    <t>The table below shows the distribution of records which have Date Review Started missing and LR aggregate,  detailed per location and month based on DNAdj. Percentages are calculated against total number of records which have LR aggregate.</t>
  </si>
  <si>
    <t>The table below shows the distribution of records which have Date Review Accepted by Commissioner recorded and LR comprehensive, concise or aggregate,  detailed per location and month based on DNAdj. Percentages are calculated against total number of records which have LR comprehensive, concise or aggregate.</t>
  </si>
  <si>
    <t>The table below shows the distribution of records which have Date Review Accepted by Commissioner recorded and LR comprehensive,  detailed per location and month based on DNAdj. Percentages are calculated against total number of records which have LR comprehensive.</t>
  </si>
  <si>
    <t>The table below shows the distribution of records which have Date Review Accepted by Commissioner recorded and LR concise,  detailed per location and month based on DNAdj. Percentages are calculated against total number of records which have LR concise.</t>
  </si>
  <si>
    <t>The table below shows the distribution of records which have Date Review Accepted by Commissioner recorded and LR aggregate,  detailed per location and month based on DNAdj. Percentages are calculated against total number of records which have LR aggregate.</t>
  </si>
  <si>
    <t>The table below shows the distribution of records with the field 'Has Open Discosure Happened?' equal to Yes, detailed per location and month based on DNAdj. Percentages are calculated against total number of records included in analysis per location and month.</t>
  </si>
  <si>
    <t>All for review Jan21-Apr22 LR is not NFR</t>
  </si>
  <si>
    <t>The table below shows the distribution of records with the field 'Has Open Discosure Happened?' equal to Yes and LR is not NFR, detailed per location and month based on DNAdj. Percentages are calculated against total number of records included in analysis with LR not NFR per location and month.</t>
  </si>
  <si>
    <t>Dates</t>
  </si>
  <si>
    <t>extract-125</t>
  </si>
  <si>
    <t>Date extract (please input):</t>
  </si>
  <si>
    <t>Conditions for view:</t>
  </si>
  <si>
    <t xml:space="preserve">Incident Create Date is not unassigned </t>
  </si>
  <si>
    <t xml:space="preserve">and ( Date Notified is between ________ and __________ </t>
  </si>
  <si>
    <t xml:space="preserve">or Incident Create Date is between ________ and __________ </t>
  </si>
  <si>
    <t xml:space="preserve">or Date of Incident is between ________ and __________ </t>
  </si>
  <si>
    <t xml:space="preserve">or Date Notified to SAO is between ________ and __________  ) </t>
  </si>
  <si>
    <t xml:space="preserve">and Who was involved equals Service User </t>
  </si>
  <si>
    <t xml:space="preserve">and ( Category of Incident equals Category 1: Major/Extreme </t>
  </si>
  <si>
    <t>or Is this a Serious Reportable Event? equals Yes )</t>
  </si>
  <si>
    <t>and Incident/Hazard Category does not equal Dangerous Occurrences</t>
  </si>
  <si>
    <t>Fields (columns) included in the view in the following sequence:</t>
  </si>
  <si>
    <r>
      <t xml:space="preserve">Extraction only by </t>
    </r>
    <r>
      <rPr>
        <b/>
        <sz val="14"/>
        <color rgb="FFFF0000"/>
        <rFont val="Calibri"/>
        <family val="2"/>
        <scheme val="minor"/>
      </rPr>
      <t>views,</t>
    </r>
    <r>
      <rPr>
        <sz val="11"/>
        <color rgb="FFFF0000"/>
        <rFont val="Calibri"/>
        <family val="2"/>
        <scheme val="minor"/>
      </rPr>
      <t xml:space="preserve"> as fields Corrective actions to reduce reoccurence and Main contributory factors HSE cannot be included in Crystal reports.</t>
    </r>
  </si>
  <si>
    <t>Note: Teal fields are used in calculation, blue are only informative. It is important to maintain structure for calculation. 
Pro tip: Fields can be rearranged in the excel template before use if one prefers to extract only the fields  included in calculation.</t>
  </si>
  <si>
    <t>Please paste your data starting in cell B2 in 3.Table</t>
  </si>
  <si>
    <t>Dates calculated in 1.Date selection based on reporting month</t>
  </si>
  <si>
    <t>The table below shows the distribution of records for category 1 without a decision to no further review (local or SIMT) detailed per location and month based on DNAdj. Percentages are calculated against total number of records included in analysis per location and month.</t>
  </si>
  <si>
    <t>for review</t>
  </si>
  <si>
    <t>Remove records not in scope</t>
  </si>
  <si>
    <t>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</si>
</sst>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mmm\ yy"/>
    <numFmt numFmtId="165" formatCode="0.0%"/>
  </numFmts>
  <fonts count="59" x14ac:knownFonts="1">
    <font>
      <sz val="11"/>
      <color theme="1"/>
      <name val="Calibri"/>
      <family val="2"/>
      <scheme val="minor"/>
    </font>
    <font>
      <sz val="10"/>
      <color theme="1"/>
      <name val="Calibri"/>
      <family val="2"/>
      <scheme val="minor"/>
    </font>
    <font>
      <sz val="10"/>
      <color theme="1"/>
      <name val="Arial Narrow"/>
      <family val="2"/>
    </font>
    <font>
      <sz val="10"/>
      <color indexed="8"/>
      <name val="Arial"/>
      <family val="2"/>
    </font>
    <font>
      <sz val="10"/>
      <color indexed="8"/>
      <name val="Calibri"/>
      <family val="2"/>
      <scheme val="minor"/>
    </font>
    <font>
      <sz val="8"/>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0"/>
      <name val="Arial"/>
      <family val="2"/>
    </font>
    <font>
      <sz val="10"/>
      <name val="Verdana"/>
      <family val="2"/>
    </font>
    <font>
      <sz val="11"/>
      <color theme="1"/>
      <name val="Calibri"/>
      <family val="2"/>
      <scheme val="minor"/>
    </font>
    <font>
      <sz val="11"/>
      <color rgb="FFFF0000"/>
      <name val="Calibri"/>
      <family val="2"/>
      <scheme val="minor"/>
    </font>
    <font>
      <sz val="11"/>
      <color rgb="FF7030A0"/>
      <name val="Calibri"/>
      <family val="2"/>
      <scheme val="minor"/>
    </font>
    <font>
      <b/>
      <sz val="10"/>
      <color theme="0" tint="-4.9989318521683403E-2"/>
      <name val="Calibri"/>
      <family val="2"/>
      <scheme val="minor"/>
    </font>
    <font>
      <sz val="11"/>
      <color theme="0" tint="-4.9989318521683403E-2"/>
      <name val="Calibri"/>
      <family val="2"/>
      <scheme val="minor"/>
    </font>
    <font>
      <sz val="11"/>
      <name val="Calibri"/>
      <family val="2"/>
      <scheme val="minor"/>
    </font>
    <font>
      <sz val="10"/>
      <color indexed="8"/>
      <name val="Calibri"/>
      <family val="2"/>
      <scheme val="minor"/>
    </font>
    <font>
      <sz val="10"/>
      <color rgb="FF000000"/>
      <name val="Calibri"/>
      <family val="2"/>
      <scheme val="minor"/>
    </font>
    <font>
      <sz val="11"/>
      <color theme="1"/>
      <name val="Agency FB"/>
      <family val="2"/>
    </font>
    <font>
      <sz val="11"/>
      <color theme="1"/>
      <name val="Arial Narrow"/>
      <family val="2"/>
    </font>
    <font>
      <sz val="9"/>
      <color rgb="FFFF0000"/>
      <name val="Calibri"/>
      <family val="2"/>
      <scheme val="minor"/>
    </font>
    <font>
      <sz val="10"/>
      <color rgb="FFFF0000"/>
      <name val="Calibri"/>
      <family val="2"/>
      <scheme val="minor"/>
    </font>
    <font>
      <sz val="10"/>
      <name val="Calibri"/>
      <family val="2"/>
      <scheme val="minor"/>
    </font>
    <font>
      <sz val="11"/>
      <name val="Agency FB"/>
      <family val="2"/>
    </font>
    <font>
      <b/>
      <sz val="11"/>
      <name val="Calibri"/>
      <family val="2"/>
      <scheme val="minor"/>
    </font>
    <font>
      <sz val="11"/>
      <color theme="8" tint="-0.249977111117893"/>
      <name val="Agency FB"/>
      <family val="2"/>
    </font>
    <font>
      <sz val="11"/>
      <color theme="8" tint="-0.249977111117893"/>
      <name val="Calibri"/>
      <family val="2"/>
      <scheme val="minor"/>
    </font>
    <font>
      <b/>
      <sz val="11"/>
      <color theme="8" tint="-0.249977111117893"/>
      <name val="Calibri"/>
      <family val="2"/>
      <scheme val="minor"/>
    </font>
    <font>
      <sz val="9"/>
      <color theme="1"/>
      <name val="Arial Narrow"/>
      <family val="2"/>
    </font>
    <font>
      <sz val="11"/>
      <color theme="1"/>
      <name val="Wingdings"/>
      <charset val="2"/>
    </font>
    <font>
      <b/>
      <sz val="11"/>
      <color theme="1"/>
      <name val="Wingdings"/>
      <charset val="2"/>
    </font>
    <font>
      <sz val="9"/>
      <name val="Calibri"/>
      <family val="2"/>
      <scheme val="minor"/>
    </font>
    <font>
      <sz val="9"/>
      <color rgb="FFC00000"/>
      <name val="Calibri"/>
      <family val="2"/>
      <scheme val="minor"/>
    </font>
    <font>
      <sz val="11"/>
      <color rgb="FFC00000"/>
      <name val="Calibri"/>
      <family val="2"/>
      <scheme val="minor"/>
    </font>
    <font>
      <sz val="12"/>
      <name val="Calibri"/>
      <family val="2"/>
      <scheme val="minor"/>
    </font>
    <font>
      <b/>
      <sz val="11"/>
      <color rgb="FF404040"/>
      <name val="Calibri"/>
      <family val="2"/>
      <scheme val="minor"/>
    </font>
    <font>
      <sz val="11"/>
      <color theme="9" tint="0.79998168889431442"/>
      <name val="Calibri"/>
      <family val="2"/>
      <scheme val="minor"/>
    </font>
    <font>
      <sz val="9"/>
      <color indexed="81"/>
      <name val="Tahoma"/>
      <family val="2"/>
    </font>
    <font>
      <b/>
      <sz val="9"/>
      <color indexed="81"/>
      <name val="Tahoma"/>
      <family val="2"/>
    </font>
    <font>
      <sz val="10"/>
      <color rgb="FF7030A0"/>
      <name val="Calibri"/>
      <family val="2"/>
      <scheme val="minor"/>
    </font>
    <font>
      <b/>
      <sz val="10"/>
      <color theme="0"/>
      <name val="Calibri"/>
      <family val="2"/>
      <scheme val="minor"/>
    </font>
    <font>
      <b/>
      <sz val="12"/>
      <color theme="1"/>
      <name val="Arial Black"/>
      <family val="2"/>
    </font>
    <font>
      <sz val="10"/>
      <color rgb="FFD03E51"/>
      <name val="Calibri"/>
      <family val="2"/>
      <scheme val="minor"/>
    </font>
    <font>
      <sz val="8"/>
      <color theme="1" tint="0.499984740745262"/>
      <name val="Calibri"/>
      <family val="2"/>
      <scheme val="minor"/>
    </font>
    <font>
      <sz val="10"/>
      <color rgb="FF0070C0"/>
      <name val="Calibri"/>
      <family val="2"/>
      <scheme val="minor"/>
    </font>
    <font>
      <b/>
      <sz val="11"/>
      <color rgb="FF00B050"/>
      <name val="Calibri"/>
      <family val="2"/>
      <scheme val="minor"/>
    </font>
    <font>
      <sz val="9"/>
      <color rgb="FF00B050"/>
      <name val="Calibri"/>
      <family val="2"/>
      <scheme val="minor"/>
    </font>
    <font>
      <sz val="10"/>
      <color rgb="FF00B050"/>
      <name val="Calibri"/>
      <family val="2"/>
      <scheme val="minor"/>
    </font>
    <font>
      <sz val="10"/>
      <color rgb="FF0000FF"/>
      <name val="Arial Black"/>
      <family val="2"/>
    </font>
    <font>
      <sz val="9"/>
      <color rgb="FF0000FF"/>
      <name val="Calibri"/>
      <family val="2"/>
      <scheme val="minor"/>
    </font>
    <font>
      <sz val="11"/>
      <color rgb="FF0000FF"/>
      <name val="Calibri"/>
      <family val="2"/>
      <scheme val="minor"/>
    </font>
    <font>
      <sz val="10"/>
      <color rgb="FFC00000"/>
      <name val="Calibri"/>
      <family val="2"/>
      <scheme val="minor"/>
    </font>
    <font>
      <sz val="8"/>
      <color rgb="FFC00000"/>
      <name val="Calibri"/>
      <family val="2"/>
      <scheme val="minor"/>
    </font>
    <font>
      <sz val="7"/>
      <color theme="1"/>
      <name val="Arial Narrow"/>
      <family val="2"/>
    </font>
    <font>
      <sz val="14"/>
      <color theme="1"/>
      <name val="Calibri"/>
      <family val="2"/>
      <scheme val="minor"/>
    </font>
    <font>
      <sz val="16"/>
      <color theme="1"/>
      <name val="Calibri"/>
      <family val="2"/>
      <scheme val="minor"/>
    </font>
    <font>
      <b/>
      <sz val="14"/>
      <color rgb="FFFF0000"/>
      <name val="Calibri"/>
      <family val="2"/>
      <scheme val="minor"/>
    </font>
    <font>
      <sz val="10"/>
      <color indexed="8"/>
      <name val="Calibri"/>
      <family val="2"/>
      <scheme val="minor"/>
    </font>
  </fonts>
  <fills count="34">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050"/>
        <bgColor indexed="64"/>
      </patternFill>
    </fill>
    <fill>
      <patternFill patternType="solid">
        <fgColor theme="4"/>
        <bgColor indexed="64"/>
      </patternFill>
    </fill>
    <fill>
      <patternFill patternType="solid">
        <fgColor rgb="FFF0B400"/>
        <bgColor indexed="64"/>
      </patternFill>
    </fill>
    <fill>
      <patternFill patternType="solid">
        <fgColor theme="4" tint="-0.249977111117893"/>
        <bgColor theme="4" tint="0.7999816888943144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C99FF"/>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CC99"/>
        <bgColor indexed="64"/>
      </patternFill>
    </fill>
    <fill>
      <patternFill patternType="solid">
        <fgColor rgb="FFFF66FF"/>
        <bgColor indexed="64"/>
      </patternFill>
    </fill>
    <fill>
      <patternFill patternType="solid">
        <fgColor rgb="FFFF3300"/>
        <bgColor indexed="64"/>
      </patternFill>
    </fill>
    <fill>
      <patternFill patternType="solid">
        <fgColor rgb="FFFF9900"/>
        <bgColor indexed="64"/>
      </patternFill>
    </fill>
    <fill>
      <patternFill patternType="solid">
        <fgColor rgb="FF33CCCC"/>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EE8E9"/>
        <bgColor indexed="64"/>
      </patternFill>
    </fill>
    <fill>
      <patternFill patternType="solid">
        <fgColor theme="5"/>
        <bgColor indexed="64"/>
      </patternFill>
    </fill>
    <fill>
      <patternFill patternType="solid">
        <fgColor rgb="FFFFFF00"/>
        <bgColor indexed="64"/>
      </patternFill>
    </fill>
  </fills>
  <borders count="109">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theme="9" tint="-0.499984740745262"/>
      </left>
      <right/>
      <top style="medium">
        <color theme="9" tint="-0.499984740745262"/>
      </top>
      <bottom/>
      <diagonal/>
    </border>
    <border>
      <left/>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bottom/>
      <diagonal/>
    </border>
    <border>
      <left/>
      <right style="medium">
        <color theme="9" tint="-0.499984740745262"/>
      </right>
      <top/>
      <bottom/>
      <diagonal/>
    </border>
    <border>
      <left/>
      <right style="thin">
        <color theme="0"/>
      </right>
      <top style="medium">
        <color theme="9" tint="-0.499984740745262"/>
      </top>
      <bottom/>
      <diagonal/>
    </border>
    <border>
      <left style="thin">
        <color theme="0"/>
      </left>
      <right/>
      <top style="medium">
        <color theme="9" tint="-0.499984740745262"/>
      </top>
      <bottom/>
      <diagonal/>
    </border>
    <border>
      <left/>
      <right style="thin">
        <color theme="0"/>
      </right>
      <top/>
      <bottom style="medium">
        <color theme="9" tint="-0.499984740745262"/>
      </bottom>
      <diagonal/>
    </border>
    <border>
      <left style="thin">
        <color theme="0"/>
      </left>
      <right/>
      <top/>
      <bottom style="medium">
        <color theme="9" tint="-0.499984740745262"/>
      </bottom>
      <diagonal/>
    </border>
    <border>
      <left style="thin">
        <color theme="0"/>
      </left>
      <right style="thin">
        <color theme="0"/>
      </right>
      <top style="medium">
        <color theme="9" tint="-0.499984740745262"/>
      </top>
      <bottom/>
      <diagonal/>
    </border>
    <border>
      <left style="thin">
        <color theme="0"/>
      </left>
      <right style="medium">
        <color theme="9" tint="-0.499984740745262"/>
      </right>
      <top style="medium">
        <color theme="9" tint="-0.499984740745262"/>
      </top>
      <bottom/>
      <diagonal/>
    </border>
    <border>
      <left style="thin">
        <color theme="0"/>
      </left>
      <right style="thin">
        <color theme="0"/>
      </right>
      <top/>
      <bottom style="medium">
        <color theme="9" tint="-0.499984740745262"/>
      </bottom>
      <diagonal/>
    </border>
    <border>
      <left style="thin">
        <color theme="0"/>
      </left>
      <right style="medium">
        <color theme="9" tint="-0.499984740745262"/>
      </right>
      <top/>
      <bottom style="medium">
        <color theme="9" tint="-0.499984740745262"/>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9" tint="-0.499984740745262"/>
      </right>
      <top style="medium">
        <color theme="9" tint="-0.499984740745262"/>
      </top>
      <bottom/>
      <diagonal/>
    </border>
    <border>
      <left style="thin">
        <color theme="4" tint="0.39997558519241921"/>
      </left>
      <right/>
      <top/>
      <bottom/>
      <diagonal/>
    </border>
    <border>
      <left/>
      <right style="thin">
        <color theme="4" tint="0.39997558519241921"/>
      </right>
      <top/>
      <bottom/>
      <diagonal/>
    </border>
    <border>
      <left style="medium">
        <color rgb="FF33CCCC"/>
      </left>
      <right style="medium">
        <color rgb="FF33CCCC"/>
      </right>
      <top style="medium">
        <color rgb="FF33CCCC"/>
      </top>
      <bottom style="medium">
        <color rgb="FF33CCCC"/>
      </bottom>
      <diagonal/>
    </border>
    <border>
      <left style="medium">
        <color rgb="FF33CCCC"/>
      </left>
      <right style="medium">
        <color rgb="FF33CCCC"/>
      </right>
      <top style="medium">
        <color rgb="FF33CCCC"/>
      </top>
      <bottom/>
      <diagonal/>
    </border>
    <border>
      <left style="medium">
        <color rgb="FF33CCCC"/>
      </left>
      <right/>
      <top style="medium">
        <color rgb="FF33CCCC"/>
      </top>
      <bottom style="medium">
        <color rgb="FF33CCCC"/>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4.9989318521683403E-2"/>
      </bottom>
      <diagonal/>
    </border>
    <border>
      <left/>
      <right style="thin">
        <color theme="0" tint="-0.24994659260841701"/>
      </right>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style="thin">
        <color theme="0" tint="-0.24994659260841701"/>
      </left>
      <right/>
      <top style="thin">
        <color theme="0" tint="-4.9989318521683403E-2"/>
      </top>
      <bottom/>
      <diagonal/>
    </border>
    <border>
      <left/>
      <right style="thin">
        <color theme="0" tint="-0.24994659260841701"/>
      </right>
      <top style="thin">
        <color theme="0" tint="-4.9989318521683403E-2"/>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34998626667073579"/>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indexed="64"/>
      </bottom>
      <diagonal/>
    </border>
    <border>
      <left style="thin">
        <color theme="0" tint="-0.24994659260841701"/>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4.9989318521683403E-2"/>
      </bottom>
      <diagonal/>
    </border>
    <border>
      <left/>
      <right style="thin">
        <color theme="0" tint="-0.34998626667073579"/>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top style="thin">
        <color theme="0" tint="-4.9989318521683403E-2"/>
      </top>
      <bottom/>
      <diagonal/>
    </border>
    <border>
      <left/>
      <right style="thin">
        <color theme="0" tint="-0.34998626667073579"/>
      </right>
      <top style="thin">
        <color theme="0" tint="-4.9989318521683403E-2"/>
      </top>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theme="0" tint="-0.14996795556505021"/>
      </right>
      <top style="thin">
        <color theme="0" tint="-0.34998626667073579"/>
      </top>
      <bottom/>
      <diagonal/>
    </border>
    <border>
      <left style="thin">
        <color theme="0" tint="-0.14996795556505021"/>
      </left>
      <right style="thin">
        <color theme="0" tint="-0.14996795556505021"/>
      </right>
      <top style="thin">
        <color theme="0" tint="-0.34998626667073579"/>
      </top>
      <bottom/>
      <diagonal/>
    </border>
    <border>
      <left style="thin">
        <color theme="0" tint="-0.14996795556505021"/>
      </left>
      <right style="thin">
        <color theme="0" tint="-0.14996795556505021"/>
      </right>
      <top style="thin">
        <color theme="0" tint="-0.34998626667073579"/>
      </top>
      <bottom style="thin">
        <color indexed="64"/>
      </bottom>
      <diagonal/>
    </border>
    <border>
      <left style="thin">
        <color theme="0" tint="-0.14996795556505021"/>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ck">
        <color rgb="FF7030A0"/>
      </left>
      <right/>
      <top style="thick">
        <color rgb="FF7030A0"/>
      </top>
      <bottom style="thin">
        <color theme="0" tint="-0.34998626667073579"/>
      </bottom>
      <diagonal/>
    </border>
    <border>
      <left/>
      <right style="thin">
        <color theme="0" tint="-0.34998626667073579"/>
      </right>
      <top style="thick">
        <color rgb="FF7030A0"/>
      </top>
      <bottom style="thin">
        <color theme="0" tint="-0.34998626667073579"/>
      </bottom>
      <diagonal/>
    </border>
    <border>
      <left style="thin">
        <color theme="0" tint="-0.34998626667073579"/>
      </left>
      <right/>
      <top style="thick">
        <color rgb="FF7030A0"/>
      </top>
      <bottom style="thin">
        <color theme="0" tint="-0.34998626667073579"/>
      </bottom>
      <diagonal/>
    </border>
    <border>
      <left/>
      <right/>
      <top style="thick">
        <color rgb="FF7030A0"/>
      </top>
      <bottom style="thin">
        <color theme="0" tint="-0.34998626667073579"/>
      </bottom>
      <diagonal/>
    </border>
    <border>
      <left/>
      <right style="thick">
        <color rgb="FF7030A0"/>
      </right>
      <top style="thick">
        <color rgb="FF7030A0"/>
      </top>
      <bottom style="thin">
        <color theme="0" tint="-0.34998626667073579"/>
      </bottom>
      <diagonal/>
    </border>
    <border>
      <left style="thick">
        <color rgb="FF7030A0"/>
      </left>
      <right/>
      <top style="thin">
        <color theme="0" tint="-0.34998626667073579"/>
      </top>
      <bottom style="thin">
        <color theme="0" tint="-0.34998626667073579"/>
      </bottom>
      <diagonal/>
    </border>
    <border>
      <left style="thin">
        <color theme="0" tint="-0.34998626667073579"/>
      </left>
      <right style="thick">
        <color rgb="FF7030A0"/>
      </right>
      <top style="thin">
        <color theme="0" tint="-0.34998626667073579"/>
      </top>
      <bottom style="thin">
        <color theme="0" tint="-0.34998626667073579"/>
      </bottom>
      <diagonal/>
    </border>
    <border>
      <left style="thick">
        <color rgb="FF7030A0"/>
      </left>
      <right/>
      <top style="thin">
        <color theme="0" tint="-0.34998626667073579"/>
      </top>
      <bottom style="thick">
        <color rgb="FF7030A0"/>
      </bottom>
      <diagonal/>
    </border>
    <border>
      <left/>
      <right style="thin">
        <color theme="0" tint="-0.34998626667073579"/>
      </right>
      <top style="thin">
        <color theme="0" tint="-0.34998626667073579"/>
      </top>
      <bottom style="thick">
        <color rgb="FF7030A0"/>
      </bottom>
      <diagonal/>
    </border>
    <border>
      <left style="thin">
        <color theme="0" tint="-0.34998626667073579"/>
      </left>
      <right style="thin">
        <color theme="0" tint="-0.34998626667073579"/>
      </right>
      <top style="thin">
        <color theme="0" tint="-0.34998626667073579"/>
      </top>
      <bottom style="thick">
        <color rgb="FF7030A0"/>
      </bottom>
      <diagonal/>
    </border>
    <border>
      <left style="thin">
        <color theme="0" tint="-0.34998626667073579"/>
      </left>
      <right style="thick">
        <color rgb="FF7030A0"/>
      </right>
      <top style="thin">
        <color theme="0" tint="-0.34998626667073579"/>
      </top>
      <bottom style="thick">
        <color rgb="FF7030A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theme="0" tint="-0.24994659260841701"/>
      </top>
      <bottom style="thin">
        <color indexed="64"/>
      </bottom>
      <diagonal/>
    </border>
  </borders>
  <cellStyleXfs count="10">
    <xf numFmtId="0" fontId="0" fillId="0" borderId="0"/>
    <xf numFmtId="0" fontId="3" fillId="0" borderId="0">
      <alignment vertical="top"/>
    </xf>
    <xf numFmtId="0" fontId="3" fillId="0" borderId="0">
      <alignment vertical="top"/>
    </xf>
    <xf numFmtId="0" fontId="9" fillId="0" borderId="0"/>
    <xf numFmtId="0" fontId="9" fillId="0" borderId="0"/>
    <xf numFmtId="9" fontId="10" fillId="0" borderId="0" applyFont="0" applyFill="0" applyBorder="0" applyAlignment="0" applyProtection="0"/>
    <xf numFmtId="0" fontId="3" fillId="0" borderId="0">
      <alignment vertical="top"/>
    </xf>
    <xf numFmtId="9" fontId="11" fillId="0" borderId="0" applyFont="0" applyFill="0" applyBorder="0" applyAlignment="0" applyProtection="0"/>
    <xf numFmtId="0" fontId="18" fillId="0" borderId="0"/>
    <xf numFmtId="43" fontId="11" fillId="0" borderId="0" applyFont="0" applyFill="0" applyBorder="0" applyAlignment="0" applyProtection="0"/>
  </cellStyleXfs>
  <cellXfs count="456">
    <xf numFmtId="0" fontId="0" fillId="0" borderId="0" xfId="0"/>
    <xf numFmtId="14" fontId="0" fillId="0" borderId="0" xfId="0" applyNumberFormat="1"/>
    <xf numFmtId="0" fontId="0" fillId="4" borderId="2" xfId="0" applyFont="1" applyFill="1" applyBorder="1"/>
    <xf numFmtId="0" fontId="0" fillId="0" borderId="0" xfId="3" applyFont="1" applyFill="1" applyAlignment="1">
      <alignment horizontal="left" vertical="center"/>
    </xf>
    <xf numFmtId="0" fontId="0" fillId="0" borderId="0" xfId="0" applyBorder="1" applyAlignment="1">
      <alignment wrapText="1"/>
    </xf>
    <xf numFmtId="0" fontId="0" fillId="0" borderId="0" xfId="0" applyAlignment="1"/>
    <xf numFmtId="0" fontId="0" fillId="4" borderId="2" xfId="0" applyFont="1" applyFill="1" applyBorder="1" applyAlignment="1"/>
    <xf numFmtId="0" fontId="0" fillId="0" borderId="0" xfId="0" applyBorder="1" applyAlignment="1"/>
    <xf numFmtId="0" fontId="4" fillId="0" borderId="0" xfId="1" applyFont="1" applyBorder="1" applyAlignment="1">
      <alignment vertical="top"/>
    </xf>
    <xf numFmtId="0" fontId="0" fillId="4" borderId="3" xfId="0" applyFont="1" applyFill="1" applyBorder="1" applyAlignment="1"/>
    <xf numFmtId="0" fontId="0" fillId="0" borderId="0" xfId="0" applyNumberFormat="1" applyAlignment="1"/>
    <xf numFmtId="14" fontId="0" fillId="0" borderId="0" xfId="0" applyNumberFormat="1" applyAlignment="1"/>
    <xf numFmtId="0" fontId="0" fillId="0" borderId="0" xfId="0" applyFont="1" applyFill="1" applyAlignment="1"/>
    <xf numFmtId="0" fontId="0" fillId="0" borderId="0" xfId="0" applyBorder="1"/>
    <xf numFmtId="0" fontId="0" fillId="5" borderId="10" xfId="0" applyFill="1" applyBorder="1"/>
    <xf numFmtId="0" fontId="0" fillId="5" borderId="11" xfId="0" applyFill="1" applyBorder="1"/>
    <xf numFmtId="17" fontId="0" fillId="7" borderId="0" xfId="0" applyNumberFormat="1" applyFill="1" applyAlignment="1">
      <alignment horizontal="center"/>
    </xf>
    <xf numFmtId="0" fontId="0" fillId="0" borderId="0" xfId="0" applyAlignment="1">
      <alignment horizontal="center"/>
    </xf>
    <xf numFmtId="0" fontId="0" fillId="0" borderId="0" xfId="0" applyAlignment="1">
      <alignment horizontal="center" wrapText="1"/>
    </xf>
    <xf numFmtId="0" fontId="12" fillId="0" borderId="0" xfId="0" applyFont="1"/>
    <xf numFmtId="0" fontId="0" fillId="0" borderId="12" xfId="0" applyBorder="1"/>
    <xf numFmtId="0" fontId="0" fillId="0" borderId="13" xfId="0" applyBorder="1"/>
    <xf numFmtId="14" fontId="0" fillId="0" borderId="15" xfId="0" applyNumberFormat="1" applyBorder="1"/>
    <xf numFmtId="0" fontId="0" fillId="0" borderId="15" xfId="0" applyBorder="1"/>
    <xf numFmtId="14" fontId="0" fillId="0" borderId="0" xfId="0" applyNumberFormat="1" applyBorder="1"/>
    <xf numFmtId="0" fontId="0" fillId="0" borderId="18" xfId="0" applyBorder="1"/>
    <xf numFmtId="0" fontId="13" fillId="0" borderId="17" xfId="0" applyFont="1" applyBorder="1"/>
    <xf numFmtId="0" fontId="13" fillId="0" borderId="14" xfId="0" applyFont="1" applyBorder="1"/>
    <xf numFmtId="0" fontId="0" fillId="0" borderId="16" xfId="0" applyBorder="1"/>
    <xf numFmtId="0" fontId="0" fillId="8" borderId="19" xfId="0" applyFill="1" applyBorder="1"/>
    <xf numFmtId="0" fontId="0" fillId="8" borderId="20" xfId="0" applyFill="1" applyBorder="1"/>
    <xf numFmtId="14" fontId="0" fillId="7" borderId="21" xfId="0" applyNumberFormat="1" applyFill="1" applyBorder="1"/>
    <xf numFmtId="14" fontId="0" fillId="7" borderId="22" xfId="0" applyNumberFormat="1" applyFill="1" applyBorder="1"/>
    <xf numFmtId="0" fontId="0" fillId="8" borderId="19" xfId="0" applyFill="1" applyBorder="1" applyAlignment="1">
      <alignment wrapText="1"/>
    </xf>
    <xf numFmtId="0" fontId="0" fillId="8" borderId="23" xfId="0" applyFill="1" applyBorder="1" applyAlignment="1">
      <alignment wrapText="1"/>
    </xf>
    <xf numFmtId="0" fontId="0" fillId="8" borderId="24" xfId="0" applyFill="1" applyBorder="1" applyAlignment="1">
      <alignment wrapText="1"/>
    </xf>
    <xf numFmtId="14" fontId="0" fillId="7" borderId="25" xfId="0" applyNumberFormat="1" applyFill="1" applyBorder="1"/>
    <xf numFmtId="0" fontId="0" fillId="7" borderId="25" xfId="0" applyFill="1" applyBorder="1" applyAlignment="1">
      <alignment horizontal="center"/>
    </xf>
    <xf numFmtId="0" fontId="0" fillId="7" borderId="26" xfId="0" applyFill="1" applyBorder="1" applyAlignment="1">
      <alignment horizontal="center"/>
    </xf>
    <xf numFmtId="14" fontId="0" fillId="7" borderId="27" xfId="0" applyNumberFormat="1" applyFill="1" applyBorder="1"/>
    <xf numFmtId="0" fontId="0" fillId="7" borderId="28" xfId="0" applyFill="1" applyBorder="1" applyAlignment="1">
      <alignment horizontal="center"/>
    </xf>
    <xf numFmtId="14" fontId="0" fillId="7" borderId="29" xfId="0" applyNumberFormat="1" applyFill="1" applyBorder="1"/>
    <xf numFmtId="0" fontId="0" fillId="2" borderId="8" xfId="0" applyFill="1" applyBorder="1"/>
    <xf numFmtId="0" fontId="0" fillId="2" borderId="9" xfId="0" applyFill="1" applyBorder="1"/>
    <xf numFmtId="0" fontId="0" fillId="0" borderId="0" xfId="0" applyFont="1" applyFill="1" applyAlignment="1">
      <alignment wrapText="1"/>
    </xf>
    <xf numFmtId="0" fontId="0" fillId="0" borderId="0" xfId="0" applyFill="1" applyBorder="1"/>
    <xf numFmtId="0" fontId="0" fillId="0" borderId="0" xfId="0" applyNumberFormat="1" applyFont="1" applyFill="1" applyBorder="1" applyAlignment="1"/>
    <xf numFmtId="0" fontId="4" fillId="0" borderId="0" xfId="1" applyFont="1" applyFill="1" applyBorder="1" applyAlignment="1">
      <alignment vertical="top" wrapText="1"/>
    </xf>
    <xf numFmtId="0" fontId="0" fillId="0" borderId="0" xfId="0" applyFont="1" applyFill="1" applyBorder="1"/>
    <xf numFmtId="0" fontId="4" fillId="0" borderId="0" xfId="1" applyNumberFormat="1" applyFont="1" applyFill="1" applyBorder="1" applyAlignment="1">
      <alignment vertical="top"/>
    </xf>
    <xf numFmtId="0" fontId="0" fillId="4" borderId="1" xfId="0" applyFont="1" applyFill="1" applyBorder="1"/>
    <xf numFmtId="0" fontId="6" fillId="3" borderId="31" xfId="0" applyFont="1" applyFill="1" applyBorder="1"/>
    <xf numFmtId="0" fontId="6" fillId="3" borderId="0" xfId="0" applyFont="1" applyFill="1" applyBorder="1"/>
    <xf numFmtId="0" fontId="6" fillId="3" borderId="0" xfId="0" applyFont="1" applyFill="1" applyBorder="1" applyAlignment="1"/>
    <xf numFmtId="0" fontId="6" fillId="3" borderId="32" xfId="0" applyFont="1" applyFill="1" applyBorder="1"/>
    <xf numFmtId="164" fontId="14" fillId="7" borderId="0" xfId="0" applyNumberFormat="1" applyFont="1" applyFill="1" applyBorder="1" applyAlignment="1">
      <alignment horizontal="center" wrapText="1"/>
    </xf>
    <xf numFmtId="0" fontId="15" fillId="7" borderId="0" xfId="0" applyFont="1" applyFill="1" applyBorder="1"/>
    <xf numFmtId="0" fontId="0" fillId="0" borderId="2" xfId="0" applyFont="1" applyBorder="1"/>
    <xf numFmtId="0" fontId="0" fillId="0" borderId="0" xfId="0" applyNumberFormat="1" applyBorder="1"/>
    <xf numFmtId="0" fontId="0" fillId="0" borderId="6" xfId="0" applyBorder="1"/>
    <xf numFmtId="0" fontId="0" fillId="4" borderId="6" xfId="0" applyFont="1" applyFill="1" applyBorder="1"/>
    <xf numFmtId="0" fontId="16" fillId="12" borderId="0" xfId="0" applyFont="1" applyFill="1"/>
    <xf numFmtId="0" fontId="0" fillId="0" borderId="0" xfId="0" applyNumberFormat="1"/>
    <xf numFmtId="0" fontId="0" fillId="4" borderId="6" xfId="0" applyFont="1" applyFill="1" applyBorder="1" applyAlignment="1"/>
    <xf numFmtId="0" fontId="0" fillId="13" borderId="2" xfId="0" applyFont="1" applyFill="1" applyBorder="1"/>
    <xf numFmtId="0" fontId="0" fillId="13" borderId="3" xfId="0" applyFont="1" applyFill="1" applyBorder="1"/>
    <xf numFmtId="0" fontId="0" fillId="14" borderId="0" xfId="0" applyFill="1"/>
    <xf numFmtId="0" fontId="0" fillId="14" borderId="0" xfId="0" applyFill="1" applyBorder="1"/>
    <xf numFmtId="0" fontId="0" fillId="15" borderId="0" xfId="0" applyFill="1"/>
    <xf numFmtId="0" fontId="0" fillId="15" borderId="0" xfId="0" applyFill="1" applyBorder="1"/>
    <xf numFmtId="0" fontId="0" fillId="16" borderId="0" xfId="0" applyFill="1"/>
    <xf numFmtId="0" fontId="0" fillId="16" borderId="0" xfId="0" applyFill="1" applyBorder="1"/>
    <xf numFmtId="0" fontId="0" fillId="17" borderId="0" xfId="0" applyFill="1"/>
    <xf numFmtId="0" fontId="0" fillId="17" borderId="0" xfId="0" applyFill="1" applyBorder="1"/>
    <xf numFmtId="0" fontId="0" fillId="18" borderId="0" xfId="0" applyFill="1"/>
    <xf numFmtId="0" fontId="0" fillId="19" borderId="0" xfId="0" applyFill="1"/>
    <xf numFmtId="0" fontId="0" fillId="0" borderId="2" xfId="0" applyBorder="1"/>
    <xf numFmtId="0" fontId="0" fillId="4" borderId="0" xfId="0" applyFont="1" applyFill="1" applyBorder="1" applyAlignment="1"/>
    <xf numFmtId="0" fontId="0" fillId="14" borderId="2" xfId="0" applyFill="1" applyBorder="1"/>
    <xf numFmtId="0" fontId="0" fillId="13" borderId="0" xfId="0" applyFont="1" applyFill="1" applyBorder="1"/>
    <xf numFmtId="0" fontId="0" fillId="15" borderId="2" xfId="0" applyFill="1" applyBorder="1"/>
    <xf numFmtId="0" fontId="0" fillId="16" borderId="6" xfId="0" applyFill="1" applyBorder="1"/>
    <xf numFmtId="0" fontId="0" fillId="16" borderId="7" xfId="0" applyFill="1" applyBorder="1"/>
    <xf numFmtId="0" fontId="0" fillId="20" borderId="0" xfId="0" applyFill="1"/>
    <xf numFmtId="0" fontId="0" fillId="21" borderId="0" xfId="0" applyFill="1"/>
    <xf numFmtId="0" fontId="0" fillId="22" borderId="0" xfId="0" applyFill="1"/>
    <xf numFmtId="0" fontId="0" fillId="0" borderId="2" xfId="0" applyBorder="1" applyAlignment="1"/>
    <xf numFmtId="0" fontId="17" fillId="0" borderId="0" xfId="1" applyFont="1" applyFill="1" applyAlignment="1">
      <alignment vertical="top"/>
    </xf>
    <xf numFmtId="0" fontId="4" fillId="0" borderId="0" xfId="1" applyFont="1" applyFill="1" applyAlignment="1">
      <alignment vertical="top"/>
    </xf>
    <xf numFmtId="0" fontId="0" fillId="0" borderId="0" xfId="0" applyAlignment="1">
      <alignment wrapText="1"/>
    </xf>
    <xf numFmtId="0" fontId="0" fillId="0" borderId="0" xfId="0" applyNumberFormat="1" applyFill="1" applyAlignment="1"/>
    <xf numFmtId="0" fontId="0" fillId="0" borderId="0" xfId="0" applyNumberFormat="1" applyAlignment="1">
      <alignment wrapText="1"/>
    </xf>
    <xf numFmtId="9" fontId="0" fillId="0" borderId="0" xfId="7" applyFont="1"/>
    <xf numFmtId="0" fontId="7" fillId="0" borderId="0" xfId="0" applyFont="1"/>
    <xf numFmtId="0" fontId="1" fillId="0" borderId="0" xfId="0" applyFont="1" applyAlignment="1">
      <alignment wrapText="1"/>
    </xf>
    <xf numFmtId="9" fontId="0" fillId="0" borderId="0" xfId="0" applyNumberFormat="1"/>
    <xf numFmtId="0" fontId="0" fillId="23" borderId="0" xfId="0" applyFill="1"/>
    <xf numFmtId="9" fontId="7" fillId="0" borderId="0" xfId="7" applyNumberFormat="1" applyFont="1"/>
    <xf numFmtId="0" fontId="0" fillId="8" borderId="0" xfId="0" applyFill="1"/>
    <xf numFmtId="14" fontId="0" fillId="23" borderId="0" xfId="0" applyNumberFormat="1" applyFill="1"/>
    <xf numFmtId="0" fontId="1" fillId="0" borderId="0" xfId="0" applyFont="1" applyBorder="1" applyAlignment="1">
      <alignment wrapText="1"/>
    </xf>
    <xf numFmtId="0" fontId="0" fillId="24" borderId="0" xfId="0" applyFill="1"/>
    <xf numFmtId="0" fontId="0" fillId="24" borderId="33" xfId="0" applyFill="1" applyBorder="1"/>
    <xf numFmtId="0" fontId="15" fillId="0" borderId="0" xfId="0" applyFont="1"/>
    <xf numFmtId="0" fontId="8" fillId="0" borderId="0" xfId="0" applyFont="1" applyBorder="1" applyAlignment="1">
      <alignment vertical="center" wrapText="1"/>
    </xf>
    <xf numFmtId="0" fontId="21" fillId="0" borderId="0" xfId="0" applyFont="1" applyBorder="1" applyAlignment="1">
      <alignment vertical="center" wrapText="1"/>
    </xf>
    <xf numFmtId="0" fontId="8" fillId="0" borderId="0" xfId="0" applyFont="1"/>
    <xf numFmtId="0" fontId="29" fillId="0" borderId="0" xfId="0" applyFont="1"/>
    <xf numFmtId="0" fontId="0" fillId="0" borderId="33" xfId="0" applyBorder="1" applyAlignment="1">
      <alignment horizontal="center"/>
    </xf>
    <xf numFmtId="0" fontId="0" fillId="0" borderId="33" xfId="0" applyBorder="1"/>
    <xf numFmtId="0" fontId="1" fillId="0" borderId="33" xfId="0" applyFont="1" applyBorder="1" applyAlignment="1">
      <alignment vertical="top"/>
    </xf>
    <xf numFmtId="0" fontId="1" fillId="0" borderId="33" xfId="0" applyFont="1" applyBorder="1" applyAlignment="1">
      <alignment vertical="top" wrapText="1"/>
    </xf>
    <xf numFmtId="0" fontId="1" fillId="7" borderId="0" xfId="0" applyFont="1" applyFill="1"/>
    <xf numFmtId="0" fontId="0" fillId="7" borderId="0" xfId="0" applyFill="1"/>
    <xf numFmtId="0" fontId="0" fillId="26" borderId="0" xfId="0" applyFill="1"/>
    <xf numFmtId="0" fontId="1" fillId="0" borderId="33" xfId="0" applyFont="1" applyBorder="1"/>
    <xf numFmtId="0" fontId="1" fillId="0" borderId="0" xfId="0" applyFont="1" applyAlignment="1">
      <alignment horizontal="left" wrapText="1"/>
    </xf>
    <xf numFmtId="0" fontId="1" fillId="0" borderId="34" xfId="0" applyFont="1" applyBorder="1" applyAlignment="1">
      <alignment vertical="center" wrapText="1"/>
    </xf>
    <xf numFmtId="0" fontId="1" fillId="0" borderId="33" xfId="0" applyFont="1" applyBorder="1" applyAlignment="1">
      <alignment horizontal="left" wrapText="1"/>
    </xf>
    <xf numFmtId="0" fontId="0" fillId="0" borderId="33" xfId="0" applyBorder="1" applyAlignment="1">
      <alignment horizontal="left"/>
    </xf>
    <xf numFmtId="0" fontId="15" fillId="7" borderId="0" xfId="0" applyFont="1" applyFill="1"/>
    <xf numFmtId="0" fontId="33" fillId="7" borderId="0" xfId="0" applyFont="1" applyFill="1"/>
    <xf numFmtId="0" fontId="34" fillId="7" borderId="0" xfId="0" applyFont="1" applyFill="1"/>
    <xf numFmtId="0" fontId="8" fillId="7" borderId="0" xfId="0" applyFont="1" applyFill="1" applyBorder="1" applyAlignment="1">
      <alignment vertical="center" wrapText="1"/>
    </xf>
    <xf numFmtId="0" fontId="0" fillId="5" borderId="0" xfId="0" applyFill="1"/>
    <xf numFmtId="0" fontId="0" fillId="5" borderId="33" xfId="0" applyFill="1" applyBorder="1"/>
    <xf numFmtId="0" fontId="35" fillId="0" borderId="0" xfId="0" applyFont="1" applyAlignment="1">
      <alignment horizontal="left" vertical="center" readingOrder="1"/>
    </xf>
    <xf numFmtId="0" fontId="5" fillId="0" borderId="0" xfId="0" applyFont="1" applyAlignment="1">
      <alignment wrapText="1"/>
    </xf>
    <xf numFmtId="9" fontId="0" fillId="0" borderId="33" xfId="7" applyFont="1" applyBorder="1"/>
    <xf numFmtId="9" fontId="0" fillId="5" borderId="0" xfId="0" applyNumberFormat="1" applyFill="1"/>
    <xf numFmtId="0" fontId="0" fillId="28" borderId="0" xfId="0" applyFill="1"/>
    <xf numFmtId="9" fontId="0" fillId="0" borderId="33" xfId="7" applyFont="1" applyBorder="1" applyAlignment="1">
      <alignment horizontal="right"/>
    </xf>
    <xf numFmtId="0" fontId="7" fillId="7" borderId="0" xfId="0" applyFont="1" applyFill="1" applyAlignment="1">
      <alignment vertical="center"/>
    </xf>
    <xf numFmtId="0" fontId="7" fillId="0" borderId="36" xfId="0" applyFont="1" applyBorder="1" applyAlignment="1">
      <alignment vertical="center" wrapText="1"/>
    </xf>
    <xf numFmtId="0" fontId="0" fillId="0" borderId="36" xfId="0" applyBorder="1" applyAlignment="1">
      <alignment vertical="center" wrapText="1"/>
    </xf>
    <xf numFmtId="9" fontId="0" fillId="0" borderId="36" xfId="0" applyNumberFormat="1" applyBorder="1" applyAlignment="1">
      <alignment vertical="center" wrapText="1"/>
    </xf>
    <xf numFmtId="0" fontId="18" fillId="0" borderId="36" xfId="0" applyFont="1" applyBorder="1" applyAlignment="1">
      <alignment vertical="center" wrapText="1"/>
    </xf>
    <xf numFmtId="0" fontId="7" fillId="6" borderId="0" xfId="0" applyFont="1" applyFill="1" applyAlignment="1">
      <alignment vertical="center"/>
    </xf>
    <xf numFmtId="0" fontId="0" fillId="6" borderId="0" xfId="0" applyFill="1"/>
    <xf numFmtId="0" fontId="0" fillId="29" borderId="0" xfId="0" applyFill="1"/>
    <xf numFmtId="0" fontId="0" fillId="9" borderId="0" xfId="0" applyFill="1"/>
    <xf numFmtId="0" fontId="20" fillId="23" borderId="0" xfId="0" applyFont="1" applyFill="1"/>
    <xf numFmtId="0" fontId="0" fillId="0" borderId="39" xfId="0" applyFill="1" applyBorder="1" applyAlignment="1">
      <alignment vertical="center" wrapText="1"/>
    </xf>
    <xf numFmtId="0" fontId="0" fillId="9" borderId="36" xfId="0" applyFill="1" applyBorder="1"/>
    <xf numFmtId="0" fontId="0" fillId="29" borderId="36" xfId="0" applyFill="1" applyBorder="1"/>
    <xf numFmtId="0" fontId="0" fillId="23" borderId="36" xfId="0" applyFill="1" applyBorder="1" applyAlignment="1">
      <alignment vertical="center" wrapText="1"/>
    </xf>
    <xf numFmtId="0" fontId="37" fillId="6" borderId="0" xfId="0" applyFont="1" applyFill="1"/>
    <xf numFmtId="0" fontId="18" fillId="27" borderId="36" xfId="0" applyFont="1" applyFill="1" applyBorder="1" applyAlignment="1">
      <alignment vertical="center" wrapText="1"/>
    </xf>
    <xf numFmtId="0" fontId="0" fillId="0" borderId="40" xfId="0" applyBorder="1" applyAlignment="1">
      <alignment vertical="center" wrapText="1"/>
    </xf>
    <xf numFmtId="0" fontId="18" fillId="0" borderId="40" xfId="0" applyFont="1" applyBorder="1" applyAlignment="1">
      <alignment vertical="center" wrapText="1"/>
    </xf>
    <xf numFmtId="0" fontId="36" fillId="6" borderId="0" xfId="0" applyFont="1" applyFill="1" applyAlignment="1">
      <alignment vertical="center"/>
    </xf>
    <xf numFmtId="0" fontId="15" fillId="7" borderId="0" xfId="0" applyFont="1" applyFill="1" applyAlignment="1">
      <alignment horizontal="right"/>
    </xf>
    <xf numFmtId="0" fontId="1" fillId="31" borderId="33" xfId="0" applyFont="1" applyFill="1" applyBorder="1" applyAlignment="1">
      <alignment horizontal="left" wrapText="1"/>
    </xf>
    <xf numFmtId="0" fontId="1" fillId="31" borderId="33" xfId="0" applyFont="1" applyFill="1" applyBorder="1"/>
    <xf numFmtId="0" fontId="1" fillId="6" borderId="33" xfId="0" applyFont="1" applyFill="1" applyBorder="1" applyAlignment="1">
      <alignment horizontal="left" wrapText="1"/>
    </xf>
    <xf numFmtId="0" fontId="1" fillId="6" borderId="33" xfId="0" applyFont="1" applyFill="1" applyBorder="1"/>
    <xf numFmtId="0" fontId="0" fillId="0" borderId="38" xfId="0" applyBorder="1"/>
    <xf numFmtId="0" fontId="0" fillId="0" borderId="43" xfId="0" applyBorder="1"/>
    <xf numFmtId="0" fontId="0" fillId="0" borderId="43" xfId="3" applyFont="1" applyFill="1" applyBorder="1" applyAlignment="1">
      <alignment horizontal="left" vertical="center"/>
    </xf>
    <xf numFmtId="9" fontId="0" fillId="0" borderId="43" xfId="7" applyFont="1" applyFill="1" applyBorder="1" applyAlignment="1">
      <alignment wrapText="1"/>
    </xf>
    <xf numFmtId="9" fontId="0" fillId="0" borderId="43" xfId="7" applyFont="1" applyBorder="1"/>
    <xf numFmtId="0" fontId="0" fillId="0" borderId="44" xfId="0" applyBorder="1"/>
    <xf numFmtId="0" fontId="0" fillId="0" borderId="44" xfId="3" applyFont="1" applyFill="1" applyBorder="1" applyAlignment="1">
      <alignment horizontal="left" vertical="center"/>
    </xf>
    <xf numFmtId="9" fontId="0" fillId="0" borderId="44" xfId="7" applyFont="1" applyFill="1" applyBorder="1" applyAlignment="1">
      <alignment wrapText="1"/>
    </xf>
    <xf numFmtId="9" fontId="0" fillId="0" borderId="44" xfId="7" applyFont="1" applyBorder="1"/>
    <xf numFmtId="0" fontId="0" fillId="0" borderId="44" xfId="0" applyFill="1" applyBorder="1"/>
    <xf numFmtId="0" fontId="0" fillId="0" borderId="45" xfId="0" applyBorder="1"/>
    <xf numFmtId="0" fontId="0" fillId="0" borderId="45" xfId="3" applyFont="1" applyFill="1" applyBorder="1" applyAlignment="1">
      <alignment horizontal="left" vertical="center"/>
    </xf>
    <xf numFmtId="9" fontId="0" fillId="0" borderId="45" xfId="7" applyFont="1" applyFill="1" applyBorder="1" applyAlignment="1">
      <alignment wrapText="1"/>
    </xf>
    <xf numFmtId="9" fontId="0" fillId="0" borderId="45" xfId="7" applyFont="1" applyBorder="1"/>
    <xf numFmtId="0" fontId="0" fillId="0" borderId="45" xfId="0" applyFill="1" applyBorder="1"/>
    <xf numFmtId="0" fontId="0" fillId="0" borderId="45" xfId="0" applyFont="1" applyFill="1" applyBorder="1" applyAlignment="1"/>
    <xf numFmtId="9" fontId="0" fillId="8" borderId="0" xfId="7" applyFont="1" applyFill="1" applyBorder="1" applyAlignment="1">
      <alignment wrapText="1"/>
    </xf>
    <xf numFmtId="9" fontId="0" fillId="8" borderId="0" xfId="7" applyFont="1" applyFill="1" applyBorder="1"/>
    <xf numFmtId="0" fontId="0" fillId="8" borderId="0" xfId="0" applyFill="1" applyBorder="1"/>
    <xf numFmtId="0" fontId="0" fillId="0" borderId="37" xfId="0" applyBorder="1" applyAlignment="1">
      <alignment horizontal="center"/>
    </xf>
    <xf numFmtId="0" fontId="19" fillId="0" borderId="47" xfId="0" applyFont="1" applyBorder="1" applyAlignment="1">
      <alignment wrapText="1"/>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8" borderId="54" xfId="3" applyFont="1" applyFill="1" applyBorder="1" applyAlignment="1">
      <alignment horizontal="left" vertical="center"/>
    </xf>
    <xf numFmtId="0" fontId="0" fillId="8" borderId="55" xfId="0" applyFill="1" applyBorder="1"/>
    <xf numFmtId="0" fontId="0" fillId="8" borderId="54" xfId="0" applyFill="1" applyBorder="1"/>
    <xf numFmtId="0" fontId="0" fillId="0" borderId="56" xfId="0" applyBorder="1"/>
    <xf numFmtId="0" fontId="0" fillId="0" borderId="38" xfId="0" applyFont="1" applyFill="1" applyBorder="1" applyAlignment="1">
      <alignment wrapText="1"/>
    </xf>
    <xf numFmtId="0" fontId="7" fillId="0" borderId="38" xfId="0" applyFont="1" applyBorder="1"/>
    <xf numFmtId="9" fontId="7" fillId="0" borderId="38" xfId="7" applyNumberFormat="1" applyFont="1" applyBorder="1"/>
    <xf numFmtId="0" fontId="7" fillId="0" borderId="57" xfId="0" applyFont="1" applyBorder="1"/>
    <xf numFmtId="0" fontId="0" fillId="0" borderId="41" xfId="0" applyBorder="1"/>
    <xf numFmtId="0" fontId="0" fillId="0" borderId="41" xfId="0" applyFill="1" applyBorder="1"/>
    <xf numFmtId="17" fontId="7" fillId="2" borderId="58" xfId="0" applyNumberFormat="1" applyFont="1" applyFill="1" applyBorder="1" applyAlignment="1">
      <alignment wrapText="1"/>
    </xf>
    <xf numFmtId="17" fontId="6" fillId="2" borderId="58" xfId="0" applyNumberFormat="1" applyFont="1" applyFill="1" applyBorder="1" applyAlignment="1">
      <alignment wrapText="1"/>
    </xf>
    <xf numFmtId="0" fontId="2" fillId="0" borderId="46" xfId="0" applyFont="1" applyBorder="1" applyAlignment="1">
      <alignment wrapText="1"/>
    </xf>
    <xf numFmtId="0" fontId="1" fillId="0" borderId="40" xfId="0" applyFont="1" applyBorder="1" applyAlignment="1">
      <alignment wrapText="1"/>
    </xf>
    <xf numFmtId="0" fontId="1" fillId="0" borderId="40" xfId="0" applyFont="1" applyBorder="1" applyAlignment="1">
      <alignment vertical="center" wrapText="1"/>
    </xf>
    <xf numFmtId="0" fontId="1" fillId="8" borderId="40" xfId="0" applyFont="1" applyFill="1" applyBorder="1" applyAlignment="1">
      <alignment wrapText="1"/>
    </xf>
    <xf numFmtId="0" fontId="1" fillId="0" borderId="40" xfId="0" applyFont="1" applyBorder="1" applyAlignment="1">
      <alignment wrapText="1"/>
    </xf>
    <xf numFmtId="0" fontId="1" fillId="0" borderId="40" xfId="0" applyFont="1" applyFill="1" applyBorder="1" applyAlignment="1">
      <alignment wrapText="1"/>
    </xf>
    <xf numFmtId="0" fontId="0" fillId="0" borderId="59" xfId="0" applyBorder="1"/>
    <xf numFmtId="0" fontId="0" fillId="0" borderId="60" xfId="0" applyFill="1" applyBorder="1"/>
    <xf numFmtId="0" fontId="0" fillId="0" borderId="60" xfId="0" applyBorder="1"/>
    <xf numFmtId="17" fontId="7" fillId="2" borderId="61" xfId="0" applyNumberFormat="1" applyFont="1" applyFill="1" applyBorder="1" applyAlignment="1">
      <alignment wrapText="1"/>
    </xf>
    <xf numFmtId="17" fontId="6" fillId="2" borderId="61" xfId="0" applyNumberFormat="1" applyFont="1" applyFill="1" applyBorder="1" applyAlignment="1">
      <alignment wrapText="1"/>
    </xf>
    <xf numFmtId="0" fontId="0" fillId="0" borderId="62" xfId="0" applyBorder="1"/>
    <xf numFmtId="0" fontId="1" fillId="0" borderId="63" xfId="0" applyFont="1" applyBorder="1" applyAlignment="1">
      <alignment wrapText="1"/>
    </xf>
    <xf numFmtId="0" fontId="0" fillId="0" borderId="63" xfId="0" applyBorder="1" applyAlignment="1">
      <alignment horizontal="center"/>
    </xf>
    <xf numFmtId="0" fontId="19" fillId="0" borderId="64" xfId="0" applyFont="1" applyBorder="1" applyAlignment="1">
      <alignment wrapText="1"/>
    </xf>
    <xf numFmtId="0" fontId="0" fillId="0" borderId="0" xfId="3" applyFont="1" applyFill="1" applyBorder="1" applyAlignment="1">
      <alignment horizontal="left" vertical="center"/>
    </xf>
    <xf numFmtId="0" fontId="0" fillId="8" borderId="65" xfId="3" applyFont="1" applyFill="1" applyBorder="1" applyAlignment="1">
      <alignment horizontal="left" vertical="center"/>
    </xf>
    <xf numFmtId="0" fontId="0" fillId="8" borderId="66" xfId="0" applyFill="1" applyBorder="1"/>
    <xf numFmtId="0" fontId="0" fillId="8" borderId="65" xfId="0" applyFill="1" applyBorder="1"/>
    <xf numFmtId="0" fontId="0" fillId="0" borderId="67" xfId="0" applyBorder="1"/>
    <xf numFmtId="0" fontId="0" fillId="0" borderId="68" xfId="0" applyBorder="1"/>
    <xf numFmtId="0" fontId="0" fillId="0" borderId="68" xfId="0" applyFont="1" applyFill="1" applyBorder="1" applyAlignment="1">
      <alignment wrapText="1"/>
    </xf>
    <xf numFmtId="0" fontId="7" fillId="0" borderId="68" xfId="0" applyFont="1" applyBorder="1"/>
    <xf numFmtId="9" fontId="7" fillId="0" borderId="68" xfId="7" applyNumberFormat="1" applyFont="1" applyBorder="1"/>
    <xf numFmtId="0" fontId="7" fillId="0" borderId="69" xfId="0" applyFont="1"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16" fillId="0" borderId="43" xfId="0" applyFont="1" applyBorder="1"/>
    <xf numFmtId="9" fontId="16" fillId="0" borderId="43" xfId="7" applyFont="1" applyBorder="1"/>
    <xf numFmtId="0" fontId="16" fillId="0" borderId="44" xfId="0" applyFont="1" applyBorder="1"/>
    <xf numFmtId="9" fontId="16" fillId="0" borderId="44" xfId="7" applyFont="1" applyBorder="1"/>
    <xf numFmtId="0" fontId="16" fillId="0" borderId="45" xfId="0" applyFont="1" applyBorder="1"/>
    <xf numFmtId="9" fontId="16" fillId="0" borderId="45" xfId="7" applyFont="1" applyBorder="1"/>
    <xf numFmtId="0" fontId="0" fillId="0" borderId="63" xfId="0" applyBorder="1"/>
    <xf numFmtId="17" fontId="7" fillId="2" borderId="76" xfId="0" applyNumberFormat="1" applyFont="1" applyFill="1" applyBorder="1" applyAlignment="1">
      <alignment wrapText="1"/>
    </xf>
    <xf numFmtId="0" fontId="24" fillId="0" borderId="63" xfId="0" applyFont="1" applyBorder="1" applyAlignment="1">
      <alignment wrapText="1"/>
    </xf>
    <xf numFmtId="0" fontId="24" fillId="0" borderId="63" xfId="0" applyFont="1" applyBorder="1" applyAlignment="1">
      <alignment horizontal="center" wrapText="1"/>
    </xf>
    <xf numFmtId="0" fontId="16" fillId="0" borderId="71" xfId="0" applyFont="1" applyBorder="1"/>
    <xf numFmtId="0" fontId="16" fillId="0" borderId="73" xfId="0" applyFont="1" applyBorder="1"/>
    <xf numFmtId="0" fontId="16" fillId="0" borderId="75" xfId="0" applyFont="1" applyBorder="1"/>
    <xf numFmtId="0" fontId="0" fillId="0" borderId="77" xfId="0" applyBorder="1"/>
    <xf numFmtId="0" fontId="0" fillId="0" borderId="78" xfId="0" applyFill="1" applyBorder="1"/>
    <xf numFmtId="0" fontId="0" fillId="0" borderId="78" xfId="0" applyBorder="1"/>
    <xf numFmtId="17" fontId="7" fillId="0" borderId="79" xfId="0" applyNumberFormat="1" applyFont="1" applyFill="1" applyBorder="1" applyAlignment="1">
      <alignment wrapText="1"/>
    </xf>
    <xf numFmtId="17" fontId="7" fillId="2" borderId="79" xfId="0" applyNumberFormat="1" applyFont="1" applyFill="1" applyBorder="1" applyAlignment="1">
      <alignment wrapText="1"/>
    </xf>
    <xf numFmtId="0" fontId="0" fillId="0" borderId="80" xfId="0" applyBorder="1"/>
    <xf numFmtId="0" fontId="26" fillId="0" borderId="63" xfId="0" applyFont="1" applyBorder="1" applyAlignment="1">
      <alignment wrapText="1"/>
    </xf>
    <xf numFmtId="0" fontId="6" fillId="25" borderId="33" xfId="0" applyFont="1" applyFill="1" applyBorder="1"/>
    <xf numFmtId="0" fontId="24" fillId="0" borderId="63" xfId="0" applyFont="1" applyBorder="1" applyAlignment="1">
      <alignment vertical="top" wrapText="1"/>
    </xf>
    <xf numFmtId="0" fontId="0" fillId="10" borderId="0" xfId="0" applyFill="1" applyAlignment="1">
      <alignment vertical="top" wrapText="1"/>
    </xf>
    <xf numFmtId="0" fontId="32" fillId="0" borderId="0" xfId="0" applyFont="1"/>
    <xf numFmtId="0" fontId="24" fillId="8" borderId="63" xfId="0" applyFont="1" applyFill="1" applyBorder="1" applyAlignment="1">
      <alignment horizontal="right" wrapText="1"/>
    </xf>
    <xf numFmtId="0" fontId="24" fillId="8" borderId="63" xfId="0" applyFont="1" applyFill="1" applyBorder="1" applyAlignment="1">
      <alignment wrapText="1"/>
    </xf>
    <xf numFmtId="0" fontId="26" fillId="0" borderId="64" xfId="0" applyFont="1" applyBorder="1" applyAlignment="1">
      <alignment horizontal="center" wrapText="1"/>
    </xf>
    <xf numFmtId="0" fontId="16" fillId="0" borderId="0" xfId="0" applyFont="1" applyBorder="1"/>
    <xf numFmtId="9" fontId="16" fillId="0" borderId="0" xfId="7" applyFont="1" applyBorder="1"/>
    <xf numFmtId="0" fontId="27" fillId="0" borderId="0" xfId="0" applyFont="1" applyBorder="1"/>
    <xf numFmtId="9" fontId="27" fillId="0" borderId="66" xfId="7" applyFont="1" applyBorder="1"/>
    <xf numFmtId="0" fontId="16" fillId="8" borderId="0" xfId="0" applyFont="1" applyFill="1" applyBorder="1"/>
    <xf numFmtId="0" fontId="27" fillId="8" borderId="0" xfId="0" applyFont="1" applyFill="1" applyBorder="1"/>
    <xf numFmtId="0" fontId="27" fillId="8" borderId="66" xfId="0" applyFont="1" applyFill="1" applyBorder="1"/>
    <xf numFmtId="0" fontId="25" fillId="0" borderId="68" xfId="0" applyFont="1" applyBorder="1"/>
    <xf numFmtId="9" fontId="25" fillId="0" borderId="68" xfId="7" applyFont="1" applyBorder="1"/>
    <xf numFmtId="0" fontId="28" fillId="0" borderId="68" xfId="0" applyFont="1" applyBorder="1"/>
    <xf numFmtId="9" fontId="28" fillId="0" borderId="69" xfId="7" applyFont="1" applyBorder="1"/>
    <xf numFmtId="17" fontId="6" fillId="2" borderId="79" xfId="0" applyNumberFormat="1" applyFont="1" applyFill="1" applyBorder="1" applyAlignment="1">
      <alignment wrapText="1"/>
    </xf>
    <xf numFmtId="0" fontId="19" fillId="0" borderId="63" xfId="0" applyFont="1" applyBorder="1" applyAlignment="1">
      <alignment wrapText="1"/>
    </xf>
    <xf numFmtId="0" fontId="0" fillId="0" borderId="63" xfId="0" applyBorder="1" applyAlignment="1">
      <alignment horizontal="center" wrapText="1"/>
    </xf>
    <xf numFmtId="0" fontId="24" fillId="0" borderId="64" xfId="0" applyFont="1" applyBorder="1" applyAlignment="1">
      <alignment wrapText="1"/>
    </xf>
    <xf numFmtId="0" fontId="0" fillId="8" borderId="0" xfId="3" applyFont="1" applyFill="1" applyBorder="1" applyAlignment="1">
      <alignment horizontal="left" vertical="center"/>
    </xf>
    <xf numFmtId="0" fontId="8" fillId="0" borderId="33" xfId="0" applyFont="1" applyBorder="1"/>
    <xf numFmtId="165" fontId="0" fillId="0" borderId="0" xfId="7" applyNumberFormat="1" applyFont="1"/>
    <xf numFmtId="0" fontId="1" fillId="8" borderId="0" xfId="0" applyFont="1" applyFill="1" applyAlignment="1">
      <alignment wrapText="1"/>
    </xf>
    <xf numFmtId="0" fontId="1" fillId="0" borderId="84" xfId="0" applyFont="1" applyBorder="1" applyAlignment="1">
      <alignment wrapText="1"/>
    </xf>
    <xf numFmtId="0" fontId="40" fillId="0" borderId="84" xfId="0" applyFont="1" applyBorder="1" applyAlignment="1">
      <alignment wrapText="1"/>
    </xf>
    <xf numFmtId="0" fontId="1" fillId="0" borderId="91" xfId="0" applyFont="1" applyBorder="1" applyAlignment="1">
      <alignment horizontal="center" wrapText="1"/>
    </xf>
    <xf numFmtId="0" fontId="1" fillId="8" borderId="91" xfId="0" applyFont="1" applyFill="1" applyBorder="1" applyAlignment="1">
      <alignment horizontal="center" wrapText="1"/>
    </xf>
    <xf numFmtId="0" fontId="1" fillId="8" borderId="94" xfId="0" applyFont="1" applyFill="1" applyBorder="1" applyAlignment="1">
      <alignment wrapText="1"/>
    </xf>
    <xf numFmtId="0" fontId="1" fillId="8" borderId="95" xfId="0" applyFont="1" applyFill="1" applyBorder="1" applyAlignment="1">
      <alignment horizontal="center" wrapText="1"/>
    </xf>
    <xf numFmtId="165" fontId="5" fillId="0" borderId="0" xfId="7" applyNumberFormat="1" applyFont="1" applyAlignment="1">
      <alignment horizontal="left" wrapText="1"/>
    </xf>
    <xf numFmtId="0" fontId="1" fillId="8" borderId="81" xfId="0" applyFont="1" applyFill="1" applyBorder="1" applyAlignment="1">
      <alignment horizontal="center" wrapText="1"/>
    </xf>
    <xf numFmtId="0" fontId="1" fillId="8" borderId="82" xfId="0" applyFont="1" applyFill="1" applyBorder="1" applyAlignment="1">
      <alignment horizontal="center" wrapText="1"/>
    </xf>
    <xf numFmtId="0" fontId="1" fillId="8" borderId="83" xfId="0" applyFont="1" applyFill="1" applyBorder="1" applyAlignment="1">
      <alignment horizontal="center" wrapText="1"/>
    </xf>
    <xf numFmtId="0" fontId="1" fillId="0" borderId="40" xfId="0" applyFont="1" applyBorder="1" applyAlignment="1">
      <alignment horizontal="right" wrapText="1"/>
    </xf>
    <xf numFmtId="9" fontId="1" fillId="0" borderId="91" xfId="7" applyFont="1" applyBorder="1" applyAlignment="1">
      <alignment horizontal="center" wrapText="1"/>
    </xf>
    <xf numFmtId="0" fontId="41" fillId="10" borderId="0" xfId="0" applyFont="1" applyFill="1" applyAlignment="1">
      <alignment wrapText="1"/>
    </xf>
    <xf numFmtId="9" fontId="1" fillId="0" borderId="0" xfId="0" applyNumberFormat="1" applyFont="1" applyAlignment="1">
      <alignment wrapText="1"/>
    </xf>
    <xf numFmtId="9" fontId="1" fillId="0" borderId="36" xfId="0" applyNumberFormat="1" applyFont="1" applyBorder="1" applyAlignment="1">
      <alignment vertical="center" wrapText="1"/>
    </xf>
    <xf numFmtId="9" fontId="43" fillId="0" borderId="36" xfId="0" applyNumberFormat="1" applyFont="1" applyBorder="1" applyAlignment="1">
      <alignment vertical="center" wrapText="1"/>
    </xf>
    <xf numFmtId="0" fontId="44" fillId="0" borderId="0" xfId="0" applyFont="1"/>
    <xf numFmtId="9" fontId="45" fillId="0" borderId="36" xfId="0" applyNumberFormat="1" applyFont="1" applyBorder="1" applyAlignment="1">
      <alignment vertical="center" wrapText="1"/>
    </xf>
    <xf numFmtId="9" fontId="1" fillId="5" borderId="91" xfId="0" applyNumberFormat="1" applyFont="1" applyFill="1" applyBorder="1" applyAlignment="1">
      <alignment horizontal="center" wrapText="1"/>
    </xf>
    <xf numFmtId="9" fontId="1" fillId="5" borderId="40" xfId="7" applyFont="1" applyFill="1" applyBorder="1" applyAlignment="1">
      <alignment horizontal="center" wrapText="1"/>
    </xf>
    <xf numFmtId="0" fontId="1" fillId="18" borderId="40" xfId="0" applyFont="1" applyFill="1" applyBorder="1" applyAlignment="1">
      <alignment horizontal="center" wrapText="1"/>
    </xf>
    <xf numFmtId="9" fontId="1" fillId="18" borderId="40" xfId="7" applyFont="1" applyFill="1" applyBorder="1" applyAlignment="1">
      <alignment horizontal="center" wrapText="1"/>
    </xf>
    <xf numFmtId="9" fontId="1" fillId="18" borderId="94" xfId="7" applyFont="1" applyFill="1" applyBorder="1" applyAlignment="1">
      <alignment horizontal="center" wrapText="1"/>
    </xf>
    <xf numFmtId="0" fontId="0" fillId="23" borderId="0" xfId="0" applyFill="1" applyAlignment="1">
      <alignment vertical="top" wrapText="1"/>
    </xf>
    <xf numFmtId="0" fontId="0" fillId="0" borderId="0" xfId="0" applyAlignment="1">
      <alignment vertical="top" wrapText="1"/>
    </xf>
    <xf numFmtId="14" fontId="0" fillId="10" borderId="0" xfId="0" applyNumberFormat="1" applyFill="1" applyAlignment="1">
      <alignment vertical="top" wrapText="1"/>
    </xf>
    <xf numFmtId="0" fontId="0" fillId="0" borderId="0" xfId="0" applyNumberFormat="1" applyAlignment="1">
      <alignment vertical="top" wrapText="1"/>
    </xf>
    <xf numFmtId="0" fontId="0" fillId="11" borderId="0" xfId="0" applyFill="1" applyAlignment="1">
      <alignment vertical="top" wrapText="1"/>
    </xf>
    <xf numFmtId="0" fontId="0" fillId="32" borderId="0" xfId="0" applyFill="1" applyAlignment="1">
      <alignment vertical="top" wrapText="1"/>
    </xf>
    <xf numFmtId="0" fontId="50" fillId="0" borderId="42" xfId="0" applyFont="1" applyBorder="1" applyAlignment="1">
      <alignment vertical="center" wrapText="1"/>
    </xf>
    <xf numFmtId="0" fontId="50" fillId="0" borderId="36" xfId="0" applyFont="1" applyBorder="1" applyAlignment="1">
      <alignment vertical="center" wrapText="1"/>
    </xf>
    <xf numFmtId="0" fontId="51" fillId="0" borderId="36" xfId="0" applyFont="1" applyBorder="1" applyAlignment="1">
      <alignment vertical="center" wrapText="1"/>
    </xf>
    <xf numFmtId="0" fontId="50" fillId="0" borderId="39" xfId="0" applyFont="1" applyFill="1" applyBorder="1" applyAlignment="1">
      <alignment vertical="center" wrapText="1"/>
    </xf>
    <xf numFmtId="0" fontId="33" fillId="0" borderId="36" xfId="0" applyFont="1" applyBorder="1" applyAlignment="1">
      <alignment vertical="center" wrapText="1"/>
    </xf>
    <xf numFmtId="0" fontId="8" fillId="30" borderId="0" xfId="0" applyFont="1" applyFill="1" applyAlignment="1">
      <alignment vertical="top" wrapText="1"/>
    </xf>
    <xf numFmtId="0" fontId="8" fillId="10" borderId="0" xfId="0" applyFont="1" applyFill="1" applyAlignment="1">
      <alignment vertical="top" wrapText="1"/>
    </xf>
    <xf numFmtId="0" fontId="0" fillId="0" borderId="33" xfId="0" applyBorder="1" applyAlignment="1">
      <alignment horizontal="center"/>
    </xf>
    <xf numFmtId="0" fontId="0" fillId="0" borderId="33" xfId="0" applyBorder="1"/>
    <xf numFmtId="0" fontId="29" fillId="0" borderId="40" xfId="0" applyFont="1" applyBorder="1" applyAlignment="1">
      <alignment wrapText="1"/>
    </xf>
    <xf numFmtId="0" fontId="47" fillId="0" borderId="84" xfId="0" applyFont="1" applyBorder="1" applyAlignment="1">
      <alignment vertical="center" wrapText="1"/>
    </xf>
    <xf numFmtId="0" fontId="54" fillId="6" borderId="0" xfId="0" applyFont="1" applyFill="1" applyAlignment="1">
      <alignment horizontal="center" vertical="center" wrapText="1"/>
    </xf>
    <xf numFmtId="0" fontId="33" fillId="0" borderId="36" xfId="0" applyFont="1" applyBorder="1" applyAlignment="1">
      <alignment vertical="center" wrapText="1"/>
    </xf>
    <xf numFmtId="0" fontId="0" fillId="0" borderId="0" xfId="0"/>
    <xf numFmtId="0" fontId="6" fillId="23" borderId="2" xfId="0" applyFont="1" applyFill="1" applyBorder="1" applyAlignment="1">
      <alignment vertical="top"/>
    </xf>
    <xf numFmtId="14" fontId="6" fillId="10" borderId="2" xfId="0" applyNumberFormat="1" applyFont="1" applyFill="1" applyBorder="1" applyAlignment="1">
      <alignment vertical="top" wrapText="1"/>
    </xf>
    <xf numFmtId="0" fontId="6" fillId="10" borderId="2" xfId="0" applyFont="1" applyFill="1" applyBorder="1" applyAlignment="1">
      <alignment vertical="top" wrapText="1"/>
    </xf>
    <xf numFmtId="0" fontId="0" fillId="4" borderId="2" xfId="0" applyNumberFormat="1" applyFont="1" applyFill="1" applyBorder="1" applyAlignment="1"/>
    <xf numFmtId="9" fontId="1" fillId="0" borderId="42" xfId="0" applyNumberFormat="1" applyFont="1" applyBorder="1" applyAlignment="1">
      <alignment vertical="center" wrapText="1"/>
    </xf>
    <xf numFmtId="0" fontId="0" fillId="0" borderId="99" xfId="0" applyBorder="1"/>
    <xf numFmtId="0" fontId="0" fillId="0" borderId="100" xfId="0" applyFill="1" applyBorder="1"/>
    <xf numFmtId="0" fontId="0" fillId="0" borderId="100" xfId="0" applyBorder="1"/>
    <xf numFmtId="17" fontId="7" fillId="2" borderId="101" xfId="0" applyNumberFormat="1" applyFont="1" applyFill="1" applyBorder="1" applyAlignment="1">
      <alignment wrapText="1"/>
    </xf>
    <xf numFmtId="0" fontId="0" fillId="0" borderId="100" xfId="0" applyBorder="1" applyAlignment="1">
      <alignment wrapText="1"/>
    </xf>
    <xf numFmtId="0" fontId="0" fillId="0" borderId="100" xfId="0" applyBorder="1" applyAlignment="1">
      <alignment horizontal="center"/>
    </xf>
    <xf numFmtId="0" fontId="24" fillId="0" borderId="102" xfId="0" applyFont="1" applyBorder="1" applyAlignment="1">
      <alignment wrapText="1"/>
    </xf>
    <xf numFmtId="0" fontId="0" fillId="0" borderId="103" xfId="0" applyBorder="1"/>
    <xf numFmtId="9" fontId="0" fillId="0" borderId="0" xfId="7" applyFont="1" applyFill="1" applyBorder="1" applyAlignment="1">
      <alignment wrapText="1"/>
    </xf>
    <xf numFmtId="9" fontId="0" fillId="0" borderId="0" xfId="7" applyFont="1" applyBorder="1"/>
    <xf numFmtId="0" fontId="0" fillId="0" borderId="104" xfId="0" applyBorder="1"/>
    <xf numFmtId="0" fontId="0" fillId="8" borderId="103" xfId="3" applyFont="1" applyFill="1" applyBorder="1" applyAlignment="1">
      <alignment horizontal="left" vertical="center"/>
    </xf>
    <xf numFmtId="0" fontId="0" fillId="24" borderId="0" xfId="0" applyFill="1" applyBorder="1"/>
    <xf numFmtId="0" fontId="0" fillId="24" borderId="0" xfId="3" applyFont="1" applyFill="1" applyBorder="1" applyAlignment="1">
      <alignment horizontal="left" vertical="center"/>
    </xf>
    <xf numFmtId="9" fontId="0" fillId="24" borderId="0" xfId="7" applyFont="1" applyFill="1" applyBorder="1" applyAlignment="1">
      <alignment wrapText="1"/>
    </xf>
    <xf numFmtId="9" fontId="0" fillId="24" borderId="0" xfId="7" applyFont="1" applyFill="1" applyBorder="1"/>
    <xf numFmtId="0" fontId="0" fillId="8" borderId="104" xfId="0" applyFill="1" applyBorder="1"/>
    <xf numFmtId="0" fontId="0" fillId="0" borderId="0" xfId="0" applyFont="1" applyFill="1" applyBorder="1" applyAlignment="1"/>
    <xf numFmtId="0" fontId="0" fillId="8" borderId="103" xfId="0" applyFill="1" applyBorder="1"/>
    <xf numFmtId="0" fontId="0" fillId="0" borderId="105" xfId="0" applyBorder="1"/>
    <xf numFmtId="0" fontId="0" fillId="0" borderId="106" xfId="0" applyBorder="1"/>
    <xf numFmtId="0" fontId="0" fillId="0" borderId="106" xfId="0" applyFont="1" applyFill="1" applyBorder="1" applyAlignment="1">
      <alignment wrapText="1"/>
    </xf>
    <xf numFmtId="0" fontId="7" fillId="0" borderId="106" xfId="0" applyFont="1" applyBorder="1"/>
    <xf numFmtId="9" fontId="7" fillId="0" borderId="106" xfId="7" applyNumberFormat="1" applyFont="1" applyBorder="1"/>
    <xf numFmtId="0" fontId="7" fillId="0" borderId="107" xfId="0" applyFont="1" applyBorder="1"/>
    <xf numFmtId="0" fontId="0" fillId="0" borderId="36" xfId="0" applyBorder="1"/>
    <xf numFmtId="0" fontId="19" fillId="0" borderId="100" xfId="0" applyFont="1" applyBorder="1" applyAlignment="1">
      <alignment wrapText="1"/>
    </xf>
    <xf numFmtId="0" fontId="19" fillId="0" borderId="102" xfId="0" applyFont="1" applyBorder="1"/>
    <xf numFmtId="0" fontId="0" fillId="0" borderId="0" xfId="0" applyFont="1" applyFill="1" applyBorder="1" applyAlignment="1">
      <alignment wrapText="1"/>
    </xf>
    <xf numFmtId="0" fontId="0" fillId="8" borderId="0" xfId="0" applyFont="1" applyFill="1" applyBorder="1" applyAlignment="1">
      <alignment wrapText="1"/>
    </xf>
    <xf numFmtId="0" fontId="7" fillId="0" borderId="99" xfId="0" applyFont="1" applyBorder="1" applyAlignment="1">
      <alignment horizontal="left" vertical="center"/>
    </xf>
    <xf numFmtId="17" fontId="6" fillId="2" borderId="101" xfId="0" applyNumberFormat="1" applyFont="1" applyFill="1" applyBorder="1" applyAlignment="1">
      <alignment wrapText="1"/>
    </xf>
    <xf numFmtId="0" fontId="19" fillId="0" borderId="102" xfId="0" applyFont="1" applyBorder="1" applyAlignment="1">
      <alignment wrapText="1"/>
    </xf>
    <xf numFmtId="0" fontId="6" fillId="23" borderId="2" xfId="0" applyFont="1" applyFill="1" applyBorder="1" applyAlignment="1">
      <alignment vertical="top" wrapText="1"/>
    </xf>
    <xf numFmtId="0" fontId="6" fillId="3" borderId="2" xfId="0" applyFont="1" applyFill="1" applyBorder="1" applyAlignment="1">
      <alignment vertical="top" wrapText="1"/>
    </xf>
    <xf numFmtId="14" fontId="0" fillId="33" borderId="21" xfId="0" applyNumberFormat="1" applyFill="1" applyBorder="1"/>
    <xf numFmtId="14" fontId="0" fillId="33" borderId="29" xfId="0" applyNumberFormat="1" applyFill="1" applyBorder="1"/>
    <xf numFmtId="0" fontId="0" fillId="0" borderId="0" xfId="0"/>
    <xf numFmtId="0" fontId="58" fillId="0" borderId="0" xfId="1" applyFont="1" applyFill="1" applyAlignment="1">
      <alignment vertical="top" wrapText="1"/>
    </xf>
    <xf numFmtId="0" fontId="2" fillId="0" borderId="100" xfId="0" applyFont="1" applyBorder="1" applyAlignment="1">
      <alignment wrapText="1"/>
    </xf>
    <xf numFmtId="0" fontId="0" fillId="0" borderId="46" xfId="0" applyBorder="1"/>
    <xf numFmtId="0" fontId="0" fillId="0" borderId="37" xfId="0" applyFill="1" applyBorder="1"/>
    <xf numFmtId="0" fontId="0" fillId="0" borderId="37" xfId="0" applyBorder="1"/>
    <xf numFmtId="17" fontId="7" fillId="0" borderId="108" xfId="0" applyNumberFormat="1" applyFont="1" applyFill="1" applyBorder="1" applyAlignment="1">
      <alignment wrapText="1"/>
    </xf>
    <xf numFmtId="17" fontId="7" fillId="2" borderId="108" xfId="0" applyNumberFormat="1" applyFont="1" applyFill="1" applyBorder="1" applyAlignment="1">
      <alignment wrapText="1"/>
    </xf>
    <xf numFmtId="0" fontId="24" fillId="0" borderId="37" xfId="0" applyFont="1" applyBorder="1" applyAlignment="1">
      <alignment wrapText="1"/>
    </xf>
    <xf numFmtId="0" fontId="24" fillId="0" borderId="37" xfId="0" applyFont="1" applyBorder="1" applyAlignment="1">
      <alignment horizontal="center" wrapText="1"/>
    </xf>
    <xf numFmtId="0" fontId="0" fillId="0" borderId="54" xfId="0" applyBorder="1"/>
    <xf numFmtId="0" fontId="16" fillId="0" borderId="55" xfId="0" applyFont="1" applyBorder="1"/>
    <xf numFmtId="0" fontId="0" fillId="0" borderId="0" xfId="0"/>
    <xf numFmtId="0" fontId="0" fillId="0" borderId="0" xfId="0"/>
    <xf numFmtId="0" fontId="6" fillId="10" borderId="4" xfId="0" applyFont="1" applyFill="1" applyBorder="1" applyAlignment="1">
      <alignment horizontal="center" wrapText="1"/>
    </xf>
    <xf numFmtId="0" fontId="6" fillId="10" borderId="5" xfId="0" applyFont="1" applyFill="1"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7"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left" wrapText="1"/>
    </xf>
    <xf numFmtId="0" fontId="0" fillId="0" borderId="15" xfId="0" applyBorder="1" applyAlignment="1">
      <alignment horizontal="left" wrapText="1"/>
    </xf>
    <xf numFmtId="0" fontId="0" fillId="8" borderId="20" xfId="0" applyFill="1" applyBorder="1" applyAlignment="1">
      <alignment horizontal="center" wrapText="1"/>
    </xf>
    <xf numFmtId="0" fontId="0" fillId="8" borderId="30" xfId="0" applyFill="1" applyBorder="1" applyAlignment="1">
      <alignment horizontal="center" wrapText="1"/>
    </xf>
    <xf numFmtId="0" fontId="0" fillId="7" borderId="29" xfId="0" applyFill="1" applyBorder="1" applyAlignment="1">
      <alignment horizontal="center"/>
    </xf>
    <xf numFmtId="0" fontId="0" fillId="7" borderId="18" xfId="0" applyFill="1" applyBorder="1" applyAlignment="1">
      <alignment horizontal="center"/>
    </xf>
    <xf numFmtId="0" fontId="0" fillId="9" borderId="0" xfId="0" applyFill="1" applyBorder="1" applyAlignment="1">
      <alignment horizontal="center"/>
    </xf>
    <xf numFmtId="0" fontId="0" fillId="9" borderId="18" xfId="0" applyFill="1" applyBorder="1" applyAlignment="1">
      <alignment horizontal="center"/>
    </xf>
    <xf numFmtId="0" fontId="0" fillId="0" borderId="0" xfId="0" applyAlignment="1">
      <alignment horizontal="left" vertical="top" wrapText="1"/>
    </xf>
    <xf numFmtId="0" fontId="12" fillId="0" borderId="0" xfId="0" applyFont="1" applyAlignment="1">
      <alignment wrapText="1"/>
    </xf>
    <xf numFmtId="0" fontId="13" fillId="0" borderId="0" xfId="0" applyFont="1" applyAlignment="1">
      <alignment horizontal="left" vertical="top" wrapText="1"/>
    </xf>
    <xf numFmtId="0" fontId="23" fillId="7" borderId="40" xfId="0" applyFont="1" applyFill="1" applyBorder="1" applyAlignment="1">
      <alignment horizontal="center" wrapText="1"/>
    </xf>
    <xf numFmtId="0" fontId="1" fillId="0" borderId="40" xfId="0" applyFont="1" applyBorder="1" applyAlignment="1">
      <alignment horizontal="center" wrapText="1"/>
    </xf>
    <xf numFmtId="0" fontId="1" fillId="0" borderId="40" xfId="0" applyFont="1" applyBorder="1" applyAlignment="1">
      <alignment horizontal="left" wrapText="1"/>
    </xf>
    <xf numFmtId="0" fontId="1" fillId="0" borderId="40" xfId="0" applyFont="1" applyBorder="1" applyAlignment="1">
      <alignment wrapText="1"/>
    </xf>
    <xf numFmtId="0" fontId="1" fillId="8" borderId="40" xfId="0" applyFont="1" applyFill="1" applyBorder="1" applyAlignment="1">
      <alignment vertical="center" wrapText="1"/>
    </xf>
    <xf numFmtId="0" fontId="22" fillId="8" borderId="40" xfId="0" applyFont="1" applyFill="1" applyBorder="1" applyAlignment="1">
      <alignment wrapText="1"/>
    </xf>
    <xf numFmtId="0" fontId="1" fillId="8" borderId="40"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55" fillId="0" borderId="0" xfId="0" applyFont="1" applyAlignment="1">
      <alignment wrapText="1"/>
    </xf>
    <xf numFmtId="0" fontId="48" fillId="0" borderId="84" xfId="0" applyFont="1" applyBorder="1" applyAlignment="1">
      <alignment horizontal="center" wrapText="1"/>
    </xf>
    <xf numFmtId="3" fontId="1" fillId="5" borderId="87" xfId="9" applyNumberFormat="1" applyFont="1" applyFill="1" applyBorder="1" applyAlignment="1">
      <alignment horizontal="center" vertical="center" wrapText="1"/>
    </xf>
    <xf numFmtId="3" fontId="1" fillId="5" borderId="88" xfId="9" applyNumberFormat="1" applyFont="1" applyFill="1" applyBorder="1" applyAlignment="1">
      <alignment horizontal="center" vertical="center" wrapText="1"/>
    </xf>
    <xf numFmtId="3" fontId="1" fillId="5" borderId="89" xfId="9" applyNumberFormat="1" applyFont="1" applyFill="1" applyBorder="1" applyAlignment="1">
      <alignment horizontal="center" vertical="center" wrapText="1"/>
    </xf>
    <xf numFmtId="9" fontId="1" fillId="5" borderId="81" xfId="7" applyFont="1" applyFill="1" applyBorder="1" applyAlignment="1">
      <alignment horizontal="center" wrapText="1"/>
    </xf>
    <xf numFmtId="9" fontId="1" fillId="5" borderId="82" xfId="7" applyFont="1" applyFill="1" applyBorder="1" applyAlignment="1">
      <alignment horizontal="center" wrapText="1"/>
    </xf>
    <xf numFmtId="9" fontId="1" fillId="5" borderId="83" xfId="7" applyFont="1" applyFill="1" applyBorder="1" applyAlignment="1">
      <alignment horizontal="center" wrapText="1"/>
    </xf>
    <xf numFmtId="0" fontId="33" fillId="0" borderId="36" xfId="0" applyFont="1" applyBorder="1" applyAlignment="1">
      <alignment vertical="center" wrapText="1"/>
    </xf>
    <xf numFmtId="0" fontId="33" fillId="0" borderId="41" xfId="0" applyFont="1" applyBorder="1" applyAlignment="1">
      <alignment vertical="center" wrapText="1"/>
    </xf>
    <xf numFmtId="0" fontId="33" fillId="0" borderId="42" xfId="0" applyFont="1" applyBorder="1" applyAlignment="1">
      <alignment vertical="center" wrapText="1"/>
    </xf>
    <xf numFmtId="0" fontId="33" fillId="0" borderId="37" xfId="0" applyFont="1" applyBorder="1" applyAlignment="1">
      <alignment vertical="center" wrapText="1"/>
    </xf>
    <xf numFmtId="0" fontId="33" fillId="0" borderId="38" xfId="0" applyFont="1" applyBorder="1" applyAlignment="1">
      <alignment vertical="center" wrapText="1"/>
    </xf>
    <xf numFmtId="0" fontId="8" fillId="0" borderId="90" xfId="0" applyFont="1" applyBorder="1" applyAlignment="1">
      <alignment wrapText="1"/>
    </xf>
    <xf numFmtId="0" fontId="8" fillId="0" borderId="83" xfId="0" applyFont="1" applyBorder="1" applyAlignment="1">
      <alignment wrapText="1"/>
    </xf>
    <xf numFmtId="0" fontId="1" fillId="0" borderId="92" xfId="0" applyFont="1" applyBorder="1" applyAlignment="1">
      <alignment wrapText="1"/>
    </xf>
    <xf numFmtId="0" fontId="1" fillId="0" borderId="93" xfId="0" applyFont="1" applyBorder="1" applyAlignment="1">
      <alignment wrapText="1"/>
    </xf>
    <xf numFmtId="0" fontId="53" fillId="0" borderId="36" xfId="0" applyFont="1" applyBorder="1" applyAlignment="1">
      <alignment vertical="center" wrapText="1"/>
    </xf>
    <xf numFmtId="0" fontId="5" fillId="0" borderId="96" xfId="0" applyFont="1" applyBorder="1" applyAlignment="1">
      <alignment horizontal="center" wrapText="1"/>
    </xf>
    <xf numFmtId="0" fontId="5" fillId="0" borderId="97" xfId="0" applyFont="1" applyBorder="1" applyAlignment="1">
      <alignment horizontal="center" wrapText="1"/>
    </xf>
    <xf numFmtId="0" fontId="5" fillId="0" borderId="98" xfId="0" applyFont="1" applyBorder="1" applyAlignment="1">
      <alignment horizontal="center" wrapText="1"/>
    </xf>
    <xf numFmtId="0" fontId="42" fillId="6" borderId="0" xfId="0" applyFont="1" applyFill="1" applyAlignment="1">
      <alignment horizontal="center" vertical="center"/>
    </xf>
    <xf numFmtId="0" fontId="1" fillId="5" borderId="85" xfId="0" applyFont="1" applyFill="1" applyBorder="1" applyAlignment="1">
      <alignment wrapText="1"/>
    </xf>
    <xf numFmtId="0" fontId="1" fillId="5" borderId="86" xfId="0" applyFont="1" applyFill="1" applyBorder="1" applyAlignment="1">
      <alignment wrapText="1"/>
    </xf>
    <xf numFmtId="0" fontId="1" fillId="0" borderId="90" xfId="0" applyFont="1" applyBorder="1" applyAlignment="1">
      <alignment wrapText="1"/>
    </xf>
    <xf numFmtId="0" fontId="1" fillId="0" borderId="83" xfId="0" applyFont="1" applyBorder="1" applyAlignment="1">
      <alignment wrapText="1"/>
    </xf>
    <xf numFmtId="0" fontId="1" fillId="5" borderId="90" xfId="0" applyFont="1" applyFill="1" applyBorder="1" applyAlignment="1">
      <alignment wrapText="1"/>
    </xf>
    <xf numFmtId="0" fontId="1" fillId="5" borderId="83" xfId="0" applyFont="1" applyFill="1" applyBorder="1" applyAlignment="1">
      <alignment wrapText="1"/>
    </xf>
    <xf numFmtId="0" fontId="0" fillId="0" borderId="33" xfId="0" applyBorder="1" applyAlignment="1">
      <alignment horizontal="right"/>
    </xf>
    <xf numFmtId="0" fontId="0" fillId="0" borderId="33" xfId="0" applyBorder="1" applyAlignment="1">
      <alignment horizontal="left" wrapText="1"/>
    </xf>
    <xf numFmtId="0" fontId="0" fillId="0" borderId="33" xfId="0" applyBorder="1" applyAlignment="1">
      <alignment wrapText="1"/>
    </xf>
    <xf numFmtId="0" fontId="0" fillId="0" borderId="33" xfId="0" applyBorder="1"/>
    <xf numFmtId="0" fontId="0" fillId="0" borderId="0" xfId="0"/>
    <xf numFmtId="0" fontId="0" fillId="0" borderId="33" xfId="0" applyBorder="1" applyAlignment="1">
      <alignment vertical="center"/>
    </xf>
    <xf numFmtId="0" fontId="0" fillId="0" borderId="33" xfId="0" applyBorder="1" applyAlignment="1">
      <alignment horizontal="center"/>
    </xf>
    <xf numFmtId="0" fontId="2" fillId="0" borderId="0" xfId="0" applyFont="1" applyAlignment="1">
      <alignment horizontal="center"/>
    </xf>
    <xf numFmtId="0" fontId="28" fillId="0" borderId="0" xfId="0" applyFont="1" applyAlignment="1">
      <alignment horizontal="center"/>
    </xf>
    <xf numFmtId="0" fontId="56" fillId="0" borderId="68" xfId="0" applyFont="1" applyBorder="1" applyAlignment="1">
      <alignment wrapText="1"/>
    </xf>
    <xf numFmtId="0" fontId="18" fillId="0" borderId="36" xfId="0" applyFont="1" applyBorder="1" applyAlignment="1">
      <alignment vertical="center" wrapText="1"/>
    </xf>
    <xf numFmtId="0" fontId="0" fillId="0" borderId="36" xfId="0" applyBorder="1" applyAlignment="1">
      <alignment vertical="center" wrapText="1"/>
    </xf>
    <xf numFmtId="0" fontId="8" fillId="0" borderId="36" xfId="0" applyFont="1" applyBorder="1" applyAlignment="1">
      <alignment vertical="center" wrapText="1"/>
    </xf>
    <xf numFmtId="0" fontId="18" fillId="0" borderId="37" xfId="0" applyFont="1" applyBorder="1" applyAlignment="1">
      <alignment vertical="center" wrapText="1"/>
    </xf>
    <xf numFmtId="0" fontId="18" fillId="0" borderId="38" xfId="0" applyFont="1" applyBorder="1" applyAlignment="1">
      <alignment vertical="center" wrapText="1"/>
    </xf>
    <xf numFmtId="0" fontId="18" fillId="27" borderId="37" xfId="0" applyFont="1" applyFill="1" applyBorder="1" applyAlignment="1">
      <alignment vertical="center" wrapText="1"/>
    </xf>
    <xf numFmtId="0" fontId="18" fillId="27" borderId="38" xfId="0" applyFont="1" applyFill="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21" fillId="0" borderId="0" xfId="0" applyFont="1" applyBorder="1" applyAlignment="1">
      <alignment vertical="center" wrapText="1"/>
    </xf>
    <xf numFmtId="0" fontId="1" fillId="0" borderId="33" xfId="0" applyFont="1" applyFill="1" applyBorder="1" applyAlignment="1">
      <alignment wrapText="1"/>
    </xf>
    <xf numFmtId="0" fontId="1" fillId="0" borderId="33" xfId="0" applyFont="1" applyBorder="1" applyAlignment="1">
      <alignment wrapText="1"/>
    </xf>
    <xf numFmtId="0" fontId="8" fillId="0" borderId="33" xfId="0" applyFont="1" applyBorder="1" applyAlignment="1">
      <alignment wrapText="1"/>
    </xf>
    <xf numFmtId="0" fontId="0" fillId="26" borderId="0" xfId="0" applyFill="1" applyBorder="1"/>
    <xf numFmtId="0" fontId="0" fillId="7" borderId="0" xfId="0" applyFill="1" applyBorder="1"/>
    <xf numFmtId="9" fontId="0" fillId="0" borderId="33" xfId="7" applyFont="1" applyBorder="1" applyAlignment="1">
      <alignment horizontal="right"/>
    </xf>
    <xf numFmtId="0" fontId="8" fillId="0" borderId="33" xfId="0" applyFont="1" applyBorder="1" applyAlignment="1">
      <alignment horizontal="center" wrapText="1"/>
    </xf>
    <xf numFmtId="0" fontId="1" fillId="0" borderId="0" xfId="0" applyFont="1" applyAlignment="1">
      <alignment horizontal="left" wrapText="1"/>
    </xf>
    <xf numFmtId="0" fontId="0" fillId="7" borderId="0" xfId="0" applyFill="1" applyAlignment="1">
      <alignment horizontal="center"/>
    </xf>
    <xf numFmtId="0" fontId="0" fillId="0" borderId="35" xfId="0" applyBorder="1"/>
    <xf numFmtId="0" fontId="1" fillId="0" borderId="33" xfId="0" applyFont="1" applyBorder="1"/>
    <xf numFmtId="0" fontId="1" fillId="0" borderId="33" xfId="0" applyFont="1" applyBorder="1" applyAlignment="1">
      <alignment horizontal="center"/>
    </xf>
  </cellXfs>
  <cellStyles count="10">
    <cellStyle name="Comma" xfId="9" builtinId="3"/>
    <cellStyle name="Normal" xfId="0" builtinId="0"/>
    <cellStyle name="Normal 2" xfId="1"/>
    <cellStyle name="Normal 2 2" xfId="4"/>
    <cellStyle name="Normal 2 8" xfId="6"/>
    <cellStyle name="Normal 3" xfId="2"/>
    <cellStyle name="Normal 4" xfId="8"/>
    <cellStyle name="Normal_~1738195" xfId="3"/>
    <cellStyle name="Percent" xfId="7" builtinId="5"/>
    <cellStyle name="Percent 25" xfId="5"/>
  </cellStyles>
  <dxfs count="256">
    <dxf>
      <font>
        <color theme="0" tint="-4.9989318521683403E-2"/>
      </font>
    </dxf>
    <dxf>
      <font>
        <color theme="0" tint="-0.24994659260841701"/>
      </font>
      <fill>
        <patternFill>
          <bgColor theme="0" tint="-4.9989318521683403E-2"/>
        </patternFill>
      </fill>
    </dxf>
    <dxf>
      <font>
        <color theme="0" tint="-4.9989318521683403E-2"/>
      </font>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theme="4" tint="0.79998168889431442"/>
        </patternFill>
      </fill>
    </dxf>
    <dxf>
      <font>
        <color theme="0" tint="-4.9989318521683403E-2"/>
      </font>
    </dxf>
    <dxf>
      <font>
        <color theme="0" tint="-4.9989318521683403E-2"/>
      </font>
    </dxf>
    <dxf>
      <font>
        <color theme="0" tint="-0.24994659260841701"/>
      </font>
      <fill>
        <patternFill>
          <bgColor theme="0" tint="-4.9989318521683403E-2"/>
        </patternFill>
      </fill>
    </dxf>
    <dxf>
      <fill>
        <patternFill>
          <bgColor theme="4" tint="0.79998168889431442"/>
        </patternFill>
      </fill>
    </dxf>
    <dxf>
      <font>
        <color theme="0" tint="-4.9989318521683403E-2"/>
      </font>
    </dxf>
    <dxf>
      <font>
        <color theme="0" tint="-4.9989318521683403E-2"/>
      </font>
    </dxf>
    <dxf>
      <font>
        <color theme="0" tint="-0.24994659260841701"/>
      </font>
      <fill>
        <patternFill>
          <bgColor theme="0" tint="-4.9989318521683403E-2"/>
        </patternFill>
      </fill>
    </dxf>
    <dxf>
      <font>
        <color theme="0" tint="-4.9989318521683403E-2"/>
      </font>
    </dxf>
    <dxf>
      <fill>
        <patternFill>
          <bgColor rgb="FFFF0000"/>
        </patternFill>
      </fill>
    </dxf>
    <dxf>
      <font>
        <color theme="0" tint="-4.9989318521683403E-2"/>
      </font>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top" textRotation="0" wrapText="1" indent="0" justifyLastLine="0" shrinkToFit="0" readingOrder="0"/>
    </dxf>
    <dxf>
      <fill>
        <patternFill>
          <bgColor rgb="FFFF0000"/>
        </patternFill>
      </fill>
    </dxf>
    <dxf>
      <font>
        <color theme="0"/>
      </font>
      <fill>
        <patternFill>
          <bgColor rgb="FF7030A0"/>
        </patternFill>
      </fill>
    </dxf>
    <dxf>
      <font>
        <color auto="1"/>
      </font>
      <fill>
        <patternFill>
          <bgColor rgb="FFFFFF00"/>
        </patternFill>
      </fill>
    </dxf>
    <dxf>
      <fill>
        <patternFill>
          <bgColor rgb="FFFF0000"/>
        </patternFill>
      </fill>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0" formatCode="General"/>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color auto="1"/>
        <name val="Calibri"/>
        <scheme val="minor"/>
      </font>
      <fill>
        <patternFill patternType="solid">
          <fgColor indexed="64"/>
          <bgColor rgb="FFF0B400"/>
        </patternFill>
      </fill>
    </dxf>
    <dxf>
      <font>
        <strike val="0"/>
        <outline val="0"/>
        <shadow val="0"/>
        <u val="none"/>
        <vertAlign val="baseline"/>
        <sz val="11"/>
        <color auto="1"/>
        <name val="Calibri"/>
        <scheme val="minor"/>
      </font>
      <fill>
        <patternFill patternType="solid">
          <fgColor indexed="64"/>
          <bgColor rgb="FFF0B400"/>
        </patternFill>
      </fill>
    </dxf>
    <dxf>
      <alignment horizontal="general" vertical="bottom" textRotation="0" wrapText="0" indent="0" justifyLastLine="0" shrinkToFit="0" readingOrder="0"/>
    </dxf>
    <dxf>
      <font>
        <b val="0"/>
        <i val="0"/>
        <strike val="0"/>
        <condense val="0"/>
        <extend val="0"/>
        <outline val="0"/>
        <shadow val="0"/>
        <u val="none"/>
        <vertAlign val="baseline"/>
        <sz val="10"/>
        <color indexed="8"/>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theme="4" tint="0.79998168889431442"/>
          <bgColor auto="1"/>
        </patternFill>
      </fill>
      <alignment horizontal="general" vertical="bottom" textRotation="0" wrapText="0" indent="0" justifyLastLine="0" shrinkToFit="0" readingOrder="0"/>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indexed="8"/>
        <name val="Calibri"/>
        <scheme val="minor"/>
      </font>
      <alignment horizontal="general" vertical="top" textRotation="0" wrapText="0" indent="0" justifyLastLine="0" shrinkToFit="0" readingOrder="0"/>
    </dxf>
    <dxf>
      <alignment horizontal="general" textRotation="0" wrapText="0"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3BE7B"/>
      <color rgb="FFF8696B"/>
      <color rgb="FF0000FF"/>
      <color rgb="FFDBC9FF"/>
      <color rgb="FFD03E51"/>
      <color rgb="FFFCBABC"/>
      <color rgb="FFFF7D7D"/>
      <color rgb="FFFEE8E9"/>
      <color rgb="FF33CC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BAR'!$B$4:$D$4</c:f>
          <c:strCache>
            <c:ptCount val="3"/>
            <c:pt idx="0">
              <c:v>Level of Review Required 
Entire period Oct 2021 - Jan 2023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7-82FA-4A9B-A5E9-69D89AECBDAE}"/>
              </c:ext>
            </c:extLst>
          </c:dPt>
          <c:dPt>
            <c:idx val="1"/>
            <c:invertIfNegative val="0"/>
            <c:bubble3D val="0"/>
            <c:spPr>
              <a:solidFill>
                <a:schemeClr val="accent6"/>
              </a:solidFill>
              <a:ln>
                <a:noFill/>
              </a:ln>
              <a:effectLst/>
            </c:spPr>
            <c:extLst>
              <c:ext xmlns:c16="http://schemas.microsoft.com/office/drawing/2014/chart" uri="{C3380CC4-5D6E-409C-BE32-E72D297353CC}">
                <c16:uniqueId val="{00000010-82FA-4A9B-A5E9-69D89AECBD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review BAR'!$E$3:$G$3</c:f>
              <c:strCache>
                <c:ptCount val="3"/>
                <c:pt idx="0">
                  <c:v>no decision</c:v>
                </c:pt>
                <c:pt idx="1">
                  <c:v>Decision Review</c:v>
                </c:pt>
                <c:pt idx="2">
                  <c:v>Decision NFR</c:v>
                </c:pt>
              </c:strCache>
            </c:strRef>
          </c:cat>
          <c:val>
            <c:numRef>
              <c:f>'Level of review BAR'!$E$4:$G$4</c:f>
              <c:numCache>
                <c:formatCode>General</c:formatCode>
                <c:ptCount val="3"/>
                <c:pt idx="0">
                  <c:v>0</c:v>
                </c:pt>
                <c:pt idx="1">
                  <c:v>0</c:v>
                </c:pt>
                <c:pt idx="2">
                  <c:v>0</c:v>
                </c:pt>
              </c:numCache>
            </c:numRef>
          </c:val>
          <c:extLst>
            <c:ext xmlns:c16="http://schemas.microsoft.com/office/drawing/2014/chart" uri="{C3380CC4-5D6E-409C-BE32-E72D297353CC}">
              <c16:uniqueId val="{00000000-82FA-4A9B-A5E9-69D89AECBDAE}"/>
            </c:ext>
          </c:extLst>
        </c:ser>
        <c:dLbls>
          <c:showLegendKey val="0"/>
          <c:showVal val="0"/>
          <c:showCatName val="0"/>
          <c:showSerName val="0"/>
          <c:showPercent val="0"/>
          <c:showBubbleSize val="0"/>
        </c:dLbls>
        <c:gapWidth val="11"/>
        <c:overlap val="-27"/>
        <c:axId val="610678600"/>
        <c:axId val="610678928"/>
      </c:barChart>
      <c:catAx>
        <c:axId val="6106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0678928"/>
        <c:crosses val="autoZero"/>
        <c:auto val="1"/>
        <c:lblAlgn val="ctr"/>
        <c:lblOffset val="100"/>
        <c:noMultiLvlLbl val="0"/>
      </c:catAx>
      <c:valAx>
        <c:axId val="61067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07066195331742"/>
          <c:y val="5.0925925925925923E-2"/>
          <c:w val="0.49158849856678893"/>
          <c:h val="0.82778361038203563"/>
        </c:manualLayout>
      </c:layout>
      <c:barChart>
        <c:barDir val="bar"/>
        <c:grouping val="stacked"/>
        <c:varyColors val="0"/>
        <c:ser>
          <c:idx val="0"/>
          <c:order val="0"/>
          <c:tx>
            <c:strRef>
              <c:f>'Decision in 7days from DNAdj'!$B$3</c:f>
              <c:strCache>
                <c:ptCount val="1"/>
                <c:pt idx="0">
                  <c:v>Date Review Decision Made not recorded</c:v>
                </c:pt>
              </c:strCache>
            </c:strRef>
          </c:tx>
          <c:spPr>
            <a:solidFill>
              <a:schemeClr val="bg1">
                <a:lumMod val="85000"/>
              </a:schemeClr>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DNAdj'!$C$3:$F$3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FF8-4D2B-AF7B-19784A80163A}"/>
            </c:ext>
          </c:extLst>
        </c:ser>
        <c:ser>
          <c:idx val="1"/>
          <c:order val="1"/>
          <c:tx>
            <c:strRef>
              <c:f>'Decision in 7days from DNAdj'!$B$4</c:f>
              <c:strCache>
                <c:ptCount val="1"/>
                <c:pt idx="0">
                  <c:v>Date Review Decision Made is before DNAdj</c:v>
                </c:pt>
              </c:strCache>
            </c:strRef>
          </c:tx>
          <c:spPr>
            <a:solidFill>
              <a:srgbClr val="FF7D7D"/>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DNAdj'!$C$4:$F$4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FF8-4D2B-AF7B-19784A80163A}"/>
            </c:ext>
          </c:extLst>
        </c:ser>
        <c:ser>
          <c:idx val="2"/>
          <c:order val="2"/>
          <c:tx>
            <c:strRef>
              <c:f>'Decision in 7days from DNAdj'!$B$5</c:f>
              <c:strCache>
                <c:ptCount val="1"/>
                <c:pt idx="0">
                  <c:v>Date Review Decision Made is no more than 7 days from DNAdj</c:v>
                </c:pt>
              </c:strCache>
            </c:strRef>
          </c:tx>
          <c:spPr>
            <a:solidFill>
              <a:srgbClr val="00B050"/>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DNAdj'!$C$5:$F$5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1FF8-4D2B-AF7B-19784A80163A}"/>
            </c:ext>
          </c:extLst>
        </c:ser>
        <c:ser>
          <c:idx val="3"/>
          <c:order val="3"/>
          <c:tx>
            <c:strRef>
              <c:f>'Decision in 7days from DNAdj'!$B$6</c:f>
              <c:strCache>
                <c:ptCount val="1"/>
                <c:pt idx="0">
                  <c:v>Date Review Decision Made is more than 7 days from DNAdj</c:v>
                </c:pt>
              </c:strCache>
            </c:strRef>
          </c:tx>
          <c:spPr>
            <a:solidFill>
              <a:schemeClr val="accent2">
                <a:lumMod val="75000"/>
              </a:schemeClr>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DNAdj'!$C$6:$F$6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1FF8-4D2B-AF7B-19784A80163A}"/>
            </c:ext>
          </c:extLst>
        </c:ser>
        <c:dLbls>
          <c:showLegendKey val="0"/>
          <c:showVal val="0"/>
          <c:showCatName val="0"/>
          <c:showSerName val="0"/>
          <c:showPercent val="0"/>
          <c:showBubbleSize val="0"/>
        </c:dLbls>
        <c:gapWidth val="34"/>
        <c:overlap val="100"/>
        <c:axId val="1337421360"/>
        <c:axId val="1337416112"/>
      </c:barChart>
      <c:catAx>
        <c:axId val="133742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16112"/>
        <c:crosses val="autoZero"/>
        <c:auto val="1"/>
        <c:lblAlgn val="ctr"/>
        <c:lblOffset val="100"/>
        <c:noMultiLvlLbl val="0"/>
      </c:catAx>
      <c:valAx>
        <c:axId val="133741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21360"/>
        <c:crosses val="autoZero"/>
        <c:crossBetween val="between"/>
      </c:valAx>
      <c:spPr>
        <a:noFill/>
        <a:ln>
          <a:noFill/>
        </a:ln>
        <a:effectLst/>
      </c:spPr>
    </c:plotArea>
    <c:legend>
      <c:legendPos val="r"/>
      <c:layout>
        <c:manualLayout>
          <c:xMode val="edge"/>
          <c:yMode val="edge"/>
          <c:x val="0.71666048391216852"/>
          <c:y val="2.2434933063534647E-2"/>
          <c:w val="0.26556162438897385"/>
          <c:h val="0.95955307262569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07066195331742"/>
          <c:y val="5.0925925925925923E-2"/>
          <c:w val="0.49158849856678893"/>
          <c:h val="0.82778361038203563"/>
        </c:manualLayout>
      </c:layout>
      <c:barChart>
        <c:barDir val="bar"/>
        <c:grouping val="stacked"/>
        <c:varyColors val="0"/>
        <c:ser>
          <c:idx val="0"/>
          <c:order val="0"/>
          <c:tx>
            <c:strRef>
              <c:f>'Decision in 7days from DNAdj'!$C$2</c:f>
              <c:strCache>
                <c:ptCount val="1"/>
                <c:pt idx="0">
                  <c:v>Comprehensive Review</c:v>
                </c:pt>
              </c:strCache>
            </c:strRef>
          </c:tx>
          <c:spPr>
            <a:solidFill>
              <a:srgbClr val="00CC99"/>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DNAdj'!$C$3:$C$6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F00-4F2D-B454-D62E858900C4}"/>
            </c:ext>
          </c:extLst>
        </c:ser>
        <c:ser>
          <c:idx val="1"/>
          <c:order val="1"/>
          <c:tx>
            <c:strRef>
              <c:f>'Decision in 7days from DNAdj'!$D$2</c:f>
              <c:strCache>
                <c:ptCount val="1"/>
                <c:pt idx="0">
                  <c:v>Concise Review</c:v>
                </c:pt>
              </c:strCache>
            </c:strRef>
          </c:tx>
          <c:spPr>
            <a:solidFill>
              <a:srgbClr val="33CCCC"/>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EF00-4F2D-B454-D62E858900C4}"/>
            </c:ext>
          </c:extLst>
        </c:ser>
        <c:ser>
          <c:idx val="2"/>
          <c:order val="2"/>
          <c:tx>
            <c:strRef>
              <c:f>'Decision in 7days from DNAdj'!$E$2</c:f>
              <c:strCache>
                <c:ptCount val="1"/>
                <c:pt idx="0">
                  <c:v>Aggregate Review</c:v>
                </c:pt>
              </c:strCache>
            </c:strRef>
          </c:tx>
          <c:spPr>
            <a:solidFill>
              <a:schemeClr val="accent6">
                <a:lumMod val="40000"/>
                <a:lumOff val="60000"/>
              </a:schemeClr>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DNAdj'!$E$3:$E$6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F00-4F2D-B454-D62E858900C4}"/>
            </c:ext>
          </c:extLst>
        </c:ser>
        <c:ser>
          <c:idx val="3"/>
          <c:order val="3"/>
          <c:tx>
            <c:strRef>
              <c:f>'Decision in 7days from DNAdj'!$F$2</c:f>
              <c:strCache>
                <c:ptCount val="1"/>
                <c:pt idx="0">
                  <c:v>NFR</c:v>
                </c:pt>
              </c:strCache>
            </c:strRef>
          </c:tx>
          <c:spPr>
            <a:solidFill>
              <a:schemeClr val="bg1">
                <a:lumMod val="65000"/>
              </a:schemeClr>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DNAdj'!$F$3:$F$6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EF00-4F2D-B454-D62E858900C4}"/>
            </c:ext>
          </c:extLst>
        </c:ser>
        <c:dLbls>
          <c:showLegendKey val="0"/>
          <c:showVal val="0"/>
          <c:showCatName val="0"/>
          <c:showSerName val="0"/>
          <c:showPercent val="0"/>
          <c:showBubbleSize val="0"/>
        </c:dLbls>
        <c:gapWidth val="34"/>
        <c:overlap val="100"/>
        <c:axId val="1337421360"/>
        <c:axId val="1337416112"/>
      </c:barChart>
      <c:catAx>
        <c:axId val="133742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16112"/>
        <c:crosses val="autoZero"/>
        <c:auto val="1"/>
        <c:lblAlgn val="r"/>
        <c:lblOffset val="100"/>
        <c:noMultiLvlLbl val="0"/>
      </c:catAx>
      <c:valAx>
        <c:axId val="133741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21360"/>
        <c:crosses val="autoZero"/>
        <c:crossBetween val="between"/>
      </c:valAx>
      <c:spPr>
        <a:noFill/>
        <a:ln>
          <a:noFill/>
        </a:ln>
        <a:effectLst/>
      </c:spPr>
    </c:plotArea>
    <c:legend>
      <c:legendPos val="r"/>
      <c:layout>
        <c:manualLayout>
          <c:xMode val="edge"/>
          <c:yMode val="edge"/>
          <c:x val="0.71666048391216852"/>
          <c:y val="2.2434933063534647E-2"/>
          <c:w val="0.26556162438897385"/>
          <c:h val="0.95955307262569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DNAdj'!$C$2</c:f>
          <c:strCache>
            <c:ptCount val="1"/>
            <c:pt idx="0">
              <c:v>Comprehensive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C4D2-49CC-A124-F976448E94C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C2-4700-8DF0-484CA3152FA7}"/>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C4D2-49CC-A124-F976448E94C1}"/>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D2-49CC-A124-F976448E94C1}"/>
              </c:ext>
            </c:extLst>
          </c:dPt>
          <c:dLbls>
            <c:dLbl>
              <c:idx val="2"/>
              <c:layout>
                <c:manualLayout>
                  <c:x val="-0.40232751454696591"/>
                  <c:y val="-7.4966532797858101E-2"/>
                </c:manualLayout>
              </c:layout>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202826267664173"/>
                      <c:h val="0.33601070950468542"/>
                    </c:manualLayout>
                  </c15:layout>
                </c:ext>
                <c:ext xmlns:c16="http://schemas.microsoft.com/office/drawing/2014/chart" uri="{C3380CC4-5D6E-409C-BE32-E72D297353CC}">
                  <c16:uniqueId val="{00000002-C4D2-49CC-A124-F976448E94C1}"/>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DNAdj'!$C$3:$C$6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4D2-49CC-A124-F976448E94C1}"/>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DNAdj'!$D$2</c:f>
          <c:strCache>
            <c:ptCount val="1"/>
            <c:pt idx="0">
              <c:v>Concise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7AE8-4360-8EF4-E144ABA0B168}"/>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7AE8-4360-8EF4-E144ABA0B168}"/>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7AE8-4360-8EF4-E144ABA0B168}"/>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7AE8-4360-8EF4-E144ABA0B168}"/>
              </c:ext>
            </c:extLst>
          </c:dPt>
          <c:dLbls>
            <c:dLbl>
              <c:idx val="2"/>
              <c:layout>
                <c:manualLayout>
                  <c:x val="-0.26932668329177056"/>
                  <c:y val="0"/>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7206982543640897"/>
                      <c:h val="0.45783132530120479"/>
                    </c:manualLayout>
                  </c15:layout>
                </c:ext>
                <c:ext xmlns:c16="http://schemas.microsoft.com/office/drawing/2014/chart" uri="{C3380CC4-5D6E-409C-BE32-E72D297353CC}">
                  <c16:uniqueId val="{00000005-7AE8-4360-8EF4-E144ABA0B168}"/>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7AE8-4360-8EF4-E144ABA0B168}"/>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DNAdj'!$E$2</c:f>
          <c:strCache>
            <c:ptCount val="1"/>
            <c:pt idx="0">
              <c:v>Aggregate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082-42F1-A3C0-493906EB4157}"/>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0082-42F1-A3C0-493906EB4157}"/>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082-42F1-A3C0-493906EB4157}"/>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0082-42F1-A3C0-493906EB4157}"/>
              </c:ext>
            </c:extLst>
          </c:dPt>
          <c:dLbls>
            <c:dLbl>
              <c:idx val="3"/>
              <c:layout>
                <c:manualLayout>
                  <c:x val="2.8262676641729011E-2"/>
                  <c:y val="0.15275506224372551"/>
                </c:manualLayout>
              </c:layout>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8345802161263506"/>
                      <c:h val="0.26506024096385544"/>
                    </c:manualLayout>
                  </c15:layout>
                </c:ext>
                <c:ext xmlns:c16="http://schemas.microsoft.com/office/drawing/2014/chart" uri="{C3380CC4-5D6E-409C-BE32-E72D297353CC}">
                  <c16:uniqueId val="{00000007-0082-42F1-A3C0-493906EB4157}"/>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DNAdj'!$E$3:$E$6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082-42F1-A3C0-493906EB415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DNAdj'!$F$2</c:f>
          <c:strCache>
            <c:ptCount val="1"/>
            <c:pt idx="0">
              <c:v>NFR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05-47B0-AC6C-2C99EAD49DB8}"/>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05-47B0-AC6C-2C99EAD49DB8}"/>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05-47B0-AC6C-2C99EAD49DB8}"/>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D05-47B0-AC6C-2C99EAD49DB8}"/>
              </c:ext>
            </c:extLst>
          </c:dPt>
          <c:dLbls>
            <c:dLbl>
              <c:idx val="2"/>
              <c:layout>
                <c:manualLayout>
                  <c:x val="5.3732074014438969E-2"/>
                  <c:y val="0.2147715270530942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05-47B0-AC6C-2C99EAD49DB8}"/>
                </c:ext>
              </c:extLst>
            </c:dLbl>
            <c:dLbl>
              <c:idx val="3"/>
              <c:layout>
                <c:manualLayout>
                  <c:x val="1.9928132424843405E-2"/>
                  <c:y val="-0.1509504685408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05-47B0-AC6C-2C99EAD49DB8}"/>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DNAdj'!$F$3:$F$6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3D05-47B0-AC6C-2C99EAD49DB8}"/>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DNAdj'!$A$88</c:f>
          <c:strCache>
            <c:ptCount val="1"/>
            <c:pt idx="0">
              <c:v>Number of days difference between Date Review Decision Made recorded and Date Notified Adjusted calculated for records where this difference is over 7 days where LR=Aggregate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DNAdj'!$C$89</c:f>
              <c:strCache>
                <c:ptCount val="1"/>
                <c:pt idx="0">
                  <c:v>Number of records</c:v>
                </c:pt>
              </c:strCache>
            </c:strRef>
          </c:tx>
          <c:spPr>
            <a:solidFill>
              <a:schemeClr val="accent1"/>
            </a:solidFill>
            <a:ln>
              <a:noFill/>
            </a:ln>
            <a:effectLst/>
          </c:spPr>
          <c:invertIfNegative val="0"/>
          <c:cat>
            <c:strRef>
              <c:f>'Decision in 7days from DNAdj'!$B$90:$B$108</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DNAdj'!$C$90:$C$108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5EF2-4832-B76F-5BE8C5D9D487}"/>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DNAdj'!$F$89</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DNAdj'!$F$90:$F$108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5EF2-4832-B76F-5BE8C5D9D487}"/>
            </c:ext>
          </c:extLst>
        </c:ser>
        <c:ser>
          <c:idx val="2"/>
          <c:order val="2"/>
          <c:tx>
            <c:strRef>
              <c:f>'Decision in 7days from DNAdj'!$G$89</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F2-4832-B76F-5BE8C5D9D48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F2-4832-B76F-5BE8C5D9D48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F2-4832-B76F-5BE8C5D9D48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F2-4832-B76F-5BE8C5D9D48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F2-4832-B76F-5BE8C5D9D48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F2-4832-B76F-5BE8C5D9D48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F2-4832-B76F-5BE8C5D9D48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F2-4832-B76F-5BE8C5D9D48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F2-4832-B76F-5BE8C5D9D48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F2-4832-B76F-5BE8C5D9D48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F2-4832-B76F-5BE8C5D9D48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F2-4832-B76F-5BE8C5D9D48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F2-4832-B76F-5BE8C5D9D487}"/>
                </c:ext>
              </c:extLst>
            </c:dLbl>
            <c:dLbl>
              <c:idx val="13"/>
              <c:layout>
                <c:manualLayout>
                  <c:x val="-0.12413828923844042"/>
                  <c:y val="-0.11791647359190309"/>
                </c:manualLayout>
              </c:layout>
              <c:tx>
                <c:rich>
                  <a:bodyPr/>
                  <a:lstStyle/>
                  <a:p>
                    <a:fld id="{7791A9A1-3EEF-4248-9831-F87A1C565EB0}"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EF2-4832-B76F-5BE8C5D9D48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F2-4832-B76F-5BE8C5D9D48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F2-4832-B76F-5BE8C5D9D48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F2-4832-B76F-5BE8C5D9D48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F2-4832-B76F-5BE8C5D9D48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F2-4832-B76F-5BE8C5D9D48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DNAdj'!$G$90:$G$108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DNAdj'!$A$90:$A$108</c15:f>
                <c15:dlblRangeCache>
                  <c:ptCount val="19"/>
                </c15:dlblRangeCache>
              </c15:datalabelsRange>
            </c:ext>
            <c:ext xmlns:c16="http://schemas.microsoft.com/office/drawing/2014/chart" uri="{C3380CC4-5D6E-409C-BE32-E72D297353CC}">
              <c16:uniqueId val="{00000015-5EF2-4832-B76F-5BE8C5D9D487}"/>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DNAdj'!$A$110</c:f>
          <c:strCache>
            <c:ptCount val="1"/>
            <c:pt idx="0">
              <c:v>Number of days difference between Date Review Decision Made recorded and Date Notified Adjusted calculated for records where this difference is over 7 days where LR=No Further Review</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DNAdj'!$C$111</c:f>
              <c:strCache>
                <c:ptCount val="1"/>
                <c:pt idx="0">
                  <c:v>Number of records</c:v>
                </c:pt>
              </c:strCache>
            </c:strRef>
          </c:tx>
          <c:spPr>
            <a:solidFill>
              <a:schemeClr val="accent1"/>
            </a:solidFill>
            <a:ln>
              <a:noFill/>
            </a:ln>
            <a:effectLst/>
          </c:spPr>
          <c:invertIfNegative val="0"/>
          <c:cat>
            <c:strRef>
              <c:f>'Decision in 7days from DNAdj'!$B$112:$B$130</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DNAdj'!$C$112:$C$130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AAD-4861-82E3-8FF8BA7F47F8}"/>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DNAdj'!$F$111</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DNAdj'!$F$112:$F$130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BAAD-4861-82E3-8FF8BA7F47F8}"/>
            </c:ext>
          </c:extLst>
        </c:ser>
        <c:ser>
          <c:idx val="2"/>
          <c:order val="2"/>
          <c:tx>
            <c:strRef>
              <c:f>'Decision in 7days from DNAdj'!$G$111</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AD-4861-82E3-8FF8BA7F47F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AD-4861-82E3-8FF8BA7F47F8}"/>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AD-4861-82E3-8FF8BA7F47F8}"/>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AD-4861-82E3-8FF8BA7F47F8}"/>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AD-4861-82E3-8FF8BA7F47F8}"/>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AD-4861-82E3-8FF8BA7F47F8}"/>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AD-4861-82E3-8FF8BA7F47F8}"/>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AD-4861-82E3-8FF8BA7F47F8}"/>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AD-4861-82E3-8FF8BA7F47F8}"/>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AD-4861-82E3-8FF8BA7F47F8}"/>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AD-4861-82E3-8FF8BA7F47F8}"/>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AAD-4861-82E3-8FF8BA7F47F8}"/>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AAD-4861-82E3-8FF8BA7F47F8}"/>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AAD-4861-82E3-8FF8BA7F47F8}"/>
                </c:ext>
              </c:extLst>
            </c:dLbl>
            <c:dLbl>
              <c:idx val="14"/>
              <c:layout>
                <c:manualLayout>
                  <c:x val="-0.1131965164546293"/>
                  <c:y val="-0.25283706635512243"/>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fld id="{5ACC4EED-8691-4BAE-8038-9037C5988BA3}" type="CELLRANGE">
                      <a:rPr lang="en-US"/>
                      <a:pPr>
                        <a:defRPr sz="1100" b="1"/>
                      </a:pPr>
                      <a:t>[CELLRANGE]</a:t>
                    </a:fld>
                    <a:endParaRPr lang="en-IE"/>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AAD-4861-82E3-8FF8BA7F47F8}"/>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AAD-4861-82E3-8FF8BA7F47F8}"/>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AAD-4861-82E3-8FF8BA7F47F8}"/>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AAD-4861-82E3-8FF8BA7F47F8}"/>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AAD-4861-82E3-8FF8BA7F47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DNAdj'!$G$112:$G$130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DNAdj'!$A$112:$A$130</c15:f>
                <c15:dlblRangeCache>
                  <c:ptCount val="19"/>
                </c15:dlblRangeCache>
              </c15:datalabelsRange>
            </c:ext>
            <c:ext xmlns:c16="http://schemas.microsoft.com/office/drawing/2014/chart" uri="{C3380CC4-5D6E-409C-BE32-E72D297353CC}">
              <c16:uniqueId val="{00000015-BAAD-4861-82E3-8FF8BA7F47F8}"/>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independence'!$C$1</c:f>
          <c:strCache>
            <c:ptCount val="1"/>
            <c:pt idx="0">
              <c:v>Level of independence required for Comprehensive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independence'!$C$3:$C$7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C67-4A8F-8C24-9B47B950CEBF}"/>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independence'!$D$1</c:f>
          <c:strCache>
            <c:ptCount val="1"/>
            <c:pt idx="0">
              <c:v>Level of independence required for Concise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independence'!$D$3:$D$7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413-411B-9924-6FF78DCBF300}"/>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BAR'!$B$5:$D$5</c:f>
          <c:strCache>
            <c:ptCount val="3"/>
            <c:pt idx="0">
              <c:v>Level of Review Required 
Period Oct 2021 - Nov 2023 (exclude last 2 months)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220252144740901E-2"/>
          <c:y val="0.24574074074074073"/>
          <c:w val="0.87360788534526712"/>
          <c:h val="0.6468598716827064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1-E102-498C-BF83-42C9AC55A1E1}"/>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E102-498C-BF83-42C9AC55A1E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review BAR'!$E$3:$G$3</c:f>
              <c:strCache>
                <c:ptCount val="3"/>
                <c:pt idx="0">
                  <c:v>no decision</c:v>
                </c:pt>
                <c:pt idx="1">
                  <c:v>Decision Review</c:v>
                </c:pt>
                <c:pt idx="2">
                  <c:v>Decision NFR</c:v>
                </c:pt>
              </c:strCache>
            </c:strRef>
          </c:cat>
          <c:val>
            <c:numRef>
              <c:f>'Level of review BAR'!$E$5:$G$5</c:f>
              <c:numCache>
                <c:formatCode>General</c:formatCode>
                <c:ptCount val="3"/>
                <c:pt idx="0">
                  <c:v>0</c:v>
                </c:pt>
                <c:pt idx="1">
                  <c:v>0</c:v>
                </c:pt>
                <c:pt idx="2">
                  <c:v>0</c:v>
                </c:pt>
              </c:numCache>
            </c:numRef>
          </c:val>
          <c:extLst>
            <c:ext xmlns:c16="http://schemas.microsoft.com/office/drawing/2014/chart" uri="{C3380CC4-5D6E-409C-BE32-E72D297353CC}">
              <c16:uniqueId val="{00000004-E102-498C-BF83-42C9AC55A1E1}"/>
            </c:ext>
          </c:extLst>
        </c:ser>
        <c:dLbls>
          <c:showLegendKey val="0"/>
          <c:showVal val="0"/>
          <c:showCatName val="0"/>
          <c:showSerName val="0"/>
          <c:showPercent val="0"/>
          <c:showBubbleSize val="0"/>
        </c:dLbls>
        <c:gapWidth val="11"/>
        <c:overlap val="-27"/>
        <c:axId val="610678600"/>
        <c:axId val="610678928"/>
      </c:barChart>
      <c:catAx>
        <c:axId val="6106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928"/>
        <c:crosses val="autoZero"/>
        <c:auto val="1"/>
        <c:lblAlgn val="ctr"/>
        <c:lblOffset val="100"/>
        <c:noMultiLvlLbl val="0"/>
      </c:catAx>
      <c:valAx>
        <c:axId val="61067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independence'!$E$1</c:f>
          <c:strCache>
            <c:ptCount val="1"/>
            <c:pt idx="0">
              <c:v>Level of independence required for Aggregate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independence'!$E$3:$E$7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5C0-46F6-A379-E076BF027353}"/>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name'!$A$23</c:f>
          <c:strCache>
            <c:ptCount val="1"/>
            <c:pt idx="0">
              <c:v>QPS Manag. Name where Level of Review Required is Comprehensive Review</c:v>
            </c:pt>
          </c:strCache>
        </c:strRef>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D6-48D5-A801-1B64C424FC7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D6-48D5-A801-1B64C424FC7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D6-48D5-A801-1B64C424FC7A}"/>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name'!$G$23:$I$23</c:f>
              <c:numCache>
                <c:formatCode>General</c:formatCode>
                <c:ptCount val="3"/>
                <c:pt idx="0">
                  <c:v>0</c:v>
                </c:pt>
                <c:pt idx="1">
                  <c:v>0</c:v>
                </c:pt>
                <c:pt idx="2">
                  <c:v>0</c:v>
                </c:pt>
              </c:numCache>
            </c:numRef>
          </c:val>
          <c:extLst>
            <c:ext xmlns:c16="http://schemas.microsoft.com/office/drawing/2014/chart" uri="{C3380CC4-5D6E-409C-BE32-E72D297353CC}">
              <c16:uniqueId val="{00000006-E1D6-48D5-A801-1B64C424FC7A}"/>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name'!$A$24</c:f>
          <c:strCache>
            <c:ptCount val="1"/>
            <c:pt idx="0">
              <c:v>QPS Manag.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E42-44B7-A06E-FCF962EBAD0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E42-44B7-A06E-FCF962EBAD0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E42-44B7-A06E-FCF962EBAD05}"/>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name'!$G$24:$I$24</c:f>
              <c:numCache>
                <c:formatCode>General</c:formatCode>
                <c:ptCount val="3"/>
                <c:pt idx="0">
                  <c:v>0</c:v>
                </c:pt>
                <c:pt idx="1">
                  <c:v>0</c:v>
                </c:pt>
                <c:pt idx="2">
                  <c:v>0</c:v>
                </c:pt>
              </c:numCache>
            </c:numRef>
          </c:val>
          <c:extLst>
            <c:ext xmlns:c16="http://schemas.microsoft.com/office/drawing/2014/chart" uri="{C3380CC4-5D6E-409C-BE32-E72D297353CC}">
              <c16:uniqueId val="{00000006-3E42-44B7-A06E-FCF962EBAD05}"/>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name'!$A$25</c:f>
          <c:strCache>
            <c:ptCount val="1"/>
            <c:pt idx="0">
              <c:v>QPS Manag.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3C8-4DE0-9EDF-6888A3EF61F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3C8-4DE0-9EDF-6888A3EF61F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3C8-4DE0-9EDF-6888A3EF61F8}"/>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name'!$G$25:$I$25</c:f>
              <c:numCache>
                <c:formatCode>General</c:formatCode>
                <c:ptCount val="3"/>
                <c:pt idx="0">
                  <c:v>0</c:v>
                </c:pt>
                <c:pt idx="1">
                  <c:v>0</c:v>
                </c:pt>
                <c:pt idx="2">
                  <c:v>0</c:v>
                </c:pt>
              </c:numCache>
            </c:numRef>
          </c:val>
          <c:extLst>
            <c:ext xmlns:c16="http://schemas.microsoft.com/office/drawing/2014/chart" uri="{C3380CC4-5D6E-409C-BE32-E72D297353CC}">
              <c16:uniqueId val="{00000006-A3C8-4DE0-9EDF-6888A3EF61F8}"/>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name'!$F$29</c:f>
          <c:strCache>
            <c:ptCount val="1"/>
            <c:pt idx="0">
              <c:v>Full QPS manager name</c:v>
            </c:pt>
          </c:strCache>
        </c:strRef>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3A3-414B-8949-089FC300684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3A3-414B-8949-089FC300684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3A3-414B-8949-089FC3006843}"/>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name'!$G$28:$I$28</c:f>
              <c:numCache>
                <c:formatCode>General</c:formatCode>
                <c:ptCount val="3"/>
                <c:pt idx="0">
                  <c:v>0</c:v>
                </c:pt>
                <c:pt idx="1">
                  <c:v>0</c:v>
                </c:pt>
                <c:pt idx="2">
                  <c:v>0</c:v>
                </c:pt>
              </c:numCache>
            </c:numRef>
          </c:val>
          <c:extLst>
            <c:ext xmlns:c16="http://schemas.microsoft.com/office/drawing/2014/chart" uri="{C3380CC4-5D6E-409C-BE32-E72D297353CC}">
              <c16:uniqueId val="{00000006-93A3-414B-8949-089FC3006843}"/>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name'!$E$3</c:f>
          <c:strCache>
            <c:ptCount val="1"/>
            <c:pt idx="0">
              <c:v>QPS Manager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'QPS manager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'QPS manager name'!$E$4:$F$8</c:f>
              <c:strCache>
                <c:ptCount val="5"/>
                <c:pt idx="0">
                  <c:v>Comprehensive Review</c:v>
                </c:pt>
                <c:pt idx="1">
                  <c:v>Concise Review</c:v>
                </c:pt>
                <c:pt idx="2">
                  <c:v>Aggregate Review</c:v>
                </c:pt>
                <c:pt idx="3">
                  <c:v>NFR</c:v>
                </c:pt>
                <c:pt idx="4">
                  <c:v>LR field empty</c:v>
                </c:pt>
              </c:strCache>
            </c:strRef>
          </c:cat>
          <c:val>
            <c:numRef>
              <c:f>'QPS manager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1AB-4235-BA98-15965710FA45}"/>
            </c:ext>
          </c:extLst>
        </c:ser>
        <c:ser>
          <c:idx val="1"/>
          <c:order val="1"/>
          <c:tx>
            <c:strRef>
              <c:f>'QPS manager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'QPS manager name'!$E$4:$F$8</c:f>
              <c:strCache>
                <c:ptCount val="5"/>
                <c:pt idx="0">
                  <c:v>Comprehensive Review</c:v>
                </c:pt>
                <c:pt idx="1">
                  <c:v>Concise Review</c:v>
                </c:pt>
                <c:pt idx="2">
                  <c:v>Aggregate Review</c:v>
                </c:pt>
                <c:pt idx="3">
                  <c:v>NFR</c:v>
                </c:pt>
                <c:pt idx="4">
                  <c:v>LR field empty</c:v>
                </c:pt>
              </c:strCache>
            </c:strRef>
          </c:cat>
          <c:val>
            <c:numRef>
              <c:f>'QPS manager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1AB-4235-BA98-15965710FA45}"/>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name'!$A$23</c:f>
          <c:strCache>
            <c:ptCount val="1"/>
            <c:pt idx="0">
              <c:v>Commissioner Name where Level of Review Required is Comprehensive Review</c:v>
            </c:pt>
          </c:strCache>
        </c:strRef>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681-428F-A9C8-6925767E425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681-428F-A9C8-6925767E425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681-428F-A9C8-6925767E425A}"/>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name'!$G$23:$I$23</c:f>
              <c:numCache>
                <c:formatCode>General</c:formatCode>
                <c:ptCount val="3"/>
                <c:pt idx="0">
                  <c:v>0</c:v>
                </c:pt>
                <c:pt idx="1">
                  <c:v>0</c:v>
                </c:pt>
                <c:pt idx="2">
                  <c:v>0</c:v>
                </c:pt>
              </c:numCache>
            </c:numRef>
          </c:val>
          <c:extLst>
            <c:ext xmlns:c16="http://schemas.microsoft.com/office/drawing/2014/chart" uri="{C3380CC4-5D6E-409C-BE32-E72D297353CC}">
              <c16:uniqueId val="{00000006-9681-428F-A9C8-6925767E425A}"/>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name'!$A$24</c:f>
          <c:strCache>
            <c:ptCount val="1"/>
            <c:pt idx="0">
              <c:v>Commissioner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843-4507-826B-1808DBE8931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843-4507-826B-1808DBE8931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843-4507-826B-1808DBE89317}"/>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name'!$G$24:$I$24</c:f>
              <c:numCache>
                <c:formatCode>General</c:formatCode>
                <c:ptCount val="3"/>
                <c:pt idx="0">
                  <c:v>0</c:v>
                </c:pt>
                <c:pt idx="1">
                  <c:v>0</c:v>
                </c:pt>
                <c:pt idx="2">
                  <c:v>0</c:v>
                </c:pt>
              </c:numCache>
            </c:numRef>
          </c:val>
          <c:extLst>
            <c:ext xmlns:c16="http://schemas.microsoft.com/office/drawing/2014/chart" uri="{C3380CC4-5D6E-409C-BE32-E72D297353CC}">
              <c16:uniqueId val="{00000006-5843-4507-826B-1808DBE8931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name'!$A$25</c:f>
          <c:strCache>
            <c:ptCount val="1"/>
            <c:pt idx="0">
              <c:v>Commissioner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A1E-4D3E-9016-CAA402B1CCA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A1E-4D3E-9016-CAA402B1CCA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A1E-4D3E-9016-CAA402B1CCA0}"/>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name'!$G$25:$I$25</c:f>
              <c:numCache>
                <c:formatCode>General</c:formatCode>
                <c:ptCount val="3"/>
                <c:pt idx="0">
                  <c:v>0</c:v>
                </c:pt>
                <c:pt idx="1">
                  <c:v>0</c:v>
                </c:pt>
                <c:pt idx="2">
                  <c:v>0</c:v>
                </c:pt>
              </c:numCache>
            </c:numRef>
          </c:val>
          <c:extLst>
            <c:ext xmlns:c16="http://schemas.microsoft.com/office/drawing/2014/chart" uri="{C3380CC4-5D6E-409C-BE32-E72D297353CC}">
              <c16:uniqueId val="{00000006-8A1E-4D3E-9016-CAA402B1CCA0}"/>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name'!$E$3</c:f>
          <c:strCache>
            <c:ptCount val="1"/>
            <c:pt idx="0">
              <c:v>Name Commissioner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'commissioner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'commissioner name'!$E$4:$F$8</c:f>
              <c:strCache>
                <c:ptCount val="5"/>
                <c:pt idx="0">
                  <c:v>Comprehensive Review</c:v>
                </c:pt>
                <c:pt idx="1">
                  <c:v>Concise Review</c:v>
                </c:pt>
                <c:pt idx="2">
                  <c:v>Aggregate Review</c:v>
                </c:pt>
                <c:pt idx="3">
                  <c:v>NFR</c:v>
                </c:pt>
                <c:pt idx="4">
                  <c:v>LR field empty</c:v>
                </c:pt>
              </c:strCache>
            </c:strRef>
          </c:cat>
          <c:val>
            <c:numRef>
              <c:f>'commissioner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88D-43A0-8133-E413EC58B218}"/>
            </c:ext>
          </c:extLst>
        </c:ser>
        <c:ser>
          <c:idx val="1"/>
          <c:order val="1"/>
          <c:tx>
            <c:strRef>
              <c:f>'commissioner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'commissioner name'!$E$4:$F$8</c:f>
              <c:strCache>
                <c:ptCount val="5"/>
                <c:pt idx="0">
                  <c:v>Comprehensive Review</c:v>
                </c:pt>
                <c:pt idx="1">
                  <c:v>Concise Review</c:v>
                </c:pt>
                <c:pt idx="2">
                  <c:v>Aggregate Review</c:v>
                </c:pt>
                <c:pt idx="3">
                  <c:v>NFR</c:v>
                </c:pt>
                <c:pt idx="4">
                  <c:v>LR field empty</c:v>
                </c:pt>
              </c:strCache>
            </c:strRef>
          </c:cat>
          <c:val>
            <c:numRef>
              <c:f>'commissioner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88D-43A0-8133-E413EC58B218}"/>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BAR'!$B$10:$D$10</c:f>
          <c:strCache>
            <c:ptCount val="3"/>
            <c:pt idx="0">
              <c:v>Level of Review Required detail for entire period 
Oct 2021 - Jan 2023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1-D0C0-42EC-A295-3ED13B5095C2}"/>
              </c:ext>
            </c:extLst>
          </c:dPt>
          <c:dPt>
            <c:idx val="1"/>
            <c:invertIfNegative val="0"/>
            <c:bubble3D val="0"/>
            <c:spPr>
              <a:solidFill>
                <a:srgbClr val="00B050"/>
              </a:solidFill>
              <a:ln>
                <a:noFill/>
              </a:ln>
              <a:effectLst/>
            </c:spPr>
            <c:extLst>
              <c:ext xmlns:c16="http://schemas.microsoft.com/office/drawing/2014/chart" uri="{C3380CC4-5D6E-409C-BE32-E72D297353CC}">
                <c16:uniqueId val="{00000006-D0C0-42EC-A295-3ED13B5095C2}"/>
              </c:ext>
            </c:extLst>
          </c:dPt>
          <c:dPt>
            <c:idx val="2"/>
            <c:invertIfNegative val="0"/>
            <c:bubble3D val="0"/>
            <c:spPr>
              <a:solidFill>
                <a:srgbClr val="00CC99"/>
              </a:solidFill>
              <a:ln>
                <a:noFill/>
              </a:ln>
              <a:effectLst/>
            </c:spPr>
            <c:extLst>
              <c:ext xmlns:c16="http://schemas.microsoft.com/office/drawing/2014/chart" uri="{C3380CC4-5D6E-409C-BE32-E72D297353CC}">
                <c16:uniqueId val="{0000000B-D0C0-42EC-A295-3ED13B5095C2}"/>
              </c:ext>
            </c:extLst>
          </c:dPt>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E-D0C0-42EC-A295-3ED13B5095C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'Level of review BAR'!$E$8:$J$9</c:f>
              <c:multiLvlStrCache>
                <c:ptCount val="6"/>
                <c:lvl>
                  <c:pt idx="0">
                    <c:v>Field is blank</c:v>
                  </c:pt>
                  <c:pt idx="1">
                    <c:v>Comprehensive Review</c:v>
                  </c:pt>
                  <c:pt idx="2">
                    <c:v>Concise Review</c:v>
                  </c:pt>
                  <c:pt idx="3">
                    <c:v>Aggregate Review</c:v>
                  </c:pt>
                  <c:pt idx="4">
                    <c:v>Local review decision: No further review required</c:v>
                  </c:pt>
                  <c:pt idx="5">
                    <c:v>SIMT decision: No further review required</c:v>
                  </c:pt>
                </c:lvl>
                <c:lvl>
                  <c:pt idx="0">
                    <c:v>no decision</c:v>
                  </c:pt>
                  <c:pt idx="1">
                    <c:v>Decision Review</c:v>
                  </c:pt>
                  <c:pt idx="4">
                    <c:v>Decision NFR</c:v>
                  </c:pt>
                </c:lvl>
              </c:multiLvlStrCache>
            </c:multiLvlStrRef>
          </c:cat>
          <c:val>
            <c:numRef>
              <c:f>'Level of review BAR'!$E$10:$J$10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0C0-42EC-A295-3ED13B5095C2}"/>
            </c:ext>
          </c:extLst>
        </c:ser>
        <c:dLbls>
          <c:showLegendKey val="0"/>
          <c:showVal val="0"/>
          <c:showCatName val="0"/>
          <c:showSerName val="0"/>
          <c:showPercent val="0"/>
          <c:showBubbleSize val="0"/>
        </c:dLbls>
        <c:gapWidth val="45"/>
        <c:overlap val="-27"/>
        <c:axId val="801870768"/>
        <c:axId val="801877000"/>
      </c:barChart>
      <c:catAx>
        <c:axId val="8018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01877000"/>
        <c:crosses val="autoZero"/>
        <c:auto val="1"/>
        <c:lblAlgn val="ctr"/>
        <c:lblOffset val="100"/>
        <c:noMultiLvlLbl val="0"/>
      </c:catAx>
      <c:valAx>
        <c:axId val="801877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870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name'!$A$22</c:f>
          <c:strCache>
            <c:ptCount val="1"/>
            <c:pt idx="0">
              <c:v>Reviewer Name where Level of Review Required is Comprehensive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F9C-4859-85BF-477BA728F82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F9C-4859-85BF-477BA728F82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F9C-4859-85BF-477BA728F82C}"/>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name'!$G$22:$I$22</c:f>
              <c:numCache>
                <c:formatCode>General</c:formatCode>
                <c:ptCount val="3"/>
                <c:pt idx="0">
                  <c:v>0</c:v>
                </c:pt>
                <c:pt idx="1">
                  <c:v>0</c:v>
                </c:pt>
                <c:pt idx="2">
                  <c:v>0</c:v>
                </c:pt>
              </c:numCache>
            </c:numRef>
          </c:val>
          <c:extLst>
            <c:ext xmlns:c16="http://schemas.microsoft.com/office/drawing/2014/chart" uri="{C3380CC4-5D6E-409C-BE32-E72D297353CC}">
              <c16:uniqueId val="{00000000-1FC4-4291-9DFD-20D46F9E9C99}"/>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name'!$A$23</c:f>
          <c:strCache>
            <c:ptCount val="1"/>
            <c:pt idx="0">
              <c:v>Reviewer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250-487C-8170-64FB588370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250-487C-8170-64FB588370A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250-487C-8170-64FB588370A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name'!$G$23:$I$23</c:f>
              <c:numCache>
                <c:formatCode>General</c:formatCode>
                <c:ptCount val="3"/>
                <c:pt idx="0">
                  <c:v>0</c:v>
                </c:pt>
                <c:pt idx="1">
                  <c:v>0</c:v>
                </c:pt>
                <c:pt idx="2">
                  <c:v>0</c:v>
                </c:pt>
              </c:numCache>
            </c:numRef>
          </c:val>
          <c:extLst>
            <c:ext xmlns:c16="http://schemas.microsoft.com/office/drawing/2014/chart" uri="{C3380CC4-5D6E-409C-BE32-E72D297353CC}">
              <c16:uniqueId val="{00000006-5250-487C-8170-64FB588370AB}"/>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name'!$A$24</c:f>
          <c:strCache>
            <c:ptCount val="1"/>
            <c:pt idx="0">
              <c:v>Reviewer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EBA-46FB-90F4-12661C3E54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EBA-46FB-90F4-12661C3E54A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EBA-46FB-90F4-12661C3E54A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name'!$G$24:$I$24</c:f>
              <c:numCache>
                <c:formatCode>General</c:formatCode>
                <c:ptCount val="3"/>
                <c:pt idx="0">
                  <c:v>0</c:v>
                </c:pt>
                <c:pt idx="1">
                  <c:v>0</c:v>
                </c:pt>
                <c:pt idx="2">
                  <c:v>0</c:v>
                </c:pt>
              </c:numCache>
            </c:numRef>
          </c:val>
          <c:extLst>
            <c:ext xmlns:c16="http://schemas.microsoft.com/office/drawing/2014/chart" uri="{C3380CC4-5D6E-409C-BE32-E72D297353CC}">
              <c16:uniqueId val="{00000006-0EBA-46FB-90F4-12661C3E54A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name'!$E$3</c:f>
          <c:strCache>
            <c:ptCount val="1"/>
            <c:pt idx="0">
              <c:v>Name Reviewer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'reviewer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'reviewer name'!$E$4:$F$8</c:f>
              <c:strCache>
                <c:ptCount val="5"/>
                <c:pt idx="0">
                  <c:v>Comprehensive Review</c:v>
                </c:pt>
                <c:pt idx="1">
                  <c:v>Concise Review</c:v>
                </c:pt>
                <c:pt idx="2">
                  <c:v>Aggregate Review</c:v>
                </c:pt>
                <c:pt idx="3">
                  <c:v>NFR</c:v>
                </c:pt>
                <c:pt idx="4">
                  <c:v>LR field empty</c:v>
                </c:pt>
              </c:strCache>
            </c:strRef>
          </c:cat>
          <c:val>
            <c:numRef>
              <c:f>'reviewer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877-4CA9-88C9-F14EC8B9DADE}"/>
            </c:ext>
          </c:extLst>
        </c:ser>
        <c:ser>
          <c:idx val="1"/>
          <c:order val="1"/>
          <c:tx>
            <c:strRef>
              <c:f>'reviewer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'reviewer name'!$E$4:$F$8</c:f>
              <c:strCache>
                <c:ptCount val="5"/>
                <c:pt idx="0">
                  <c:v>Comprehensive Review</c:v>
                </c:pt>
                <c:pt idx="1">
                  <c:v>Concise Review</c:v>
                </c:pt>
                <c:pt idx="2">
                  <c:v>Aggregate Review</c:v>
                </c:pt>
                <c:pt idx="3">
                  <c:v>NFR</c:v>
                </c:pt>
                <c:pt idx="4">
                  <c:v>LR field empty</c:v>
                </c:pt>
              </c:strCache>
            </c:strRef>
          </c:cat>
          <c:val>
            <c:numRef>
              <c:f>'reviewer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877-4CA9-88C9-F14EC8B9DADE}"/>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Happened'!$E$26:$G$26</c:f>
          <c:strCache>
            <c:ptCount val="3"/>
            <c:pt idx="0">
              <c:v>Has Open Disclosure Happened? 
Entire period Oct 2021 - Jan 2023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132-44AD-BD6B-4F6F422468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132-44AD-BD6B-4F6F422468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132-44AD-BD6B-4F6F422468E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Happened'!$H$25:$J$25</c:f>
              <c:strCache>
                <c:ptCount val="3"/>
                <c:pt idx="0">
                  <c:v>Yes</c:v>
                </c:pt>
                <c:pt idx="1">
                  <c:v>No</c:v>
                </c:pt>
                <c:pt idx="2">
                  <c:v>empty</c:v>
                </c:pt>
              </c:strCache>
            </c:strRef>
          </c:cat>
          <c:val>
            <c:numRef>
              <c:f>'OD Happened'!$H$26:$J$26</c:f>
              <c:numCache>
                <c:formatCode>General</c:formatCode>
                <c:ptCount val="3"/>
                <c:pt idx="0">
                  <c:v>0</c:v>
                </c:pt>
                <c:pt idx="1">
                  <c:v>0</c:v>
                </c:pt>
                <c:pt idx="2">
                  <c:v>0</c:v>
                </c:pt>
              </c:numCache>
            </c:numRef>
          </c:val>
          <c:extLst>
            <c:ext xmlns:c16="http://schemas.microsoft.com/office/drawing/2014/chart" uri="{C3380CC4-5D6E-409C-BE32-E72D297353CC}">
              <c16:uniqueId val="{00000000-3677-418B-9642-4FBBEC6C4A6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Happened'!$E$27:$G$27</c:f>
          <c:strCache>
            <c:ptCount val="3"/>
            <c:pt idx="0">
              <c:v>Has Open Disclosure Happened? 
Period Oct 2021 - Nov 2023
(exclude last 2 months)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6373215543179057"/>
          <c:w val="0.9027777777777779"/>
          <c:h val="0.6321698354778823"/>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04-4016-8689-A7E87D3EDD6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04-4016-8689-A7E87D3EDD6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04-4016-8689-A7E87D3EDD67}"/>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Happened'!$H$25:$J$25</c:f>
              <c:strCache>
                <c:ptCount val="3"/>
                <c:pt idx="0">
                  <c:v>Yes</c:v>
                </c:pt>
                <c:pt idx="1">
                  <c:v>No</c:v>
                </c:pt>
                <c:pt idx="2">
                  <c:v>empty</c:v>
                </c:pt>
              </c:strCache>
            </c:strRef>
          </c:cat>
          <c:val>
            <c:numRef>
              <c:f>'OD Happened'!$H$27:$J$27</c:f>
              <c:numCache>
                <c:formatCode>General</c:formatCode>
                <c:ptCount val="3"/>
                <c:pt idx="0">
                  <c:v>0</c:v>
                </c:pt>
                <c:pt idx="1">
                  <c:v>0</c:v>
                </c:pt>
                <c:pt idx="2">
                  <c:v>0</c:v>
                </c:pt>
              </c:numCache>
            </c:numRef>
          </c:val>
          <c:extLst>
            <c:ext xmlns:c16="http://schemas.microsoft.com/office/drawing/2014/chart" uri="{C3380CC4-5D6E-409C-BE32-E72D297353CC}">
              <c16:uniqueId val="{00000006-E104-4016-8689-A7E87D3EDD6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Happened'!$E$65:$G$65</c:f>
          <c:strCache>
            <c:ptCount val="3"/>
            <c:pt idx="0">
              <c:v>Review and Has Open Disclosure Happened? 
Entire period Oct 2021 - Jan 2023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46E-4369-A936-A2F5E5B979C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46E-4369-A936-A2F5E5B979C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46E-4369-A936-A2F5E5B979C9}"/>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Happened'!$H$64:$J$64</c:f>
              <c:strCache>
                <c:ptCount val="3"/>
                <c:pt idx="0">
                  <c:v>Yes</c:v>
                </c:pt>
                <c:pt idx="1">
                  <c:v>No</c:v>
                </c:pt>
                <c:pt idx="2">
                  <c:v>empty</c:v>
                </c:pt>
              </c:strCache>
            </c:strRef>
          </c:cat>
          <c:val>
            <c:numRef>
              <c:f>'OD Happened'!$H$65:$J$65</c:f>
              <c:numCache>
                <c:formatCode>General</c:formatCode>
                <c:ptCount val="3"/>
                <c:pt idx="0">
                  <c:v>0</c:v>
                </c:pt>
                <c:pt idx="1">
                  <c:v>0</c:v>
                </c:pt>
                <c:pt idx="2">
                  <c:v>0</c:v>
                </c:pt>
              </c:numCache>
            </c:numRef>
          </c:val>
          <c:extLst>
            <c:ext xmlns:c16="http://schemas.microsoft.com/office/drawing/2014/chart" uri="{C3380CC4-5D6E-409C-BE32-E72D297353CC}">
              <c16:uniqueId val="{00000006-F46E-4369-A936-A2F5E5B979C9}"/>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Happened'!$E$66:$G$66</c:f>
          <c:strCache>
            <c:ptCount val="3"/>
            <c:pt idx="0">
              <c:v>Review and Has Open Disclosure Happened? 
Period Oct 2021 - Nov 2023
(exclude last 2 months)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6373215543179057"/>
          <c:w val="0.9027777777777779"/>
          <c:h val="0.6321698354778823"/>
        </c:manualLayout>
      </c:layout>
      <c:pie3DChart>
        <c:varyColors val="1"/>
        <c:ser>
          <c:idx val="0"/>
          <c:order val="0"/>
          <c:tx>
            <c:strRef>
              <c:f>'OD Happened'!$H$64:$J$64</c:f>
              <c:strCache>
                <c:ptCount val="3"/>
                <c:pt idx="0">
                  <c:v>Yes</c:v>
                </c:pt>
                <c:pt idx="1">
                  <c:v>No</c:v>
                </c:pt>
                <c:pt idx="2">
                  <c:v>empty</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8A5-4C84-B95D-2A261E97F0B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8A5-4C84-B95D-2A261E97F0B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8A5-4C84-B95D-2A261E97F0B4}"/>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Happened'!$H$25:$J$25</c:f>
              <c:strCache>
                <c:ptCount val="3"/>
                <c:pt idx="0">
                  <c:v>Yes</c:v>
                </c:pt>
                <c:pt idx="1">
                  <c:v>No</c:v>
                </c:pt>
                <c:pt idx="2">
                  <c:v>empty</c:v>
                </c:pt>
              </c:strCache>
            </c:strRef>
          </c:cat>
          <c:val>
            <c:numRef>
              <c:f>'OD Happened'!$H$66:$J$66</c:f>
              <c:numCache>
                <c:formatCode>General</c:formatCode>
                <c:ptCount val="3"/>
                <c:pt idx="0">
                  <c:v>0</c:v>
                </c:pt>
                <c:pt idx="1">
                  <c:v>0</c:v>
                </c:pt>
                <c:pt idx="2">
                  <c:v>0</c:v>
                </c:pt>
              </c:numCache>
            </c:numRef>
          </c:val>
          <c:extLst>
            <c:ext xmlns:c16="http://schemas.microsoft.com/office/drawing/2014/chart" uri="{C3380CC4-5D6E-409C-BE32-E72D297353CC}">
              <c16:uniqueId val="{00000006-18A5-4C84-B95D-2A261E97F0B4}"/>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 notif SAO'!$B$27</c:f>
          <c:strCache>
            <c:ptCount val="1"/>
            <c:pt idx="0">
              <c:v>SAO notified in 1 day from Date Notified Adjusted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750000000000001"/>
          <c:y val="0.23221450912465127"/>
          <c:w val="0.74444444444444446"/>
          <c:h val="0.6491417253394525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44-4B59-A05A-7C5CB7C306C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DC1F-4B52-98D2-DE60A03D715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1-DC1F-4B52-98D2-DE60A03D715F}"/>
              </c:ext>
            </c:extLst>
          </c:dPt>
          <c:dLbls>
            <c:dLbl>
              <c:idx val="1"/>
              <c:layout>
                <c:manualLayout>
                  <c:x val="2.6916666666666665E-2"/>
                  <c:y val="8.542031204432774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C1F-4B52-98D2-DE60A03D715F}"/>
                </c:ext>
              </c:extLst>
            </c:dLbl>
            <c:dLbl>
              <c:idx val="2"/>
              <c:layout>
                <c:manualLayout>
                  <c:x val="-0.14243788276465441"/>
                  <c:y val="5.7870370370370378E-2"/>
                </c:manualLayout>
              </c:layout>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3637510936132983"/>
                      <c:h val="0.17"/>
                    </c:manualLayout>
                  </c15:layout>
                </c:ext>
                <c:ext xmlns:c16="http://schemas.microsoft.com/office/drawing/2014/chart" uri="{C3380CC4-5D6E-409C-BE32-E72D297353CC}">
                  <c16:uniqueId val="{00000001-DC1F-4B52-98D2-DE60A03D715F}"/>
                </c:ext>
              </c:extLst>
            </c:dLbl>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'Date notif SAO'!$E$28:$F$30</c:f>
              <c:strCache>
                <c:ptCount val="3"/>
                <c:pt idx="0">
                  <c:v>Compliant 24h</c:v>
                </c:pt>
                <c:pt idx="1">
                  <c:v>Not compliant (recorded)</c:v>
                </c:pt>
                <c:pt idx="2">
                  <c:v>Not compliant, SAO date missing</c:v>
                </c:pt>
              </c:strCache>
            </c:strRef>
          </c:cat>
          <c:val>
            <c:numRef>
              <c:f>'Date notif SAO'!$L$28:$L$30</c:f>
              <c:numCache>
                <c:formatCode>General</c:formatCode>
                <c:ptCount val="3"/>
                <c:pt idx="0">
                  <c:v>0</c:v>
                </c:pt>
                <c:pt idx="1">
                  <c:v>0</c:v>
                </c:pt>
                <c:pt idx="2">
                  <c:v>0</c:v>
                </c:pt>
              </c:numCache>
            </c:numRef>
          </c:val>
          <c:extLst>
            <c:ext xmlns:c16="http://schemas.microsoft.com/office/drawing/2014/chart" uri="{C3380CC4-5D6E-409C-BE32-E72D297353CC}">
              <c16:uniqueId val="{00000000-DC1F-4B52-98D2-DE60A03D715F}"/>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 notif SAO'!$E$44</c:f>
          <c:strCache>
            <c:ptCount val="1"/>
            <c:pt idx="0">
              <c:v>Number of days from DNAdj to Notified to SAO for records not compliant with SAO notification in 24h from DNAdj</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'Date notif SAO'!$G$45</c:f>
              <c:strCache>
                <c:ptCount val="1"/>
                <c:pt idx="0">
                  <c:v>Number of records</c:v>
                </c:pt>
              </c:strCache>
            </c:strRef>
          </c:tx>
          <c:spPr>
            <a:solidFill>
              <a:schemeClr val="accent1"/>
            </a:solidFill>
            <a:ln>
              <a:noFill/>
            </a:ln>
            <a:effectLst/>
          </c:spPr>
          <c:invertIfNegative val="0"/>
          <c:cat>
            <c:strRef>
              <c:f>'Date notif SAO'!$F$46:$F$64</c:f>
              <c:strCache>
                <c:ptCount val="18"/>
                <c:pt idx="0">
                  <c:v>2</c:v>
                </c:pt>
                <c:pt idx="1">
                  <c:v>3</c:v>
                </c:pt>
                <c:pt idx="2">
                  <c:v>4</c:v>
                </c:pt>
                <c:pt idx="3">
                  <c:v>5</c:v>
                </c:pt>
                <c:pt idx="4">
                  <c:v>6</c:v>
                </c:pt>
                <c:pt idx="5">
                  <c:v>7</c:v>
                </c:pt>
                <c:pt idx="6">
                  <c:v>8</c:v>
                </c:pt>
                <c:pt idx="7">
                  <c:v>9</c:v>
                </c:pt>
                <c:pt idx="8">
                  <c:v>10</c:v>
                </c:pt>
                <c:pt idx="9">
                  <c:v>11</c:v>
                </c:pt>
                <c:pt idx="10">
                  <c:v>12</c:v>
                </c:pt>
                <c:pt idx="11">
                  <c:v>13</c:v>
                </c:pt>
                <c:pt idx="12">
                  <c:v>14</c:v>
                </c:pt>
                <c:pt idx="13">
                  <c:v>15-20</c:v>
                </c:pt>
                <c:pt idx="14">
                  <c:v>21-30</c:v>
                </c:pt>
                <c:pt idx="15">
                  <c:v>31-45</c:v>
                </c:pt>
                <c:pt idx="16">
                  <c:v>46-60</c:v>
                </c:pt>
                <c:pt idx="17">
                  <c:v>61-90</c:v>
                </c:pt>
              </c:strCache>
            </c:strRef>
          </c:cat>
          <c:val>
            <c:numRef>
              <c:f>'Date notif SAO'!$G$46:$G$64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577-4575-B2CC-C0C656E400B7}"/>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'Date notif SAO'!$K$45</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'Date notif SAO'!$K$46:$K$64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B577-4575-B2CC-C0C656E400B7}"/>
            </c:ext>
          </c:extLst>
        </c:ser>
        <c:ser>
          <c:idx val="2"/>
          <c:order val="2"/>
          <c:tx>
            <c:strRef>
              <c:f>'Date notif SAO'!$L$45</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77-4575-B2CC-C0C656E400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77-4575-B2CC-C0C656E400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77-4575-B2CC-C0C656E400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77-4575-B2CC-C0C656E400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77-4575-B2CC-C0C656E400B7}"/>
                </c:ext>
              </c:extLst>
            </c:dLbl>
            <c:dLbl>
              <c:idx val="5"/>
              <c:layout>
                <c:manualLayout>
                  <c:x val="-5.4280170741171904E-2"/>
                  <c:y val="-7.6945193171608264E-2"/>
                </c:manualLayout>
              </c:layout>
              <c:tx>
                <c:rich>
                  <a:bodyPr/>
                  <a:lstStyle/>
                  <a:p>
                    <a:fld id="{3CBA3408-75AB-4166-8390-85D19A675132}"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577-4575-B2CC-C0C656E400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77-4575-B2CC-C0C656E400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77-4575-B2CC-C0C656E400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77-4575-B2CC-C0C656E400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77-4575-B2CC-C0C656E400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77-4575-B2CC-C0C656E400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77-4575-B2CC-C0C656E400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77-4575-B2CC-C0C656E400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77-4575-B2CC-C0C656E400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77-4575-B2CC-C0C656E400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577-4575-B2CC-C0C656E400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77-4575-B2CC-C0C656E400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577-4575-B2CC-C0C656E400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77-4575-B2CC-C0C656E400B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'Date notif SAO'!$L$46:$L$64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'Date notif SAO'!$E$46:$E$64</c15:f>
                <c15:dlblRangeCache>
                  <c:ptCount val="19"/>
                </c15:dlblRangeCache>
              </c15:datalabelsRange>
            </c:ext>
            <c:ext xmlns:c16="http://schemas.microsoft.com/office/drawing/2014/chart" uri="{C3380CC4-5D6E-409C-BE32-E72D297353CC}">
              <c16:uniqueId val="{00000002-B577-4575-B2CC-C0C656E400B7}"/>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Notified to SAO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'DN vs DNAdj'!$E$28</c:f>
          <c:strCache>
            <c:ptCount val="1"/>
            <c:pt idx="0">
              <c:v>Number of days difference between Date Notified recorded and Date Notified Adjusted calculated for records where this difference is at least 1day</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'DN vs DNAdj'!$G$29</c:f>
              <c:strCache>
                <c:ptCount val="1"/>
                <c:pt idx="0">
                  <c:v>Number of records</c:v>
                </c:pt>
              </c:strCache>
            </c:strRef>
          </c:tx>
          <c:spPr>
            <a:solidFill>
              <a:schemeClr val="accent1"/>
            </a:solidFill>
            <a:ln>
              <a:noFill/>
            </a:ln>
            <a:effectLst/>
          </c:spPr>
          <c:invertIfNegative val="0"/>
          <c:cat>
            <c:strRef>
              <c:f>'DN vs DNAdj'!$F$30:$F$49</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15-20</c:v>
                </c:pt>
                <c:pt idx="15">
                  <c:v>21-30</c:v>
                </c:pt>
                <c:pt idx="16">
                  <c:v>31-45</c:v>
                </c:pt>
                <c:pt idx="17">
                  <c:v>46-60</c:v>
                </c:pt>
                <c:pt idx="18">
                  <c:v>61-90</c:v>
                </c:pt>
              </c:strCache>
            </c:strRef>
          </c:cat>
          <c:val>
            <c:numRef>
              <c:f>'DN vs DNAdj'!$G$30:$G$49</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5975-4299-B624-DB2332F51C64}"/>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'DN vs DNAdj'!$K$29</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'DN vs DNAdj'!$K$30:$K$49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5975-4299-B624-DB2332F51C64}"/>
            </c:ext>
          </c:extLst>
        </c:ser>
        <c:ser>
          <c:idx val="2"/>
          <c:order val="2"/>
          <c:tx>
            <c:strRef>
              <c:f>'DN vs DNAdj'!$L$29</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75-4299-B624-DB2332F51C64}"/>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75-4299-B624-DB2332F51C64}"/>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5-4299-B624-DB2332F51C64}"/>
                </c:ext>
              </c:extLst>
            </c:dLbl>
            <c:dLbl>
              <c:idx val="3"/>
              <c:layout>
                <c:manualLayout>
                  <c:x val="-4.1398958100586393E-2"/>
                  <c:y val="-0.10876980728352478"/>
                </c:manualLayout>
              </c:layout>
              <c:tx>
                <c:rich>
                  <a:bodyPr/>
                  <a:lstStyle/>
                  <a:p>
                    <a:fld id="{14BD13EC-C2FC-4FC7-B748-863BB8522C87}"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975-4299-B624-DB2332F51C64}"/>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75-4299-B624-DB2332F51C64}"/>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75-4299-B624-DB2332F51C64}"/>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75-4299-B624-DB2332F51C64}"/>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75-4299-B624-DB2332F51C64}"/>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75-4299-B624-DB2332F51C64}"/>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75-4299-B624-DB2332F51C64}"/>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75-4299-B624-DB2332F51C64}"/>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75-4299-B624-DB2332F51C64}"/>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75-4299-B624-DB2332F51C64}"/>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75-4299-B624-DB2332F51C64}"/>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75-4299-B624-DB2332F51C64}"/>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75-4299-B624-DB2332F51C64}"/>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75-4299-B624-DB2332F51C64}"/>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75-4299-B624-DB2332F51C64}"/>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75-4299-B624-DB2332F51C64}"/>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F8-4CB4-8D94-95E8B274D3BB}"/>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'DN vs DNAdj'!$L$30:$L$49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5="http://schemas.microsoft.com/office/drawing/2012/chart" uri="{02D57815-91ED-43cb-92C2-25804820EDAC}">
              <c15:datalabelsRange>
                <c15:f>'DN vs DNAdj'!$E$30:$E$49</c15:f>
                <c15:dlblRangeCache>
                  <c:ptCount val="20"/>
                </c15:dlblRangeCache>
              </c15:datalabelsRange>
            </c:ext>
            <c:ext xmlns:c16="http://schemas.microsoft.com/office/drawing/2014/chart" uri="{C3380CC4-5D6E-409C-BE32-E72D297353CC}">
              <c16:uniqueId val="{00000015-5975-4299-B624-DB2332F51C64}"/>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Notified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DNAdj'!$A$22</c:f>
          <c:strCache>
            <c:ptCount val="1"/>
            <c:pt idx="0">
              <c:v>Number of days difference between Date Review Decision Made recorded and Date Notified Adjusted calculated for records where this difference is over 7 days (all LR)</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DNAdj'!$C$23</c:f>
              <c:strCache>
                <c:ptCount val="1"/>
                <c:pt idx="0">
                  <c:v>Number of records</c:v>
                </c:pt>
              </c:strCache>
            </c:strRef>
          </c:tx>
          <c:spPr>
            <a:solidFill>
              <a:schemeClr val="accent1"/>
            </a:solidFill>
            <a:ln>
              <a:noFill/>
            </a:ln>
            <a:effectLst/>
          </c:spPr>
          <c:invertIfNegative val="0"/>
          <c:cat>
            <c:strRef>
              <c:f>'Decision in 7days from DNAdj'!$B$24:$B$42</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DNAdj'!$C$24:$C$42</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EA7D-449B-81FE-F4AD1AB8960B}"/>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DNAdj'!$F$23</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DNAdj'!$F$24:$F$42</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EA7D-449B-81FE-F4AD1AB8960B}"/>
            </c:ext>
          </c:extLst>
        </c:ser>
        <c:ser>
          <c:idx val="2"/>
          <c:order val="2"/>
          <c:tx>
            <c:strRef>
              <c:f>'Decision in 7days from DNAdj'!$G$23</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7D-449B-81FE-F4AD1AB8960B}"/>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7D-449B-81FE-F4AD1AB8960B}"/>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7D-449B-81FE-F4AD1AB8960B}"/>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7D-449B-81FE-F4AD1AB8960B}"/>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7D-449B-81FE-F4AD1AB8960B}"/>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7D-449B-81FE-F4AD1AB8960B}"/>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7D-449B-81FE-F4AD1AB8960B}"/>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7D-449B-81FE-F4AD1AB8960B}"/>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7D-449B-81FE-F4AD1AB8960B}"/>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7D-449B-81FE-F4AD1AB8960B}"/>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7D-449B-81FE-F4AD1AB8960B}"/>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A7D-449B-81FE-F4AD1AB8960B}"/>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A7D-449B-81FE-F4AD1AB8960B}"/>
                </c:ext>
              </c:extLst>
            </c:dLbl>
            <c:dLbl>
              <c:idx val="13"/>
              <c:layout>
                <c:manualLayout>
                  <c:x val="-0.17415782196443358"/>
                  <c:y val="-0.147517931211362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fld id="{33F40806-E72B-4C7F-948D-B29C83598EAD}" type="CELLRANGE">
                      <a:rPr lang="en-US"/>
                      <a:pPr>
                        <a:defRPr sz="1100" b="1"/>
                      </a:pPr>
                      <a:t>[CELLRANGE]</a:t>
                    </a:fld>
                    <a:endParaRPr lang="en-IE"/>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A7D-449B-81FE-F4AD1AB8960B}"/>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A7D-449B-81FE-F4AD1AB8960B}"/>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7D-449B-81FE-F4AD1AB8960B}"/>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A7D-449B-81FE-F4AD1AB8960B}"/>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A7D-449B-81FE-F4AD1AB8960B}"/>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A7D-449B-81FE-F4AD1AB896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DNAdj'!$G$24:$G$42</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DNAdj'!$A$24:$A$42</c15:f>
                <c15:dlblRangeCache>
                  <c:ptCount val="19"/>
                </c15:dlblRangeCache>
              </c15:datalabelsRange>
            </c:ext>
            <c:ext xmlns:c16="http://schemas.microsoft.com/office/drawing/2014/chart" uri="{C3380CC4-5D6E-409C-BE32-E72D297353CC}">
              <c16:uniqueId val="{00000016-EA7D-449B-81FE-F4AD1AB8960B}"/>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DNAdj'!$A$44</c:f>
          <c:strCache>
            <c:ptCount val="1"/>
            <c:pt idx="0">
              <c:v>Number of days difference between Date Review Decision Made recorded and Date Notified Adjusted calculated for records where this difference is over 7 days where LR=Comprehensive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DNAdj'!$C$45</c:f>
              <c:strCache>
                <c:ptCount val="1"/>
                <c:pt idx="0">
                  <c:v>Number of records</c:v>
                </c:pt>
              </c:strCache>
            </c:strRef>
          </c:tx>
          <c:spPr>
            <a:solidFill>
              <a:schemeClr val="accent1"/>
            </a:solidFill>
            <a:ln>
              <a:noFill/>
            </a:ln>
            <a:effectLst/>
          </c:spPr>
          <c:invertIfNegative val="0"/>
          <c:cat>
            <c:strRef>
              <c:f>'Decision in 7days from DNAdj'!$B$46:$B$64</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DNAdj'!$C$46:$C$64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A762-46D6-9013-76771B39DC70}"/>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DNAdj'!$F$45</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DNAdj'!$F$46:$F$64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A762-46D6-9013-76771B39DC70}"/>
            </c:ext>
          </c:extLst>
        </c:ser>
        <c:ser>
          <c:idx val="2"/>
          <c:order val="2"/>
          <c:tx>
            <c:strRef>
              <c:f>'Decision in 7days from DNAdj'!$G$45</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62-46D6-9013-76771B39DC70}"/>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62-46D6-9013-76771B39DC70}"/>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62-46D6-9013-76771B39DC70}"/>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62-46D6-9013-76771B39DC70}"/>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62-46D6-9013-76771B39DC70}"/>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62-46D6-9013-76771B39DC70}"/>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62-46D6-9013-76771B39DC70}"/>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62-46D6-9013-76771B39DC70}"/>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62-46D6-9013-76771B39DC70}"/>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62-46D6-9013-76771B39DC70}"/>
                </c:ext>
              </c:extLst>
            </c:dLbl>
            <c:dLbl>
              <c:idx val="10"/>
              <c:layout>
                <c:manualLayout>
                  <c:x val="-6.5896795820612031E-2"/>
                  <c:y val="-9.4106957221923124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62-46D6-9013-76771B39DC70}"/>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62-46D6-9013-76771B39DC70}"/>
                </c:ext>
              </c:extLst>
            </c:dLbl>
            <c:dLbl>
              <c:idx val="12"/>
              <c:layout>
                <c:manualLayout>
                  <c:x val="-8.3091010195172177E-2"/>
                  <c:y val="-0.12982123177689295"/>
                </c:manualLayout>
              </c:layout>
              <c:tx>
                <c:rich>
                  <a:bodyPr/>
                  <a:lstStyle/>
                  <a:p>
                    <a:fld id="{C5D6F592-F9DE-415A-BE76-70B1C546C8E1}"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762-46D6-9013-76771B39DC70}"/>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62-46D6-9013-76771B39DC70}"/>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62-46D6-9013-76771B39DC70}"/>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62-46D6-9013-76771B39DC70}"/>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62-46D6-9013-76771B39DC70}"/>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62-46D6-9013-76771B39DC70}"/>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62-46D6-9013-76771B39DC7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DNAdj'!$G$46:$G$64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DNAdj'!$A$46:$A$64</c15:f>
                <c15:dlblRangeCache>
                  <c:ptCount val="19"/>
                </c15:dlblRangeCache>
              </c15:datalabelsRange>
            </c:ext>
            <c:ext xmlns:c16="http://schemas.microsoft.com/office/drawing/2014/chart" uri="{C3380CC4-5D6E-409C-BE32-E72D297353CC}">
              <c16:uniqueId val="{00000015-A762-46D6-9013-76771B39DC70}"/>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DNAdj'!$A$66</c:f>
          <c:strCache>
            <c:ptCount val="1"/>
            <c:pt idx="0">
              <c:v>Number of days difference between Date Review Decision Made recorded and Date Notified Adjusted calculated for records where this difference is over 7 days where LR=Concise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DNAdj'!$C$67</c:f>
              <c:strCache>
                <c:ptCount val="1"/>
                <c:pt idx="0">
                  <c:v>Number of records</c:v>
                </c:pt>
              </c:strCache>
            </c:strRef>
          </c:tx>
          <c:spPr>
            <a:solidFill>
              <a:schemeClr val="accent1"/>
            </a:solidFill>
            <a:ln>
              <a:noFill/>
            </a:ln>
            <a:effectLst/>
          </c:spPr>
          <c:invertIfNegative val="0"/>
          <c:cat>
            <c:strRef>
              <c:f>'Decision in 7days from DNAdj'!$B$68:$B$86</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DNAdj'!$C$68:$C$86</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0543-4744-B80E-013D7F20CB81}"/>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DNAdj'!$F$67</c:f>
              <c:strCache>
                <c:ptCount val="1"/>
                <c:pt idx="0">
                  <c:v>Cumulative %</c:v>
                </c:pt>
              </c:strCache>
            </c:strRef>
          </c:tx>
          <c:spPr>
            <a:ln w="28575" cap="rnd">
              <a:solidFill>
                <a:schemeClr val="accent2"/>
              </a:solidFill>
              <a:round/>
            </a:ln>
            <a:effectLst/>
          </c:spPr>
          <c:marker>
            <c:symbol val="none"/>
          </c:marker>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DNAdj'!$F$68:$F$86</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0543-4744-B80E-013D7F20CB81}"/>
            </c:ext>
          </c:extLst>
        </c:ser>
        <c:ser>
          <c:idx val="2"/>
          <c:order val="2"/>
          <c:tx>
            <c:strRef>
              <c:f>'Decision in 7days from DNAdj'!$G$67</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3-4744-B80E-013D7F20CB81}"/>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43-4744-B80E-013D7F20CB81}"/>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3-4744-B80E-013D7F20CB81}"/>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43-4744-B80E-013D7F20CB81}"/>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43-4744-B80E-013D7F20CB81}"/>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43-4744-B80E-013D7F20CB81}"/>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43-4744-B80E-013D7F20CB81}"/>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43-4744-B80E-013D7F20CB81}"/>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43-4744-B80E-013D7F20CB81}"/>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3-4744-B80E-013D7F20CB81}"/>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543-4744-B80E-013D7F20CB81}"/>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3-4744-B80E-013D7F20CB81}"/>
                </c:ext>
              </c:extLst>
            </c:dLbl>
            <c:dLbl>
              <c:idx val="12"/>
              <c:layout>
                <c:manualLayout>
                  <c:x val="-7.3712347809048465E-2"/>
                  <c:y val="-0.11394822086357304"/>
                </c:manualLayout>
              </c:layout>
              <c:tx>
                <c:rich>
                  <a:bodyPr/>
                  <a:lstStyle/>
                  <a:p>
                    <a:fld id="{921607CA-E2D8-453D-BB76-70547C388097}"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543-4744-B80E-013D7F20CB81}"/>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3-4744-B80E-013D7F20CB81}"/>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543-4744-B80E-013D7F20CB81}"/>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543-4744-B80E-013D7F20CB81}"/>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543-4744-B80E-013D7F20CB81}"/>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543-4744-B80E-013D7F20CB81}"/>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543-4744-B80E-013D7F20CB8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SAO'!$F$51:$F$64</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DNAdj'!$G$68:$G$86</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DNAdj'!$A$68:$A$86</c15:f>
                <c15:dlblRangeCache>
                  <c:ptCount val="19"/>
                </c15:dlblRangeCache>
              </c15:datalabelsRange>
            </c:ext>
            <c:ext xmlns:c16="http://schemas.microsoft.com/office/drawing/2014/chart" uri="{C3380CC4-5D6E-409C-BE32-E72D297353CC}">
              <c16:uniqueId val="{00000015-0543-4744-B80E-013D7F20CB81}"/>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1</xdr:col>
      <xdr:colOff>13920</xdr:colOff>
      <xdr:row>13</xdr:row>
      <xdr:rowOff>15385</xdr:rowOff>
    </xdr:from>
    <xdr:to>
      <xdr:col>5</xdr:col>
      <xdr:colOff>1206499</xdr:colOff>
      <xdr:row>28</xdr:row>
      <xdr:rowOff>105832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16850</xdr:colOff>
      <xdr:row>13</xdr:row>
      <xdr:rowOff>15385</xdr:rowOff>
    </xdr:from>
    <xdr:to>
      <xdr:col>9</xdr:col>
      <xdr:colOff>825499</xdr:colOff>
      <xdr:row>28</xdr:row>
      <xdr:rowOff>105832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16118</xdr:colOff>
      <xdr:row>32</xdr:row>
      <xdr:rowOff>17828</xdr:rowOff>
    </xdr:from>
    <xdr:to>
      <xdr:col>8</xdr:col>
      <xdr:colOff>1174750</xdr:colOff>
      <xdr:row>49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114300</xdr:colOff>
      <xdr:row>24</xdr:row>
      <xdr:rowOff>85724</xdr:rowOff>
    </xdr:from>
    <xdr:to>
      <xdr:col>22</xdr:col>
      <xdr:colOff>304800</xdr:colOff>
      <xdr:row>42</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xdr:colOff>
      <xdr:row>45</xdr:row>
      <xdr:rowOff>9524</xdr:rowOff>
    </xdr:from>
    <xdr:to>
      <xdr:col>26</xdr:col>
      <xdr:colOff>219075</xdr:colOff>
      <xdr:row>61</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19049</xdr:colOff>
      <xdr:row>29</xdr:row>
      <xdr:rowOff>9524</xdr:rowOff>
    </xdr:from>
    <xdr:to>
      <xdr:col>26</xdr:col>
      <xdr:colOff>219075</xdr:colOff>
      <xdr:row>45</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600074</xdr:colOff>
      <xdr:row>23</xdr:row>
      <xdr:rowOff>38099</xdr:rowOff>
    </xdr:from>
    <xdr:to>
      <xdr:col>21</xdr:col>
      <xdr:colOff>190500</xdr:colOff>
      <xdr:row>40</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19049</xdr:colOff>
      <xdr:row>45</xdr:row>
      <xdr:rowOff>66674</xdr:rowOff>
    </xdr:from>
    <xdr:to>
      <xdr:col>21</xdr:col>
      <xdr:colOff>219075</xdr:colOff>
      <xdr:row>61</xdr:row>
      <xdr:rowOff>66675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19049</xdr:colOff>
      <xdr:row>67</xdr:row>
      <xdr:rowOff>66674</xdr:rowOff>
    </xdr:from>
    <xdr:to>
      <xdr:col>21</xdr:col>
      <xdr:colOff>219075</xdr:colOff>
      <xdr:row>83</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95249</xdr:colOff>
      <xdr:row>1</xdr:row>
      <xdr:rowOff>0</xdr:rowOff>
    </xdr:from>
    <xdr:to>
      <xdr:col>16</xdr:col>
      <xdr:colOff>304800</xdr:colOff>
      <xdr:row>5</xdr:row>
      <xdr:rowOff>257175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333375</xdr:colOff>
      <xdr:row>1</xdr:row>
      <xdr:rowOff>0</xdr:rowOff>
    </xdr:from>
    <xdr:to>
      <xdr:col>25</xdr:col>
      <xdr:colOff>542926</xdr:colOff>
      <xdr:row>5</xdr:row>
      <xdr:rowOff>257175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600075</xdr:colOff>
      <xdr:row>7</xdr:row>
      <xdr:rowOff>133350</xdr:rowOff>
    </xdr:from>
    <xdr:to>
      <xdr:col>3</xdr:col>
      <xdr:colOff>533400</xdr:colOff>
      <xdr:row>20</xdr:row>
      <xdr:rowOff>28575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660400</xdr:colOff>
      <xdr:row>7</xdr:row>
      <xdr:rowOff>133350</xdr:rowOff>
    </xdr:from>
    <xdr:to>
      <xdr:col>9</xdr:col>
      <xdr:colOff>117475</xdr:colOff>
      <xdr:row>20</xdr:row>
      <xdr:rowOff>28575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244475</xdr:colOff>
      <xdr:row>7</xdr:row>
      <xdr:rowOff>133350</xdr:rowOff>
    </xdr:from>
    <xdr:to>
      <xdr:col>15</xdr:col>
      <xdr:colOff>406400</xdr:colOff>
      <xdr:row>20</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533400</xdr:colOff>
      <xdr:row>7</xdr:row>
      <xdr:rowOff>133350</xdr:rowOff>
    </xdr:from>
    <xdr:to>
      <xdr:col>22</xdr:col>
      <xdr:colOff>85725</xdr:colOff>
      <xdr:row>20</xdr:row>
      <xdr:rowOff>28575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504824</xdr:colOff>
      <xdr:row>90</xdr:row>
      <xdr:rowOff>104774</xdr:rowOff>
    </xdr:from>
    <xdr:to>
      <xdr:col>21</xdr:col>
      <xdr:colOff>95250</xdr:colOff>
      <xdr:row>106</xdr:row>
      <xdr:rowOff>104775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504824</xdr:colOff>
      <xdr:row>112</xdr:row>
      <xdr:rowOff>104774</xdr:rowOff>
    </xdr:from>
    <xdr:to>
      <xdr:col>21</xdr:col>
      <xdr:colOff>95250</xdr:colOff>
      <xdr:row>128</xdr:row>
      <xdr:rowOff>104775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9</xdr:row>
      <xdr:rowOff>0</xdr:rowOff>
    </xdr:from>
    <xdr:to>
      <xdr:col>4</xdr:col>
      <xdr:colOff>600075</xdr:colOff>
      <xdr:row>24</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676275</xdr:colOff>
      <xdr:row>9</xdr:row>
      <xdr:rowOff>0</xdr:rowOff>
    </xdr:from>
    <xdr:to>
      <xdr:col>12</xdr:col>
      <xdr:colOff>533400</xdr:colOff>
      <xdr:row>24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9</xdr:row>
      <xdr:rowOff>0</xdr:rowOff>
    </xdr:from>
    <xdr:to>
      <xdr:col>21</xdr:col>
      <xdr:colOff>352425</xdr:colOff>
      <xdr:row>24</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28575</xdr:colOff>
      <xdr:row>19</xdr:row>
      <xdr:rowOff>57150</xdr:rowOff>
    </xdr:from>
    <xdr:to>
      <xdr:col>19</xdr:col>
      <xdr:colOff>571500</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590550</xdr:colOff>
      <xdr:row>19</xdr:row>
      <xdr:rowOff>57150</xdr:rowOff>
    </xdr:from>
    <xdr:to>
      <xdr:col>26</xdr:col>
      <xdr:colOff>38100</xdr:colOff>
      <xdr:row>30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66675</xdr:colOff>
      <xdr:row>19</xdr:row>
      <xdr:rowOff>57150</xdr:rowOff>
    </xdr:from>
    <xdr:to>
      <xdr:col>29</xdr:col>
      <xdr:colOff>428625</xdr:colOff>
      <xdr:row>30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57150</xdr:colOff>
      <xdr:row>19</xdr:row>
      <xdr:rowOff>57150</xdr:rowOff>
    </xdr:from>
    <xdr:to>
      <xdr:col>14</xdr:col>
      <xdr:colOff>600075</xdr:colOff>
      <xdr:row>30</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219075</xdr:colOff>
      <xdr:row>19</xdr:row>
      <xdr:rowOff>28575</xdr:rowOff>
    </xdr:from>
    <xdr:to>
      <xdr:col>15</xdr:col>
      <xdr:colOff>152400</xdr:colOff>
      <xdr:row>29</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19</xdr:row>
      <xdr:rowOff>28575</xdr:rowOff>
    </xdr:from>
    <xdr:to>
      <xdr:col>21</xdr:col>
      <xdr:colOff>104775</xdr:colOff>
      <xdr:row>29</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19050</xdr:colOff>
      <xdr:row>19</xdr:row>
      <xdr:rowOff>28575</xdr:rowOff>
    </xdr:from>
    <xdr:to>
      <xdr:col>26</xdr:col>
      <xdr:colOff>190500</xdr:colOff>
      <xdr:row>29</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219075</xdr:colOff>
      <xdr:row>18</xdr:row>
      <xdr:rowOff>28575</xdr:rowOff>
    </xdr:from>
    <xdr:to>
      <xdr:col>15</xdr:col>
      <xdr:colOff>152400</xdr:colOff>
      <xdr:row>28</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18</xdr:row>
      <xdr:rowOff>28575</xdr:rowOff>
    </xdr:from>
    <xdr:to>
      <xdr:col>21</xdr:col>
      <xdr:colOff>104775</xdr:colOff>
      <xdr:row>28</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19050</xdr:colOff>
      <xdr:row>18</xdr:row>
      <xdr:rowOff>28575</xdr:rowOff>
    </xdr:from>
    <xdr:to>
      <xdr:col>26</xdr:col>
      <xdr:colOff>190500</xdr:colOff>
      <xdr:row>28</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276225</xdr:colOff>
      <xdr:row>23</xdr:row>
      <xdr:rowOff>95250</xdr:rowOff>
    </xdr:from>
    <xdr:to>
      <xdr:col>18</xdr:col>
      <xdr:colOff>581025</xdr:colOff>
      <xdr:row>36</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9525</xdr:colOff>
      <xdr:row>23</xdr:row>
      <xdr:rowOff>95250</xdr:rowOff>
    </xdr:from>
    <xdr:to>
      <xdr:col>28</xdr:col>
      <xdr:colOff>190500</xdr:colOff>
      <xdr:row>36</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95250</xdr:colOff>
      <xdr:row>63</xdr:row>
      <xdr:rowOff>38100</xdr:rowOff>
    </xdr:from>
    <xdr:to>
      <xdr:col>18</xdr:col>
      <xdr:colOff>400050</xdr:colOff>
      <xdr:row>73</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438150</xdr:colOff>
      <xdr:row>63</xdr:row>
      <xdr:rowOff>38099</xdr:rowOff>
    </xdr:from>
    <xdr:to>
      <xdr:col>28</xdr:col>
      <xdr:colOff>9525</xdr:colOff>
      <xdr:row>73</xdr:row>
      <xdr:rowOff>171449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1" name="Table1" displayName="Table1" ref="A1:C4" totalsRowShown="0">
  <autoFilter ref="A1:C4"/>
  <sortState ref="A2:B3">
    <sortCondition ref="A1:A3"/>
  </sortState>
  <tableColumns count="3">
    <tableColumn id="1" name="Incident number"/>
    <tableColumn id="2" name="Calculated location" dataDxfId="246"/>
    <tableColumn id="3" name="Additional calculated location"/>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14:B38" totalsRowShown="0">
  <autoFilter ref="A14:B38"/>
  <sortState ref="A15:B38">
    <sortCondition ref="A14:A38"/>
  </sortState>
  <tableColumns count="2">
    <tableColumn id="1" name="Location E listed in NIMS"/>
    <tableColumn id="2" name="Hospital listed in calculated report" dataDxfId="245" dataCellStyle="Normal 2"/>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47:E49" totalsRowShown="0">
  <autoFilter ref="A47:E49"/>
  <tableColumns count="5">
    <tableColumn id="1" name="Identificator">
      <calculatedColumnFormula>CONCATENATE(B48,C48)</calculatedColumnFormula>
    </tableColumn>
    <tableColumn id="2" name="Division" dataDxfId="244"/>
    <tableColumn id="3" name="Location B" dataDxfId="243"/>
    <tableColumn id="4" name="Calculated location" dataDxfId="242"/>
    <tableColumn id="5" name="Replace Division"/>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61:B114" totalsRowShown="0" headerRowDxfId="241" dataDxfId="240">
  <autoFilter ref="A61:B114"/>
  <tableColumns count="2">
    <tableColumn id="1" name="Group as calculated" dataDxfId="239"/>
    <tableColumn id="2" name="Additional loc as calculated" dataDxfId="238" dataCellStyle="Normal 2"/>
  </tableColumns>
  <tableStyleInfo name="TableStyleMedium3" showFirstColumn="0" showLastColumn="0" showRowStripes="1" showColumnStripes="0"/>
</table>
</file>

<file path=xl/tables/table5.xml><?xml version="1.0" encoding="utf-8"?>
<table xmlns="http://schemas.openxmlformats.org/spreadsheetml/2006/main" id="7" name="Table6" displayName="Table6" ref="A119:E125" totalsRowShown="0">
  <autoFilter ref="A119:E125"/>
  <sortState ref="A115:E120">
    <sortCondition ref="A114:A120"/>
  </sortState>
  <tableColumns count="5">
    <tableColumn id="1" name="Identificator">
      <calculatedColumnFormula>CONCATENATE(Table6[Division],Table6[Location B],Table6[Location E])</calculatedColumnFormula>
    </tableColumn>
    <tableColumn id="2" name="Division" dataDxfId="237"/>
    <tableColumn id="3" name="Location B" dataDxfId="236"/>
    <tableColumn id="4" name="Location E" dataDxfId="235"/>
    <tableColumn id="5" name="Calculated location"/>
  </tableColumns>
  <tableStyleInfo name="TableStyleMedium2" showFirstColumn="0" showLastColumn="0" showRowStripes="1" showColumnStripes="0"/>
</table>
</file>

<file path=xl/tables/table6.xml><?xml version="1.0" encoding="utf-8"?>
<table xmlns="http://schemas.openxmlformats.org/spreadsheetml/2006/main" id="8" name="Table7" displayName="Table7" ref="A135:F165" totalsRowShown="0" headerRowDxfId="234" tableBorderDxfId="233">
  <autoFilter ref="A135:F165"/>
  <sortState ref="A131:F160">
    <sortCondition ref="A130:A160"/>
  </sortState>
  <tableColumns count="6">
    <tableColumn id="1" name="Identificator" dataDxfId="232">
      <calculatedColumnFormula>CONCATENATE(Table7[[#This Row],[Division]],Table7[[#This Row],[Location B]],Table7[[#This Row],[Location E]],Table7[[#This Row],[Location F]])</calculatedColumnFormula>
    </tableColumn>
    <tableColumn id="2" name="Division" dataDxfId="231"/>
    <tableColumn id="3" name="Location B"/>
    <tableColumn id="4" name="Location E"/>
    <tableColumn id="5" name="Location F"/>
    <tableColumn id="6" name="Calculated location"/>
  </tableColumns>
  <tableStyleInfo name="TableStyleMedium2" showFirstColumn="0" showLastColumn="0" showRowStripes="1" showColumnStripes="0"/>
</table>
</file>

<file path=xl/tables/table7.xml><?xml version="1.0" encoding="utf-8"?>
<table xmlns="http://schemas.openxmlformats.org/spreadsheetml/2006/main" id="9" name="Table8" displayName="Table8" ref="A172:G202" totalsRowShown="0">
  <autoFilter ref="A172:G202"/>
  <sortState ref="A168:G197">
    <sortCondition ref="A167:A197"/>
  </sortState>
  <tableColumns count="7">
    <tableColumn id="1" name="Identificator" dataDxfId="230">
      <calculatedColumnFormula>CONCATENATE(Table8[[#This Row],[Division]],Table8[[#This Row],[Location B]],Table8[[#This Row],[Location E]],Table8[[#This Row],[Location F]],Table8[[#This Row],[Location G]])</calculatedColumnFormula>
    </tableColumn>
    <tableColumn id="2" name="Division" dataDxfId="229"/>
    <tableColumn id="3" name="Location B"/>
    <tableColumn id="4" name="Location E"/>
    <tableColumn id="5" name="Location F"/>
    <tableColumn id="6" name="Location G"/>
    <tableColumn id="7" name="Calculated location"/>
  </tableColumns>
  <tableStyleInfo name="TableStyleMedium2" showFirstColumn="0" showLastColumn="0" showRowStripes="1" showColumnStripes="0"/>
</table>
</file>

<file path=xl/tables/table8.xml><?xml version="1.0" encoding="utf-8"?>
<table xmlns="http://schemas.openxmlformats.org/spreadsheetml/2006/main" id="6" name="Table9" displayName="Table9" ref="A209:D210" totalsRowShown="0">
  <autoFilter ref="A209:D210"/>
  <tableColumns count="4">
    <tableColumn id="1" name="Identificator">
      <calculatedColumnFormula>CONCATENATE(Table9[Division],Table9[Location B])</calculatedColumnFormula>
    </tableColumn>
    <tableColumn id="2" name="Division" dataDxfId="228"/>
    <tableColumn id="3" name="Location B" dataDxfId="227"/>
    <tableColumn id="4" name="comment"/>
  </tableColumns>
  <tableStyleInfo name="TableStyleMedium2" showFirstColumn="0" showLastColumn="0" showRowStripes="1" showColumnStripes="0"/>
</table>
</file>

<file path=xl/tables/table9.xml><?xml version="1.0" encoding="utf-8"?>
<table xmlns="http://schemas.openxmlformats.org/spreadsheetml/2006/main" id="2" name="Table2" displayName="Table2" ref="A1:CL2" totalsRowShown="0" headerRowDxfId="222" dataDxfId="221">
  <sortState ref="B2:CV2188">
    <sortCondition ref="B1:B2188"/>
  </sortState>
  <tableColumns count="90">
    <tableColumn id="49" name="Record exclusion" dataDxfId="220">
      <calculatedColumnFormula>IF(AND(Table2[[#This Row],[Date Notified (Adjusted)]]&gt;=start125,Table2[[#This Row],[Date Notified (Adjusted)]]&lt;=closeREP),"in scope","not in scope")</calculatedColumnFormula>
    </tableColumn>
    <tableColumn id="13" name="Record Number" dataDxfId="219"/>
    <tableColumn id="24" name="Date Notified" dataDxfId="218"/>
    <tableColumn id="2" name="Date of Incident" dataDxfId="217"/>
    <tableColumn id="1" name="Incident Create Date" dataDxfId="216"/>
    <tableColumn id="3" name="Date notified to SAO" dataDxfId="215"/>
    <tableColumn id="4" name="Division" dataDxfId="214"/>
    <tableColumn id="34" name="Service" dataDxfId="213"/>
    <tableColumn id="5" name="Location Desc Level B" dataDxfId="212"/>
    <tableColumn id="25" name="Location Desc Level C" dataDxfId="211"/>
    <tableColumn id="6" name="Location Desc Level E" dataDxfId="210"/>
    <tableColumn id="7" name="Location Desc Level F" dataDxfId="209"/>
    <tableColumn id="23" name="Location Desc Level G" dataDxfId="208"/>
    <tableColumn id="8" name="Date Review Accepted by Commissioner" dataDxfId="207"/>
    <tableColumn id="9" name="Level of Review Required" dataDxfId="206"/>
    <tableColumn id="10" name="Approach to Review" dataDxfId="205"/>
    <tableColumn id="11" name="Severity Rating" dataDxfId="204"/>
    <tableColumn id="29" name="Category of incident" dataDxfId="203"/>
    <tableColumn id="12" name="Who was involved" dataDxfId="202"/>
    <tableColumn id="14" name="Incident / Hazard Category" dataDxfId="201"/>
    <tableColumn id="33" name="Sub Hazard Type" dataDxfId="200"/>
    <tableColumn id="31" name="Summary of the Incident" dataDxfId="199"/>
    <tableColumn id="32" name="Outcome At Time Of Incident Reporting" dataDxfId="198"/>
    <tableColumn id="36" name="Additional Outcome Since Incident" dataDxfId="197"/>
    <tableColumn id="37" name="Level of Independence required" dataDxfId="196"/>
    <tableColumn id="38" name="Did the Incident Relate to" dataDxfId="195"/>
    <tableColumn id="39" name="Problem/Cause" dataDxfId="194"/>
    <tableColumn id="40" name="Where (Hierarchy)" dataDxfId="193"/>
    <tableColumn id="30" name="Did this happen" dataDxfId="192"/>
    <tableColumn id="55" name="Date Review Decision Made" dataDxfId="191"/>
    <tableColumn id="56" name="Date Review Started" dataDxfId="190"/>
    <tableColumn id="57" name="Reason/Rationale for aggregate/no review" dataDxfId="189"/>
    <tableColumn id="58" name="Type Of Injury" dataDxfId="188"/>
    <tableColumn id="53" name="Is this a Serious Reportable Event?" dataDxfId="187"/>
    <tableColumn id="54" name="Serious Reportable Event Category" dataDxfId="186"/>
    <tableColumn id="48" name="Serious Reportable Event Type" dataDxfId="185"/>
    <tableColumn id="44" name="Statement of Findings" dataDxfId="184"/>
    <tableColumn id="68" name="Review Status" dataDxfId="183"/>
    <tableColumn id="70" name="Has Open Disclosure Happened?" dataDxfId="182"/>
    <tableColumn id="71" name="Reason for non Open Disclosure" dataDxfId="181"/>
    <tableColumn id="63" name="Corrective actions to reduce reoccurence" dataDxfId="180"/>
    <tableColumn id="64" name="Other Corrective Actions" dataDxfId="179"/>
    <tableColumn id="67" name="Main contributory factors HSE" dataDxfId="178"/>
    <tableColumn id="72" name="Commissioner name"/>
    <tableColumn id="73" name="QPS manager"/>
    <tableColumn id="74" name="Reviewer name"/>
    <tableColumn id="127" name="Date of Birth" dataDxfId="177"/>
    <tableColumn id="41" name="MIN DATE" dataDxfId="176">
      <calculatedColumnFormula>IF(AND(ISBLANK(Table2[[#This Row],[Date Notified]]),ISBLANK(Table2[[#This Row],[Date notified to SAO]])),Table2[[#This Row],[Incident Create Date]],
IF(Table2[[#This Row],[Date Notified]]=Table2[[#This Row],[Date of Incident]],Table2[[#This Row],[Date Notified]],
IF(AND(ISBLANK(Table2[[#This Row],[Date notified to SAO]]),Table2[[#This Row],[Date Notified]]&lt;&gt;Table2[[#This Row],[Date of Incident]]),MIN(Table2[[#This Row],[Date Notified]],Table2[[#This Row],[Incident Create Date]]),
IF(Table2[[#This Row],[Date Notified]]&lt;&gt;Table2[[#This Row],[Date of Incident]],MIN(Table2[[#This Row],[Date Notified]],Table2[[#This Row],[Incident Create Date]],Table2[[#This Row],[Date notified to SAO]])))))</calculatedColumnFormula>
    </tableColumn>
    <tableColumn id="42" name="Date Notified (Adjusted)" dataDxfId="175">
      <calculatedColumnFormula>IF(Table2[[#This Row],[MIN DATE]]&lt;Table2[[#This Row],[Date of Incident]],Table2[[#This Row],[Date of Incident]],Table2[[#This Row],[MIN DATE]])</calculatedColumnFormula>
    </tableColumn>
    <tableColumn id="18" name="Calculated Location" dataDxfId="174">
      <calculatedColumnFormula>IF(COUNTIF(Table1[Incident number],Table2[[#This Row],[Record Number]])&gt;0,
     VLOOKUP(Table2[[#This Row],[Record Number]],Table1[#All],2,FALSE),
IF(NOT(ISERROR(VLOOKUP(CONCATENATE(Table2[[#This Row],[Division]],Table2[[#This Row],[Location Desc Level B]]),Table4[#All],4,FALSE))),
 VLOOKUP(CONCATENATE(Table2[[#This Row],[Division]],Table2[[#This Row],[Location Desc Level B]]),Table4[#All],4,FALSE),
 IF(NOT(ISERROR(VLOOKUP(CONCATENATE(Table2[[#This Row],[Division]],Table2[[#This Row],[Location Desc Level B]],Table2[[#This Row],[Location Desc Level E]]),Table6[#All],5,FALSE))),
  VLOOKUP(CONCATENATE(Table2[[#This Row],[Division]],Table2[[#This Row],[Location Desc Level B]],Table2[[#This Row],[Location Desc Level E]]),Table6[#All],5,FALSE),
  IF(NOT(ISERROR(VLOOKUP(CONCATENATE(Table2[[#This Row],[Division]],Table2[[#This Row],[Location Desc Level B]],Table2[[#This Row],[Location Desc Level E]],Table2[[#This Row],[Location Desc Level F]]),Table7[#All],6,FALSE))),
   VLOOKUP(CONCATENATE(Table2[[#This Row],[Division]],Table2[[#This Row],[Location Desc Level B]],Table2[[#This Row],[Location Desc Level E]],Table2[[#This Row],[Location Desc Level F]]),Table7[#All],6,FALSE),
   IF(NOT(ISERROR(VLOOKUP(CONCATENATE(Table2[[#This Row],[Division]],Table2[[#This Row],[Location Desc Level B]],Table2[[#This Row],[Location Desc Level E]],Table2[[#This Row],[Location Desc Level F]],Table2[[#This Row],[Location Desc Level G]]),Table8[#All],7,FALSE))),
    VLOOKUP(CONCATENATE(Table2[[#This Row],[Division]],Table2[[#This Row],[Location Desc Level B]],Table2[[#This Row],[Location Desc Level E]],Table2[[#This Row],[Location Desc Level F]],Table2[[#This Row],[Location Desc Level G]]),Table8[#All],7,FALSE),
IF(COUNTIF(Table9[Identificator],CONCATENATE(Table2[[#This Row],[Division]],Table2[[#This Row],[Location Desc Level B]]))&gt;0,
    Table2[[#This Row],[Location Desc Level B]],
IF(COUNTIF(Table2[[#This Row],[Location Desc Level C]],"National Ambulance Service*")&gt;0,"National Ambulance Service",
     IF(Table2[[#This Row],[Location Desc Level B]]=0,Table2[[#This Row],[Division]],Table2[[#This Row],[Location Desc Level B]]))))))))</calculatedColumnFormula>
    </tableColumn>
    <tableColumn id="22" name="Additional calculated location" dataDxfId="173">
      <calculatedColumnFormula>IF(AND(COUNTIF(Table1[Incident number],Table2[[#This Row],[Record Number]])&gt;0,COUNTIF(Table2[[#This Row],[Calculated Location]],"CHO*")=0),
 VLOOKUP(Table2[[#This Row],[Record Number]],Table1[#All],3,FALSE),
IF(AND(COUNTIF(Table3[Location E listed in NIMS],Table2[[#This Row],[Location Desc Level E]])&gt;0,COUNTIF(Table2[[#This Row],[Calculated Location]],"*Group*")=1),
 VLOOKUP(Table2[[#This Row],[Location Desc Level E]],Table3[#All],2,FALSE),
IF(AND(COUNTIF(Table3[Location E listed in NIMS],Table2[[#This Row],[Location Desc Level E]])=0,COUNTIF(Table2[[#This Row],[Calculated Location]],"*Group*")=1),
 Table2[[#This Row],[Location Desc Level E]],"")))</calculatedColumnFormula>
    </tableColumn>
    <tableColumn id="62" name="outcome" dataDxfId="172">
      <calculatedColumnFormula>IF(AND(COUNTIF(Table2[[#This Row],[Outcome At Time Of Incident Reporting]],"*miss*")&gt;0,ISBLANK(Table2[[#This Row],[Additional Outcome Since Incident]])),"0 - Near Miss",CHOOSE(IF(NOT(ISERROR(VALUE(LEFT(Table2[[#This Row],[Additional Outcome Since Incident]],1)))),MAX(VALUE(LEFT(Table2[[#This Row],[Outcome At Time Of Incident Reporting]],1)),VALUE(LEFT(Table2[[#This Row],[Additional Outcome Since Incident]],1))),VALUE(LEFT(Table2[[#This Row],[Outcome At Time Of Incident Reporting]],1))),"1 - No Injury","2 - Injury not requiring first aid","3 - Injury or illness, requiring first aid","4 - Injury requiring medical treatment","5 - Long Term disability/incapacity (incl. Psychosocial)","6 - Permanent/Incapacity (incl. Psychosocial)","7 - Death"))</calculatedColumnFormula>
    </tableColumn>
    <tableColumn id="65" name="SRE type" dataDxfId="171">
      <calculatedColumnFormula>IF(COUNTIF(Table2[[#This Row],[Serious Reportable Event Type]],"*fall*")&gt;0,"Falls",IF(COUNTIF(Table2[[#This Row],[Serious Reportable Event Type]],"*pressure ulcer*")&gt;0,"Pressure ulcers",IF(Table2[[#This Row],[Is this a Serious Reportable Event?]]="Yes","Other","no")))</calculatedColumnFormula>
    </tableColumn>
    <tableColumn id="75" name="name commissioner" dataDxfId="170">
      <calculatedColumnFormula>IF(OR(ISBLANK(Table2[Commissioner name]),Table2[Commissioner name]="",LEN(TRIM(Table2[Commissioner name]))&lt;2),"red",IF(LEN(Table2[Commissioner name])&lt;8,"amber","green"))</calculatedColumnFormula>
    </tableColumn>
    <tableColumn id="82" name="name QPS" dataDxfId="169">
      <calculatedColumnFormula>IF(OR(ISBLANK(Table2[QPS manager]),Table2[QPS manager]="",LEN(TRIM(Table2[QPS manager]))&lt;2),"red",IF(LEN(Table2[QPS manager])&lt;8,"amber","green"))</calculatedColumnFormula>
    </tableColumn>
    <tableColumn id="83" name="name reviewer" dataDxfId="168">
      <calculatedColumnFormula>IF(OR(ISBLANK(Table2[Reviewer name]),Table2[Reviewer name]="",LEN(TRIM(Table2[Reviewer name]))&lt;2),"red",IF(LEN(Table2[Reviewer name])&lt;8,"amber","green"))</calculatedColumnFormula>
    </tableColumn>
    <tableColumn id="111" name="QPS name second check" dataDxfId="167"/>
    <tableColumn id="123" name="reviewer name second check" dataDxfId="166"/>
    <tableColumn id="124" name="commissioner name second test" dataDxfId="165"/>
    <tableColumn id="77" name="decision review from DNAdj" dataDxfId="164">
      <calculatedColumnFormula>IF(ISBLANK(Table2[[#This Row],[Date Review Decision Made]]),"empty",Table2[[#This Row],[Date Review Decision Made]]-Table2[[#This Row],[Date Notified (Adjusted)]])</calculatedColumnFormula>
    </tableColumn>
    <tableColumn id="15" name="Extract-DNAdj (days since open)" dataDxfId="163">
      <calculatedColumnFormula>_xlnm.extract-Table2[[#This Row],[Date Notified (Adjusted)]]</calculatedColumnFormula>
    </tableColumn>
    <tableColumn id="81" name="should have review completed" dataDxfId="162">
      <calculatedColumnFormula>IF(Table2[[#This Row],[Date Notified (Adjusted)]]&lt;=revdue,"review should be closed","under 125d since DNAdj")</calculatedColumnFormula>
    </tableColumn>
    <tableColumn id="91" name="DNAdj year" dataDxfId="161">
      <calculatedColumnFormula>YEAR(Table2[[#This Row],[Date Notified (Adjusted)]])</calculatedColumnFormula>
    </tableColumn>
    <tableColumn id="92" name="create-occurrence" dataDxfId="160">
      <calculatedColumnFormula>Table2[[#This Row],[Incident Create Date]]-Table2[[#This Row],[Date of Incident]]</calculatedColumnFormula>
    </tableColumn>
    <tableColumn id="93" name="create-DNAdj" dataDxfId="159">
      <calculatedColumnFormula>Table2[[#This Row],[Incident Create Date]]-Table2[[#This Row],[Date Notified (Adjusted)]]</calculatedColumnFormula>
    </tableColumn>
    <tableColumn id="103" name="DRABC-decision" dataDxfId="158">
      <calculatedColumnFormula>IF(AND(NOT(ISBLANK(Table2[[#This Row],[Date Review Decision Made]])),NOT(ISBLANK(Table2[[#This Row],[Date Review Accepted by Commissioner]]))),Table2[[#This Row],[Date Review Accepted by Commissioner]]-Table2[[#This Row],[Date Review Decision Made]],"at least one missing")</calculatedColumnFormula>
    </tableColumn>
    <tableColumn id="96" name="wrong sequence" dataDxfId="157">
      <calculatedColumnFormula>IF(OR(
AND(NOT(ISBLANK(Table2[[#This Row],[Date Review Decision Made]])),Table2[[#This Row],[Date Review Decision Made]]&lt;Table2[[#This Row],[Date Notified (Adjusted)]]),
AND(NOT(ISBLANK(Table2[[#This Row],[Date Review Started]])),Table2[[#This Row],[Date Review Started]]&lt;Table2[[#This Row],[Date Notified (Adjusted)]]),
AND(NOT(ISBLANK(Table2[[#This Row],[Date Review Accepted by Commissioner]])),Table2[[#This Row],[Date Review Accepted by Commissioner]]&lt;Table2[[#This Row],[Date Notified (Adjusted)]]),
AND(NOT(ISBLANK(Table2[[#This Row],[Date Review Started]])),NOT(ISBLANK(Table2[[#This Row],[Date Review Decision Made]])),Table2[[#This Row],[Date Review Started]]&lt;Table2[[#This Row],[Date Review Decision Made]]),
AND(NOT(ISBLANK(Table2[[#This Row],[Date Review Started]])),NOT(ISBLANK(Table2[[#This Row],[Date Review Accepted by Commissioner]])),Table2[[#This Row],[Date Review Accepted by Commissioner]]&lt;Table2[[#This Row],[Date Review Started]]),
AND(NOT(ISBLANK(Table2[[#This Row],[Date Review Decision Made]])),NOT(ISBLANK(Table2[[#This Row],[Date Review Accepted by Commissioner]])),Table2[[#This Row],[Date Review Accepted by Commissioner]]&lt;Table2[[#This Row],[Date Review Decision Made]])),"wrong sequence","")</calculatedColumnFormula>
    </tableColumn>
    <tableColumn id="97" name="what is wrong" dataDxfId="156">
      <calculatedColumnFormula>CONCATENATE(
IF(AND(NOT(ISBLANK(Table2[[#This Row],[Date Review Decision Made]])),Table2[[#This Row],[Date Review Decision Made]]&lt;Table2[[#This Row],[Date Notified (Adjusted)]]),"Decision Rev before DNAdj ",""),
IF(AND(NOT(ISBLANK(Table2[[#This Row],[Date Review Started]])),Table2[[#This Row],[Date Review Started]]&lt;Table2[[#This Row],[Date Notified (Adjusted)]]),"Rev Started before DNAdj ",""),
IF(AND(NOT(ISBLANK(Table2[[#This Row],[Date Review Accepted by Commissioner]])),Table2[[#This Row],[Date Review Accepted by Commissioner]]&lt;Table2[[#This Row],[Date Notified (Adjusted)]]),"Rev Accepted before DNAdj ",""),
IF(AND(NOT(ISBLANK(Table2[[#This Row],[Date Review Started]])),NOT(ISBLANK(Table2[[#This Row],[Date Review Decision Made]])),Table2[[#This Row],[Date Review Started]]&lt;Table2[[#This Row],[Date Review Decision Made]]),"Rev Started before Decision Rev ",""),
IF(AND(NOT(ISBLANK(Table2[[#This Row],[Date Review Started]])),NOT(ISBLANK(Table2[[#This Row],[Date Review Accepted by Commissioner]])),Table2[[#This Row],[Date Review Accepted by Commissioner]]&lt;Table2[[#This Row],[Date Review Started]]),"Rev Accepted before Rev Satrted ",""),
IF(AND(NOT(ISBLANK(Table2[[#This Row],[Date Review Decision Made]])),NOT(ISBLANK(Table2[[#This Row],[Date Review Accepted by Commissioner]])),Table2[[#This Row],[Date Review Accepted by Commissioner]]&lt;Table2[[#This Row],[Date Review Decision Made]]),"Rev Accepted before Decision Rev ",""))</calculatedColumnFormula>
    </tableColumn>
    <tableColumn id="109" name="DNADj-DN" dataDxfId="155">
      <calculatedColumnFormula>IF(NOT(ISBLANK(Table2[[#This Row],[Date Notified]])),Table2[[#This Row],[Date Notified]]-Table2[[#This Row],[Date Notified (Adjusted)]],"no DN")</calculatedColumnFormula>
    </tableColumn>
    <tableColumn id="99" name="decision since DNAdj" dataDxfId="154">
      <calculatedColumnFormula>IF(NOT(ISBLANK(Table2[[#This Row],[Date Review Decision Made]])),Table2[[#This Row],[Date Review Decision Made]]-Table2[[#This Row],[Date Notified (Adjusted)]],"no date decision")</calculatedColumnFormula>
    </tableColumn>
    <tableColumn id="102" name="ReviewDecision" dataDxfId="153">
      <calculatedColumnFormula>IF(OR(Table2[[#This Row],[Level of Review Required]]="Comprehensive review",Table2[[#This Row],[Level of Review Required]]="Concise review",Table2[[#This Row],[Level of Review Required]]="Aggregate review"),"decisionREV","other")</calculatedColumnFormula>
    </tableColumn>
    <tableColumn id="106" name="Date SAO-DNAdj" dataDxfId="152">
      <calculatedColumnFormula>IF(ISBLANK(Table2[[#This Row],[Date notified to SAO]]),"no date SAO", Table2[[#This Row],[Date notified to SAO]]-Table2[[#This Row],[Date Notified (Adjusted)]])</calculatedColumnFormula>
    </tableColumn>
    <tableColumn id="107" name="Date SAO compliant" dataDxfId="151">
      <calculatedColumnFormula>IF(ISBLANK(Table2[[#This Row],[Date notified to SAO]]),"missing", IF(Table2[[#This Row],[Date notified to SAO]]-Table2[[#This Row],[Date Notified (Adjusted)]]&lt;2,"compliant", "not compliant"))</calculatedColumnFormula>
    </tableColumn>
    <tableColumn id="108" name="DNAdj dif DN" dataDxfId="150">
      <calculatedColumnFormula>IF(Table2[[#This Row],[Date Notified (Adjusted)]]=Table2[[#This Row],[Date Notified]],"same","other")</calculatedColumnFormula>
    </tableColumn>
    <tableColumn id="110" name="DN wrong" dataDxfId="149">
      <calculatedColumnFormula>IF(Table2[[#This Row],[DNADj-DN]]&lt;&gt;0,"DN wrong","DN correct")</calculatedColumnFormula>
    </tableColumn>
    <tableColumn id="112" name="exclude2m" dataDxfId="148">
      <calculatedColumnFormula>IF(Table2[[#This Row],[Date Notified (Adjusted)]]&lt;=excl2m,"beforelast2","last2")</calculatedColumnFormula>
    </tableColumn>
    <tableColumn id="113" name="decision before DNAdj" dataDxfId="147">
      <calculatedColumnFormula>IF(ISBLANK(Table2[[#This Row],[Date Review Decision Made]]),"no decision date", IF(Table2[[#This Row],[Date Review Decision Made]]&lt;Table2[[#This Row],[Date Notified (Adjusted)]],"Decision review before DNAdj","Decision review on or after DNAdj"))</calculatedColumnFormula>
    </tableColumn>
    <tableColumn id="114" name="number days Decision rev before DNAdj" dataDxfId="146">
      <calculatedColumnFormula>IF(Table2[[#This Row],[decision before DNAdj]]="Decision review before DNAdj",Table2[[#This Row],[Date Notified (Adjusted)]]-Table2[[#This Row],[Date Review Decision Made]],"NA")</calculatedColumnFormula>
    </tableColumn>
    <tableColumn id="115" name="DNAdj-decision rev" dataDxfId="145">
      <calculatedColumnFormula>IF(AND(Table2[[#This Row],[decision before DNAdj]]&lt;&gt;"Decision review before DNAdj",NOT(ISBLANK(Table2[[#This Row],[Date Review Decision Made]]))),Table2[[#This Row],[Date Review Decision Made]]-Table2[[#This Row],[Date Notified (Adjusted)]],"NA")</calculatedColumnFormula>
    </tableColumn>
    <tableColumn id="116" name="no more 7day decision" dataDxfId="144">
      <calculatedColumnFormula>IF(OR(Table2[[#This Row],[DNAdj-decision rev]]="NA",Table2[[#This Row],[DNAdj-decision rev]]&gt;7),"other","decision in no more than 7 days")</calculatedColumnFormula>
    </tableColumn>
    <tableColumn id="117" name="started is same or after decision" dataDxfId="143">
      <calculatedColumnFormula>IF(OR(ISBLANK(Table2[[#This Row],[Date Review Decision Made]]),ISBLANK(Table2[[#This Row],[Date Review Started]])),"one or both dates missing",IF(Table2[[#This Row],[Date Review Started]]&gt;=Table2[[#This Row],[Date Review Decision Made]],"started same day or after decision","started before decision"))</calculatedColumnFormula>
    </tableColumn>
    <tableColumn id="118" name="decision is before DRABC" dataDxfId="142">
      <calculatedColumnFormula>IF(OR(ISBLANK(Table2[[#This Row],[Date Review Decision Made]]),ISBLANK(Table2[[#This Row],[Date Review Accepted by Commissioner]])),"one or both dates missing",IF(Table2[[#This Row],[Date Review Accepted by Commissioner]]&gt;Table2[[#This Row],[Date Review Decision Made]],"DRABC after decision","DRABC same day or before decision"))</calculatedColumnFormula>
    </tableColumn>
    <tableColumn id="119" name="start is before DBRAC" dataDxfId="141">
      <calculatedColumnFormula>IF(OR(ISBLANK(Table2[[#This Row],[Date Review Started]]),ISBLANK(Table2[[#This Row],[Date Review Accepted by Commissioner]])),"one or both dates missing",IF(Table2[[#This Row],[Date Review Accepted by Commissioner]]&gt;Table2[[#This Row],[Date Review Started]],"DRABC after started","DRABC same day or before started"))</calculatedColumnFormula>
    </tableColumn>
    <tableColumn id="120" name="DBRAC is after DNAdj" dataDxfId="140">
      <calculatedColumnFormula>IF(ISBLANK(Table2[[#This Row],[Date Review Accepted by Commissioner]]),"no DBRAC",IF(Table2[[#This Row],[Date Review Accepted by Commissioner]]&gt;Table2[[#This Row],[Date Notified (Adjusted)]],"DBRAC after DNAdj",IF(Table2[[#This Row],[Date Review Accepted by Commissioner]]=Table2[[#This Row],[Date Notified (Adjusted)]], "DBRAC same DNAdj","DBRAC before DNAdj")))</calculatedColumnFormula>
    </tableColumn>
    <tableColumn id="122" name="cComplete no DBRAC" dataDxfId="139">
      <calculatedColumnFormula>IF(AND(Table2[[#This Row],[Review Status]]="c. Complete",ISBLANK(Table2[[#This Row],[Date Review Accepted by Commissioner]])),"cComplete no DRABC","other")</calculatedColumnFormula>
    </tableColumn>
    <tableColumn id="125" name="DRABC eq decision" dataDxfId="138">
      <calculatedColumnFormula>IF(AND(NOT(ISBLANK(Table2[[#This Row],[Date Review Accepted by Commissioner]])),Table2[[#This Row],[Date Review Accepted by Commissioner]]=Table2[[#This Row],[Date Review Decision Made]]),"DRABC equal Date decision review", "other")</calculatedColumnFormula>
    </tableColumn>
    <tableColumn id="126" name="DRABC on or before DNAdj" dataDxfId="137">
      <calculatedColumnFormula>IF(OR(Table2[[#This Row],[DBRAC is after DNAdj]]= "DBRAC same DNAdj",Table2[[#This Row],[DBRAC is after DNAdj]]= "DBRAC before DNAdj"),"DRABC before or on DNAdj","other")</calculatedColumnFormula>
    </tableColumn>
    <tableColumn id="132" name="Year DI-DOB" dataDxfId="136">
      <calculatedColumnFormula>YEAR(Table2[[#This Row],[Date of Incident]])-YEAR(Table2[[#This Row],[Date of Birth]])</calculatedColumnFormula>
    </tableColumn>
    <tableColumn id="133" name="are all dates in?" dataDxfId="135">
      <calculatedColumnFormula>IF(OR(ISBLANK(Table2[[#This Row],[Date Notified]]),ISBLANK(Table2[[#This Row],[Date of Incident]]),ISBLANK(Table2[[#This Row],[Incident Create Date]]),ISBLANK(Table2[[#This Row],[Date notified to SAO]]),ISBLANK(Table2[[#This Row],[Date Review Accepted by Commissioner]]),ISBLANK(Table2[[#This Row],[Date Review Decision Made]]),ISBLANK(Table2[[#This Row],[Date Review Started]])),"no","all dates")</calculatedColumnFormula>
    </tableColumn>
    <tableColumn id="137" name="rationale is  too short" dataDxfId="134">
      <calculatedColumnFormula>IF(OR(ISBLANK(Table2[[#This Row],[Reason/Rationale for aggregate/no review]]),Table2[[#This Row],[Reason/Rationale for aggregate/no review]]="",LEN(TRIM(Table2[[#This Row],[Reason/Rationale for aggregate/no review]]))&lt;2),"red",IF(LEN(Table2[[#This Row],[Reason/Rationale for aggregate/no review]])&lt;8,"amber","green"))</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36"/>
  <sheetViews>
    <sheetView workbookViewId="0">
      <selection activeCell="M35" sqref="M35"/>
    </sheetView>
  </sheetViews>
  <sheetFormatPr defaultRowHeight="15" x14ac:dyDescent="0.25"/>
  <cols>
    <col min="1" max="1" width="19.5703125" customWidth="1"/>
    <col min="2" max="3" width="10.7109375" bestFit="1" customWidth="1"/>
    <col min="5" max="5" width="17.5703125" customWidth="1"/>
    <col min="6" max="6" width="18.140625" customWidth="1"/>
    <col min="7" max="7" width="0" hidden="1" customWidth="1"/>
    <col min="8" max="8" width="20.28515625" hidden="1" customWidth="1"/>
    <col min="9" max="9" width="24.42578125" hidden="1" customWidth="1"/>
    <col min="10" max="10" width="36.7109375" hidden="1" customWidth="1"/>
    <col min="11" max="11" width="20.5703125" hidden="1" customWidth="1"/>
    <col min="12" max="12" width="33" hidden="1" customWidth="1"/>
    <col min="13" max="13" width="34.42578125" customWidth="1"/>
    <col min="14" max="14" width="16.42578125" customWidth="1"/>
    <col min="20" max="31" width="9.140625" hidden="1" customWidth="1"/>
  </cols>
  <sheetData>
    <row r="1" spans="1:31" ht="15.75" thickBot="1" x14ac:dyDescent="0.3">
      <c r="M1" t="s">
        <v>506</v>
      </c>
      <c r="N1" t="s">
        <v>505</v>
      </c>
    </row>
    <row r="2" spans="1:31" x14ac:dyDescent="0.25">
      <c r="A2" s="371" t="s">
        <v>140</v>
      </c>
      <c r="B2" s="42" t="s">
        <v>142</v>
      </c>
      <c r="C2" s="43" t="s">
        <v>141</v>
      </c>
      <c r="E2" t="str">
        <f>IF(OR(ISBLANK(B3),ISBLANK(C3)),"Please select reporting month and year (light blue section to the left) to calculate relevant dates for extraction, KPIs and all other reports","Reporting month")</f>
        <v>Reporting month</v>
      </c>
      <c r="M2" s="1">
        <v>44844</v>
      </c>
      <c r="N2" s="1">
        <f>_xlnm.extract-125</f>
        <v>44719</v>
      </c>
    </row>
    <row r="3" spans="1:31" ht="15.75" thickBot="1" x14ac:dyDescent="0.3">
      <c r="A3" s="372"/>
      <c r="B3" s="14" t="s">
        <v>525</v>
      </c>
      <c r="C3" s="15">
        <v>2023</v>
      </c>
      <c r="E3" s="16">
        <f ca="1">IF(OR(ISBLANK(B3),ISBLANK(C3)),"",DATE(IF(NOT(ISBLANK(C3)),C3,YEAR(TODAY())),IF(B3="Jan",1,IF(B3="Feb",2,IF(B3="Mar",3,IF(B3="Apr",4,IF(B3="May",5,IF(B3="Jun",6,IF(B3="Jul",7,IF(B3="Aug",8,IF(B3="Sep",9,IF(B3="Oct",10,IF(B3="Nov",11,IF(B3="Dec",12,MONTH(TODAY()))))))))))))),1))</f>
        <v>44927</v>
      </c>
      <c r="G3" s="19"/>
    </row>
    <row r="4" spans="1:31" x14ac:dyDescent="0.25">
      <c r="M4" s="99">
        <f ca="1">DATE(YEAR(repM), MONTH(repM-1),1)-1</f>
        <v>45260</v>
      </c>
      <c r="N4" t="s">
        <v>274</v>
      </c>
    </row>
    <row r="5" spans="1:31" ht="15.75" thickBot="1" x14ac:dyDescent="0.3">
      <c r="E5" s="32">
        <f ca="1">start125</f>
        <v>44470</v>
      </c>
      <c r="F5" s="32">
        <f ca="1">closeREP</f>
        <v>44957</v>
      </c>
    </row>
    <row r="6" spans="1:31" ht="44.25" hidden="1" customHeight="1" x14ac:dyDescent="0.25">
      <c r="A6" s="20"/>
      <c r="B6" s="21"/>
      <c r="C6" s="21"/>
      <c r="D6" s="21"/>
      <c r="E6" s="29"/>
      <c r="F6" s="30"/>
      <c r="G6" s="21"/>
      <c r="H6" s="21"/>
      <c r="I6" s="33"/>
      <c r="J6" s="34"/>
      <c r="K6" s="34"/>
      <c r="L6" s="35"/>
    </row>
    <row r="7" spans="1:31" ht="63.75" hidden="1" customHeight="1" thickBot="1" x14ac:dyDescent="0.3">
      <c r="A7" s="373"/>
      <c r="B7" s="374"/>
      <c r="C7" s="374"/>
      <c r="D7" s="374"/>
      <c r="E7" s="355">
        <f ca="1">IF(OR(ISBLANK(B3),ISBLANK(C3)),"",DATE(YEAR(F7),MONTH(F7)-11,1))</f>
        <v>44470</v>
      </c>
      <c r="F7" s="32">
        <f ca="1">IF(OR(ISBLANK(B3),ISBLANK(C3)),"",DATE(C3,MONTH(E3)+1,1)-1-125)</f>
        <v>44832</v>
      </c>
      <c r="G7" s="23"/>
      <c r="H7" s="22"/>
      <c r="I7" s="31">
        <f ca="1">IF(OR(ISBLANK(B3),ISBLANK(C3)),"",DATE(C3,MONTH(E3)+1,1)-1)</f>
        <v>44957</v>
      </c>
      <c r="J7" s="36">
        <f ca="1">IF(OR(ISBLANK(B3),ISBLANK(C3)),"",I7-125)</f>
        <v>44832</v>
      </c>
      <c r="K7" s="37" t="str">
        <f ca="1">TEXT(J7,"mmmm yyyy")</f>
        <v>September 2022</v>
      </c>
      <c r="L7" s="38" t="str">
        <f ca="1">TEXT(E7,"mmmm yyyy")</f>
        <v>October 2021</v>
      </c>
    </row>
    <row r="8" spans="1:31" ht="15.75" hidden="1" customHeight="1" x14ac:dyDescent="0.25">
      <c r="A8" s="18"/>
      <c r="B8" s="18"/>
      <c r="C8" s="18"/>
      <c r="D8" s="18"/>
      <c r="E8" s="1"/>
      <c r="F8" s="1"/>
      <c r="H8" s="1"/>
      <c r="I8" s="1"/>
      <c r="J8" s="1"/>
      <c r="K8" s="17"/>
      <c r="L8" s="17"/>
    </row>
    <row r="9" spans="1:31" ht="15.75" hidden="1" thickBot="1" x14ac:dyDescent="0.3"/>
    <row r="10" spans="1:31" hidden="1" x14ac:dyDescent="0.25">
      <c r="A10" s="20"/>
      <c r="B10" s="21"/>
      <c r="C10" s="21"/>
      <c r="D10" s="21"/>
      <c r="E10" s="29" t="s">
        <v>143</v>
      </c>
      <c r="F10" s="30" t="s">
        <v>144</v>
      </c>
      <c r="G10" s="21"/>
      <c r="H10" s="21"/>
      <c r="I10" s="34"/>
      <c r="J10" s="34"/>
      <c r="K10" s="379"/>
      <c r="L10" s="380"/>
    </row>
    <row r="11" spans="1:31" ht="48.75" hidden="1" customHeight="1" x14ac:dyDescent="0.25">
      <c r="A11" s="375" t="s">
        <v>504</v>
      </c>
      <c r="B11" s="376"/>
      <c r="C11" s="376"/>
      <c r="D11" s="376"/>
      <c r="E11" s="39">
        <f ca="1">IF(OR(ISBLANK(B3),ISBLANK(C3)),"",DATE(YEAR(F11),MONTH(F11)-11,1))</f>
        <v>44562</v>
      </c>
      <c r="F11" s="356">
        <f ca="1">IF(OR(ISBLANK(B3),ISBLANK(C3)),"",E3-1)</f>
        <v>44926</v>
      </c>
      <c r="G11" s="13"/>
      <c r="H11" s="24"/>
      <c r="I11" s="40" t="str">
        <f ca="1">TEXT(F11,"mmmm yyyy")</f>
        <v>December 2022</v>
      </c>
      <c r="J11" s="40" t="str">
        <f ca="1">TEXT(E11,"mmmm yyyy")</f>
        <v>January 2022</v>
      </c>
      <c r="K11" s="381"/>
      <c r="L11" s="382"/>
      <c r="T11" s="55">
        <f ca="1">start30</f>
        <v>44562</v>
      </c>
      <c r="U11" s="55">
        <f ca="1">IF(T11="","",DATE(YEAR(T11),MONTH(T11)+1,1))</f>
        <v>44593</v>
      </c>
      <c r="V11" s="55">
        <f t="shared" ref="V11:AE11" ca="1" si="0">IF(U11="","",DATE(YEAR(U11),MONTH(U11)+1,1))</f>
        <v>44621</v>
      </c>
      <c r="W11" s="55">
        <f t="shared" ca="1" si="0"/>
        <v>44652</v>
      </c>
      <c r="X11" s="55">
        <f t="shared" ca="1" si="0"/>
        <v>44682</v>
      </c>
      <c r="Y11" s="55">
        <f t="shared" ca="1" si="0"/>
        <v>44713</v>
      </c>
      <c r="Z11" s="55">
        <f t="shared" ca="1" si="0"/>
        <v>44743</v>
      </c>
      <c r="AA11" s="55">
        <f t="shared" ca="1" si="0"/>
        <v>44774</v>
      </c>
      <c r="AB11" s="55">
        <f t="shared" ca="1" si="0"/>
        <v>44805</v>
      </c>
      <c r="AC11" s="55">
        <f t="shared" ca="1" si="0"/>
        <v>44835</v>
      </c>
      <c r="AD11" s="55">
        <f t="shared" ca="1" si="0"/>
        <v>44866</v>
      </c>
      <c r="AE11" s="55">
        <f t="shared" ca="1" si="0"/>
        <v>44896</v>
      </c>
    </row>
    <row r="12" spans="1:31" ht="15.75" hidden="1" thickBot="1" x14ac:dyDescent="0.3">
      <c r="T12" s="19"/>
      <c r="U12" s="19"/>
      <c r="V12" s="19"/>
      <c r="W12" s="19"/>
      <c r="X12" s="19"/>
      <c r="Y12" s="19"/>
      <c r="Z12" s="19"/>
      <c r="AA12" s="19"/>
      <c r="AB12" s="19"/>
      <c r="AC12" s="19"/>
      <c r="AD12" s="19"/>
      <c r="AE12" s="19"/>
    </row>
    <row r="13" spans="1:31" ht="45" hidden="1" customHeight="1" x14ac:dyDescent="0.25">
      <c r="A13" s="20"/>
      <c r="B13" s="21"/>
      <c r="C13" s="21"/>
      <c r="D13" s="21"/>
      <c r="E13" s="29"/>
      <c r="F13" s="30"/>
      <c r="G13" s="21"/>
      <c r="H13" s="21"/>
      <c r="I13" s="34"/>
      <c r="J13" s="34"/>
      <c r="K13" s="379"/>
      <c r="L13" s="380"/>
      <c r="T13" s="19"/>
      <c r="U13" s="19"/>
      <c r="V13" s="19"/>
      <c r="W13" s="19"/>
      <c r="X13" s="19"/>
      <c r="Y13" s="19"/>
      <c r="Z13" s="19"/>
      <c r="AA13" s="19"/>
      <c r="AB13" s="19"/>
      <c r="AC13" s="19"/>
      <c r="AD13" s="19"/>
      <c r="AE13" s="19"/>
    </row>
    <row r="14" spans="1:31" ht="57.75" hidden="1" customHeight="1" x14ac:dyDescent="0.25">
      <c r="A14" s="375"/>
      <c r="B14" s="376"/>
      <c r="C14" s="376"/>
      <c r="D14" s="376"/>
      <c r="E14" s="39" t="str">
        <f ca="1">IF(OR(ISBLANK(B3),ISBLANK(C3)),"",IF(OR(MONTH(E3)=3,MONTH(E3)=6,MONTH(E3)=9,MONTH(E3)=12),DATE(YEAR(F14),MONTH(F14)-11,1),""))</f>
        <v/>
      </c>
      <c r="F14" s="41" t="str">
        <f ca="1">IF(OR(ISBLANK(B3),ISBLANK(C3)),"",IF(OR(MONTH(E3)=3,MONTH(E3)=6,MONTH(E3)=9,MONTH(E3)=12),DATE(YEAR(E3),MONTH(E3)+1,1)-1,""))</f>
        <v/>
      </c>
      <c r="G14" s="13"/>
      <c r="H14" s="24"/>
      <c r="I14" s="40" t="str">
        <f ca="1">TEXT(F14,"mmmm yyyy")</f>
        <v/>
      </c>
      <c r="J14" s="40" t="str">
        <f ca="1">TEXT(E14,"mmmm yyyy")</f>
        <v/>
      </c>
      <c r="K14" s="381" t="str">
        <f ca="1">IF(OR(ISBLANK(B3),ISBLANK(C3)),"",IF(OR(MONTH(E3)=3,MONTH(E3)=6,MONTH(E3)=9,MONTH(E3)=12),CONCATENATE("Q",CHOOSE(MONTH(E3),x,x,2,x,x,3,x,x,4,x,x,1)," ",IF(MONTH(E3)&lt;12,C3-1,C3),", Q",CHOOSE(MONTH(E3),x,x,3,x,x,4,x,x,1,x,x,2)," ",IF(OR(MONTH(E3)=3,MONTH(E3)=6),C3-1,C3),", Q",CHOOSE(MONTH(E3),x,x,4,x,x,1,x,x,2,x,x,3)," ",IF(MONTH(E3)=3,C3-1,C3)," and Q",CHOOSE(MONTH(E3),x,x,1,x,x,2,x,x,3,x,x,4)," ",C3),""))</f>
        <v/>
      </c>
      <c r="L14" s="382"/>
      <c r="T14" s="55" t="str">
        <f ca="1">startC1Q</f>
        <v/>
      </c>
      <c r="U14" s="55" t="str">
        <f ca="1">IF(T14="","",DATE(YEAR(T14),MONTH(T14)+1,1))</f>
        <v/>
      </c>
      <c r="V14" s="55" t="str">
        <f t="shared" ref="V14" ca="1" si="1">IF(U14="","",DATE(YEAR(U14),MONTH(U14)+1,1))</f>
        <v/>
      </c>
      <c r="W14" s="55" t="str">
        <f t="shared" ref="W14" ca="1" si="2">IF(V14="","",DATE(YEAR(V14),MONTH(V14)+1,1))</f>
        <v/>
      </c>
      <c r="X14" s="55" t="str">
        <f t="shared" ref="X14" ca="1" si="3">IF(W14="","",DATE(YEAR(W14),MONTH(W14)+1,1))</f>
        <v/>
      </c>
      <c r="Y14" s="55" t="str">
        <f t="shared" ref="Y14" ca="1" si="4">IF(X14="","",DATE(YEAR(X14),MONTH(X14)+1,1))</f>
        <v/>
      </c>
      <c r="Z14" s="55" t="str">
        <f t="shared" ref="Z14" ca="1" si="5">IF(Y14="","",DATE(YEAR(Y14),MONTH(Y14)+1,1))</f>
        <v/>
      </c>
      <c r="AA14" s="55" t="str">
        <f t="shared" ref="AA14" ca="1" si="6">IF(Z14="","",DATE(YEAR(Z14),MONTH(Z14)+1,1))</f>
        <v/>
      </c>
      <c r="AB14" s="55" t="str">
        <f t="shared" ref="AB14" ca="1" si="7">IF(AA14="","",DATE(YEAR(AA14),MONTH(AA14)+1,1))</f>
        <v/>
      </c>
      <c r="AC14" s="55" t="str">
        <f t="shared" ref="AC14" ca="1" si="8">IF(AB14="","",DATE(YEAR(AB14),MONTH(AB14)+1,1))</f>
        <v/>
      </c>
      <c r="AD14" s="55" t="str">
        <f t="shared" ref="AD14" ca="1" si="9">IF(AC14="","",DATE(YEAR(AC14),MONTH(AC14)+1,1))</f>
        <v/>
      </c>
      <c r="AE14" s="55" t="str">
        <f t="shared" ref="AE14" ca="1" si="10">IF(AD14="","",DATE(YEAR(AD14),MONTH(AD14)+1,1))</f>
        <v/>
      </c>
    </row>
    <row r="15" spans="1:31" hidden="1" x14ac:dyDescent="0.25">
      <c r="A15" s="26"/>
      <c r="B15" s="13"/>
      <c r="C15" s="13"/>
      <c r="D15" s="13"/>
      <c r="E15" s="13"/>
      <c r="F15" s="13"/>
      <c r="G15" s="13"/>
      <c r="H15" s="383"/>
      <c r="I15" s="383"/>
      <c r="J15" s="383"/>
      <c r="K15" s="383"/>
      <c r="L15" s="384"/>
      <c r="T15" s="56" t="str">
        <f ca="1">LEFT(K14,7)</f>
        <v/>
      </c>
      <c r="U15" s="56"/>
      <c r="V15" s="56"/>
      <c r="W15" s="56" t="str">
        <f ca="1">RIGHT(LEFT(K14,16),7)</f>
        <v/>
      </c>
      <c r="X15" s="56"/>
      <c r="Y15" s="56"/>
      <c r="Z15" s="56" t="str">
        <f ca="1">RIGHT(LEFT(K14,25),7)</f>
        <v/>
      </c>
      <c r="AA15" s="56"/>
      <c r="AB15" s="56"/>
      <c r="AC15" s="56" t="str">
        <f ca="1">RIGHT(K14,7)</f>
        <v/>
      </c>
      <c r="AD15" s="56"/>
      <c r="AE15" s="56"/>
    </row>
    <row r="16" spans="1:31" hidden="1" x14ac:dyDescent="0.25">
      <c r="A16" s="26"/>
      <c r="B16" s="13"/>
      <c r="C16" s="13"/>
      <c r="D16" s="13"/>
      <c r="E16" s="13"/>
      <c r="F16" s="13"/>
      <c r="G16" s="13"/>
      <c r="H16" s="13"/>
      <c r="I16" s="13"/>
      <c r="J16" s="13"/>
      <c r="K16" s="13"/>
      <c r="L16" s="25"/>
    </row>
    <row r="17" spans="1:12" hidden="1" x14ac:dyDescent="0.25">
      <c r="A17" s="26"/>
      <c r="B17" s="13"/>
      <c r="C17" s="13"/>
      <c r="D17" s="13"/>
      <c r="E17" s="13"/>
      <c r="F17" s="13"/>
      <c r="G17" s="13"/>
      <c r="H17" s="13"/>
      <c r="I17" s="13"/>
      <c r="J17" s="13"/>
      <c r="K17" s="13"/>
      <c r="L17" s="25"/>
    </row>
    <row r="18" spans="1:12" ht="15.75" hidden="1" thickBot="1" x14ac:dyDescent="0.3">
      <c r="A18" s="27"/>
      <c r="B18" s="23"/>
      <c r="C18" s="23"/>
      <c r="D18" s="23"/>
      <c r="E18" s="23"/>
      <c r="F18" s="23"/>
      <c r="G18" s="23"/>
      <c r="H18" s="23"/>
      <c r="I18" s="23"/>
      <c r="J18" s="23"/>
      <c r="K18" s="23"/>
      <c r="L18" s="28"/>
    </row>
    <row r="19" spans="1:12" hidden="1" x14ac:dyDescent="0.25"/>
    <row r="20" spans="1:12" ht="15.75" hidden="1" thickBot="1" x14ac:dyDescent="0.3"/>
    <row r="21" spans="1:12" hidden="1" x14ac:dyDescent="0.25">
      <c r="A21" s="20"/>
      <c r="B21" s="21"/>
      <c r="C21" s="21"/>
      <c r="D21" s="21"/>
      <c r="E21" s="29"/>
      <c r="F21" s="30"/>
      <c r="G21" s="21"/>
      <c r="H21" s="21"/>
      <c r="I21" s="33"/>
      <c r="J21" s="35"/>
    </row>
    <row r="22" spans="1:12" ht="62.25" hidden="1" customHeight="1" thickBot="1" x14ac:dyDescent="0.3">
      <c r="A22" s="377"/>
      <c r="B22" s="378"/>
      <c r="C22" s="378"/>
      <c r="D22" s="378"/>
      <c r="E22" s="31">
        <f ca="1">IF(OR(ISBLANK(B3),ISBLANK(C3)),"",DATE(YEAR(F22),MONTH(F22)-11,1))</f>
        <v>44593</v>
      </c>
      <c r="F22" s="32">
        <f ca="1">IF(OR(ISBLANK(B3),ISBLANK(C3)),"",DATE(C3,MONTH(E3)+1,1)-1)</f>
        <v>44957</v>
      </c>
      <c r="G22" s="23"/>
      <c r="H22" s="22"/>
      <c r="I22" s="31">
        <f ca="1">IF(OR(ISBLANK(B3),ISBLANK(C3)),"",DATE(C3,MONTH(E3)+1,1)-1)</f>
        <v>44957</v>
      </c>
      <c r="J22" s="38" t="str">
        <f ca="1">TEXT(E22,"mmmm yyyy")</f>
        <v>February 2022</v>
      </c>
    </row>
    <row r="23" spans="1:12" hidden="1" x14ac:dyDescent="0.25"/>
    <row r="24" spans="1:12" hidden="1" x14ac:dyDescent="0.25">
      <c r="A24" t="s">
        <v>186</v>
      </c>
      <c r="B24" s="1">
        <f ca="1">DATE(YEAR(repM),MONTH(repM)-1,1)</f>
        <v>44896</v>
      </c>
    </row>
    <row r="25" spans="1:12" hidden="1" x14ac:dyDescent="0.25">
      <c r="A25" t="s">
        <v>187</v>
      </c>
      <c r="B25" s="1">
        <f ca="1">DATE(YEAR(repM),MONTH(repM)-2,1)</f>
        <v>44866</v>
      </c>
    </row>
    <row r="26" spans="1:12" hidden="1" x14ac:dyDescent="0.25">
      <c r="A26" t="s">
        <v>188</v>
      </c>
      <c r="B26" s="1">
        <f ca="1">DATE(YEAR(repM),MONTH(repM)-3,1)</f>
        <v>44835</v>
      </c>
    </row>
    <row r="36" spans="3:3" x14ac:dyDescent="0.25">
      <c r="C36" s="1"/>
    </row>
  </sheetData>
  <mergeCells count="10">
    <mergeCell ref="A2:A3"/>
    <mergeCell ref="A7:D7"/>
    <mergeCell ref="A11:D11"/>
    <mergeCell ref="A22:D22"/>
    <mergeCell ref="K10:L10"/>
    <mergeCell ref="K11:L11"/>
    <mergeCell ref="K13:L13"/>
    <mergeCell ref="A14:D14"/>
    <mergeCell ref="K14:L14"/>
    <mergeCell ref="H15:L15"/>
  </mergeCells>
  <dataValidations count="2">
    <dataValidation type="list" allowBlank="1" showInputMessage="1" showErrorMessage="1" sqref="B3">
      <formula1>"Jan,Feb,Mar,Apr,May,Jun,Jul,Aug,Sep,Oct,Nov,Dec"</formula1>
    </dataValidation>
    <dataValidation type="list" allowBlank="1" showInputMessage="1" showErrorMessage="1" sqref="C3">
      <formula1>"2022,2023,2024,2018,2019,2020,2021"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3CCCC"/>
  </sheetPr>
  <dimension ref="B1:Y23"/>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21" max="21" width="0" hidden="1" customWidth="1"/>
    <col min="22" max="22" width="2.7109375" customWidth="1"/>
    <col min="23" max="23" width="6.28515625" customWidth="1"/>
    <col min="24" max="25" width="8.5703125" customWidth="1"/>
  </cols>
  <sheetData>
    <row r="1" spans="2:25" ht="51.75" customHeight="1" x14ac:dyDescent="0.3">
      <c r="E1" s="396" t="s">
        <v>483</v>
      </c>
      <c r="F1" s="396"/>
      <c r="G1" s="396"/>
      <c r="H1" s="396"/>
      <c r="I1" s="396"/>
      <c r="J1" s="396"/>
      <c r="K1" s="396"/>
      <c r="L1" s="396"/>
      <c r="M1" s="396"/>
      <c r="N1" s="396"/>
      <c r="O1" s="396"/>
      <c r="P1" s="396"/>
      <c r="Q1" s="396"/>
      <c r="R1" s="396"/>
      <c r="S1" s="396"/>
      <c r="T1" s="396"/>
      <c r="U1" s="396"/>
      <c r="V1" s="396"/>
      <c r="W1" s="396"/>
      <c r="X1" s="396"/>
    </row>
    <row r="2" spans="2:25" ht="30.75" customHeight="1" x14ac:dyDescent="0.25">
      <c r="B2" s="320"/>
      <c r="C2" s="321"/>
      <c r="D2" s="322"/>
      <c r="E2" s="323">
        <f ca="1">start125</f>
        <v>44470</v>
      </c>
      <c r="F2" s="323">
        <f ca="1">DATE(YEAR(E2),MONTH(E2)+1,1)</f>
        <v>44501</v>
      </c>
      <c r="G2" s="323">
        <f t="shared" ref="G2:U2" ca="1" si="0">DATE(YEAR(F2),MONTH(F2)+1,1)</f>
        <v>44531</v>
      </c>
      <c r="H2" s="323">
        <f t="shared" ca="1" si="0"/>
        <v>44562</v>
      </c>
      <c r="I2" s="323">
        <f t="shared" ca="1" si="0"/>
        <v>44593</v>
      </c>
      <c r="J2" s="323">
        <f t="shared" ca="1" si="0"/>
        <v>44621</v>
      </c>
      <c r="K2" s="323">
        <f t="shared" ca="1" si="0"/>
        <v>44652</v>
      </c>
      <c r="L2" s="323">
        <f t="shared" ca="1" si="0"/>
        <v>44682</v>
      </c>
      <c r="M2" s="323">
        <f t="shared" ca="1" si="0"/>
        <v>44713</v>
      </c>
      <c r="N2" s="323">
        <f t="shared" ca="1" si="0"/>
        <v>44743</v>
      </c>
      <c r="O2" s="323">
        <f t="shared" ca="1" si="0"/>
        <v>44774</v>
      </c>
      <c r="P2" s="323">
        <f t="shared" ca="1" si="0"/>
        <v>44805</v>
      </c>
      <c r="Q2" s="323">
        <f t="shared" ca="1" si="0"/>
        <v>44835</v>
      </c>
      <c r="R2" s="323">
        <f t="shared" ca="1" si="0"/>
        <v>44866</v>
      </c>
      <c r="S2" s="323">
        <f t="shared" ca="1" si="0"/>
        <v>44896</v>
      </c>
      <c r="T2" s="323">
        <f t="shared" ca="1" si="0"/>
        <v>44927</v>
      </c>
      <c r="U2" s="323">
        <f t="shared" ca="1" si="0"/>
        <v>44958</v>
      </c>
      <c r="V2" s="322"/>
      <c r="W2" s="324" t="s">
        <v>222</v>
      </c>
      <c r="X2" s="325" t="s">
        <v>245</v>
      </c>
      <c r="Y2" s="326" t="str">
        <f ca="1">CONCATENATE(TEXT(E2,"mmmyy"),"-",TEXT(T2,"mmmyy")," all")</f>
        <v>Oct21-Jan23 all</v>
      </c>
    </row>
    <row r="3" spans="2:25" x14ac:dyDescent="0.25">
      <c r="B3" s="327" t="s">
        <v>256</v>
      </c>
      <c r="C3" s="13"/>
      <c r="D3" s="210" t="s">
        <v>121</v>
      </c>
      <c r="E3" s="328" t="e">
        <f ca="1">COUNTIFS(Table2[Date Notified (Adjusted)],"&gt;="&amp;E$2,Table2[Date Notified (Adjusted)],"&lt;"&amp;F$2,Table2[Level of Review Required],"*no further*",Table2[Calculated Location],"*"&amp;$D3&amp;"*")/COUNTIFS(Table2[Date Notified (Adjusted)],"&gt;="&amp;E$2,Table2[Date Notified (Adjusted)],"&lt;"&amp;F$2,Table2[Calculated Location],"*"&amp;$D3&amp;"*")</f>
        <v>#DIV/0!</v>
      </c>
      <c r="F3" s="329" t="e">
        <f ca="1">COUNTIFS(Table2[Date Notified (Adjusted)],"&gt;="&amp;F$2,Table2[Date Notified (Adjusted)],"&lt;"&amp;G$2,Table2[Level of Review Required],"*no further*",Table2[Calculated Location],"*"&amp;$D3&amp;"*")/COUNTIFS(Table2[Date Notified (Adjusted)],"&gt;="&amp;F$2,Table2[Date Notified (Adjusted)],"&lt;"&amp;G$2,Table2[Calculated Location],"*"&amp;$D3&amp;"*")</f>
        <v>#DIV/0!</v>
      </c>
      <c r="G3" s="329" t="e">
        <f ca="1">COUNTIFS(Table2[Date Notified (Adjusted)],"&gt;="&amp;G$2,Table2[Date Notified (Adjusted)],"&lt;"&amp;H$2,Table2[Level of Review Required],"*no further*",Table2[Calculated Location],"*"&amp;$D3&amp;"*")/COUNTIFS(Table2[Date Notified (Adjusted)],"&gt;="&amp;G$2,Table2[Date Notified (Adjusted)],"&lt;"&amp;H$2,Table2[Calculated Location],"*"&amp;$D3&amp;"*")</f>
        <v>#DIV/0!</v>
      </c>
      <c r="H3" s="329" t="e">
        <f ca="1">COUNTIFS(Table2[Date Notified (Adjusted)],"&gt;="&amp;H$2,Table2[Date Notified (Adjusted)],"&lt;"&amp;I$2,Table2[Level of Review Required],"*no further*",Table2[Calculated Location],"*"&amp;$D3&amp;"*")/COUNTIFS(Table2[Date Notified (Adjusted)],"&gt;="&amp;H$2,Table2[Date Notified (Adjusted)],"&lt;"&amp;I$2,Table2[Calculated Location],"*"&amp;$D3&amp;"*")</f>
        <v>#DIV/0!</v>
      </c>
      <c r="I3" s="329" t="e">
        <f ca="1">COUNTIFS(Table2[Date Notified (Adjusted)],"&gt;="&amp;I$2,Table2[Date Notified (Adjusted)],"&lt;"&amp;J$2,Table2[Level of Review Required],"*no further*",Table2[Calculated Location],"*"&amp;$D3&amp;"*")/COUNTIFS(Table2[Date Notified (Adjusted)],"&gt;="&amp;I$2,Table2[Date Notified (Adjusted)],"&lt;"&amp;J$2,Table2[Calculated Location],"*"&amp;$D3&amp;"*")</f>
        <v>#DIV/0!</v>
      </c>
      <c r="J3" s="329" t="e">
        <f ca="1">COUNTIFS(Table2[Date Notified (Adjusted)],"&gt;="&amp;J$2,Table2[Date Notified (Adjusted)],"&lt;"&amp;K$2,Table2[Level of Review Required],"*no further*",Table2[Calculated Location],"*"&amp;$D3&amp;"*")/COUNTIFS(Table2[Date Notified (Adjusted)],"&gt;="&amp;J$2,Table2[Date Notified (Adjusted)],"&lt;"&amp;K$2,Table2[Calculated Location],"*"&amp;$D3&amp;"*")</f>
        <v>#DIV/0!</v>
      </c>
      <c r="K3" s="329" t="e">
        <f ca="1">COUNTIFS(Table2[Date Notified (Adjusted)],"&gt;="&amp;K$2,Table2[Date Notified (Adjusted)],"&lt;"&amp;L$2,Table2[Level of Review Required],"*no further*",Table2[Calculated Location],"*"&amp;$D3&amp;"*")/COUNTIFS(Table2[Date Notified (Adjusted)],"&gt;="&amp;K$2,Table2[Date Notified (Adjusted)],"&lt;"&amp;L$2,Table2[Calculated Location],"*"&amp;$D3&amp;"*")</f>
        <v>#DIV/0!</v>
      </c>
      <c r="L3" s="329" t="e">
        <f ca="1">COUNTIFS(Table2[Date Notified (Adjusted)],"&gt;="&amp;L$2,Table2[Date Notified (Adjusted)],"&lt;"&amp;M$2,Table2[Level of Review Required],"*no further*",Table2[Calculated Location],"*"&amp;$D3&amp;"*")/COUNTIFS(Table2[Date Notified (Adjusted)],"&gt;="&amp;L$2,Table2[Date Notified (Adjusted)],"&lt;"&amp;M$2,Table2[Calculated Location],"*"&amp;$D3&amp;"*")</f>
        <v>#DIV/0!</v>
      </c>
      <c r="M3" s="329" t="e">
        <f ca="1">COUNTIFS(Table2[Date Notified (Adjusted)],"&gt;="&amp;M$2,Table2[Date Notified (Adjusted)],"&lt;"&amp;N$2,Table2[Level of Review Required],"*no further*",Table2[Calculated Location],"*"&amp;$D3&amp;"*")/COUNTIFS(Table2[Date Notified (Adjusted)],"&gt;="&amp;M$2,Table2[Date Notified (Adjusted)],"&lt;"&amp;N$2,Table2[Calculated Location],"*"&amp;$D3&amp;"*")</f>
        <v>#DIV/0!</v>
      </c>
      <c r="N3" s="329" t="e">
        <f ca="1">COUNTIFS(Table2[Date Notified (Adjusted)],"&gt;="&amp;N$2,Table2[Date Notified (Adjusted)],"&lt;"&amp;O$2,Table2[Level of Review Required],"*no further*",Table2[Calculated Location],"*"&amp;$D3&amp;"*")/COUNTIFS(Table2[Date Notified (Adjusted)],"&gt;="&amp;N$2,Table2[Date Notified (Adjusted)],"&lt;"&amp;O$2,Table2[Calculated Location],"*"&amp;$D3&amp;"*")</f>
        <v>#DIV/0!</v>
      </c>
      <c r="O3" s="329" t="e">
        <f ca="1">COUNTIFS(Table2[Date Notified (Adjusted)],"&gt;="&amp;O$2,Table2[Date Notified (Adjusted)],"&lt;"&amp;P$2,Table2[Level of Review Required],"*no further*",Table2[Calculated Location],"*"&amp;$D3&amp;"*")/COUNTIFS(Table2[Date Notified (Adjusted)],"&gt;="&amp;O$2,Table2[Date Notified (Adjusted)],"&lt;"&amp;P$2,Table2[Calculated Location],"*"&amp;$D3&amp;"*")</f>
        <v>#DIV/0!</v>
      </c>
      <c r="P3" s="329" t="e">
        <f ca="1">COUNTIFS(Table2[Date Notified (Adjusted)],"&gt;="&amp;P$2,Table2[Date Notified (Adjusted)],"&lt;"&amp;Q$2,Table2[Level of Review Required],"*no further*",Table2[Calculated Location],"*"&amp;$D3&amp;"*")/COUNTIFS(Table2[Date Notified (Adjusted)],"&gt;="&amp;P$2,Table2[Date Notified (Adjusted)],"&lt;"&amp;Q$2,Table2[Calculated Location],"*"&amp;$D3&amp;"*")</f>
        <v>#DIV/0!</v>
      </c>
      <c r="Q3" s="329" t="e">
        <f ca="1">COUNTIFS(Table2[Date Notified (Adjusted)],"&gt;="&amp;Q$2,Table2[Date Notified (Adjusted)],"&lt;"&amp;R$2,Table2[Level of Review Required],"*no further*",Table2[Calculated Location],"*"&amp;$D3&amp;"*")/COUNTIFS(Table2[Date Notified (Adjusted)],"&gt;="&amp;Q$2,Table2[Date Notified (Adjusted)],"&lt;"&amp;R$2,Table2[Calculated Location],"*"&amp;$D3&amp;"*")</f>
        <v>#DIV/0!</v>
      </c>
      <c r="R3" s="329" t="e">
        <f ca="1">COUNTIFS(Table2[Date Notified (Adjusted)],"&gt;="&amp;R$2,Table2[Date Notified (Adjusted)],"&lt;"&amp;S$2,Table2[Level of Review Required],"*no further*",Table2[Calculated Location],"*"&amp;$D3&amp;"*")/COUNTIFS(Table2[Date Notified (Adjusted)],"&gt;="&amp;R$2,Table2[Date Notified (Adjusted)],"&lt;"&amp;S$2,Table2[Calculated Location],"*"&amp;$D3&amp;"*")</f>
        <v>#DIV/0!</v>
      </c>
      <c r="S3" s="329" t="e">
        <f ca="1">COUNTIFS(Table2[Date Notified (Adjusted)],"&gt;="&amp;S$2,Table2[Date Notified (Adjusted)],"&lt;"&amp;T$2,Table2[Level of Review Required],"*no further*",Table2[Calculated Location],"*"&amp;$D3&amp;"*")/COUNTIFS(Table2[Date Notified (Adjusted)],"&gt;="&amp;S$2,Table2[Date Notified (Adjusted)],"&lt;"&amp;T$2,Table2[Calculated Location],"*"&amp;$D3&amp;"*")</f>
        <v>#DIV/0!</v>
      </c>
      <c r="T3" s="329" t="e">
        <f ca="1">COUNTIFS(Table2[Date Notified (Adjusted)],"&gt;="&amp;T$2,Table2[Date Notified (Adjusted)],"&lt;"&amp;U$2,Table2[Level of Review Required],"*no further*",Table2[Calculated Location],"*"&amp;$D3&amp;"*")/COUNTIFS(Table2[Date Notified (Adjusted)],"&gt;="&amp;T$2,Table2[Date Notified (Adjusted)],"&lt;"&amp;U$2,Table2[Calculated Location],"*"&amp;$D3&amp;"*")</f>
        <v>#DIV/0!</v>
      </c>
      <c r="U3" s="13"/>
      <c r="V3" s="13"/>
      <c r="W3" s="13">
        <f ca="1">COUNTIFS(Table2[Date Notified (Adjusted)],"&gt;="&amp;E$2,Table2[Date Notified (Adjusted)],"&lt;"&amp;U$2,Table2[Calculated Location],"*"&amp;$D3&amp;"*",Table2[Level of Review Required],"*no further*")</f>
        <v>0</v>
      </c>
      <c r="X3" s="329" t="e">
        <f ca="1">W3/Y3</f>
        <v>#DIV/0!</v>
      </c>
      <c r="Y3" s="330">
        <f ca="1">COUNTIFS(Table2[Date Notified (Adjusted)],"&gt;="&amp;E$2,Table2[Date Notified (Adjusted)],"&lt;"&amp;U$2,Table2[Calculated Location],"*"&amp;$D3&amp;"*")</f>
        <v>0</v>
      </c>
    </row>
    <row r="4" spans="2:25" x14ac:dyDescent="0.25">
      <c r="B4" s="327" t="s">
        <v>234</v>
      </c>
      <c r="C4" s="13"/>
      <c r="D4" s="210" t="s">
        <v>118</v>
      </c>
      <c r="E4" s="328" t="e">
        <f ca="1">COUNTIFS(Table2[Date Notified (Adjusted)],"&gt;="&amp;E$2,Table2[Date Notified (Adjusted)],"&lt;"&amp;F$2,Table2[Level of Review Required],"*no further*",Table2[Calculated Location],"*"&amp;$D4&amp;"*")/COUNTIFS(Table2[Date Notified (Adjusted)],"&gt;="&amp;E$2,Table2[Date Notified (Adjusted)],"&lt;"&amp;F$2,Table2[Calculated Location],"*"&amp;$D4&amp;"*")</f>
        <v>#DIV/0!</v>
      </c>
      <c r="F4" s="329" t="e">
        <f ca="1">COUNTIFS(Table2[Date Notified (Adjusted)],"&gt;="&amp;F$2,Table2[Date Notified (Adjusted)],"&lt;"&amp;G$2,Table2[Level of Review Required],"*no further*",Table2[Calculated Location],"*"&amp;$D4&amp;"*")/COUNTIFS(Table2[Date Notified (Adjusted)],"&gt;="&amp;F$2,Table2[Date Notified (Adjusted)],"&lt;"&amp;G$2,Table2[Calculated Location],"*"&amp;$D4&amp;"*")</f>
        <v>#DIV/0!</v>
      </c>
      <c r="G4" s="329" t="e">
        <f ca="1">COUNTIFS(Table2[Date Notified (Adjusted)],"&gt;="&amp;G$2,Table2[Date Notified (Adjusted)],"&lt;"&amp;H$2,Table2[Level of Review Required],"*no further*",Table2[Calculated Location],"*"&amp;$D4&amp;"*")/COUNTIFS(Table2[Date Notified (Adjusted)],"&gt;="&amp;G$2,Table2[Date Notified (Adjusted)],"&lt;"&amp;H$2,Table2[Calculated Location],"*"&amp;$D4&amp;"*")</f>
        <v>#DIV/0!</v>
      </c>
      <c r="H4" s="329" t="e">
        <f ca="1">COUNTIFS(Table2[Date Notified (Adjusted)],"&gt;="&amp;H$2,Table2[Date Notified (Adjusted)],"&lt;"&amp;I$2,Table2[Level of Review Required],"*no further*",Table2[Calculated Location],"*"&amp;$D4&amp;"*")/COUNTIFS(Table2[Date Notified (Adjusted)],"&gt;="&amp;H$2,Table2[Date Notified (Adjusted)],"&lt;"&amp;I$2,Table2[Calculated Location],"*"&amp;$D4&amp;"*")</f>
        <v>#DIV/0!</v>
      </c>
      <c r="I4" s="329" t="e">
        <f ca="1">COUNTIFS(Table2[Date Notified (Adjusted)],"&gt;="&amp;I$2,Table2[Date Notified (Adjusted)],"&lt;"&amp;J$2,Table2[Level of Review Required],"*no further*",Table2[Calculated Location],"*"&amp;$D4&amp;"*")/COUNTIFS(Table2[Date Notified (Adjusted)],"&gt;="&amp;I$2,Table2[Date Notified (Adjusted)],"&lt;"&amp;J$2,Table2[Calculated Location],"*"&amp;$D4&amp;"*")</f>
        <v>#DIV/0!</v>
      </c>
      <c r="J4" s="329" t="e">
        <f ca="1">COUNTIFS(Table2[Date Notified (Adjusted)],"&gt;="&amp;J$2,Table2[Date Notified (Adjusted)],"&lt;"&amp;K$2,Table2[Level of Review Required],"*no further*",Table2[Calculated Location],"*"&amp;$D4&amp;"*")/COUNTIFS(Table2[Date Notified (Adjusted)],"&gt;="&amp;J$2,Table2[Date Notified (Adjusted)],"&lt;"&amp;K$2,Table2[Calculated Location],"*"&amp;$D4&amp;"*")</f>
        <v>#DIV/0!</v>
      </c>
      <c r="K4" s="329" t="e">
        <f ca="1">COUNTIFS(Table2[Date Notified (Adjusted)],"&gt;="&amp;K$2,Table2[Date Notified (Adjusted)],"&lt;"&amp;L$2,Table2[Level of Review Required],"*no further*",Table2[Calculated Location],"*"&amp;$D4&amp;"*")/COUNTIFS(Table2[Date Notified (Adjusted)],"&gt;="&amp;K$2,Table2[Date Notified (Adjusted)],"&lt;"&amp;L$2,Table2[Calculated Location],"*"&amp;$D4&amp;"*")</f>
        <v>#DIV/0!</v>
      </c>
      <c r="L4" s="329" t="e">
        <f ca="1">COUNTIFS(Table2[Date Notified (Adjusted)],"&gt;="&amp;L$2,Table2[Date Notified (Adjusted)],"&lt;"&amp;M$2,Table2[Level of Review Required],"*no further*",Table2[Calculated Location],"*"&amp;$D4&amp;"*")/COUNTIFS(Table2[Date Notified (Adjusted)],"&gt;="&amp;L$2,Table2[Date Notified (Adjusted)],"&lt;"&amp;M$2,Table2[Calculated Location],"*"&amp;$D4&amp;"*")</f>
        <v>#DIV/0!</v>
      </c>
      <c r="M4" s="329" t="e">
        <f ca="1">COUNTIFS(Table2[Date Notified (Adjusted)],"&gt;="&amp;M$2,Table2[Date Notified (Adjusted)],"&lt;"&amp;N$2,Table2[Level of Review Required],"*no further*",Table2[Calculated Location],"*"&amp;$D4&amp;"*")/COUNTIFS(Table2[Date Notified (Adjusted)],"&gt;="&amp;M$2,Table2[Date Notified (Adjusted)],"&lt;"&amp;N$2,Table2[Calculated Location],"*"&amp;$D4&amp;"*")</f>
        <v>#DIV/0!</v>
      </c>
      <c r="N4" s="329" t="e">
        <f ca="1">COUNTIFS(Table2[Date Notified (Adjusted)],"&gt;="&amp;N$2,Table2[Date Notified (Adjusted)],"&lt;"&amp;O$2,Table2[Level of Review Required],"*no further*",Table2[Calculated Location],"*"&amp;$D4&amp;"*")/COUNTIFS(Table2[Date Notified (Adjusted)],"&gt;="&amp;N$2,Table2[Date Notified (Adjusted)],"&lt;"&amp;O$2,Table2[Calculated Location],"*"&amp;$D4&amp;"*")</f>
        <v>#DIV/0!</v>
      </c>
      <c r="O4" s="329" t="e">
        <f ca="1">COUNTIFS(Table2[Date Notified (Adjusted)],"&gt;="&amp;O$2,Table2[Date Notified (Adjusted)],"&lt;"&amp;P$2,Table2[Level of Review Required],"*no further*",Table2[Calculated Location],"*"&amp;$D4&amp;"*")/COUNTIFS(Table2[Date Notified (Adjusted)],"&gt;="&amp;O$2,Table2[Date Notified (Adjusted)],"&lt;"&amp;P$2,Table2[Calculated Location],"*"&amp;$D4&amp;"*")</f>
        <v>#DIV/0!</v>
      </c>
      <c r="P4" s="329" t="e">
        <f ca="1">COUNTIFS(Table2[Date Notified (Adjusted)],"&gt;="&amp;P$2,Table2[Date Notified (Adjusted)],"&lt;"&amp;Q$2,Table2[Level of Review Required],"*no further*",Table2[Calculated Location],"*"&amp;$D4&amp;"*")/COUNTIFS(Table2[Date Notified (Adjusted)],"&gt;="&amp;P$2,Table2[Date Notified (Adjusted)],"&lt;"&amp;Q$2,Table2[Calculated Location],"*"&amp;$D4&amp;"*")</f>
        <v>#DIV/0!</v>
      </c>
      <c r="Q4" s="329" t="e">
        <f ca="1">COUNTIFS(Table2[Date Notified (Adjusted)],"&gt;="&amp;Q$2,Table2[Date Notified (Adjusted)],"&lt;"&amp;R$2,Table2[Level of Review Required],"*no further*",Table2[Calculated Location],"*"&amp;$D4&amp;"*")/COUNTIFS(Table2[Date Notified (Adjusted)],"&gt;="&amp;Q$2,Table2[Date Notified (Adjusted)],"&lt;"&amp;R$2,Table2[Calculated Location],"*"&amp;$D4&amp;"*")</f>
        <v>#DIV/0!</v>
      </c>
      <c r="R4" s="329" t="e">
        <f ca="1">COUNTIFS(Table2[Date Notified (Adjusted)],"&gt;="&amp;R$2,Table2[Date Notified (Adjusted)],"&lt;"&amp;S$2,Table2[Level of Review Required],"*no further*",Table2[Calculated Location],"*"&amp;$D4&amp;"*")/COUNTIFS(Table2[Date Notified (Adjusted)],"&gt;="&amp;R$2,Table2[Date Notified (Adjusted)],"&lt;"&amp;S$2,Table2[Calculated Location],"*"&amp;$D4&amp;"*")</f>
        <v>#DIV/0!</v>
      </c>
      <c r="S4" s="329" t="e">
        <f ca="1">COUNTIFS(Table2[Date Notified (Adjusted)],"&gt;="&amp;S$2,Table2[Date Notified (Adjusted)],"&lt;"&amp;T$2,Table2[Level of Review Required],"*no further*",Table2[Calculated Location],"*"&amp;$D4&amp;"*")/COUNTIFS(Table2[Date Notified (Adjusted)],"&gt;="&amp;S$2,Table2[Date Notified (Adjusted)],"&lt;"&amp;T$2,Table2[Calculated Location],"*"&amp;$D4&amp;"*")</f>
        <v>#DIV/0!</v>
      </c>
      <c r="T4" s="329" t="e">
        <f ca="1">COUNTIFS(Table2[Date Notified (Adjusted)],"&gt;="&amp;T$2,Table2[Date Notified (Adjusted)],"&lt;"&amp;U$2,Table2[Level of Review Required],"*no further*",Table2[Calculated Location],"*"&amp;$D4&amp;"*")/COUNTIFS(Table2[Date Notified (Adjusted)],"&gt;="&amp;T$2,Table2[Date Notified (Adjusted)],"&lt;"&amp;U$2,Table2[Calculated Location],"*"&amp;$D4&amp;"*")</f>
        <v>#DIV/0!</v>
      </c>
      <c r="U4" s="13"/>
      <c r="V4" s="13"/>
      <c r="W4" s="13">
        <f ca="1">COUNTIFS(Table2[Date Notified (Adjusted)],"&gt;="&amp;E$2,Table2[Date Notified (Adjusted)],"&lt;"&amp;U$2,Table2[Calculated Location],"*"&amp;$D4&amp;"*",Table2[Level of Review Required],"*no further*")</f>
        <v>0</v>
      </c>
      <c r="X4" s="329" t="e">
        <f t="shared" ref="X4:X21" ca="1" si="1">W4/Y4</f>
        <v>#DIV/0!</v>
      </c>
      <c r="Y4" s="330">
        <f ca="1">COUNTIFS(Table2[Date Notified (Adjusted)],"&gt;="&amp;E$2,Table2[Date Notified (Adjusted)],"&lt;"&amp;U$2,Table2[Calculated Location],"*"&amp;$D4&amp;"*")</f>
        <v>0</v>
      </c>
    </row>
    <row r="5" spans="2:25" x14ac:dyDescent="0.25">
      <c r="B5" s="327" t="s">
        <v>257</v>
      </c>
      <c r="C5" s="210"/>
      <c r="D5" s="210" t="s">
        <v>119</v>
      </c>
      <c r="E5" s="328" t="e">
        <f ca="1">COUNTIFS(Table2[Date Notified (Adjusted)],"&gt;="&amp;E$2,Table2[Date Notified (Adjusted)],"&lt;"&amp;F$2,Table2[Level of Review Required],"*no further*",Table2[Calculated Location],"*"&amp;$D5&amp;"*")/COUNTIFS(Table2[Date Notified (Adjusted)],"&gt;="&amp;E$2,Table2[Date Notified (Adjusted)],"&lt;"&amp;F$2,Table2[Calculated Location],"*"&amp;$D5&amp;"*")</f>
        <v>#DIV/0!</v>
      </c>
      <c r="F5" s="329" t="e">
        <f ca="1">COUNTIFS(Table2[Date Notified (Adjusted)],"&gt;="&amp;F$2,Table2[Date Notified (Adjusted)],"&lt;"&amp;G$2,Table2[Level of Review Required],"*no further*",Table2[Calculated Location],"*"&amp;$D5&amp;"*")/COUNTIFS(Table2[Date Notified (Adjusted)],"&gt;="&amp;F$2,Table2[Date Notified (Adjusted)],"&lt;"&amp;G$2,Table2[Calculated Location],"*"&amp;$D5&amp;"*")</f>
        <v>#DIV/0!</v>
      </c>
      <c r="G5" s="329" t="e">
        <f ca="1">COUNTIFS(Table2[Date Notified (Adjusted)],"&gt;="&amp;G$2,Table2[Date Notified (Adjusted)],"&lt;"&amp;H$2,Table2[Level of Review Required],"*no further*",Table2[Calculated Location],"*"&amp;$D5&amp;"*")/COUNTIFS(Table2[Date Notified (Adjusted)],"&gt;="&amp;G$2,Table2[Date Notified (Adjusted)],"&lt;"&amp;H$2,Table2[Calculated Location],"*"&amp;$D5&amp;"*")</f>
        <v>#DIV/0!</v>
      </c>
      <c r="H5" s="329" t="e">
        <f ca="1">COUNTIFS(Table2[Date Notified (Adjusted)],"&gt;="&amp;H$2,Table2[Date Notified (Adjusted)],"&lt;"&amp;I$2,Table2[Level of Review Required],"*no further*",Table2[Calculated Location],"*"&amp;$D5&amp;"*")/COUNTIFS(Table2[Date Notified (Adjusted)],"&gt;="&amp;H$2,Table2[Date Notified (Adjusted)],"&lt;"&amp;I$2,Table2[Calculated Location],"*"&amp;$D5&amp;"*")</f>
        <v>#DIV/0!</v>
      </c>
      <c r="I5" s="329" t="e">
        <f ca="1">COUNTIFS(Table2[Date Notified (Adjusted)],"&gt;="&amp;I$2,Table2[Date Notified (Adjusted)],"&lt;"&amp;J$2,Table2[Level of Review Required],"*no further*",Table2[Calculated Location],"*"&amp;$D5&amp;"*")/COUNTIFS(Table2[Date Notified (Adjusted)],"&gt;="&amp;I$2,Table2[Date Notified (Adjusted)],"&lt;"&amp;J$2,Table2[Calculated Location],"*"&amp;$D5&amp;"*")</f>
        <v>#DIV/0!</v>
      </c>
      <c r="J5" s="329" t="e">
        <f ca="1">COUNTIFS(Table2[Date Notified (Adjusted)],"&gt;="&amp;J$2,Table2[Date Notified (Adjusted)],"&lt;"&amp;K$2,Table2[Level of Review Required],"*no further*",Table2[Calculated Location],"*"&amp;$D5&amp;"*")/COUNTIFS(Table2[Date Notified (Adjusted)],"&gt;="&amp;J$2,Table2[Date Notified (Adjusted)],"&lt;"&amp;K$2,Table2[Calculated Location],"*"&amp;$D5&amp;"*")</f>
        <v>#DIV/0!</v>
      </c>
      <c r="K5" s="329" t="e">
        <f ca="1">COUNTIFS(Table2[Date Notified (Adjusted)],"&gt;="&amp;K$2,Table2[Date Notified (Adjusted)],"&lt;"&amp;L$2,Table2[Level of Review Required],"*no further*",Table2[Calculated Location],"*"&amp;$D5&amp;"*")/COUNTIFS(Table2[Date Notified (Adjusted)],"&gt;="&amp;K$2,Table2[Date Notified (Adjusted)],"&lt;"&amp;L$2,Table2[Calculated Location],"*"&amp;$D5&amp;"*")</f>
        <v>#DIV/0!</v>
      </c>
      <c r="L5" s="329" t="e">
        <f ca="1">COUNTIFS(Table2[Date Notified (Adjusted)],"&gt;="&amp;L$2,Table2[Date Notified (Adjusted)],"&lt;"&amp;M$2,Table2[Level of Review Required],"*no further*",Table2[Calculated Location],"*"&amp;$D5&amp;"*")/COUNTIFS(Table2[Date Notified (Adjusted)],"&gt;="&amp;L$2,Table2[Date Notified (Adjusted)],"&lt;"&amp;M$2,Table2[Calculated Location],"*"&amp;$D5&amp;"*")</f>
        <v>#DIV/0!</v>
      </c>
      <c r="M5" s="329" t="e">
        <f ca="1">COUNTIFS(Table2[Date Notified (Adjusted)],"&gt;="&amp;M$2,Table2[Date Notified (Adjusted)],"&lt;"&amp;N$2,Table2[Level of Review Required],"*no further*",Table2[Calculated Location],"*"&amp;$D5&amp;"*")/COUNTIFS(Table2[Date Notified (Adjusted)],"&gt;="&amp;M$2,Table2[Date Notified (Adjusted)],"&lt;"&amp;N$2,Table2[Calculated Location],"*"&amp;$D5&amp;"*")</f>
        <v>#DIV/0!</v>
      </c>
      <c r="N5" s="329" t="e">
        <f ca="1">COUNTIFS(Table2[Date Notified (Adjusted)],"&gt;="&amp;N$2,Table2[Date Notified (Adjusted)],"&lt;"&amp;O$2,Table2[Level of Review Required],"*no further*",Table2[Calculated Location],"*"&amp;$D5&amp;"*")/COUNTIFS(Table2[Date Notified (Adjusted)],"&gt;="&amp;N$2,Table2[Date Notified (Adjusted)],"&lt;"&amp;O$2,Table2[Calculated Location],"*"&amp;$D5&amp;"*")</f>
        <v>#DIV/0!</v>
      </c>
      <c r="O5" s="329" t="e">
        <f ca="1">COUNTIFS(Table2[Date Notified (Adjusted)],"&gt;="&amp;O$2,Table2[Date Notified (Adjusted)],"&lt;"&amp;P$2,Table2[Level of Review Required],"*no further*",Table2[Calculated Location],"*"&amp;$D5&amp;"*")/COUNTIFS(Table2[Date Notified (Adjusted)],"&gt;="&amp;O$2,Table2[Date Notified (Adjusted)],"&lt;"&amp;P$2,Table2[Calculated Location],"*"&amp;$D5&amp;"*")</f>
        <v>#DIV/0!</v>
      </c>
      <c r="P5" s="329" t="e">
        <f ca="1">COUNTIFS(Table2[Date Notified (Adjusted)],"&gt;="&amp;P$2,Table2[Date Notified (Adjusted)],"&lt;"&amp;Q$2,Table2[Level of Review Required],"*no further*",Table2[Calculated Location],"*"&amp;$D5&amp;"*")/COUNTIFS(Table2[Date Notified (Adjusted)],"&gt;="&amp;P$2,Table2[Date Notified (Adjusted)],"&lt;"&amp;Q$2,Table2[Calculated Location],"*"&amp;$D5&amp;"*")</f>
        <v>#DIV/0!</v>
      </c>
      <c r="Q5" s="329" t="e">
        <f ca="1">COUNTIFS(Table2[Date Notified (Adjusted)],"&gt;="&amp;Q$2,Table2[Date Notified (Adjusted)],"&lt;"&amp;R$2,Table2[Level of Review Required],"*no further*",Table2[Calculated Location],"*"&amp;$D5&amp;"*")/COUNTIFS(Table2[Date Notified (Adjusted)],"&gt;="&amp;Q$2,Table2[Date Notified (Adjusted)],"&lt;"&amp;R$2,Table2[Calculated Location],"*"&amp;$D5&amp;"*")</f>
        <v>#DIV/0!</v>
      </c>
      <c r="R5" s="329" t="e">
        <f ca="1">COUNTIFS(Table2[Date Notified (Adjusted)],"&gt;="&amp;R$2,Table2[Date Notified (Adjusted)],"&lt;"&amp;S$2,Table2[Level of Review Required],"*no further*",Table2[Calculated Location],"*"&amp;$D5&amp;"*")/COUNTIFS(Table2[Date Notified (Adjusted)],"&gt;="&amp;R$2,Table2[Date Notified (Adjusted)],"&lt;"&amp;S$2,Table2[Calculated Location],"*"&amp;$D5&amp;"*")</f>
        <v>#DIV/0!</v>
      </c>
      <c r="S5" s="329" t="e">
        <f ca="1">COUNTIFS(Table2[Date Notified (Adjusted)],"&gt;="&amp;S$2,Table2[Date Notified (Adjusted)],"&lt;"&amp;T$2,Table2[Level of Review Required],"*no further*",Table2[Calculated Location],"*"&amp;$D5&amp;"*")/COUNTIFS(Table2[Date Notified (Adjusted)],"&gt;="&amp;S$2,Table2[Date Notified (Adjusted)],"&lt;"&amp;T$2,Table2[Calculated Location],"*"&amp;$D5&amp;"*")</f>
        <v>#DIV/0!</v>
      </c>
      <c r="T5" s="329" t="e">
        <f ca="1">COUNTIFS(Table2[Date Notified (Adjusted)],"&gt;="&amp;T$2,Table2[Date Notified (Adjusted)],"&lt;"&amp;U$2,Table2[Level of Review Required],"*no further*",Table2[Calculated Location],"*"&amp;$D5&amp;"*")/COUNTIFS(Table2[Date Notified (Adjusted)],"&gt;="&amp;T$2,Table2[Date Notified (Adjusted)],"&lt;"&amp;U$2,Table2[Calculated Location],"*"&amp;$D5&amp;"*")</f>
        <v>#DIV/0!</v>
      </c>
      <c r="U5" s="13"/>
      <c r="V5" s="13"/>
      <c r="W5" s="13">
        <f ca="1">COUNTIFS(Table2[Date Notified (Adjusted)],"&gt;="&amp;E$2,Table2[Date Notified (Adjusted)],"&lt;"&amp;U$2,Table2[Calculated Location],"*"&amp;$D5&amp;"*",Table2[Level of Review Required],"*no further*")</f>
        <v>0</v>
      </c>
      <c r="X5" s="329" t="e">
        <f t="shared" ref="X5" ca="1" si="2">W5/Y5</f>
        <v>#DIV/0!</v>
      </c>
      <c r="Y5" s="330">
        <f ca="1">COUNTIFS(Table2[Date Notified (Adjusted)],"&gt;="&amp;E$2,Table2[Date Notified (Adjusted)],"&lt;"&amp;U$2,Table2[Calculated Location],"*"&amp;$D5&amp;"*")</f>
        <v>0</v>
      </c>
    </row>
    <row r="6" spans="2:25" x14ac:dyDescent="0.25">
      <c r="B6" s="327" t="s">
        <v>258</v>
      </c>
      <c r="C6" s="13"/>
      <c r="D6" s="210" t="s">
        <v>120</v>
      </c>
      <c r="E6" s="328" t="e">
        <f ca="1">COUNTIFS(Table2[Date Notified (Adjusted)],"&gt;="&amp;E$2,Table2[Date Notified (Adjusted)],"&lt;"&amp;F$2,Table2[Level of Review Required],"*no further*",Table2[Calculated Location],"*"&amp;$D6&amp;"*")/COUNTIFS(Table2[Date Notified (Adjusted)],"&gt;="&amp;E$2,Table2[Date Notified (Adjusted)],"&lt;"&amp;F$2,Table2[Calculated Location],"*"&amp;$D6&amp;"*")</f>
        <v>#DIV/0!</v>
      </c>
      <c r="F6" s="329" t="e">
        <f ca="1">COUNTIFS(Table2[Date Notified (Adjusted)],"&gt;="&amp;F$2,Table2[Date Notified (Adjusted)],"&lt;"&amp;G$2,Table2[Level of Review Required],"*no further*",Table2[Calculated Location],"*"&amp;$D6&amp;"*")/COUNTIFS(Table2[Date Notified (Adjusted)],"&gt;="&amp;F$2,Table2[Date Notified (Adjusted)],"&lt;"&amp;G$2,Table2[Calculated Location],"*"&amp;$D6&amp;"*")</f>
        <v>#DIV/0!</v>
      </c>
      <c r="G6" s="329" t="e">
        <f ca="1">COUNTIFS(Table2[Date Notified (Adjusted)],"&gt;="&amp;G$2,Table2[Date Notified (Adjusted)],"&lt;"&amp;H$2,Table2[Level of Review Required],"*no further*",Table2[Calculated Location],"*"&amp;$D6&amp;"*")/COUNTIFS(Table2[Date Notified (Adjusted)],"&gt;="&amp;G$2,Table2[Date Notified (Adjusted)],"&lt;"&amp;H$2,Table2[Calculated Location],"*"&amp;$D6&amp;"*")</f>
        <v>#DIV/0!</v>
      </c>
      <c r="H6" s="329" t="e">
        <f ca="1">COUNTIFS(Table2[Date Notified (Adjusted)],"&gt;="&amp;H$2,Table2[Date Notified (Adjusted)],"&lt;"&amp;I$2,Table2[Level of Review Required],"*no further*",Table2[Calculated Location],"*"&amp;$D6&amp;"*")/COUNTIFS(Table2[Date Notified (Adjusted)],"&gt;="&amp;H$2,Table2[Date Notified (Adjusted)],"&lt;"&amp;I$2,Table2[Calculated Location],"*"&amp;$D6&amp;"*")</f>
        <v>#DIV/0!</v>
      </c>
      <c r="I6" s="329" t="e">
        <f ca="1">COUNTIFS(Table2[Date Notified (Adjusted)],"&gt;="&amp;I$2,Table2[Date Notified (Adjusted)],"&lt;"&amp;J$2,Table2[Level of Review Required],"*no further*",Table2[Calculated Location],"*"&amp;$D6&amp;"*")/COUNTIFS(Table2[Date Notified (Adjusted)],"&gt;="&amp;I$2,Table2[Date Notified (Adjusted)],"&lt;"&amp;J$2,Table2[Calculated Location],"*"&amp;$D6&amp;"*")</f>
        <v>#DIV/0!</v>
      </c>
      <c r="J6" s="329" t="e">
        <f ca="1">COUNTIFS(Table2[Date Notified (Adjusted)],"&gt;="&amp;J$2,Table2[Date Notified (Adjusted)],"&lt;"&amp;K$2,Table2[Level of Review Required],"*no further*",Table2[Calculated Location],"*"&amp;$D6&amp;"*")/COUNTIFS(Table2[Date Notified (Adjusted)],"&gt;="&amp;J$2,Table2[Date Notified (Adjusted)],"&lt;"&amp;K$2,Table2[Calculated Location],"*"&amp;$D6&amp;"*")</f>
        <v>#DIV/0!</v>
      </c>
      <c r="K6" s="329" t="e">
        <f ca="1">COUNTIFS(Table2[Date Notified (Adjusted)],"&gt;="&amp;K$2,Table2[Date Notified (Adjusted)],"&lt;"&amp;L$2,Table2[Level of Review Required],"*no further*",Table2[Calculated Location],"*"&amp;$D6&amp;"*")/COUNTIFS(Table2[Date Notified (Adjusted)],"&gt;="&amp;K$2,Table2[Date Notified (Adjusted)],"&lt;"&amp;L$2,Table2[Calculated Location],"*"&amp;$D6&amp;"*")</f>
        <v>#DIV/0!</v>
      </c>
      <c r="L6" s="329" t="e">
        <f ca="1">COUNTIFS(Table2[Date Notified (Adjusted)],"&gt;="&amp;L$2,Table2[Date Notified (Adjusted)],"&lt;"&amp;M$2,Table2[Level of Review Required],"*no further*",Table2[Calculated Location],"*"&amp;$D6&amp;"*")/COUNTIFS(Table2[Date Notified (Adjusted)],"&gt;="&amp;L$2,Table2[Date Notified (Adjusted)],"&lt;"&amp;M$2,Table2[Calculated Location],"*"&amp;$D6&amp;"*")</f>
        <v>#DIV/0!</v>
      </c>
      <c r="M6" s="329" t="e">
        <f ca="1">COUNTIFS(Table2[Date Notified (Adjusted)],"&gt;="&amp;M$2,Table2[Date Notified (Adjusted)],"&lt;"&amp;N$2,Table2[Level of Review Required],"*no further*",Table2[Calculated Location],"*"&amp;$D6&amp;"*")/COUNTIFS(Table2[Date Notified (Adjusted)],"&gt;="&amp;M$2,Table2[Date Notified (Adjusted)],"&lt;"&amp;N$2,Table2[Calculated Location],"*"&amp;$D6&amp;"*")</f>
        <v>#DIV/0!</v>
      </c>
      <c r="N6" s="329" t="e">
        <f ca="1">COUNTIFS(Table2[Date Notified (Adjusted)],"&gt;="&amp;N$2,Table2[Date Notified (Adjusted)],"&lt;"&amp;O$2,Table2[Level of Review Required],"*no further*",Table2[Calculated Location],"*"&amp;$D6&amp;"*")/COUNTIFS(Table2[Date Notified (Adjusted)],"&gt;="&amp;N$2,Table2[Date Notified (Adjusted)],"&lt;"&amp;O$2,Table2[Calculated Location],"*"&amp;$D6&amp;"*")</f>
        <v>#DIV/0!</v>
      </c>
      <c r="O6" s="329" t="e">
        <f ca="1">COUNTIFS(Table2[Date Notified (Adjusted)],"&gt;="&amp;O$2,Table2[Date Notified (Adjusted)],"&lt;"&amp;P$2,Table2[Level of Review Required],"*no further*",Table2[Calculated Location],"*"&amp;$D6&amp;"*")/COUNTIFS(Table2[Date Notified (Adjusted)],"&gt;="&amp;O$2,Table2[Date Notified (Adjusted)],"&lt;"&amp;P$2,Table2[Calculated Location],"*"&amp;$D6&amp;"*")</f>
        <v>#DIV/0!</v>
      </c>
      <c r="P6" s="329" t="e">
        <f ca="1">COUNTIFS(Table2[Date Notified (Adjusted)],"&gt;="&amp;P$2,Table2[Date Notified (Adjusted)],"&lt;"&amp;Q$2,Table2[Level of Review Required],"*no further*",Table2[Calculated Location],"*"&amp;$D6&amp;"*")/COUNTIFS(Table2[Date Notified (Adjusted)],"&gt;="&amp;P$2,Table2[Date Notified (Adjusted)],"&lt;"&amp;Q$2,Table2[Calculated Location],"*"&amp;$D6&amp;"*")</f>
        <v>#DIV/0!</v>
      </c>
      <c r="Q6" s="329" t="e">
        <f ca="1">COUNTIFS(Table2[Date Notified (Adjusted)],"&gt;="&amp;Q$2,Table2[Date Notified (Adjusted)],"&lt;"&amp;R$2,Table2[Level of Review Required],"*no further*",Table2[Calculated Location],"*"&amp;$D6&amp;"*")/COUNTIFS(Table2[Date Notified (Adjusted)],"&gt;="&amp;Q$2,Table2[Date Notified (Adjusted)],"&lt;"&amp;R$2,Table2[Calculated Location],"*"&amp;$D6&amp;"*")</f>
        <v>#DIV/0!</v>
      </c>
      <c r="R6" s="329" t="e">
        <f ca="1">COUNTIFS(Table2[Date Notified (Adjusted)],"&gt;="&amp;R$2,Table2[Date Notified (Adjusted)],"&lt;"&amp;S$2,Table2[Level of Review Required],"*no further*",Table2[Calculated Location],"*"&amp;$D6&amp;"*")/COUNTIFS(Table2[Date Notified (Adjusted)],"&gt;="&amp;R$2,Table2[Date Notified (Adjusted)],"&lt;"&amp;S$2,Table2[Calculated Location],"*"&amp;$D6&amp;"*")</f>
        <v>#DIV/0!</v>
      </c>
      <c r="S6" s="329" t="e">
        <f ca="1">COUNTIFS(Table2[Date Notified (Adjusted)],"&gt;="&amp;S$2,Table2[Date Notified (Adjusted)],"&lt;"&amp;T$2,Table2[Level of Review Required],"*no further*",Table2[Calculated Location],"*"&amp;$D6&amp;"*")/COUNTIFS(Table2[Date Notified (Adjusted)],"&gt;="&amp;S$2,Table2[Date Notified (Adjusted)],"&lt;"&amp;T$2,Table2[Calculated Location],"*"&amp;$D6&amp;"*")</f>
        <v>#DIV/0!</v>
      </c>
      <c r="T6" s="329" t="e">
        <f ca="1">COUNTIFS(Table2[Date Notified (Adjusted)],"&gt;="&amp;T$2,Table2[Date Notified (Adjusted)],"&lt;"&amp;U$2,Table2[Level of Review Required],"*no further*",Table2[Calculated Location],"*"&amp;$D6&amp;"*")/COUNTIFS(Table2[Date Notified (Adjusted)],"&gt;="&amp;T$2,Table2[Date Notified (Adjusted)],"&lt;"&amp;U$2,Table2[Calculated Location],"*"&amp;$D6&amp;"*")</f>
        <v>#DIV/0!</v>
      </c>
      <c r="U6" s="13"/>
      <c r="V6" s="13"/>
      <c r="W6" s="13">
        <f ca="1">COUNTIFS(Table2[Date Notified (Adjusted)],"&gt;="&amp;E$2,Table2[Date Notified (Adjusted)],"&lt;"&amp;U$2,Table2[Calculated Location],"*"&amp;$D6&amp;"*",Table2[Level of Review Required],"*no further*")</f>
        <v>0</v>
      </c>
      <c r="X6" s="329" t="e">
        <f t="shared" ca="1" si="1"/>
        <v>#DIV/0!</v>
      </c>
      <c r="Y6" s="330">
        <f ca="1">COUNTIFS(Table2[Date Notified (Adjusted)],"&gt;="&amp;E$2,Table2[Date Notified (Adjusted)],"&lt;"&amp;U$2,Table2[Calculated Location],"*"&amp;$D6&amp;"*")</f>
        <v>0</v>
      </c>
    </row>
    <row r="7" spans="2:25" x14ac:dyDescent="0.25">
      <c r="B7" s="327" t="s">
        <v>259</v>
      </c>
      <c r="C7" s="13"/>
      <c r="D7" s="210" t="s">
        <v>122</v>
      </c>
      <c r="E7" s="328" t="e">
        <f ca="1">COUNTIFS(Table2[Date Notified (Adjusted)],"&gt;="&amp;E$2,Table2[Date Notified (Adjusted)],"&lt;"&amp;F$2,Table2[Level of Review Required],"*no further*",Table2[Calculated Location],"*"&amp;$D7&amp;"*")/COUNTIFS(Table2[Date Notified (Adjusted)],"&gt;="&amp;E$2,Table2[Date Notified (Adjusted)],"&lt;"&amp;F$2,Table2[Calculated Location],"*"&amp;$D7&amp;"*")</f>
        <v>#DIV/0!</v>
      </c>
      <c r="F7" s="329" t="e">
        <f ca="1">COUNTIFS(Table2[Date Notified (Adjusted)],"&gt;="&amp;F$2,Table2[Date Notified (Adjusted)],"&lt;"&amp;G$2,Table2[Level of Review Required],"*no further*",Table2[Calculated Location],"*"&amp;$D7&amp;"*")/COUNTIFS(Table2[Date Notified (Adjusted)],"&gt;="&amp;F$2,Table2[Date Notified (Adjusted)],"&lt;"&amp;G$2,Table2[Calculated Location],"*"&amp;$D7&amp;"*")</f>
        <v>#DIV/0!</v>
      </c>
      <c r="G7" s="329" t="e">
        <f ca="1">COUNTIFS(Table2[Date Notified (Adjusted)],"&gt;="&amp;G$2,Table2[Date Notified (Adjusted)],"&lt;"&amp;H$2,Table2[Level of Review Required],"*no further*",Table2[Calculated Location],"*"&amp;$D7&amp;"*")/COUNTIFS(Table2[Date Notified (Adjusted)],"&gt;="&amp;G$2,Table2[Date Notified (Adjusted)],"&lt;"&amp;H$2,Table2[Calculated Location],"*"&amp;$D7&amp;"*")</f>
        <v>#DIV/0!</v>
      </c>
      <c r="H7" s="329" t="e">
        <f ca="1">COUNTIFS(Table2[Date Notified (Adjusted)],"&gt;="&amp;H$2,Table2[Date Notified (Adjusted)],"&lt;"&amp;I$2,Table2[Level of Review Required],"*no further*",Table2[Calculated Location],"*"&amp;$D7&amp;"*")/COUNTIFS(Table2[Date Notified (Adjusted)],"&gt;="&amp;H$2,Table2[Date Notified (Adjusted)],"&lt;"&amp;I$2,Table2[Calculated Location],"*"&amp;$D7&amp;"*")</f>
        <v>#DIV/0!</v>
      </c>
      <c r="I7" s="329" t="e">
        <f ca="1">COUNTIFS(Table2[Date Notified (Adjusted)],"&gt;="&amp;I$2,Table2[Date Notified (Adjusted)],"&lt;"&amp;J$2,Table2[Level of Review Required],"*no further*",Table2[Calculated Location],"*"&amp;$D7&amp;"*")/COUNTIFS(Table2[Date Notified (Adjusted)],"&gt;="&amp;I$2,Table2[Date Notified (Adjusted)],"&lt;"&amp;J$2,Table2[Calculated Location],"*"&amp;$D7&amp;"*")</f>
        <v>#DIV/0!</v>
      </c>
      <c r="J7" s="329" t="e">
        <f ca="1">COUNTIFS(Table2[Date Notified (Adjusted)],"&gt;="&amp;J$2,Table2[Date Notified (Adjusted)],"&lt;"&amp;K$2,Table2[Level of Review Required],"*no further*",Table2[Calculated Location],"*"&amp;$D7&amp;"*")/COUNTIFS(Table2[Date Notified (Adjusted)],"&gt;="&amp;J$2,Table2[Date Notified (Adjusted)],"&lt;"&amp;K$2,Table2[Calculated Location],"*"&amp;$D7&amp;"*")</f>
        <v>#DIV/0!</v>
      </c>
      <c r="K7" s="329" t="e">
        <f ca="1">COUNTIFS(Table2[Date Notified (Adjusted)],"&gt;="&amp;K$2,Table2[Date Notified (Adjusted)],"&lt;"&amp;L$2,Table2[Level of Review Required],"*no further*",Table2[Calculated Location],"*"&amp;$D7&amp;"*")/COUNTIFS(Table2[Date Notified (Adjusted)],"&gt;="&amp;K$2,Table2[Date Notified (Adjusted)],"&lt;"&amp;L$2,Table2[Calculated Location],"*"&amp;$D7&amp;"*")</f>
        <v>#DIV/0!</v>
      </c>
      <c r="L7" s="329" t="e">
        <f ca="1">COUNTIFS(Table2[Date Notified (Adjusted)],"&gt;="&amp;L$2,Table2[Date Notified (Adjusted)],"&lt;"&amp;M$2,Table2[Level of Review Required],"*no further*",Table2[Calculated Location],"*"&amp;$D7&amp;"*")/COUNTIFS(Table2[Date Notified (Adjusted)],"&gt;="&amp;L$2,Table2[Date Notified (Adjusted)],"&lt;"&amp;M$2,Table2[Calculated Location],"*"&amp;$D7&amp;"*")</f>
        <v>#DIV/0!</v>
      </c>
      <c r="M7" s="329" t="e">
        <f ca="1">COUNTIFS(Table2[Date Notified (Adjusted)],"&gt;="&amp;M$2,Table2[Date Notified (Adjusted)],"&lt;"&amp;N$2,Table2[Level of Review Required],"*no further*",Table2[Calculated Location],"*"&amp;$D7&amp;"*")/COUNTIFS(Table2[Date Notified (Adjusted)],"&gt;="&amp;M$2,Table2[Date Notified (Adjusted)],"&lt;"&amp;N$2,Table2[Calculated Location],"*"&amp;$D7&amp;"*")</f>
        <v>#DIV/0!</v>
      </c>
      <c r="N7" s="329" t="e">
        <f ca="1">COUNTIFS(Table2[Date Notified (Adjusted)],"&gt;="&amp;N$2,Table2[Date Notified (Adjusted)],"&lt;"&amp;O$2,Table2[Level of Review Required],"*no further*",Table2[Calculated Location],"*"&amp;$D7&amp;"*")/COUNTIFS(Table2[Date Notified (Adjusted)],"&gt;="&amp;N$2,Table2[Date Notified (Adjusted)],"&lt;"&amp;O$2,Table2[Calculated Location],"*"&amp;$D7&amp;"*")</f>
        <v>#DIV/0!</v>
      </c>
      <c r="O7" s="329" t="e">
        <f ca="1">COUNTIFS(Table2[Date Notified (Adjusted)],"&gt;="&amp;O$2,Table2[Date Notified (Adjusted)],"&lt;"&amp;P$2,Table2[Level of Review Required],"*no further*",Table2[Calculated Location],"*"&amp;$D7&amp;"*")/COUNTIFS(Table2[Date Notified (Adjusted)],"&gt;="&amp;O$2,Table2[Date Notified (Adjusted)],"&lt;"&amp;P$2,Table2[Calculated Location],"*"&amp;$D7&amp;"*")</f>
        <v>#DIV/0!</v>
      </c>
      <c r="P7" s="329" t="e">
        <f ca="1">COUNTIFS(Table2[Date Notified (Adjusted)],"&gt;="&amp;P$2,Table2[Date Notified (Adjusted)],"&lt;"&amp;Q$2,Table2[Level of Review Required],"*no further*",Table2[Calculated Location],"*"&amp;$D7&amp;"*")/COUNTIFS(Table2[Date Notified (Adjusted)],"&gt;="&amp;P$2,Table2[Date Notified (Adjusted)],"&lt;"&amp;Q$2,Table2[Calculated Location],"*"&amp;$D7&amp;"*")</f>
        <v>#DIV/0!</v>
      </c>
      <c r="Q7" s="329" t="e">
        <f ca="1">COUNTIFS(Table2[Date Notified (Adjusted)],"&gt;="&amp;Q$2,Table2[Date Notified (Adjusted)],"&lt;"&amp;R$2,Table2[Level of Review Required],"*no further*",Table2[Calculated Location],"*"&amp;$D7&amp;"*")/COUNTIFS(Table2[Date Notified (Adjusted)],"&gt;="&amp;Q$2,Table2[Date Notified (Adjusted)],"&lt;"&amp;R$2,Table2[Calculated Location],"*"&amp;$D7&amp;"*")</f>
        <v>#DIV/0!</v>
      </c>
      <c r="R7" s="329" t="e">
        <f ca="1">COUNTIFS(Table2[Date Notified (Adjusted)],"&gt;="&amp;R$2,Table2[Date Notified (Adjusted)],"&lt;"&amp;S$2,Table2[Level of Review Required],"*no further*",Table2[Calculated Location],"*"&amp;$D7&amp;"*")/COUNTIFS(Table2[Date Notified (Adjusted)],"&gt;="&amp;R$2,Table2[Date Notified (Adjusted)],"&lt;"&amp;S$2,Table2[Calculated Location],"*"&amp;$D7&amp;"*")</f>
        <v>#DIV/0!</v>
      </c>
      <c r="S7" s="329" t="e">
        <f ca="1">COUNTIFS(Table2[Date Notified (Adjusted)],"&gt;="&amp;S$2,Table2[Date Notified (Adjusted)],"&lt;"&amp;T$2,Table2[Level of Review Required],"*no further*",Table2[Calculated Location],"*"&amp;$D7&amp;"*")/COUNTIFS(Table2[Date Notified (Adjusted)],"&gt;="&amp;S$2,Table2[Date Notified (Adjusted)],"&lt;"&amp;T$2,Table2[Calculated Location],"*"&amp;$D7&amp;"*")</f>
        <v>#DIV/0!</v>
      </c>
      <c r="T7" s="329" t="e">
        <f ca="1">COUNTIFS(Table2[Date Notified (Adjusted)],"&gt;="&amp;T$2,Table2[Date Notified (Adjusted)],"&lt;"&amp;U$2,Table2[Level of Review Required],"*no further*",Table2[Calculated Location],"*"&amp;$D7&amp;"*")/COUNTIFS(Table2[Date Notified (Adjusted)],"&gt;="&amp;T$2,Table2[Date Notified (Adjusted)],"&lt;"&amp;U$2,Table2[Calculated Location],"*"&amp;$D7&amp;"*")</f>
        <v>#DIV/0!</v>
      </c>
      <c r="U7" s="45"/>
      <c r="V7" s="13"/>
      <c r="W7" s="13">
        <f ca="1">COUNTIFS(Table2[Date Notified (Adjusted)],"&gt;="&amp;E$2,Table2[Date Notified (Adjusted)],"&lt;"&amp;U$2,Table2[Calculated Location],"*"&amp;$D7&amp;"*",Table2[Level of Review Required],"*no further*")</f>
        <v>0</v>
      </c>
      <c r="X7" s="329" t="e">
        <f t="shared" ca="1" si="1"/>
        <v>#DIV/0!</v>
      </c>
      <c r="Y7" s="330">
        <f ca="1">COUNTIFS(Table2[Date Notified (Adjusted)],"&gt;="&amp;E$2,Table2[Date Notified (Adjusted)],"&lt;"&amp;U$2,Table2[Calculated Location],"*"&amp;$D7&amp;"*")</f>
        <v>0</v>
      </c>
    </row>
    <row r="8" spans="2:25" x14ac:dyDescent="0.25">
      <c r="B8" s="327" t="s">
        <v>260</v>
      </c>
      <c r="C8" s="13"/>
      <c r="D8" s="210" t="s">
        <v>123</v>
      </c>
      <c r="E8" s="328" t="e">
        <f ca="1">COUNTIFS(Table2[Date Notified (Adjusted)],"&gt;="&amp;E$2,Table2[Date Notified (Adjusted)],"&lt;"&amp;F$2,Table2[Level of Review Required],"*no further*",Table2[Calculated Location],"*"&amp;$D8&amp;"*")/COUNTIFS(Table2[Date Notified (Adjusted)],"&gt;="&amp;E$2,Table2[Date Notified (Adjusted)],"&lt;"&amp;F$2,Table2[Calculated Location],"*"&amp;$D8&amp;"*")</f>
        <v>#DIV/0!</v>
      </c>
      <c r="F8" s="329" t="e">
        <f ca="1">COUNTIFS(Table2[Date Notified (Adjusted)],"&gt;="&amp;F$2,Table2[Date Notified (Adjusted)],"&lt;"&amp;G$2,Table2[Level of Review Required],"*no further*",Table2[Calculated Location],"*"&amp;$D8&amp;"*")/COUNTIFS(Table2[Date Notified (Adjusted)],"&gt;="&amp;F$2,Table2[Date Notified (Adjusted)],"&lt;"&amp;G$2,Table2[Calculated Location],"*"&amp;$D8&amp;"*")</f>
        <v>#DIV/0!</v>
      </c>
      <c r="G8" s="329" t="e">
        <f ca="1">COUNTIFS(Table2[Date Notified (Adjusted)],"&gt;="&amp;G$2,Table2[Date Notified (Adjusted)],"&lt;"&amp;H$2,Table2[Level of Review Required],"*no further*",Table2[Calculated Location],"*"&amp;$D8&amp;"*")/COUNTIFS(Table2[Date Notified (Adjusted)],"&gt;="&amp;G$2,Table2[Date Notified (Adjusted)],"&lt;"&amp;H$2,Table2[Calculated Location],"*"&amp;$D8&amp;"*")</f>
        <v>#DIV/0!</v>
      </c>
      <c r="H8" s="329" t="e">
        <f ca="1">COUNTIFS(Table2[Date Notified (Adjusted)],"&gt;="&amp;H$2,Table2[Date Notified (Adjusted)],"&lt;"&amp;I$2,Table2[Level of Review Required],"*no further*",Table2[Calculated Location],"*"&amp;$D8&amp;"*")/COUNTIFS(Table2[Date Notified (Adjusted)],"&gt;="&amp;H$2,Table2[Date Notified (Adjusted)],"&lt;"&amp;I$2,Table2[Calculated Location],"*"&amp;$D8&amp;"*")</f>
        <v>#DIV/0!</v>
      </c>
      <c r="I8" s="329" t="e">
        <f ca="1">COUNTIFS(Table2[Date Notified (Adjusted)],"&gt;="&amp;I$2,Table2[Date Notified (Adjusted)],"&lt;"&amp;J$2,Table2[Level of Review Required],"*no further*",Table2[Calculated Location],"*"&amp;$D8&amp;"*")/COUNTIFS(Table2[Date Notified (Adjusted)],"&gt;="&amp;I$2,Table2[Date Notified (Adjusted)],"&lt;"&amp;J$2,Table2[Calculated Location],"*"&amp;$D8&amp;"*")</f>
        <v>#DIV/0!</v>
      </c>
      <c r="J8" s="329" t="e">
        <f ca="1">COUNTIFS(Table2[Date Notified (Adjusted)],"&gt;="&amp;J$2,Table2[Date Notified (Adjusted)],"&lt;"&amp;K$2,Table2[Level of Review Required],"*no further*",Table2[Calculated Location],"*"&amp;$D8&amp;"*")/COUNTIFS(Table2[Date Notified (Adjusted)],"&gt;="&amp;J$2,Table2[Date Notified (Adjusted)],"&lt;"&amp;K$2,Table2[Calculated Location],"*"&amp;$D8&amp;"*")</f>
        <v>#DIV/0!</v>
      </c>
      <c r="K8" s="329" t="e">
        <f ca="1">COUNTIFS(Table2[Date Notified (Adjusted)],"&gt;="&amp;K$2,Table2[Date Notified (Adjusted)],"&lt;"&amp;L$2,Table2[Level of Review Required],"*no further*",Table2[Calculated Location],"*"&amp;$D8&amp;"*")/COUNTIFS(Table2[Date Notified (Adjusted)],"&gt;="&amp;K$2,Table2[Date Notified (Adjusted)],"&lt;"&amp;L$2,Table2[Calculated Location],"*"&amp;$D8&amp;"*")</f>
        <v>#DIV/0!</v>
      </c>
      <c r="L8" s="329" t="e">
        <f ca="1">COUNTIFS(Table2[Date Notified (Adjusted)],"&gt;="&amp;L$2,Table2[Date Notified (Adjusted)],"&lt;"&amp;M$2,Table2[Level of Review Required],"*no further*",Table2[Calculated Location],"*"&amp;$D8&amp;"*")/COUNTIFS(Table2[Date Notified (Adjusted)],"&gt;="&amp;L$2,Table2[Date Notified (Adjusted)],"&lt;"&amp;M$2,Table2[Calculated Location],"*"&amp;$D8&amp;"*")</f>
        <v>#DIV/0!</v>
      </c>
      <c r="M8" s="329" t="e">
        <f ca="1">COUNTIFS(Table2[Date Notified (Adjusted)],"&gt;="&amp;M$2,Table2[Date Notified (Adjusted)],"&lt;"&amp;N$2,Table2[Level of Review Required],"*no further*",Table2[Calculated Location],"*"&amp;$D8&amp;"*")/COUNTIFS(Table2[Date Notified (Adjusted)],"&gt;="&amp;M$2,Table2[Date Notified (Adjusted)],"&lt;"&amp;N$2,Table2[Calculated Location],"*"&amp;$D8&amp;"*")</f>
        <v>#DIV/0!</v>
      </c>
      <c r="N8" s="329" t="e">
        <f ca="1">COUNTIFS(Table2[Date Notified (Adjusted)],"&gt;="&amp;N$2,Table2[Date Notified (Adjusted)],"&lt;"&amp;O$2,Table2[Level of Review Required],"*no further*",Table2[Calculated Location],"*"&amp;$D8&amp;"*")/COUNTIFS(Table2[Date Notified (Adjusted)],"&gt;="&amp;N$2,Table2[Date Notified (Adjusted)],"&lt;"&amp;O$2,Table2[Calculated Location],"*"&amp;$D8&amp;"*")</f>
        <v>#DIV/0!</v>
      </c>
      <c r="O8" s="329" t="e">
        <f ca="1">COUNTIFS(Table2[Date Notified (Adjusted)],"&gt;="&amp;O$2,Table2[Date Notified (Adjusted)],"&lt;"&amp;P$2,Table2[Level of Review Required],"*no further*",Table2[Calculated Location],"*"&amp;$D8&amp;"*")/COUNTIFS(Table2[Date Notified (Adjusted)],"&gt;="&amp;O$2,Table2[Date Notified (Adjusted)],"&lt;"&amp;P$2,Table2[Calculated Location],"*"&amp;$D8&amp;"*")</f>
        <v>#DIV/0!</v>
      </c>
      <c r="P8" s="329" t="e">
        <f ca="1">COUNTIFS(Table2[Date Notified (Adjusted)],"&gt;="&amp;P$2,Table2[Date Notified (Adjusted)],"&lt;"&amp;Q$2,Table2[Level of Review Required],"*no further*",Table2[Calculated Location],"*"&amp;$D8&amp;"*")/COUNTIFS(Table2[Date Notified (Adjusted)],"&gt;="&amp;P$2,Table2[Date Notified (Adjusted)],"&lt;"&amp;Q$2,Table2[Calculated Location],"*"&amp;$D8&amp;"*")</f>
        <v>#DIV/0!</v>
      </c>
      <c r="Q8" s="329" t="e">
        <f ca="1">COUNTIFS(Table2[Date Notified (Adjusted)],"&gt;="&amp;Q$2,Table2[Date Notified (Adjusted)],"&lt;"&amp;R$2,Table2[Level of Review Required],"*no further*",Table2[Calculated Location],"*"&amp;$D8&amp;"*")/COUNTIFS(Table2[Date Notified (Adjusted)],"&gt;="&amp;Q$2,Table2[Date Notified (Adjusted)],"&lt;"&amp;R$2,Table2[Calculated Location],"*"&amp;$D8&amp;"*")</f>
        <v>#DIV/0!</v>
      </c>
      <c r="R8" s="329" t="e">
        <f ca="1">COUNTIFS(Table2[Date Notified (Adjusted)],"&gt;="&amp;R$2,Table2[Date Notified (Adjusted)],"&lt;"&amp;S$2,Table2[Level of Review Required],"*no further*",Table2[Calculated Location],"*"&amp;$D8&amp;"*")/COUNTIFS(Table2[Date Notified (Adjusted)],"&gt;="&amp;R$2,Table2[Date Notified (Adjusted)],"&lt;"&amp;S$2,Table2[Calculated Location],"*"&amp;$D8&amp;"*")</f>
        <v>#DIV/0!</v>
      </c>
      <c r="S8" s="329" t="e">
        <f ca="1">COUNTIFS(Table2[Date Notified (Adjusted)],"&gt;="&amp;S$2,Table2[Date Notified (Adjusted)],"&lt;"&amp;T$2,Table2[Level of Review Required],"*no further*",Table2[Calculated Location],"*"&amp;$D8&amp;"*")/COUNTIFS(Table2[Date Notified (Adjusted)],"&gt;="&amp;S$2,Table2[Date Notified (Adjusted)],"&lt;"&amp;T$2,Table2[Calculated Location],"*"&amp;$D8&amp;"*")</f>
        <v>#DIV/0!</v>
      </c>
      <c r="T8" s="329" t="e">
        <f ca="1">COUNTIFS(Table2[Date Notified (Adjusted)],"&gt;="&amp;T$2,Table2[Date Notified (Adjusted)],"&lt;"&amp;U$2,Table2[Level of Review Required],"*no further*",Table2[Calculated Location],"*"&amp;$D8&amp;"*")/COUNTIFS(Table2[Date Notified (Adjusted)],"&gt;="&amp;T$2,Table2[Date Notified (Adjusted)],"&lt;"&amp;U$2,Table2[Calculated Location],"*"&amp;$D8&amp;"*")</f>
        <v>#DIV/0!</v>
      </c>
      <c r="U8" s="45"/>
      <c r="V8" s="13"/>
      <c r="W8" s="13">
        <f ca="1">COUNTIFS(Table2[Date Notified (Adjusted)],"&gt;="&amp;E$2,Table2[Date Notified (Adjusted)],"&lt;"&amp;U$2,Table2[Calculated Location],"*"&amp;$D8&amp;"*",Table2[Level of Review Required],"*no further*")</f>
        <v>0</v>
      </c>
      <c r="X8" s="329" t="e">
        <f t="shared" ca="1" si="1"/>
        <v>#DIV/0!</v>
      </c>
      <c r="Y8" s="330">
        <f ca="1">COUNTIFS(Table2[Date Notified (Adjusted)],"&gt;="&amp;E$2,Table2[Date Notified (Adjusted)],"&lt;"&amp;U$2,Table2[Calculated Location],"*"&amp;$D8&amp;"*")</f>
        <v>0</v>
      </c>
    </row>
    <row r="9" spans="2:25" x14ac:dyDescent="0.25">
      <c r="B9" s="327" t="s">
        <v>261</v>
      </c>
      <c r="C9" s="13"/>
      <c r="D9" s="210" t="s">
        <v>117</v>
      </c>
      <c r="E9" s="328" t="e">
        <f ca="1">COUNTIFS(Table2[Date Notified (Adjusted)],"&gt;="&amp;E$2,Table2[Date Notified (Adjusted)],"&lt;"&amp;F$2,Table2[Level of Review Required],"*no further*",Table2[Calculated Location],"*"&amp;$D9&amp;"*")/COUNTIFS(Table2[Date Notified (Adjusted)],"&gt;="&amp;E$2,Table2[Date Notified (Adjusted)],"&lt;"&amp;F$2,Table2[Calculated Location],"*"&amp;$D9&amp;"*")</f>
        <v>#DIV/0!</v>
      </c>
      <c r="F9" s="329" t="e">
        <f ca="1">COUNTIFS(Table2[Date Notified (Adjusted)],"&gt;="&amp;F$2,Table2[Date Notified (Adjusted)],"&lt;"&amp;G$2,Table2[Level of Review Required],"*no further*",Table2[Calculated Location],"*"&amp;$D9&amp;"*")/COUNTIFS(Table2[Date Notified (Adjusted)],"&gt;="&amp;F$2,Table2[Date Notified (Adjusted)],"&lt;"&amp;G$2,Table2[Calculated Location],"*"&amp;$D9&amp;"*")</f>
        <v>#DIV/0!</v>
      </c>
      <c r="G9" s="329" t="e">
        <f ca="1">COUNTIFS(Table2[Date Notified (Adjusted)],"&gt;="&amp;G$2,Table2[Date Notified (Adjusted)],"&lt;"&amp;H$2,Table2[Level of Review Required],"*no further*",Table2[Calculated Location],"*"&amp;$D9&amp;"*")/COUNTIFS(Table2[Date Notified (Adjusted)],"&gt;="&amp;G$2,Table2[Date Notified (Adjusted)],"&lt;"&amp;H$2,Table2[Calculated Location],"*"&amp;$D9&amp;"*")</f>
        <v>#DIV/0!</v>
      </c>
      <c r="H9" s="329" t="e">
        <f ca="1">COUNTIFS(Table2[Date Notified (Adjusted)],"&gt;="&amp;H$2,Table2[Date Notified (Adjusted)],"&lt;"&amp;I$2,Table2[Level of Review Required],"*no further*",Table2[Calculated Location],"*"&amp;$D9&amp;"*")/COUNTIFS(Table2[Date Notified (Adjusted)],"&gt;="&amp;H$2,Table2[Date Notified (Adjusted)],"&lt;"&amp;I$2,Table2[Calculated Location],"*"&amp;$D9&amp;"*")</f>
        <v>#DIV/0!</v>
      </c>
      <c r="I9" s="329" t="e">
        <f ca="1">COUNTIFS(Table2[Date Notified (Adjusted)],"&gt;="&amp;I$2,Table2[Date Notified (Adjusted)],"&lt;"&amp;J$2,Table2[Level of Review Required],"*no further*",Table2[Calculated Location],"*"&amp;$D9&amp;"*")/COUNTIFS(Table2[Date Notified (Adjusted)],"&gt;="&amp;I$2,Table2[Date Notified (Adjusted)],"&lt;"&amp;J$2,Table2[Calculated Location],"*"&amp;$D9&amp;"*")</f>
        <v>#DIV/0!</v>
      </c>
      <c r="J9" s="329" t="e">
        <f ca="1">COUNTIFS(Table2[Date Notified (Adjusted)],"&gt;="&amp;J$2,Table2[Date Notified (Adjusted)],"&lt;"&amp;K$2,Table2[Level of Review Required],"*no further*",Table2[Calculated Location],"*"&amp;$D9&amp;"*")/COUNTIFS(Table2[Date Notified (Adjusted)],"&gt;="&amp;J$2,Table2[Date Notified (Adjusted)],"&lt;"&amp;K$2,Table2[Calculated Location],"*"&amp;$D9&amp;"*")</f>
        <v>#DIV/0!</v>
      </c>
      <c r="K9" s="329" t="e">
        <f ca="1">COUNTIFS(Table2[Date Notified (Adjusted)],"&gt;="&amp;K$2,Table2[Date Notified (Adjusted)],"&lt;"&amp;L$2,Table2[Level of Review Required],"*no further*",Table2[Calculated Location],"*"&amp;$D9&amp;"*")/COUNTIFS(Table2[Date Notified (Adjusted)],"&gt;="&amp;K$2,Table2[Date Notified (Adjusted)],"&lt;"&amp;L$2,Table2[Calculated Location],"*"&amp;$D9&amp;"*")</f>
        <v>#DIV/0!</v>
      </c>
      <c r="L9" s="329" t="e">
        <f ca="1">COUNTIFS(Table2[Date Notified (Adjusted)],"&gt;="&amp;L$2,Table2[Date Notified (Adjusted)],"&lt;"&amp;M$2,Table2[Level of Review Required],"*no further*",Table2[Calculated Location],"*"&amp;$D9&amp;"*")/COUNTIFS(Table2[Date Notified (Adjusted)],"&gt;="&amp;L$2,Table2[Date Notified (Adjusted)],"&lt;"&amp;M$2,Table2[Calculated Location],"*"&amp;$D9&amp;"*")</f>
        <v>#DIV/0!</v>
      </c>
      <c r="M9" s="329" t="e">
        <f ca="1">COUNTIFS(Table2[Date Notified (Adjusted)],"&gt;="&amp;M$2,Table2[Date Notified (Adjusted)],"&lt;"&amp;N$2,Table2[Level of Review Required],"*no further*",Table2[Calculated Location],"*"&amp;$D9&amp;"*")/COUNTIFS(Table2[Date Notified (Adjusted)],"&gt;="&amp;M$2,Table2[Date Notified (Adjusted)],"&lt;"&amp;N$2,Table2[Calculated Location],"*"&amp;$D9&amp;"*")</f>
        <v>#DIV/0!</v>
      </c>
      <c r="N9" s="329" t="e">
        <f ca="1">COUNTIFS(Table2[Date Notified (Adjusted)],"&gt;="&amp;N$2,Table2[Date Notified (Adjusted)],"&lt;"&amp;O$2,Table2[Level of Review Required],"*no further*",Table2[Calculated Location],"*"&amp;$D9&amp;"*")/COUNTIFS(Table2[Date Notified (Adjusted)],"&gt;="&amp;N$2,Table2[Date Notified (Adjusted)],"&lt;"&amp;O$2,Table2[Calculated Location],"*"&amp;$D9&amp;"*")</f>
        <v>#DIV/0!</v>
      </c>
      <c r="O9" s="329" t="e">
        <f ca="1">COUNTIFS(Table2[Date Notified (Adjusted)],"&gt;="&amp;O$2,Table2[Date Notified (Adjusted)],"&lt;"&amp;P$2,Table2[Level of Review Required],"*no further*",Table2[Calculated Location],"*"&amp;$D9&amp;"*")/COUNTIFS(Table2[Date Notified (Adjusted)],"&gt;="&amp;O$2,Table2[Date Notified (Adjusted)],"&lt;"&amp;P$2,Table2[Calculated Location],"*"&amp;$D9&amp;"*")</f>
        <v>#DIV/0!</v>
      </c>
      <c r="P9" s="329" t="e">
        <f ca="1">COUNTIFS(Table2[Date Notified (Adjusted)],"&gt;="&amp;P$2,Table2[Date Notified (Adjusted)],"&lt;"&amp;Q$2,Table2[Level of Review Required],"*no further*",Table2[Calculated Location],"*"&amp;$D9&amp;"*")/COUNTIFS(Table2[Date Notified (Adjusted)],"&gt;="&amp;P$2,Table2[Date Notified (Adjusted)],"&lt;"&amp;Q$2,Table2[Calculated Location],"*"&amp;$D9&amp;"*")</f>
        <v>#DIV/0!</v>
      </c>
      <c r="Q9" s="329" t="e">
        <f ca="1">COUNTIFS(Table2[Date Notified (Adjusted)],"&gt;="&amp;Q$2,Table2[Date Notified (Adjusted)],"&lt;"&amp;R$2,Table2[Level of Review Required],"*no further*",Table2[Calculated Location],"*"&amp;$D9&amp;"*")/COUNTIFS(Table2[Date Notified (Adjusted)],"&gt;="&amp;Q$2,Table2[Date Notified (Adjusted)],"&lt;"&amp;R$2,Table2[Calculated Location],"*"&amp;$D9&amp;"*")</f>
        <v>#DIV/0!</v>
      </c>
      <c r="R9" s="329" t="e">
        <f ca="1">COUNTIFS(Table2[Date Notified (Adjusted)],"&gt;="&amp;R$2,Table2[Date Notified (Adjusted)],"&lt;"&amp;S$2,Table2[Level of Review Required],"*no further*",Table2[Calculated Location],"*"&amp;$D9&amp;"*")/COUNTIFS(Table2[Date Notified (Adjusted)],"&gt;="&amp;R$2,Table2[Date Notified (Adjusted)],"&lt;"&amp;S$2,Table2[Calculated Location],"*"&amp;$D9&amp;"*")</f>
        <v>#DIV/0!</v>
      </c>
      <c r="S9" s="329" t="e">
        <f ca="1">COUNTIFS(Table2[Date Notified (Adjusted)],"&gt;="&amp;S$2,Table2[Date Notified (Adjusted)],"&lt;"&amp;T$2,Table2[Level of Review Required],"*no further*",Table2[Calculated Location],"*"&amp;$D9&amp;"*")/COUNTIFS(Table2[Date Notified (Adjusted)],"&gt;="&amp;S$2,Table2[Date Notified (Adjusted)],"&lt;"&amp;T$2,Table2[Calculated Location],"*"&amp;$D9&amp;"*")</f>
        <v>#DIV/0!</v>
      </c>
      <c r="T9" s="329" t="e">
        <f ca="1">COUNTIFS(Table2[Date Notified (Adjusted)],"&gt;="&amp;T$2,Table2[Date Notified (Adjusted)],"&lt;"&amp;U$2,Table2[Level of Review Required],"*no further*",Table2[Calculated Location],"*"&amp;$D9&amp;"*")/COUNTIFS(Table2[Date Notified (Adjusted)],"&gt;="&amp;T$2,Table2[Date Notified (Adjusted)],"&lt;"&amp;U$2,Table2[Calculated Location],"*"&amp;$D9&amp;"*")</f>
        <v>#DIV/0!</v>
      </c>
      <c r="U9" s="45"/>
      <c r="V9" s="13"/>
      <c r="W9" s="13">
        <f ca="1">COUNTIFS(Table2[Date Notified (Adjusted)],"&gt;="&amp;E$2,Table2[Date Notified (Adjusted)],"&lt;"&amp;U$2,Table2[Calculated Location],"*"&amp;$D9&amp;"*",Table2[Level of Review Required],"*no further*")</f>
        <v>0</v>
      </c>
      <c r="X9" s="329" t="e">
        <f t="shared" ca="1" si="1"/>
        <v>#DIV/0!</v>
      </c>
      <c r="Y9" s="330">
        <f ca="1">COUNTIFS(Table2[Date Notified (Adjusted)],"&gt;="&amp;E$2,Table2[Date Notified (Adjusted)],"&lt;"&amp;U$2,Table2[Calculated Location],"*"&amp;$D9&amp;"*")</f>
        <v>0</v>
      </c>
    </row>
    <row r="10" spans="2:25" x14ac:dyDescent="0.25">
      <c r="B10" s="327" t="s">
        <v>262</v>
      </c>
      <c r="C10" s="13"/>
      <c r="D10" s="210" t="s">
        <v>104</v>
      </c>
      <c r="E10" s="328" t="e">
        <f ca="1">COUNTIFS(Table2[Date Notified (Adjusted)],"&gt;="&amp;E$2,Table2[Date Notified (Adjusted)],"&lt;"&amp;F$2,Table2[Level of Review Required],"*no further*",Table2[Calculated Location],"*"&amp;$D10&amp;"*")/COUNTIFS(Table2[Date Notified (Adjusted)],"&gt;="&amp;E$2,Table2[Date Notified (Adjusted)],"&lt;"&amp;F$2,Table2[Calculated Location],"*"&amp;$D10&amp;"*")</f>
        <v>#DIV/0!</v>
      </c>
      <c r="F10" s="329" t="e">
        <f ca="1">COUNTIFS(Table2[Date Notified (Adjusted)],"&gt;="&amp;F$2,Table2[Date Notified (Adjusted)],"&lt;"&amp;G$2,Table2[Level of Review Required],"*no further*",Table2[Calculated Location],"*"&amp;$D10&amp;"*")/COUNTIFS(Table2[Date Notified (Adjusted)],"&gt;="&amp;F$2,Table2[Date Notified (Adjusted)],"&lt;"&amp;G$2,Table2[Calculated Location],"*"&amp;$D10&amp;"*")</f>
        <v>#DIV/0!</v>
      </c>
      <c r="G10" s="329" t="e">
        <f ca="1">COUNTIFS(Table2[Date Notified (Adjusted)],"&gt;="&amp;G$2,Table2[Date Notified (Adjusted)],"&lt;"&amp;H$2,Table2[Level of Review Required],"*no further*",Table2[Calculated Location],"*"&amp;$D10&amp;"*")/COUNTIFS(Table2[Date Notified (Adjusted)],"&gt;="&amp;G$2,Table2[Date Notified (Adjusted)],"&lt;"&amp;H$2,Table2[Calculated Location],"*"&amp;$D10&amp;"*")</f>
        <v>#DIV/0!</v>
      </c>
      <c r="H10" s="329" t="e">
        <f ca="1">COUNTIFS(Table2[Date Notified (Adjusted)],"&gt;="&amp;H$2,Table2[Date Notified (Adjusted)],"&lt;"&amp;I$2,Table2[Level of Review Required],"*no further*",Table2[Calculated Location],"*"&amp;$D10&amp;"*")/COUNTIFS(Table2[Date Notified (Adjusted)],"&gt;="&amp;H$2,Table2[Date Notified (Adjusted)],"&lt;"&amp;I$2,Table2[Calculated Location],"*"&amp;$D10&amp;"*")</f>
        <v>#DIV/0!</v>
      </c>
      <c r="I10" s="329" t="e">
        <f ca="1">COUNTIFS(Table2[Date Notified (Adjusted)],"&gt;="&amp;I$2,Table2[Date Notified (Adjusted)],"&lt;"&amp;J$2,Table2[Level of Review Required],"*no further*",Table2[Calculated Location],"*"&amp;$D10&amp;"*")/COUNTIFS(Table2[Date Notified (Adjusted)],"&gt;="&amp;I$2,Table2[Date Notified (Adjusted)],"&lt;"&amp;J$2,Table2[Calculated Location],"*"&amp;$D10&amp;"*")</f>
        <v>#DIV/0!</v>
      </c>
      <c r="J10" s="329" t="e">
        <f ca="1">COUNTIFS(Table2[Date Notified (Adjusted)],"&gt;="&amp;J$2,Table2[Date Notified (Adjusted)],"&lt;"&amp;K$2,Table2[Level of Review Required],"*no further*",Table2[Calculated Location],"*"&amp;$D10&amp;"*")/COUNTIFS(Table2[Date Notified (Adjusted)],"&gt;="&amp;J$2,Table2[Date Notified (Adjusted)],"&lt;"&amp;K$2,Table2[Calculated Location],"*"&amp;$D10&amp;"*")</f>
        <v>#DIV/0!</v>
      </c>
      <c r="K10" s="329" t="e">
        <f ca="1">COUNTIFS(Table2[Date Notified (Adjusted)],"&gt;="&amp;K$2,Table2[Date Notified (Adjusted)],"&lt;"&amp;L$2,Table2[Level of Review Required],"*no further*",Table2[Calculated Location],"*"&amp;$D10&amp;"*")/COUNTIFS(Table2[Date Notified (Adjusted)],"&gt;="&amp;K$2,Table2[Date Notified (Adjusted)],"&lt;"&amp;L$2,Table2[Calculated Location],"*"&amp;$D10&amp;"*")</f>
        <v>#DIV/0!</v>
      </c>
      <c r="L10" s="329" t="e">
        <f ca="1">COUNTIFS(Table2[Date Notified (Adjusted)],"&gt;="&amp;L$2,Table2[Date Notified (Adjusted)],"&lt;"&amp;M$2,Table2[Level of Review Required],"*no further*",Table2[Calculated Location],"*"&amp;$D10&amp;"*")/COUNTIFS(Table2[Date Notified (Adjusted)],"&gt;="&amp;L$2,Table2[Date Notified (Adjusted)],"&lt;"&amp;M$2,Table2[Calculated Location],"*"&amp;$D10&amp;"*")</f>
        <v>#DIV/0!</v>
      </c>
      <c r="M10" s="329" t="e">
        <f ca="1">COUNTIFS(Table2[Date Notified (Adjusted)],"&gt;="&amp;M$2,Table2[Date Notified (Adjusted)],"&lt;"&amp;N$2,Table2[Level of Review Required],"*no further*",Table2[Calculated Location],"*"&amp;$D10&amp;"*")/COUNTIFS(Table2[Date Notified (Adjusted)],"&gt;="&amp;M$2,Table2[Date Notified (Adjusted)],"&lt;"&amp;N$2,Table2[Calculated Location],"*"&amp;$D10&amp;"*")</f>
        <v>#DIV/0!</v>
      </c>
      <c r="N10" s="329" t="e">
        <f ca="1">COUNTIFS(Table2[Date Notified (Adjusted)],"&gt;="&amp;N$2,Table2[Date Notified (Adjusted)],"&lt;"&amp;O$2,Table2[Level of Review Required],"*no further*",Table2[Calculated Location],"*"&amp;$D10&amp;"*")/COUNTIFS(Table2[Date Notified (Adjusted)],"&gt;="&amp;N$2,Table2[Date Notified (Adjusted)],"&lt;"&amp;O$2,Table2[Calculated Location],"*"&amp;$D10&amp;"*")</f>
        <v>#DIV/0!</v>
      </c>
      <c r="O10" s="329" t="e">
        <f ca="1">COUNTIFS(Table2[Date Notified (Adjusted)],"&gt;="&amp;O$2,Table2[Date Notified (Adjusted)],"&lt;"&amp;P$2,Table2[Level of Review Required],"*no further*",Table2[Calculated Location],"*"&amp;$D10&amp;"*")/COUNTIFS(Table2[Date Notified (Adjusted)],"&gt;="&amp;O$2,Table2[Date Notified (Adjusted)],"&lt;"&amp;P$2,Table2[Calculated Location],"*"&amp;$D10&amp;"*")</f>
        <v>#DIV/0!</v>
      </c>
      <c r="P10" s="329" t="e">
        <f ca="1">COUNTIFS(Table2[Date Notified (Adjusted)],"&gt;="&amp;P$2,Table2[Date Notified (Adjusted)],"&lt;"&amp;Q$2,Table2[Level of Review Required],"*no further*",Table2[Calculated Location],"*"&amp;$D10&amp;"*")/COUNTIFS(Table2[Date Notified (Adjusted)],"&gt;="&amp;P$2,Table2[Date Notified (Adjusted)],"&lt;"&amp;Q$2,Table2[Calculated Location],"*"&amp;$D10&amp;"*")</f>
        <v>#DIV/0!</v>
      </c>
      <c r="Q10" s="329" t="e">
        <f ca="1">COUNTIFS(Table2[Date Notified (Adjusted)],"&gt;="&amp;Q$2,Table2[Date Notified (Adjusted)],"&lt;"&amp;R$2,Table2[Level of Review Required],"*no further*",Table2[Calculated Location],"*"&amp;$D10&amp;"*")/COUNTIFS(Table2[Date Notified (Adjusted)],"&gt;="&amp;Q$2,Table2[Date Notified (Adjusted)],"&lt;"&amp;R$2,Table2[Calculated Location],"*"&amp;$D10&amp;"*")</f>
        <v>#DIV/0!</v>
      </c>
      <c r="R10" s="329" t="e">
        <f ca="1">COUNTIFS(Table2[Date Notified (Adjusted)],"&gt;="&amp;R$2,Table2[Date Notified (Adjusted)],"&lt;"&amp;S$2,Table2[Level of Review Required],"*no further*",Table2[Calculated Location],"*"&amp;$D10&amp;"*")/COUNTIFS(Table2[Date Notified (Adjusted)],"&gt;="&amp;R$2,Table2[Date Notified (Adjusted)],"&lt;"&amp;S$2,Table2[Calculated Location],"*"&amp;$D10&amp;"*")</f>
        <v>#DIV/0!</v>
      </c>
      <c r="S10" s="329" t="e">
        <f ca="1">COUNTIFS(Table2[Date Notified (Adjusted)],"&gt;="&amp;S$2,Table2[Date Notified (Adjusted)],"&lt;"&amp;T$2,Table2[Level of Review Required],"*no further*",Table2[Calculated Location],"*"&amp;$D10&amp;"*")/COUNTIFS(Table2[Date Notified (Adjusted)],"&gt;="&amp;S$2,Table2[Date Notified (Adjusted)],"&lt;"&amp;T$2,Table2[Calculated Location],"*"&amp;$D10&amp;"*")</f>
        <v>#DIV/0!</v>
      </c>
      <c r="T10" s="329" t="e">
        <f ca="1">COUNTIFS(Table2[Date Notified (Adjusted)],"&gt;="&amp;T$2,Table2[Date Notified (Adjusted)],"&lt;"&amp;U$2,Table2[Level of Review Required],"*no further*",Table2[Calculated Location],"*"&amp;$D10&amp;"*")/COUNTIFS(Table2[Date Notified (Adjusted)],"&gt;="&amp;T$2,Table2[Date Notified (Adjusted)],"&lt;"&amp;U$2,Table2[Calculated Location],"*"&amp;$D10&amp;"*")</f>
        <v>#DIV/0!</v>
      </c>
      <c r="U10" s="45"/>
      <c r="V10" s="13"/>
      <c r="W10" s="13">
        <f ca="1">COUNTIFS(Table2[Date Notified (Adjusted)],"&gt;="&amp;E$2,Table2[Date Notified (Adjusted)],"&lt;"&amp;U$2,Table2[Calculated Location],"*"&amp;$D10&amp;"*",Table2[Level of Review Required],"*no further*")</f>
        <v>0</v>
      </c>
      <c r="X10" s="329" t="e">
        <f t="shared" ca="1" si="1"/>
        <v>#DIV/0!</v>
      </c>
      <c r="Y10" s="330">
        <f ca="1">COUNTIFS(Table2[Date Notified (Adjusted)],"&gt;="&amp;E$2,Table2[Date Notified (Adjusted)],"&lt;"&amp;U$2,Table2[Calculated Location],"*"&amp;$D10&amp;"*")</f>
        <v>0</v>
      </c>
    </row>
    <row r="11" spans="2:25" x14ac:dyDescent="0.25">
      <c r="B11" s="331" t="s">
        <v>154</v>
      </c>
      <c r="C11" s="332"/>
      <c r="D11" s="333"/>
      <c r="E11" s="334"/>
      <c r="F11" s="335"/>
      <c r="G11" s="335"/>
      <c r="H11" s="335"/>
      <c r="I11" s="335"/>
      <c r="J11" s="335"/>
      <c r="K11" s="335"/>
      <c r="L11" s="335"/>
      <c r="M11" s="335"/>
      <c r="N11" s="335"/>
      <c r="O11" s="335"/>
      <c r="P11" s="335"/>
      <c r="Q11" s="335"/>
      <c r="R11" s="335"/>
      <c r="S11" s="335"/>
      <c r="T11" s="335"/>
      <c r="U11" s="332"/>
      <c r="V11" s="332"/>
      <c r="W11" s="174">
        <f ca="1">SUM(W3:W10)</f>
        <v>0</v>
      </c>
      <c r="X11" s="173" t="e">
        <f ca="1">W11/Y11</f>
        <v>#DIV/0!</v>
      </c>
      <c r="Y11" s="336">
        <f ca="1">SUM(Y3:Y10)</f>
        <v>0</v>
      </c>
    </row>
    <row r="12" spans="2:25" x14ac:dyDescent="0.25">
      <c r="B12" s="327" t="s">
        <v>105</v>
      </c>
      <c r="C12" s="13"/>
      <c r="D12" s="210" t="s">
        <v>124</v>
      </c>
      <c r="E12" s="328" t="e">
        <f ca="1">COUNTIFS(Table2[Date Notified (Adjusted)],"&gt;="&amp;E$2,Table2[Date Notified (Adjusted)],"&lt;"&amp;F$2,Table2[Level of Review Required],"*no further*",Table2[Calculated Location],"*"&amp;$D12&amp;"*")/COUNTIFS(Table2[Date Notified (Adjusted)],"&gt;="&amp;E$2,Table2[Date Notified (Adjusted)],"&lt;"&amp;F$2,Table2[Calculated Location],"*"&amp;$D12&amp;"*")</f>
        <v>#DIV/0!</v>
      </c>
      <c r="F12" s="329" t="e">
        <f ca="1">COUNTIFS(Table2[Date Notified (Adjusted)],"&gt;="&amp;F$2,Table2[Date Notified (Adjusted)],"&lt;"&amp;G$2,Table2[Level of Review Required],"*no further*",Table2[Calculated Location],"*"&amp;$D12&amp;"*")/COUNTIFS(Table2[Date Notified (Adjusted)],"&gt;="&amp;F$2,Table2[Date Notified (Adjusted)],"&lt;"&amp;G$2,Table2[Calculated Location],"*"&amp;$D12&amp;"*")</f>
        <v>#DIV/0!</v>
      </c>
      <c r="G12" s="329" t="e">
        <f ca="1">COUNTIFS(Table2[Date Notified (Adjusted)],"&gt;="&amp;G$2,Table2[Date Notified (Adjusted)],"&lt;"&amp;H$2,Table2[Level of Review Required],"*no further*",Table2[Calculated Location],"*"&amp;$D12&amp;"*")/COUNTIFS(Table2[Date Notified (Adjusted)],"&gt;="&amp;G$2,Table2[Date Notified (Adjusted)],"&lt;"&amp;H$2,Table2[Calculated Location],"*"&amp;$D12&amp;"*")</f>
        <v>#DIV/0!</v>
      </c>
      <c r="H12" s="329" t="e">
        <f ca="1">COUNTIFS(Table2[Date Notified (Adjusted)],"&gt;="&amp;H$2,Table2[Date Notified (Adjusted)],"&lt;"&amp;I$2,Table2[Level of Review Required],"*no further*",Table2[Calculated Location],"*"&amp;$D12&amp;"*")/COUNTIFS(Table2[Date Notified (Adjusted)],"&gt;="&amp;H$2,Table2[Date Notified (Adjusted)],"&lt;"&amp;I$2,Table2[Calculated Location],"*"&amp;$D12&amp;"*")</f>
        <v>#DIV/0!</v>
      </c>
      <c r="I12" s="329" t="e">
        <f ca="1">COUNTIFS(Table2[Date Notified (Adjusted)],"&gt;="&amp;I$2,Table2[Date Notified (Adjusted)],"&lt;"&amp;J$2,Table2[Level of Review Required],"*no further*",Table2[Calculated Location],"*"&amp;$D12&amp;"*")/COUNTIFS(Table2[Date Notified (Adjusted)],"&gt;="&amp;I$2,Table2[Date Notified (Adjusted)],"&lt;"&amp;J$2,Table2[Calculated Location],"*"&amp;$D12&amp;"*")</f>
        <v>#DIV/0!</v>
      </c>
      <c r="J12" s="329" t="e">
        <f ca="1">COUNTIFS(Table2[Date Notified (Adjusted)],"&gt;="&amp;J$2,Table2[Date Notified (Adjusted)],"&lt;"&amp;K$2,Table2[Level of Review Required],"*no further*",Table2[Calculated Location],"*"&amp;$D12&amp;"*")/COUNTIFS(Table2[Date Notified (Adjusted)],"&gt;="&amp;J$2,Table2[Date Notified (Adjusted)],"&lt;"&amp;K$2,Table2[Calculated Location],"*"&amp;$D12&amp;"*")</f>
        <v>#DIV/0!</v>
      </c>
      <c r="K12" s="329" t="e">
        <f ca="1">COUNTIFS(Table2[Date Notified (Adjusted)],"&gt;="&amp;K$2,Table2[Date Notified (Adjusted)],"&lt;"&amp;L$2,Table2[Level of Review Required],"*no further*",Table2[Calculated Location],"*"&amp;$D12&amp;"*")/COUNTIFS(Table2[Date Notified (Adjusted)],"&gt;="&amp;K$2,Table2[Date Notified (Adjusted)],"&lt;"&amp;L$2,Table2[Calculated Location],"*"&amp;$D12&amp;"*")</f>
        <v>#DIV/0!</v>
      </c>
      <c r="L12" s="329" t="e">
        <f ca="1">COUNTIFS(Table2[Date Notified (Adjusted)],"&gt;="&amp;L$2,Table2[Date Notified (Adjusted)],"&lt;"&amp;M$2,Table2[Level of Review Required],"*no further*",Table2[Calculated Location],"*"&amp;$D12&amp;"*")/COUNTIFS(Table2[Date Notified (Adjusted)],"&gt;="&amp;L$2,Table2[Date Notified (Adjusted)],"&lt;"&amp;M$2,Table2[Calculated Location],"*"&amp;$D12&amp;"*")</f>
        <v>#DIV/0!</v>
      </c>
      <c r="M12" s="329" t="e">
        <f ca="1">COUNTIFS(Table2[Date Notified (Adjusted)],"&gt;="&amp;M$2,Table2[Date Notified (Adjusted)],"&lt;"&amp;N$2,Table2[Level of Review Required],"*no further*",Table2[Calculated Location],"*"&amp;$D12&amp;"*")/COUNTIFS(Table2[Date Notified (Adjusted)],"&gt;="&amp;M$2,Table2[Date Notified (Adjusted)],"&lt;"&amp;N$2,Table2[Calculated Location],"*"&amp;$D12&amp;"*")</f>
        <v>#DIV/0!</v>
      </c>
      <c r="N12" s="329" t="e">
        <f ca="1">COUNTIFS(Table2[Date Notified (Adjusted)],"&gt;="&amp;N$2,Table2[Date Notified (Adjusted)],"&lt;"&amp;O$2,Table2[Level of Review Required],"*no further*",Table2[Calculated Location],"*"&amp;$D12&amp;"*")/COUNTIFS(Table2[Date Notified (Adjusted)],"&gt;="&amp;N$2,Table2[Date Notified (Adjusted)],"&lt;"&amp;O$2,Table2[Calculated Location],"*"&amp;$D12&amp;"*")</f>
        <v>#DIV/0!</v>
      </c>
      <c r="O12" s="329" t="e">
        <f ca="1">COUNTIFS(Table2[Date Notified (Adjusted)],"&gt;="&amp;O$2,Table2[Date Notified (Adjusted)],"&lt;"&amp;P$2,Table2[Level of Review Required],"*no further*",Table2[Calculated Location],"*"&amp;$D12&amp;"*")/COUNTIFS(Table2[Date Notified (Adjusted)],"&gt;="&amp;O$2,Table2[Date Notified (Adjusted)],"&lt;"&amp;P$2,Table2[Calculated Location],"*"&amp;$D12&amp;"*")</f>
        <v>#DIV/0!</v>
      </c>
      <c r="P12" s="329" t="e">
        <f ca="1">COUNTIFS(Table2[Date Notified (Adjusted)],"&gt;="&amp;P$2,Table2[Date Notified (Adjusted)],"&lt;"&amp;Q$2,Table2[Level of Review Required],"*no further*",Table2[Calculated Location],"*"&amp;$D12&amp;"*")/COUNTIFS(Table2[Date Notified (Adjusted)],"&gt;="&amp;P$2,Table2[Date Notified (Adjusted)],"&lt;"&amp;Q$2,Table2[Calculated Location],"*"&amp;$D12&amp;"*")</f>
        <v>#DIV/0!</v>
      </c>
      <c r="Q12" s="329" t="e">
        <f ca="1">COUNTIFS(Table2[Date Notified (Adjusted)],"&gt;="&amp;Q$2,Table2[Date Notified (Adjusted)],"&lt;"&amp;R$2,Table2[Level of Review Required],"*no further*",Table2[Calculated Location],"*"&amp;$D12&amp;"*")/COUNTIFS(Table2[Date Notified (Adjusted)],"&gt;="&amp;Q$2,Table2[Date Notified (Adjusted)],"&lt;"&amp;R$2,Table2[Calculated Location],"*"&amp;$D12&amp;"*")</f>
        <v>#DIV/0!</v>
      </c>
      <c r="R12" s="329" t="e">
        <f ca="1">COUNTIFS(Table2[Date Notified (Adjusted)],"&gt;="&amp;R$2,Table2[Date Notified (Adjusted)],"&lt;"&amp;S$2,Table2[Level of Review Required],"*no further*",Table2[Calculated Location],"*"&amp;$D12&amp;"*")/COUNTIFS(Table2[Date Notified (Adjusted)],"&gt;="&amp;R$2,Table2[Date Notified (Adjusted)],"&lt;"&amp;S$2,Table2[Calculated Location],"*"&amp;$D12&amp;"*")</f>
        <v>#DIV/0!</v>
      </c>
      <c r="S12" s="329" t="e">
        <f ca="1">COUNTIFS(Table2[Date Notified (Adjusted)],"&gt;="&amp;S$2,Table2[Date Notified (Adjusted)],"&lt;"&amp;T$2,Table2[Level of Review Required],"*no further*",Table2[Calculated Location],"*"&amp;$D12&amp;"*")/COUNTIFS(Table2[Date Notified (Adjusted)],"&gt;="&amp;S$2,Table2[Date Notified (Adjusted)],"&lt;"&amp;T$2,Table2[Calculated Location],"*"&amp;$D12&amp;"*")</f>
        <v>#DIV/0!</v>
      </c>
      <c r="T12" s="329" t="e">
        <f ca="1">COUNTIFS(Table2[Date Notified (Adjusted)],"&gt;="&amp;T$2,Table2[Date Notified (Adjusted)],"&lt;"&amp;U$2,Table2[Level of Review Required],"*no further*",Table2[Calculated Location],"*"&amp;$D12&amp;"*")/COUNTIFS(Table2[Date Notified (Adjusted)],"&gt;="&amp;T$2,Table2[Date Notified (Adjusted)],"&lt;"&amp;U$2,Table2[Calculated Location],"*"&amp;$D12&amp;"*")</f>
        <v>#DIV/0!</v>
      </c>
      <c r="U12" s="13"/>
      <c r="V12" s="13"/>
      <c r="W12" s="13">
        <f ca="1">COUNTIFS(Table2[Date Notified (Adjusted)],"&gt;="&amp;E$2,Table2[Date Notified (Adjusted)],"&lt;"&amp;U$2,Table2[Calculated Location],"*"&amp;$D12&amp;"*",Table2[Level of Review Required],"*no further*")</f>
        <v>0</v>
      </c>
      <c r="X12" s="329" t="e">
        <f t="shared" ca="1" si="1"/>
        <v>#DIV/0!</v>
      </c>
      <c r="Y12" s="330">
        <f ca="1">COUNTIFS(Table2[Date Notified (Adjusted)],"&gt;="&amp;E$2,Table2[Date Notified (Adjusted)],"&lt;"&amp;U$2,Table2[Calculated Location],"*"&amp;$D12&amp;"*")</f>
        <v>0</v>
      </c>
    </row>
    <row r="13" spans="2:25" x14ac:dyDescent="0.25">
      <c r="B13" s="327" t="s">
        <v>106</v>
      </c>
      <c r="C13" s="13"/>
      <c r="D13" s="210" t="s">
        <v>125</v>
      </c>
      <c r="E13" s="328" t="e">
        <f ca="1">COUNTIFS(Table2[Date Notified (Adjusted)],"&gt;="&amp;E$2,Table2[Date Notified (Adjusted)],"&lt;"&amp;F$2,Table2[Level of Review Required],"*no further*",Table2[Calculated Location],"*"&amp;$D13&amp;"*")/COUNTIFS(Table2[Date Notified (Adjusted)],"&gt;="&amp;E$2,Table2[Date Notified (Adjusted)],"&lt;"&amp;F$2,Table2[Calculated Location],"*"&amp;$D13&amp;"*")</f>
        <v>#DIV/0!</v>
      </c>
      <c r="F13" s="329" t="e">
        <f ca="1">COUNTIFS(Table2[Date Notified (Adjusted)],"&gt;="&amp;F$2,Table2[Date Notified (Adjusted)],"&lt;"&amp;G$2,Table2[Level of Review Required],"*no further*",Table2[Calculated Location],"*"&amp;$D13&amp;"*")/COUNTIFS(Table2[Date Notified (Adjusted)],"&gt;="&amp;F$2,Table2[Date Notified (Adjusted)],"&lt;"&amp;G$2,Table2[Calculated Location],"*"&amp;$D13&amp;"*")</f>
        <v>#DIV/0!</v>
      </c>
      <c r="G13" s="329" t="e">
        <f ca="1">COUNTIFS(Table2[Date Notified (Adjusted)],"&gt;="&amp;G$2,Table2[Date Notified (Adjusted)],"&lt;"&amp;H$2,Table2[Level of Review Required],"*no further*",Table2[Calculated Location],"*"&amp;$D13&amp;"*")/COUNTIFS(Table2[Date Notified (Adjusted)],"&gt;="&amp;G$2,Table2[Date Notified (Adjusted)],"&lt;"&amp;H$2,Table2[Calculated Location],"*"&amp;$D13&amp;"*")</f>
        <v>#DIV/0!</v>
      </c>
      <c r="H13" s="329" t="e">
        <f ca="1">COUNTIFS(Table2[Date Notified (Adjusted)],"&gt;="&amp;H$2,Table2[Date Notified (Adjusted)],"&lt;"&amp;I$2,Table2[Level of Review Required],"*no further*",Table2[Calculated Location],"*"&amp;$D13&amp;"*")/COUNTIFS(Table2[Date Notified (Adjusted)],"&gt;="&amp;H$2,Table2[Date Notified (Adjusted)],"&lt;"&amp;I$2,Table2[Calculated Location],"*"&amp;$D13&amp;"*")</f>
        <v>#DIV/0!</v>
      </c>
      <c r="I13" s="329" t="e">
        <f ca="1">COUNTIFS(Table2[Date Notified (Adjusted)],"&gt;="&amp;I$2,Table2[Date Notified (Adjusted)],"&lt;"&amp;J$2,Table2[Level of Review Required],"*no further*",Table2[Calculated Location],"*"&amp;$D13&amp;"*")/COUNTIFS(Table2[Date Notified (Adjusted)],"&gt;="&amp;I$2,Table2[Date Notified (Adjusted)],"&lt;"&amp;J$2,Table2[Calculated Location],"*"&amp;$D13&amp;"*")</f>
        <v>#DIV/0!</v>
      </c>
      <c r="J13" s="329" t="e">
        <f ca="1">COUNTIFS(Table2[Date Notified (Adjusted)],"&gt;="&amp;J$2,Table2[Date Notified (Adjusted)],"&lt;"&amp;K$2,Table2[Level of Review Required],"*no further*",Table2[Calculated Location],"*"&amp;$D13&amp;"*")/COUNTIFS(Table2[Date Notified (Adjusted)],"&gt;="&amp;J$2,Table2[Date Notified (Adjusted)],"&lt;"&amp;K$2,Table2[Calculated Location],"*"&amp;$D13&amp;"*")</f>
        <v>#DIV/0!</v>
      </c>
      <c r="K13" s="329" t="e">
        <f ca="1">COUNTIFS(Table2[Date Notified (Adjusted)],"&gt;="&amp;K$2,Table2[Date Notified (Adjusted)],"&lt;"&amp;L$2,Table2[Level of Review Required],"*no further*",Table2[Calculated Location],"*"&amp;$D13&amp;"*")/COUNTIFS(Table2[Date Notified (Adjusted)],"&gt;="&amp;K$2,Table2[Date Notified (Adjusted)],"&lt;"&amp;L$2,Table2[Calculated Location],"*"&amp;$D13&amp;"*")</f>
        <v>#DIV/0!</v>
      </c>
      <c r="L13" s="329" t="e">
        <f ca="1">COUNTIFS(Table2[Date Notified (Adjusted)],"&gt;="&amp;L$2,Table2[Date Notified (Adjusted)],"&lt;"&amp;M$2,Table2[Level of Review Required],"*no further*",Table2[Calculated Location],"*"&amp;$D13&amp;"*")/COUNTIFS(Table2[Date Notified (Adjusted)],"&gt;="&amp;L$2,Table2[Date Notified (Adjusted)],"&lt;"&amp;M$2,Table2[Calculated Location],"*"&amp;$D13&amp;"*")</f>
        <v>#DIV/0!</v>
      </c>
      <c r="M13" s="329" t="e">
        <f ca="1">COUNTIFS(Table2[Date Notified (Adjusted)],"&gt;="&amp;M$2,Table2[Date Notified (Adjusted)],"&lt;"&amp;N$2,Table2[Level of Review Required],"*no further*",Table2[Calculated Location],"*"&amp;$D13&amp;"*")/COUNTIFS(Table2[Date Notified (Adjusted)],"&gt;="&amp;M$2,Table2[Date Notified (Adjusted)],"&lt;"&amp;N$2,Table2[Calculated Location],"*"&amp;$D13&amp;"*")</f>
        <v>#DIV/0!</v>
      </c>
      <c r="N13" s="329" t="e">
        <f ca="1">COUNTIFS(Table2[Date Notified (Adjusted)],"&gt;="&amp;N$2,Table2[Date Notified (Adjusted)],"&lt;"&amp;O$2,Table2[Level of Review Required],"*no further*",Table2[Calculated Location],"*"&amp;$D13&amp;"*")/COUNTIFS(Table2[Date Notified (Adjusted)],"&gt;="&amp;N$2,Table2[Date Notified (Adjusted)],"&lt;"&amp;O$2,Table2[Calculated Location],"*"&amp;$D13&amp;"*")</f>
        <v>#DIV/0!</v>
      </c>
      <c r="O13" s="329" t="e">
        <f ca="1">COUNTIFS(Table2[Date Notified (Adjusted)],"&gt;="&amp;O$2,Table2[Date Notified (Adjusted)],"&lt;"&amp;P$2,Table2[Level of Review Required],"*no further*",Table2[Calculated Location],"*"&amp;$D13&amp;"*")/COUNTIFS(Table2[Date Notified (Adjusted)],"&gt;="&amp;O$2,Table2[Date Notified (Adjusted)],"&lt;"&amp;P$2,Table2[Calculated Location],"*"&amp;$D13&amp;"*")</f>
        <v>#DIV/0!</v>
      </c>
      <c r="P13" s="329" t="e">
        <f ca="1">COUNTIFS(Table2[Date Notified (Adjusted)],"&gt;="&amp;P$2,Table2[Date Notified (Adjusted)],"&lt;"&amp;Q$2,Table2[Level of Review Required],"*no further*",Table2[Calculated Location],"*"&amp;$D13&amp;"*")/COUNTIFS(Table2[Date Notified (Adjusted)],"&gt;="&amp;P$2,Table2[Date Notified (Adjusted)],"&lt;"&amp;Q$2,Table2[Calculated Location],"*"&amp;$D13&amp;"*")</f>
        <v>#DIV/0!</v>
      </c>
      <c r="Q13" s="329" t="e">
        <f ca="1">COUNTIFS(Table2[Date Notified (Adjusted)],"&gt;="&amp;Q$2,Table2[Date Notified (Adjusted)],"&lt;"&amp;R$2,Table2[Level of Review Required],"*no further*",Table2[Calculated Location],"*"&amp;$D13&amp;"*")/COUNTIFS(Table2[Date Notified (Adjusted)],"&gt;="&amp;Q$2,Table2[Date Notified (Adjusted)],"&lt;"&amp;R$2,Table2[Calculated Location],"*"&amp;$D13&amp;"*")</f>
        <v>#DIV/0!</v>
      </c>
      <c r="R13" s="329" t="e">
        <f ca="1">COUNTIFS(Table2[Date Notified (Adjusted)],"&gt;="&amp;R$2,Table2[Date Notified (Adjusted)],"&lt;"&amp;S$2,Table2[Level of Review Required],"*no further*",Table2[Calculated Location],"*"&amp;$D13&amp;"*")/COUNTIFS(Table2[Date Notified (Adjusted)],"&gt;="&amp;R$2,Table2[Date Notified (Adjusted)],"&lt;"&amp;S$2,Table2[Calculated Location],"*"&amp;$D13&amp;"*")</f>
        <v>#DIV/0!</v>
      </c>
      <c r="S13" s="329" t="e">
        <f ca="1">COUNTIFS(Table2[Date Notified (Adjusted)],"&gt;="&amp;S$2,Table2[Date Notified (Adjusted)],"&lt;"&amp;T$2,Table2[Level of Review Required],"*no further*",Table2[Calculated Location],"*"&amp;$D13&amp;"*")/COUNTIFS(Table2[Date Notified (Adjusted)],"&gt;="&amp;S$2,Table2[Date Notified (Adjusted)],"&lt;"&amp;T$2,Table2[Calculated Location],"*"&amp;$D13&amp;"*")</f>
        <v>#DIV/0!</v>
      </c>
      <c r="T13" s="329" t="e">
        <f ca="1">COUNTIFS(Table2[Date Notified (Adjusted)],"&gt;="&amp;T$2,Table2[Date Notified (Adjusted)],"&lt;"&amp;U$2,Table2[Level of Review Required],"*no further*",Table2[Calculated Location],"*"&amp;$D13&amp;"*")/COUNTIFS(Table2[Date Notified (Adjusted)],"&gt;="&amp;T$2,Table2[Date Notified (Adjusted)],"&lt;"&amp;U$2,Table2[Calculated Location],"*"&amp;$D13&amp;"*")</f>
        <v>#DIV/0!</v>
      </c>
      <c r="U13" s="13"/>
      <c r="V13" s="13"/>
      <c r="W13" s="13">
        <f ca="1">COUNTIFS(Table2[Date Notified (Adjusted)],"&gt;="&amp;E$2,Table2[Date Notified (Adjusted)],"&lt;"&amp;U$2,Table2[Calculated Location],"*"&amp;$D13&amp;"*",Table2[Level of Review Required],"*no further*")</f>
        <v>0</v>
      </c>
      <c r="X13" s="329" t="e">
        <f t="shared" ca="1" si="1"/>
        <v>#DIV/0!</v>
      </c>
      <c r="Y13" s="330">
        <f ca="1">COUNTIFS(Table2[Date Notified (Adjusted)],"&gt;="&amp;E$2,Table2[Date Notified (Adjusted)],"&lt;"&amp;U$2,Table2[Calculated Location],"*"&amp;$D13&amp;"*")</f>
        <v>0</v>
      </c>
    </row>
    <row r="14" spans="2:25" x14ac:dyDescent="0.25">
      <c r="B14" s="327" t="s">
        <v>107</v>
      </c>
      <c r="C14" s="13"/>
      <c r="D14" s="210" t="s">
        <v>126</v>
      </c>
      <c r="E14" s="328" t="e">
        <f ca="1">COUNTIFS(Table2[Date Notified (Adjusted)],"&gt;="&amp;E$2,Table2[Date Notified (Adjusted)],"&lt;"&amp;F$2,Table2[Level of Review Required],"*no further*",Table2[Calculated Location],"*"&amp;$D14&amp;"*")/COUNTIFS(Table2[Date Notified (Adjusted)],"&gt;="&amp;E$2,Table2[Date Notified (Adjusted)],"&lt;"&amp;F$2,Table2[Calculated Location],"*"&amp;$D14&amp;"*")</f>
        <v>#DIV/0!</v>
      </c>
      <c r="F14" s="329" t="e">
        <f ca="1">COUNTIFS(Table2[Date Notified (Adjusted)],"&gt;="&amp;F$2,Table2[Date Notified (Adjusted)],"&lt;"&amp;G$2,Table2[Level of Review Required],"*no further*",Table2[Calculated Location],"*"&amp;$D14&amp;"*")/COUNTIFS(Table2[Date Notified (Adjusted)],"&gt;="&amp;F$2,Table2[Date Notified (Adjusted)],"&lt;"&amp;G$2,Table2[Calculated Location],"*"&amp;$D14&amp;"*")</f>
        <v>#DIV/0!</v>
      </c>
      <c r="G14" s="329" t="e">
        <f ca="1">COUNTIFS(Table2[Date Notified (Adjusted)],"&gt;="&amp;G$2,Table2[Date Notified (Adjusted)],"&lt;"&amp;H$2,Table2[Level of Review Required],"*no further*",Table2[Calculated Location],"*"&amp;$D14&amp;"*")/COUNTIFS(Table2[Date Notified (Adjusted)],"&gt;="&amp;G$2,Table2[Date Notified (Adjusted)],"&lt;"&amp;H$2,Table2[Calculated Location],"*"&amp;$D14&amp;"*")</f>
        <v>#DIV/0!</v>
      </c>
      <c r="H14" s="329" t="e">
        <f ca="1">COUNTIFS(Table2[Date Notified (Adjusted)],"&gt;="&amp;H$2,Table2[Date Notified (Adjusted)],"&lt;"&amp;I$2,Table2[Level of Review Required],"*no further*",Table2[Calculated Location],"*"&amp;$D14&amp;"*")/COUNTIFS(Table2[Date Notified (Adjusted)],"&gt;="&amp;H$2,Table2[Date Notified (Adjusted)],"&lt;"&amp;I$2,Table2[Calculated Location],"*"&amp;$D14&amp;"*")</f>
        <v>#DIV/0!</v>
      </c>
      <c r="I14" s="329" t="e">
        <f ca="1">COUNTIFS(Table2[Date Notified (Adjusted)],"&gt;="&amp;I$2,Table2[Date Notified (Adjusted)],"&lt;"&amp;J$2,Table2[Level of Review Required],"*no further*",Table2[Calculated Location],"*"&amp;$D14&amp;"*")/COUNTIFS(Table2[Date Notified (Adjusted)],"&gt;="&amp;I$2,Table2[Date Notified (Adjusted)],"&lt;"&amp;J$2,Table2[Calculated Location],"*"&amp;$D14&amp;"*")</f>
        <v>#DIV/0!</v>
      </c>
      <c r="J14" s="329" t="e">
        <f ca="1">COUNTIFS(Table2[Date Notified (Adjusted)],"&gt;="&amp;J$2,Table2[Date Notified (Adjusted)],"&lt;"&amp;K$2,Table2[Level of Review Required],"*no further*",Table2[Calculated Location],"*"&amp;$D14&amp;"*")/COUNTIFS(Table2[Date Notified (Adjusted)],"&gt;="&amp;J$2,Table2[Date Notified (Adjusted)],"&lt;"&amp;K$2,Table2[Calculated Location],"*"&amp;$D14&amp;"*")</f>
        <v>#DIV/0!</v>
      </c>
      <c r="K14" s="329" t="e">
        <f ca="1">COUNTIFS(Table2[Date Notified (Adjusted)],"&gt;="&amp;K$2,Table2[Date Notified (Adjusted)],"&lt;"&amp;L$2,Table2[Level of Review Required],"*no further*",Table2[Calculated Location],"*"&amp;$D14&amp;"*")/COUNTIFS(Table2[Date Notified (Adjusted)],"&gt;="&amp;K$2,Table2[Date Notified (Adjusted)],"&lt;"&amp;L$2,Table2[Calculated Location],"*"&amp;$D14&amp;"*")</f>
        <v>#DIV/0!</v>
      </c>
      <c r="L14" s="329" t="e">
        <f ca="1">COUNTIFS(Table2[Date Notified (Adjusted)],"&gt;="&amp;L$2,Table2[Date Notified (Adjusted)],"&lt;"&amp;M$2,Table2[Level of Review Required],"*no further*",Table2[Calculated Location],"*"&amp;$D14&amp;"*")/COUNTIFS(Table2[Date Notified (Adjusted)],"&gt;="&amp;L$2,Table2[Date Notified (Adjusted)],"&lt;"&amp;M$2,Table2[Calculated Location],"*"&amp;$D14&amp;"*")</f>
        <v>#DIV/0!</v>
      </c>
      <c r="M14" s="329" t="e">
        <f ca="1">COUNTIFS(Table2[Date Notified (Adjusted)],"&gt;="&amp;M$2,Table2[Date Notified (Adjusted)],"&lt;"&amp;N$2,Table2[Level of Review Required],"*no further*",Table2[Calculated Location],"*"&amp;$D14&amp;"*")/COUNTIFS(Table2[Date Notified (Adjusted)],"&gt;="&amp;M$2,Table2[Date Notified (Adjusted)],"&lt;"&amp;N$2,Table2[Calculated Location],"*"&amp;$D14&amp;"*")</f>
        <v>#DIV/0!</v>
      </c>
      <c r="N14" s="329" t="e">
        <f ca="1">COUNTIFS(Table2[Date Notified (Adjusted)],"&gt;="&amp;N$2,Table2[Date Notified (Adjusted)],"&lt;"&amp;O$2,Table2[Level of Review Required],"*no further*",Table2[Calculated Location],"*"&amp;$D14&amp;"*")/COUNTIFS(Table2[Date Notified (Adjusted)],"&gt;="&amp;N$2,Table2[Date Notified (Adjusted)],"&lt;"&amp;O$2,Table2[Calculated Location],"*"&amp;$D14&amp;"*")</f>
        <v>#DIV/0!</v>
      </c>
      <c r="O14" s="329" t="e">
        <f ca="1">COUNTIFS(Table2[Date Notified (Adjusted)],"&gt;="&amp;O$2,Table2[Date Notified (Adjusted)],"&lt;"&amp;P$2,Table2[Level of Review Required],"*no further*",Table2[Calculated Location],"*"&amp;$D14&amp;"*")/COUNTIFS(Table2[Date Notified (Adjusted)],"&gt;="&amp;O$2,Table2[Date Notified (Adjusted)],"&lt;"&amp;P$2,Table2[Calculated Location],"*"&amp;$D14&amp;"*")</f>
        <v>#DIV/0!</v>
      </c>
      <c r="P14" s="329" t="e">
        <f ca="1">COUNTIFS(Table2[Date Notified (Adjusted)],"&gt;="&amp;P$2,Table2[Date Notified (Adjusted)],"&lt;"&amp;Q$2,Table2[Level of Review Required],"*no further*",Table2[Calculated Location],"*"&amp;$D14&amp;"*")/COUNTIFS(Table2[Date Notified (Adjusted)],"&gt;="&amp;P$2,Table2[Date Notified (Adjusted)],"&lt;"&amp;Q$2,Table2[Calculated Location],"*"&amp;$D14&amp;"*")</f>
        <v>#DIV/0!</v>
      </c>
      <c r="Q14" s="329" t="e">
        <f ca="1">COUNTIFS(Table2[Date Notified (Adjusted)],"&gt;="&amp;Q$2,Table2[Date Notified (Adjusted)],"&lt;"&amp;R$2,Table2[Level of Review Required],"*no further*",Table2[Calculated Location],"*"&amp;$D14&amp;"*")/COUNTIFS(Table2[Date Notified (Adjusted)],"&gt;="&amp;Q$2,Table2[Date Notified (Adjusted)],"&lt;"&amp;R$2,Table2[Calculated Location],"*"&amp;$D14&amp;"*")</f>
        <v>#DIV/0!</v>
      </c>
      <c r="R14" s="329" t="e">
        <f ca="1">COUNTIFS(Table2[Date Notified (Adjusted)],"&gt;="&amp;R$2,Table2[Date Notified (Adjusted)],"&lt;"&amp;S$2,Table2[Level of Review Required],"*no further*",Table2[Calculated Location],"*"&amp;$D14&amp;"*")/COUNTIFS(Table2[Date Notified (Adjusted)],"&gt;="&amp;R$2,Table2[Date Notified (Adjusted)],"&lt;"&amp;S$2,Table2[Calculated Location],"*"&amp;$D14&amp;"*")</f>
        <v>#DIV/0!</v>
      </c>
      <c r="S14" s="329" t="e">
        <f ca="1">COUNTIFS(Table2[Date Notified (Adjusted)],"&gt;="&amp;S$2,Table2[Date Notified (Adjusted)],"&lt;"&amp;T$2,Table2[Level of Review Required],"*no further*",Table2[Calculated Location],"*"&amp;$D14&amp;"*")/COUNTIFS(Table2[Date Notified (Adjusted)],"&gt;="&amp;S$2,Table2[Date Notified (Adjusted)],"&lt;"&amp;T$2,Table2[Calculated Location],"*"&amp;$D14&amp;"*")</f>
        <v>#DIV/0!</v>
      </c>
      <c r="T14" s="329" t="e">
        <f ca="1">COUNTIFS(Table2[Date Notified (Adjusted)],"&gt;="&amp;T$2,Table2[Date Notified (Adjusted)],"&lt;"&amp;U$2,Table2[Level of Review Required],"*no further*",Table2[Calculated Location],"*"&amp;$D14&amp;"*")/COUNTIFS(Table2[Date Notified (Adjusted)],"&gt;="&amp;T$2,Table2[Date Notified (Adjusted)],"&lt;"&amp;U$2,Table2[Calculated Location],"*"&amp;$D14&amp;"*")</f>
        <v>#DIV/0!</v>
      </c>
      <c r="U14" s="13"/>
      <c r="V14" s="13"/>
      <c r="W14" s="13">
        <f ca="1">COUNTIFS(Table2[Date Notified (Adjusted)],"&gt;="&amp;E$2,Table2[Date Notified (Adjusted)],"&lt;"&amp;U$2,Table2[Calculated Location],"*"&amp;$D14&amp;"*",Table2[Level of Review Required],"*no further*")</f>
        <v>0</v>
      </c>
      <c r="X14" s="329" t="e">
        <f t="shared" ca="1" si="1"/>
        <v>#DIV/0!</v>
      </c>
      <c r="Y14" s="330">
        <f ca="1">COUNTIFS(Table2[Date Notified (Adjusted)],"&gt;="&amp;E$2,Table2[Date Notified (Adjusted)],"&lt;"&amp;U$2,Table2[Calculated Location],"*"&amp;$D14&amp;"*")</f>
        <v>0</v>
      </c>
    </row>
    <row r="15" spans="2:25" x14ac:dyDescent="0.25">
      <c r="B15" s="327" t="s">
        <v>108</v>
      </c>
      <c r="C15" s="13"/>
      <c r="D15" s="210" t="s">
        <v>127</v>
      </c>
      <c r="E15" s="328" t="e">
        <f ca="1">COUNTIFS(Table2[Date Notified (Adjusted)],"&gt;="&amp;E$2,Table2[Date Notified (Adjusted)],"&lt;"&amp;F$2,Table2[Level of Review Required],"*no further*",Table2[Calculated Location],"*"&amp;$D15&amp;"*")/COUNTIFS(Table2[Date Notified (Adjusted)],"&gt;="&amp;E$2,Table2[Date Notified (Adjusted)],"&lt;"&amp;F$2,Table2[Calculated Location],"*"&amp;$D15&amp;"*")</f>
        <v>#DIV/0!</v>
      </c>
      <c r="F15" s="329" t="e">
        <f ca="1">COUNTIFS(Table2[Date Notified (Adjusted)],"&gt;="&amp;F$2,Table2[Date Notified (Adjusted)],"&lt;"&amp;G$2,Table2[Level of Review Required],"*no further*",Table2[Calculated Location],"*"&amp;$D15&amp;"*")/COUNTIFS(Table2[Date Notified (Adjusted)],"&gt;="&amp;F$2,Table2[Date Notified (Adjusted)],"&lt;"&amp;G$2,Table2[Calculated Location],"*"&amp;$D15&amp;"*")</f>
        <v>#DIV/0!</v>
      </c>
      <c r="G15" s="329" t="e">
        <f ca="1">COUNTIFS(Table2[Date Notified (Adjusted)],"&gt;="&amp;G$2,Table2[Date Notified (Adjusted)],"&lt;"&amp;H$2,Table2[Level of Review Required],"*no further*",Table2[Calculated Location],"*"&amp;$D15&amp;"*")/COUNTIFS(Table2[Date Notified (Adjusted)],"&gt;="&amp;G$2,Table2[Date Notified (Adjusted)],"&lt;"&amp;H$2,Table2[Calculated Location],"*"&amp;$D15&amp;"*")</f>
        <v>#DIV/0!</v>
      </c>
      <c r="H15" s="329" t="e">
        <f ca="1">COUNTIFS(Table2[Date Notified (Adjusted)],"&gt;="&amp;H$2,Table2[Date Notified (Adjusted)],"&lt;"&amp;I$2,Table2[Level of Review Required],"*no further*",Table2[Calculated Location],"*"&amp;$D15&amp;"*")/COUNTIFS(Table2[Date Notified (Adjusted)],"&gt;="&amp;H$2,Table2[Date Notified (Adjusted)],"&lt;"&amp;I$2,Table2[Calculated Location],"*"&amp;$D15&amp;"*")</f>
        <v>#DIV/0!</v>
      </c>
      <c r="I15" s="329" t="e">
        <f ca="1">COUNTIFS(Table2[Date Notified (Adjusted)],"&gt;="&amp;I$2,Table2[Date Notified (Adjusted)],"&lt;"&amp;J$2,Table2[Level of Review Required],"*no further*",Table2[Calculated Location],"*"&amp;$D15&amp;"*")/COUNTIFS(Table2[Date Notified (Adjusted)],"&gt;="&amp;I$2,Table2[Date Notified (Adjusted)],"&lt;"&amp;J$2,Table2[Calculated Location],"*"&amp;$D15&amp;"*")</f>
        <v>#DIV/0!</v>
      </c>
      <c r="J15" s="329" t="e">
        <f ca="1">COUNTIFS(Table2[Date Notified (Adjusted)],"&gt;="&amp;J$2,Table2[Date Notified (Adjusted)],"&lt;"&amp;K$2,Table2[Level of Review Required],"*no further*",Table2[Calculated Location],"*"&amp;$D15&amp;"*")/COUNTIFS(Table2[Date Notified (Adjusted)],"&gt;="&amp;J$2,Table2[Date Notified (Adjusted)],"&lt;"&amp;K$2,Table2[Calculated Location],"*"&amp;$D15&amp;"*")</f>
        <v>#DIV/0!</v>
      </c>
      <c r="K15" s="329" t="e">
        <f ca="1">COUNTIFS(Table2[Date Notified (Adjusted)],"&gt;="&amp;K$2,Table2[Date Notified (Adjusted)],"&lt;"&amp;L$2,Table2[Level of Review Required],"*no further*",Table2[Calculated Location],"*"&amp;$D15&amp;"*")/COUNTIFS(Table2[Date Notified (Adjusted)],"&gt;="&amp;K$2,Table2[Date Notified (Adjusted)],"&lt;"&amp;L$2,Table2[Calculated Location],"*"&amp;$D15&amp;"*")</f>
        <v>#DIV/0!</v>
      </c>
      <c r="L15" s="329" t="e">
        <f ca="1">COUNTIFS(Table2[Date Notified (Adjusted)],"&gt;="&amp;L$2,Table2[Date Notified (Adjusted)],"&lt;"&amp;M$2,Table2[Level of Review Required],"*no further*",Table2[Calculated Location],"*"&amp;$D15&amp;"*")/COUNTIFS(Table2[Date Notified (Adjusted)],"&gt;="&amp;L$2,Table2[Date Notified (Adjusted)],"&lt;"&amp;M$2,Table2[Calculated Location],"*"&amp;$D15&amp;"*")</f>
        <v>#DIV/0!</v>
      </c>
      <c r="M15" s="329" t="e">
        <f ca="1">COUNTIFS(Table2[Date Notified (Adjusted)],"&gt;="&amp;M$2,Table2[Date Notified (Adjusted)],"&lt;"&amp;N$2,Table2[Level of Review Required],"*no further*",Table2[Calculated Location],"*"&amp;$D15&amp;"*")/COUNTIFS(Table2[Date Notified (Adjusted)],"&gt;="&amp;M$2,Table2[Date Notified (Adjusted)],"&lt;"&amp;N$2,Table2[Calculated Location],"*"&amp;$D15&amp;"*")</f>
        <v>#DIV/0!</v>
      </c>
      <c r="N15" s="329" t="e">
        <f ca="1">COUNTIFS(Table2[Date Notified (Adjusted)],"&gt;="&amp;N$2,Table2[Date Notified (Adjusted)],"&lt;"&amp;O$2,Table2[Level of Review Required],"*no further*",Table2[Calculated Location],"*"&amp;$D15&amp;"*")/COUNTIFS(Table2[Date Notified (Adjusted)],"&gt;="&amp;N$2,Table2[Date Notified (Adjusted)],"&lt;"&amp;O$2,Table2[Calculated Location],"*"&amp;$D15&amp;"*")</f>
        <v>#DIV/0!</v>
      </c>
      <c r="O15" s="329" t="e">
        <f ca="1">COUNTIFS(Table2[Date Notified (Adjusted)],"&gt;="&amp;O$2,Table2[Date Notified (Adjusted)],"&lt;"&amp;P$2,Table2[Level of Review Required],"*no further*",Table2[Calculated Location],"*"&amp;$D15&amp;"*")/COUNTIFS(Table2[Date Notified (Adjusted)],"&gt;="&amp;O$2,Table2[Date Notified (Adjusted)],"&lt;"&amp;P$2,Table2[Calculated Location],"*"&amp;$D15&amp;"*")</f>
        <v>#DIV/0!</v>
      </c>
      <c r="P15" s="329" t="e">
        <f ca="1">COUNTIFS(Table2[Date Notified (Adjusted)],"&gt;="&amp;P$2,Table2[Date Notified (Adjusted)],"&lt;"&amp;Q$2,Table2[Level of Review Required],"*no further*",Table2[Calculated Location],"*"&amp;$D15&amp;"*")/COUNTIFS(Table2[Date Notified (Adjusted)],"&gt;="&amp;P$2,Table2[Date Notified (Adjusted)],"&lt;"&amp;Q$2,Table2[Calculated Location],"*"&amp;$D15&amp;"*")</f>
        <v>#DIV/0!</v>
      </c>
      <c r="Q15" s="329" t="e">
        <f ca="1">COUNTIFS(Table2[Date Notified (Adjusted)],"&gt;="&amp;Q$2,Table2[Date Notified (Adjusted)],"&lt;"&amp;R$2,Table2[Level of Review Required],"*no further*",Table2[Calculated Location],"*"&amp;$D15&amp;"*")/COUNTIFS(Table2[Date Notified (Adjusted)],"&gt;="&amp;Q$2,Table2[Date Notified (Adjusted)],"&lt;"&amp;R$2,Table2[Calculated Location],"*"&amp;$D15&amp;"*")</f>
        <v>#DIV/0!</v>
      </c>
      <c r="R15" s="329" t="e">
        <f ca="1">COUNTIFS(Table2[Date Notified (Adjusted)],"&gt;="&amp;R$2,Table2[Date Notified (Adjusted)],"&lt;"&amp;S$2,Table2[Level of Review Required],"*no further*",Table2[Calculated Location],"*"&amp;$D15&amp;"*")/COUNTIFS(Table2[Date Notified (Adjusted)],"&gt;="&amp;R$2,Table2[Date Notified (Adjusted)],"&lt;"&amp;S$2,Table2[Calculated Location],"*"&amp;$D15&amp;"*")</f>
        <v>#DIV/0!</v>
      </c>
      <c r="S15" s="329" t="e">
        <f ca="1">COUNTIFS(Table2[Date Notified (Adjusted)],"&gt;="&amp;S$2,Table2[Date Notified (Adjusted)],"&lt;"&amp;T$2,Table2[Level of Review Required],"*no further*",Table2[Calculated Location],"*"&amp;$D15&amp;"*")/COUNTIFS(Table2[Date Notified (Adjusted)],"&gt;="&amp;S$2,Table2[Date Notified (Adjusted)],"&lt;"&amp;T$2,Table2[Calculated Location],"*"&amp;$D15&amp;"*")</f>
        <v>#DIV/0!</v>
      </c>
      <c r="T15" s="329" t="e">
        <f ca="1">COUNTIFS(Table2[Date Notified (Adjusted)],"&gt;="&amp;T$2,Table2[Date Notified (Adjusted)],"&lt;"&amp;U$2,Table2[Level of Review Required],"*no further*",Table2[Calculated Location],"*"&amp;$D15&amp;"*")/COUNTIFS(Table2[Date Notified (Adjusted)],"&gt;="&amp;T$2,Table2[Date Notified (Adjusted)],"&lt;"&amp;U$2,Table2[Calculated Location],"*"&amp;$D15&amp;"*")</f>
        <v>#DIV/0!</v>
      </c>
      <c r="U15" s="13"/>
      <c r="V15" s="13"/>
      <c r="W15" s="13">
        <f ca="1">COUNTIFS(Table2[Date Notified (Adjusted)],"&gt;="&amp;E$2,Table2[Date Notified (Adjusted)],"&lt;"&amp;U$2,Table2[Calculated Location],"*"&amp;$D15&amp;"*",Table2[Level of Review Required],"*no further*")</f>
        <v>0</v>
      </c>
      <c r="X15" s="329" t="e">
        <f t="shared" ca="1" si="1"/>
        <v>#DIV/0!</v>
      </c>
      <c r="Y15" s="330">
        <f ca="1">COUNTIFS(Table2[Date Notified (Adjusted)],"&gt;="&amp;E$2,Table2[Date Notified (Adjusted)],"&lt;"&amp;U$2,Table2[Calculated Location],"*"&amp;$D15&amp;"*")</f>
        <v>0</v>
      </c>
    </row>
    <row r="16" spans="2:25" x14ac:dyDescent="0.25">
      <c r="B16" s="327" t="s">
        <v>109</v>
      </c>
      <c r="C16" s="13"/>
      <c r="D16" s="210" t="s">
        <v>128</v>
      </c>
      <c r="E16" s="328" t="e">
        <f ca="1">COUNTIFS(Table2[Date Notified (Adjusted)],"&gt;="&amp;E$2,Table2[Date Notified (Adjusted)],"&lt;"&amp;F$2,Table2[Level of Review Required],"*no further*",Table2[Calculated Location],"*"&amp;$D16&amp;"*")/COUNTIFS(Table2[Date Notified (Adjusted)],"&gt;="&amp;E$2,Table2[Date Notified (Adjusted)],"&lt;"&amp;F$2,Table2[Calculated Location],"*"&amp;$D16&amp;"*")</f>
        <v>#DIV/0!</v>
      </c>
      <c r="F16" s="329" t="e">
        <f ca="1">COUNTIFS(Table2[Date Notified (Adjusted)],"&gt;="&amp;F$2,Table2[Date Notified (Adjusted)],"&lt;"&amp;G$2,Table2[Level of Review Required],"*no further*",Table2[Calculated Location],"*"&amp;$D16&amp;"*")/COUNTIFS(Table2[Date Notified (Adjusted)],"&gt;="&amp;F$2,Table2[Date Notified (Adjusted)],"&lt;"&amp;G$2,Table2[Calculated Location],"*"&amp;$D16&amp;"*")</f>
        <v>#DIV/0!</v>
      </c>
      <c r="G16" s="329" t="e">
        <f ca="1">COUNTIFS(Table2[Date Notified (Adjusted)],"&gt;="&amp;G$2,Table2[Date Notified (Adjusted)],"&lt;"&amp;H$2,Table2[Level of Review Required],"*no further*",Table2[Calculated Location],"*"&amp;$D16&amp;"*")/COUNTIFS(Table2[Date Notified (Adjusted)],"&gt;="&amp;G$2,Table2[Date Notified (Adjusted)],"&lt;"&amp;H$2,Table2[Calculated Location],"*"&amp;$D16&amp;"*")</f>
        <v>#DIV/0!</v>
      </c>
      <c r="H16" s="329" t="e">
        <f ca="1">COUNTIFS(Table2[Date Notified (Adjusted)],"&gt;="&amp;H$2,Table2[Date Notified (Adjusted)],"&lt;"&amp;I$2,Table2[Level of Review Required],"*no further*",Table2[Calculated Location],"*"&amp;$D16&amp;"*")/COUNTIFS(Table2[Date Notified (Adjusted)],"&gt;="&amp;H$2,Table2[Date Notified (Adjusted)],"&lt;"&amp;I$2,Table2[Calculated Location],"*"&amp;$D16&amp;"*")</f>
        <v>#DIV/0!</v>
      </c>
      <c r="I16" s="329" t="e">
        <f ca="1">COUNTIFS(Table2[Date Notified (Adjusted)],"&gt;="&amp;I$2,Table2[Date Notified (Adjusted)],"&lt;"&amp;J$2,Table2[Level of Review Required],"*no further*",Table2[Calculated Location],"*"&amp;$D16&amp;"*")/COUNTIFS(Table2[Date Notified (Adjusted)],"&gt;="&amp;I$2,Table2[Date Notified (Adjusted)],"&lt;"&amp;J$2,Table2[Calculated Location],"*"&amp;$D16&amp;"*")</f>
        <v>#DIV/0!</v>
      </c>
      <c r="J16" s="329" t="e">
        <f ca="1">COUNTIFS(Table2[Date Notified (Adjusted)],"&gt;="&amp;J$2,Table2[Date Notified (Adjusted)],"&lt;"&amp;K$2,Table2[Level of Review Required],"*no further*",Table2[Calculated Location],"*"&amp;$D16&amp;"*")/COUNTIFS(Table2[Date Notified (Adjusted)],"&gt;="&amp;J$2,Table2[Date Notified (Adjusted)],"&lt;"&amp;K$2,Table2[Calculated Location],"*"&amp;$D16&amp;"*")</f>
        <v>#DIV/0!</v>
      </c>
      <c r="K16" s="329" t="e">
        <f ca="1">COUNTIFS(Table2[Date Notified (Adjusted)],"&gt;="&amp;K$2,Table2[Date Notified (Adjusted)],"&lt;"&amp;L$2,Table2[Level of Review Required],"*no further*",Table2[Calculated Location],"*"&amp;$D16&amp;"*")/COUNTIFS(Table2[Date Notified (Adjusted)],"&gt;="&amp;K$2,Table2[Date Notified (Adjusted)],"&lt;"&amp;L$2,Table2[Calculated Location],"*"&amp;$D16&amp;"*")</f>
        <v>#DIV/0!</v>
      </c>
      <c r="L16" s="329" t="e">
        <f ca="1">COUNTIFS(Table2[Date Notified (Adjusted)],"&gt;="&amp;L$2,Table2[Date Notified (Adjusted)],"&lt;"&amp;M$2,Table2[Level of Review Required],"*no further*",Table2[Calculated Location],"*"&amp;$D16&amp;"*")/COUNTIFS(Table2[Date Notified (Adjusted)],"&gt;="&amp;L$2,Table2[Date Notified (Adjusted)],"&lt;"&amp;M$2,Table2[Calculated Location],"*"&amp;$D16&amp;"*")</f>
        <v>#DIV/0!</v>
      </c>
      <c r="M16" s="329" t="e">
        <f ca="1">COUNTIFS(Table2[Date Notified (Adjusted)],"&gt;="&amp;M$2,Table2[Date Notified (Adjusted)],"&lt;"&amp;N$2,Table2[Level of Review Required],"*no further*",Table2[Calculated Location],"*"&amp;$D16&amp;"*")/COUNTIFS(Table2[Date Notified (Adjusted)],"&gt;="&amp;M$2,Table2[Date Notified (Adjusted)],"&lt;"&amp;N$2,Table2[Calculated Location],"*"&amp;$D16&amp;"*")</f>
        <v>#DIV/0!</v>
      </c>
      <c r="N16" s="329" t="e">
        <f ca="1">COUNTIFS(Table2[Date Notified (Adjusted)],"&gt;="&amp;N$2,Table2[Date Notified (Adjusted)],"&lt;"&amp;O$2,Table2[Level of Review Required],"*no further*",Table2[Calculated Location],"*"&amp;$D16&amp;"*")/COUNTIFS(Table2[Date Notified (Adjusted)],"&gt;="&amp;N$2,Table2[Date Notified (Adjusted)],"&lt;"&amp;O$2,Table2[Calculated Location],"*"&amp;$D16&amp;"*")</f>
        <v>#DIV/0!</v>
      </c>
      <c r="O16" s="329" t="e">
        <f ca="1">COUNTIFS(Table2[Date Notified (Adjusted)],"&gt;="&amp;O$2,Table2[Date Notified (Adjusted)],"&lt;"&amp;P$2,Table2[Level of Review Required],"*no further*",Table2[Calculated Location],"*"&amp;$D16&amp;"*")/COUNTIFS(Table2[Date Notified (Adjusted)],"&gt;="&amp;O$2,Table2[Date Notified (Adjusted)],"&lt;"&amp;P$2,Table2[Calculated Location],"*"&amp;$D16&amp;"*")</f>
        <v>#DIV/0!</v>
      </c>
      <c r="P16" s="329" t="e">
        <f ca="1">COUNTIFS(Table2[Date Notified (Adjusted)],"&gt;="&amp;P$2,Table2[Date Notified (Adjusted)],"&lt;"&amp;Q$2,Table2[Level of Review Required],"*no further*",Table2[Calculated Location],"*"&amp;$D16&amp;"*")/COUNTIFS(Table2[Date Notified (Adjusted)],"&gt;="&amp;P$2,Table2[Date Notified (Adjusted)],"&lt;"&amp;Q$2,Table2[Calculated Location],"*"&amp;$D16&amp;"*")</f>
        <v>#DIV/0!</v>
      </c>
      <c r="Q16" s="329" t="e">
        <f ca="1">COUNTIFS(Table2[Date Notified (Adjusted)],"&gt;="&amp;Q$2,Table2[Date Notified (Adjusted)],"&lt;"&amp;R$2,Table2[Level of Review Required],"*no further*",Table2[Calculated Location],"*"&amp;$D16&amp;"*")/COUNTIFS(Table2[Date Notified (Adjusted)],"&gt;="&amp;Q$2,Table2[Date Notified (Adjusted)],"&lt;"&amp;R$2,Table2[Calculated Location],"*"&amp;$D16&amp;"*")</f>
        <v>#DIV/0!</v>
      </c>
      <c r="R16" s="329" t="e">
        <f ca="1">COUNTIFS(Table2[Date Notified (Adjusted)],"&gt;="&amp;R$2,Table2[Date Notified (Adjusted)],"&lt;"&amp;S$2,Table2[Level of Review Required],"*no further*",Table2[Calculated Location],"*"&amp;$D16&amp;"*")/COUNTIFS(Table2[Date Notified (Adjusted)],"&gt;="&amp;R$2,Table2[Date Notified (Adjusted)],"&lt;"&amp;S$2,Table2[Calculated Location],"*"&amp;$D16&amp;"*")</f>
        <v>#DIV/0!</v>
      </c>
      <c r="S16" s="329" t="e">
        <f ca="1">COUNTIFS(Table2[Date Notified (Adjusted)],"&gt;="&amp;S$2,Table2[Date Notified (Adjusted)],"&lt;"&amp;T$2,Table2[Level of Review Required],"*no further*",Table2[Calculated Location],"*"&amp;$D16&amp;"*")/COUNTIFS(Table2[Date Notified (Adjusted)],"&gt;="&amp;S$2,Table2[Date Notified (Adjusted)],"&lt;"&amp;T$2,Table2[Calculated Location],"*"&amp;$D16&amp;"*")</f>
        <v>#DIV/0!</v>
      </c>
      <c r="T16" s="329" t="e">
        <f ca="1">COUNTIFS(Table2[Date Notified (Adjusted)],"&gt;="&amp;T$2,Table2[Date Notified (Adjusted)],"&lt;"&amp;U$2,Table2[Level of Review Required],"*no further*",Table2[Calculated Location],"*"&amp;$D16&amp;"*")/COUNTIFS(Table2[Date Notified (Adjusted)],"&gt;="&amp;T$2,Table2[Date Notified (Adjusted)],"&lt;"&amp;U$2,Table2[Calculated Location],"*"&amp;$D16&amp;"*")</f>
        <v>#DIV/0!</v>
      </c>
      <c r="U16" s="13"/>
      <c r="V16" s="13"/>
      <c r="W16" s="13">
        <f ca="1">COUNTIFS(Table2[Date Notified (Adjusted)],"&gt;="&amp;E$2,Table2[Date Notified (Adjusted)],"&lt;"&amp;U$2,Table2[Calculated Location],"*"&amp;$D16&amp;"*",Table2[Level of Review Required],"*no further*")</f>
        <v>0</v>
      </c>
      <c r="X16" s="329" t="e">
        <f t="shared" ca="1" si="1"/>
        <v>#DIV/0!</v>
      </c>
      <c r="Y16" s="330">
        <f ca="1">COUNTIFS(Table2[Date Notified (Adjusted)],"&gt;="&amp;E$2,Table2[Date Notified (Adjusted)],"&lt;"&amp;U$2,Table2[Calculated Location],"*"&amp;$D16&amp;"*")</f>
        <v>0</v>
      </c>
    </row>
    <row r="17" spans="2:25" x14ac:dyDescent="0.25">
      <c r="B17" s="327" t="s">
        <v>110</v>
      </c>
      <c r="C17" s="13"/>
      <c r="D17" s="210" t="s">
        <v>129</v>
      </c>
      <c r="E17" s="328" t="e">
        <f ca="1">COUNTIFS(Table2[Date Notified (Adjusted)],"&gt;="&amp;E$2,Table2[Date Notified (Adjusted)],"&lt;"&amp;F$2,Table2[Level of Review Required],"*no further*",Table2[Calculated Location],"*"&amp;$D17&amp;"*")/COUNTIFS(Table2[Date Notified (Adjusted)],"&gt;="&amp;E$2,Table2[Date Notified (Adjusted)],"&lt;"&amp;F$2,Table2[Calculated Location],"*"&amp;$D17&amp;"*")</f>
        <v>#DIV/0!</v>
      </c>
      <c r="F17" s="329" t="e">
        <f ca="1">COUNTIFS(Table2[Date Notified (Adjusted)],"&gt;="&amp;F$2,Table2[Date Notified (Adjusted)],"&lt;"&amp;G$2,Table2[Level of Review Required],"*no further*",Table2[Calculated Location],"*"&amp;$D17&amp;"*")/COUNTIFS(Table2[Date Notified (Adjusted)],"&gt;="&amp;F$2,Table2[Date Notified (Adjusted)],"&lt;"&amp;G$2,Table2[Calculated Location],"*"&amp;$D17&amp;"*")</f>
        <v>#DIV/0!</v>
      </c>
      <c r="G17" s="329" t="e">
        <f ca="1">COUNTIFS(Table2[Date Notified (Adjusted)],"&gt;="&amp;G$2,Table2[Date Notified (Adjusted)],"&lt;"&amp;H$2,Table2[Level of Review Required],"*no further*",Table2[Calculated Location],"*"&amp;$D17&amp;"*")/COUNTIFS(Table2[Date Notified (Adjusted)],"&gt;="&amp;G$2,Table2[Date Notified (Adjusted)],"&lt;"&amp;H$2,Table2[Calculated Location],"*"&amp;$D17&amp;"*")</f>
        <v>#DIV/0!</v>
      </c>
      <c r="H17" s="329" t="e">
        <f ca="1">COUNTIFS(Table2[Date Notified (Adjusted)],"&gt;="&amp;H$2,Table2[Date Notified (Adjusted)],"&lt;"&amp;I$2,Table2[Level of Review Required],"*no further*",Table2[Calculated Location],"*"&amp;$D17&amp;"*")/COUNTIFS(Table2[Date Notified (Adjusted)],"&gt;="&amp;H$2,Table2[Date Notified (Adjusted)],"&lt;"&amp;I$2,Table2[Calculated Location],"*"&amp;$D17&amp;"*")</f>
        <v>#DIV/0!</v>
      </c>
      <c r="I17" s="329" t="e">
        <f ca="1">COUNTIFS(Table2[Date Notified (Adjusted)],"&gt;="&amp;I$2,Table2[Date Notified (Adjusted)],"&lt;"&amp;J$2,Table2[Level of Review Required],"*no further*",Table2[Calculated Location],"*"&amp;$D17&amp;"*")/COUNTIFS(Table2[Date Notified (Adjusted)],"&gt;="&amp;I$2,Table2[Date Notified (Adjusted)],"&lt;"&amp;J$2,Table2[Calculated Location],"*"&amp;$D17&amp;"*")</f>
        <v>#DIV/0!</v>
      </c>
      <c r="J17" s="329" t="e">
        <f ca="1">COUNTIFS(Table2[Date Notified (Adjusted)],"&gt;="&amp;J$2,Table2[Date Notified (Adjusted)],"&lt;"&amp;K$2,Table2[Level of Review Required],"*no further*",Table2[Calculated Location],"*"&amp;$D17&amp;"*")/COUNTIFS(Table2[Date Notified (Adjusted)],"&gt;="&amp;J$2,Table2[Date Notified (Adjusted)],"&lt;"&amp;K$2,Table2[Calculated Location],"*"&amp;$D17&amp;"*")</f>
        <v>#DIV/0!</v>
      </c>
      <c r="K17" s="329" t="e">
        <f ca="1">COUNTIFS(Table2[Date Notified (Adjusted)],"&gt;="&amp;K$2,Table2[Date Notified (Adjusted)],"&lt;"&amp;L$2,Table2[Level of Review Required],"*no further*",Table2[Calculated Location],"*"&amp;$D17&amp;"*")/COUNTIFS(Table2[Date Notified (Adjusted)],"&gt;="&amp;K$2,Table2[Date Notified (Adjusted)],"&lt;"&amp;L$2,Table2[Calculated Location],"*"&amp;$D17&amp;"*")</f>
        <v>#DIV/0!</v>
      </c>
      <c r="L17" s="329" t="e">
        <f ca="1">COUNTIFS(Table2[Date Notified (Adjusted)],"&gt;="&amp;L$2,Table2[Date Notified (Adjusted)],"&lt;"&amp;M$2,Table2[Level of Review Required],"*no further*",Table2[Calculated Location],"*"&amp;$D17&amp;"*")/COUNTIFS(Table2[Date Notified (Adjusted)],"&gt;="&amp;L$2,Table2[Date Notified (Adjusted)],"&lt;"&amp;M$2,Table2[Calculated Location],"*"&amp;$D17&amp;"*")</f>
        <v>#DIV/0!</v>
      </c>
      <c r="M17" s="329" t="e">
        <f ca="1">COUNTIFS(Table2[Date Notified (Adjusted)],"&gt;="&amp;M$2,Table2[Date Notified (Adjusted)],"&lt;"&amp;N$2,Table2[Level of Review Required],"*no further*",Table2[Calculated Location],"*"&amp;$D17&amp;"*")/COUNTIFS(Table2[Date Notified (Adjusted)],"&gt;="&amp;M$2,Table2[Date Notified (Adjusted)],"&lt;"&amp;N$2,Table2[Calculated Location],"*"&amp;$D17&amp;"*")</f>
        <v>#DIV/0!</v>
      </c>
      <c r="N17" s="329" t="e">
        <f ca="1">COUNTIFS(Table2[Date Notified (Adjusted)],"&gt;="&amp;N$2,Table2[Date Notified (Adjusted)],"&lt;"&amp;O$2,Table2[Level of Review Required],"*no further*",Table2[Calculated Location],"*"&amp;$D17&amp;"*")/COUNTIFS(Table2[Date Notified (Adjusted)],"&gt;="&amp;N$2,Table2[Date Notified (Adjusted)],"&lt;"&amp;O$2,Table2[Calculated Location],"*"&amp;$D17&amp;"*")</f>
        <v>#DIV/0!</v>
      </c>
      <c r="O17" s="329" t="e">
        <f ca="1">COUNTIFS(Table2[Date Notified (Adjusted)],"&gt;="&amp;O$2,Table2[Date Notified (Adjusted)],"&lt;"&amp;P$2,Table2[Level of Review Required],"*no further*",Table2[Calculated Location],"*"&amp;$D17&amp;"*")/COUNTIFS(Table2[Date Notified (Adjusted)],"&gt;="&amp;O$2,Table2[Date Notified (Adjusted)],"&lt;"&amp;P$2,Table2[Calculated Location],"*"&amp;$D17&amp;"*")</f>
        <v>#DIV/0!</v>
      </c>
      <c r="P17" s="329" t="e">
        <f ca="1">COUNTIFS(Table2[Date Notified (Adjusted)],"&gt;="&amp;P$2,Table2[Date Notified (Adjusted)],"&lt;"&amp;Q$2,Table2[Level of Review Required],"*no further*",Table2[Calculated Location],"*"&amp;$D17&amp;"*")/COUNTIFS(Table2[Date Notified (Adjusted)],"&gt;="&amp;P$2,Table2[Date Notified (Adjusted)],"&lt;"&amp;Q$2,Table2[Calculated Location],"*"&amp;$D17&amp;"*")</f>
        <v>#DIV/0!</v>
      </c>
      <c r="Q17" s="329" t="e">
        <f ca="1">COUNTIFS(Table2[Date Notified (Adjusted)],"&gt;="&amp;Q$2,Table2[Date Notified (Adjusted)],"&lt;"&amp;R$2,Table2[Level of Review Required],"*no further*",Table2[Calculated Location],"*"&amp;$D17&amp;"*")/COUNTIFS(Table2[Date Notified (Adjusted)],"&gt;="&amp;Q$2,Table2[Date Notified (Adjusted)],"&lt;"&amp;R$2,Table2[Calculated Location],"*"&amp;$D17&amp;"*")</f>
        <v>#DIV/0!</v>
      </c>
      <c r="R17" s="329" t="e">
        <f ca="1">COUNTIFS(Table2[Date Notified (Adjusted)],"&gt;="&amp;R$2,Table2[Date Notified (Adjusted)],"&lt;"&amp;S$2,Table2[Level of Review Required],"*no further*",Table2[Calculated Location],"*"&amp;$D17&amp;"*")/COUNTIFS(Table2[Date Notified (Adjusted)],"&gt;="&amp;R$2,Table2[Date Notified (Adjusted)],"&lt;"&amp;S$2,Table2[Calculated Location],"*"&amp;$D17&amp;"*")</f>
        <v>#DIV/0!</v>
      </c>
      <c r="S17" s="329" t="e">
        <f ca="1">COUNTIFS(Table2[Date Notified (Adjusted)],"&gt;="&amp;S$2,Table2[Date Notified (Adjusted)],"&lt;"&amp;T$2,Table2[Level of Review Required],"*no further*",Table2[Calculated Location],"*"&amp;$D17&amp;"*")/COUNTIFS(Table2[Date Notified (Adjusted)],"&gt;="&amp;S$2,Table2[Date Notified (Adjusted)],"&lt;"&amp;T$2,Table2[Calculated Location],"*"&amp;$D17&amp;"*")</f>
        <v>#DIV/0!</v>
      </c>
      <c r="T17" s="329" t="e">
        <f ca="1">COUNTIFS(Table2[Date Notified (Adjusted)],"&gt;="&amp;T$2,Table2[Date Notified (Adjusted)],"&lt;"&amp;U$2,Table2[Level of Review Required],"*no further*",Table2[Calculated Location],"*"&amp;$D17&amp;"*")/COUNTIFS(Table2[Date Notified (Adjusted)],"&gt;="&amp;T$2,Table2[Date Notified (Adjusted)],"&lt;"&amp;U$2,Table2[Calculated Location],"*"&amp;$D17&amp;"*")</f>
        <v>#DIV/0!</v>
      </c>
      <c r="U17" s="13"/>
      <c r="V17" s="13"/>
      <c r="W17" s="13">
        <f ca="1">COUNTIFS(Table2[Date Notified (Adjusted)],"&gt;="&amp;E$2,Table2[Date Notified (Adjusted)],"&lt;"&amp;U$2,Table2[Calculated Location],"*"&amp;$D17&amp;"*",Table2[Level of Review Required],"*no further*")</f>
        <v>0</v>
      </c>
      <c r="X17" s="329" t="e">
        <f t="shared" ca="1" si="1"/>
        <v>#DIV/0!</v>
      </c>
      <c r="Y17" s="330">
        <f ca="1">COUNTIFS(Table2[Date Notified (Adjusted)],"&gt;="&amp;E$2,Table2[Date Notified (Adjusted)],"&lt;"&amp;U$2,Table2[Calculated Location],"*"&amp;$D17&amp;"*")</f>
        <v>0</v>
      </c>
    </row>
    <row r="18" spans="2:25" x14ac:dyDescent="0.25">
      <c r="B18" s="327" t="s">
        <v>111</v>
      </c>
      <c r="C18" s="13"/>
      <c r="D18" s="210" t="s">
        <v>130</v>
      </c>
      <c r="E18" s="328" t="e">
        <f ca="1">COUNTIFS(Table2[Date Notified (Adjusted)],"&gt;="&amp;E$2,Table2[Date Notified (Adjusted)],"&lt;"&amp;F$2,Table2[Level of Review Required],"*no further*",Table2[Calculated Location],"*"&amp;$D18&amp;"*")/COUNTIFS(Table2[Date Notified (Adjusted)],"&gt;="&amp;E$2,Table2[Date Notified (Adjusted)],"&lt;"&amp;F$2,Table2[Calculated Location],"*"&amp;$D18&amp;"*")</f>
        <v>#DIV/0!</v>
      </c>
      <c r="F18" s="329" t="e">
        <f ca="1">COUNTIFS(Table2[Date Notified (Adjusted)],"&gt;="&amp;F$2,Table2[Date Notified (Adjusted)],"&lt;"&amp;G$2,Table2[Level of Review Required],"*no further*",Table2[Calculated Location],"*"&amp;$D18&amp;"*")/COUNTIFS(Table2[Date Notified (Adjusted)],"&gt;="&amp;F$2,Table2[Date Notified (Adjusted)],"&lt;"&amp;G$2,Table2[Calculated Location],"*"&amp;$D18&amp;"*")</f>
        <v>#DIV/0!</v>
      </c>
      <c r="G18" s="329" t="e">
        <f ca="1">COUNTIFS(Table2[Date Notified (Adjusted)],"&gt;="&amp;G$2,Table2[Date Notified (Adjusted)],"&lt;"&amp;H$2,Table2[Level of Review Required],"*no further*",Table2[Calculated Location],"*"&amp;$D18&amp;"*")/COUNTIFS(Table2[Date Notified (Adjusted)],"&gt;="&amp;G$2,Table2[Date Notified (Adjusted)],"&lt;"&amp;H$2,Table2[Calculated Location],"*"&amp;$D18&amp;"*")</f>
        <v>#DIV/0!</v>
      </c>
      <c r="H18" s="329" t="e">
        <f ca="1">COUNTIFS(Table2[Date Notified (Adjusted)],"&gt;="&amp;H$2,Table2[Date Notified (Adjusted)],"&lt;"&amp;I$2,Table2[Level of Review Required],"*no further*",Table2[Calculated Location],"*"&amp;$D18&amp;"*")/COUNTIFS(Table2[Date Notified (Adjusted)],"&gt;="&amp;H$2,Table2[Date Notified (Adjusted)],"&lt;"&amp;I$2,Table2[Calculated Location],"*"&amp;$D18&amp;"*")</f>
        <v>#DIV/0!</v>
      </c>
      <c r="I18" s="329" t="e">
        <f ca="1">COUNTIFS(Table2[Date Notified (Adjusted)],"&gt;="&amp;I$2,Table2[Date Notified (Adjusted)],"&lt;"&amp;J$2,Table2[Level of Review Required],"*no further*",Table2[Calculated Location],"*"&amp;$D18&amp;"*")/COUNTIFS(Table2[Date Notified (Adjusted)],"&gt;="&amp;I$2,Table2[Date Notified (Adjusted)],"&lt;"&amp;J$2,Table2[Calculated Location],"*"&amp;$D18&amp;"*")</f>
        <v>#DIV/0!</v>
      </c>
      <c r="J18" s="329" t="e">
        <f ca="1">COUNTIFS(Table2[Date Notified (Adjusted)],"&gt;="&amp;J$2,Table2[Date Notified (Adjusted)],"&lt;"&amp;K$2,Table2[Level of Review Required],"*no further*",Table2[Calculated Location],"*"&amp;$D18&amp;"*")/COUNTIFS(Table2[Date Notified (Adjusted)],"&gt;="&amp;J$2,Table2[Date Notified (Adjusted)],"&lt;"&amp;K$2,Table2[Calculated Location],"*"&amp;$D18&amp;"*")</f>
        <v>#DIV/0!</v>
      </c>
      <c r="K18" s="329" t="e">
        <f ca="1">COUNTIFS(Table2[Date Notified (Adjusted)],"&gt;="&amp;K$2,Table2[Date Notified (Adjusted)],"&lt;"&amp;L$2,Table2[Level of Review Required],"*no further*",Table2[Calculated Location],"*"&amp;$D18&amp;"*")/COUNTIFS(Table2[Date Notified (Adjusted)],"&gt;="&amp;K$2,Table2[Date Notified (Adjusted)],"&lt;"&amp;L$2,Table2[Calculated Location],"*"&amp;$D18&amp;"*")</f>
        <v>#DIV/0!</v>
      </c>
      <c r="L18" s="329" t="e">
        <f ca="1">COUNTIFS(Table2[Date Notified (Adjusted)],"&gt;="&amp;L$2,Table2[Date Notified (Adjusted)],"&lt;"&amp;M$2,Table2[Level of Review Required],"*no further*",Table2[Calculated Location],"*"&amp;$D18&amp;"*")/COUNTIFS(Table2[Date Notified (Adjusted)],"&gt;="&amp;L$2,Table2[Date Notified (Adjusted)],"&lt;"&amp;M$2,Table2[Calculated Location],"*"&amp;$D18&amp;"*")</f>
        <v>#DIV/0!</v>
      </c>
      <c r="M18" s="329" t="e">
        <f ca="1">COUNTIFS(Table2[Date Notified (Adjusted)],"&gt;="&amp;M$2,Table2[Date Notified (Adjusted)],"&lt;"&amp;N$2,Table2[Level of Review Required],"*no further*",Table2[Calculated Location],"*"&amp;$D18&amp;"*")/COUNTIFS(Table2[Date Notified (Adjusted)],"&gt;="&amp;M$2,Table2[Date Notified (Adjusted)],"&lt;"&amp;N$2,Table2[Calculated Location],"*"&amp;$D18&amp;"*")</f>
        <v>#DIV/0!</v>
      </c>
      <c r="N18" s="329" t="e">
        <f ca="1">COUNTIFS(Table2[Date Notified (Adjusted)],"&gt;="&amp;N$2,Table2[Date Notified (Adjusted)],"&lt;"&amp;O$2,Table2[Level of Review Required],"*no further*",Table2[Calculated Location],"*"&amp;$D18&amp;"*")/COUNTIFS(Table2[Date Notified (Adjusted)],"&gt;="&amp;N$2,Table2[Date Notified (Adjusted)],"&lt;"&amp;O$2,Table2[Calculated Location],"*"&amp;$D18&amp;"*")</f>
        <v>#DIV/0!</v>
      </c>
      <c r="O18" s="329" t="e">
        <f ca="1">COUNTIFS(Table2[Date Notified (Adjusted)],"&gt;="&amp;O$2,Table2[Date Notified (Adjusted)],"&lt;"&amp;P$2,Table2[Level of Review Required],"*no further*",Table2[Calculated Location],"*"&amp;$D18&amp;"*")/COUNTIFS(Table2[Date Notified (Adjusted)],"&gt;="&amp;O$2,Table2[Date Notified (Adjusted)],"&lt;"&amp;P$2,Table2[Calculated Location],"*"&amp;$D18&amp;"*")</f>
        <v>#DIV/0!</v>
      </c>
      <c r="P18" s="329" t="e">
        <f ca="1">COUNTIFS(Table2[Date Notified (Adjusted)],"&gt;="&amp;P$2,Table2[Date Notified (Adjusted)],"&lt;"&amp;Q$2,Table2[Level of Review Required],"*no further*",Table2[Calculated Location],"*"&amp;$D18&amp;"*")/COUNTIFS(Table2[Date Notified (Adjusted)],"&gt;="&amp;P$2,Table2[Date Notified (Adjusted)],"&lt;"&amp;Q$2,Table2[Calculated Location],"*"&amp;$D18&amp;"*")</f>
        <v>#DIV/0!</v>
      </c>
      <c r="Q18" s="329" t="e">
        <f ca="1">COUNTIFS(Table2[Date Notified (Adjusted)],"&gt;="&amp;Q$2,Table2[Date Notified (Adjusted)],"&lt;"&amp;R$2,Table2[Level of Review Required],"*no further*",Table2[Calculated Location],"*"&amp;$D18&amp;"*")/COUNTIFS(Table2[Date Notified (Adjusted)],"&gt;="&amp;Q$2,Table2[Date Notified (Adjusted)],"&lt;"&amp;R$2,Table2[Calculated Location],"*"&amp;$D18&amp;"*")</f>
        <v>#DIV/0!</v>
      </c>
      <c r="R18" s="329" t="e">
        <f ca="1">COUNTIFS(Table2[Date Notified (Adjusted)],"&gt;="&amp;R$2,Table2[Date Notified (Adjusted)],"&lt;"&amp;S$2,Table2[Level of Review Required],"*no further*",Table2[Calculated Location],"*"&amp;$D18&amp;"*")/COUNTIFS(Table2[Date Notified (Adjusted)],"&gt;="&amp;R$2,Table2[Date Notified (Adjusted)],"&lt;"&amp;S$2,Table2[Calculated Location],"*"&amp;$D18&amp;"*")</f>
        <v>#DIV/0!</v>
      </c>
      <c r="S18" s="329" t="e">
        <f ca="1">COUNTIFS(Table2[Date Notified (Adjusted)],"&gt;="&amp;S$2,Table2[Date Notified (Adjusted)],"&lt;"&amp;T$2,Table2[Level of Review Required],"*no further*",Table2[Calculated Location],"*"&amp;$D18&amp;"*")/COUNTIFS(Table2[Date Notified (Adjusted)],"&gt;="&amp;S$2,Table2[Date Notified (Adjusted)],"&lt;"&amp;T$2,Table2[Calculated Location],"*"&amp;$D18&amp;"*")</f>
        <v>#DIV/0!</v>
      </c>
      <c r="T18" s="329" t="e">
        <f ca="1">COUNTIFS(Table2[Date Notified (Adjusted)],"&gt;="&amp;T$2,Table2[Date Notified (Adjusted)],"&lt;"&amp;U$2,Table2[Level of Review Required],"*no further*",Table2[Calculated Location],"*"&amp;$D18&amp;"*")/COUNTIFS(Table2[Date Notified (Adjusted)],"&gt;="&amp;T$2,Table2[Date Notified (Adjusted)],"&lt;"&amp;U$2,Table2[Calculated Location],"*"&amp;$D18&amp;"*")</f>
        <v>#DIV/0!</v>
      </c>
      <c r="U18" s="13"/>
      <c r="V18" s="13"/>
      <c r="W18" s="13">
        <f ca="1">COUNTIFS(Table2[Date Notified (Adjusted)],"&gt;="&amp;E$2,Table2[Date Notified (Adjusted)],"&lt;"&amp;U$2,Table2[Calculated Location],"*"&amp;$D18&amp;"*",Table2[Level of Review Required],"*no further*")</f>
        <v>0</v>
      </c>
      <c r="X18" s="329" t="e">
        <f t="shared" ca="1" si="1"/>
        <v>#DIV/0!</v>
      </c>
      <c r="Y18" s="330">
        <f ca="1">COUNTIFS(Table2[Date Notified (Adjusted)],"&gt;="&amp;E$2,Table2[Date Notified (Adjusted)],"&lt;"&amp;U$2,Table2[Calculated Location],"*"&amp;$D18&amp;"*")</f>
        <v>0</v>
      </c>
    </row>
    <row r="19" spans="2:25" x14ac:dyDescent="0.25">
      <c r="B19" s="327" t="s">
        <v>112</v>
      </c>
      <c r="C19" s="13"/>
      <c r="D19" s="210" t="s">
        <v>131</v>
      </c>
      <c r="E19" s="328" t="e">
        <f ca="1">COUNTIFS(Table2[Date Notified (Adjusted)],"&gt;="&amp;E$2,Table2[Date Notified (Adjusted)],"&lt;"&amp;F$2,Table2[Level of Review Required],"*no further*",Table2[Calculated Location],"*"&amp;$D19&amp;"*")/COUNTIFS(Table2[Date Notified (Adjusted)],"&gt;="&amp;E$2,Table2[Date Notified (Adjusted)],"&lt;"&amp;F$2,Table2[Calculated Location],"*"&amp;$D19&amp;"*")</f>
        <v>#DIV/0!</v>
      </c>
      <c r="F19" s="329" t="e">
        <f ca="1">COUNTIFS(Table2[Date Notified (Adjusted)],"&gt;="&amp;F$2,Table2[Date Notified (Adjusted)],"&lt;"&amp;G$2,Table2[Level of Review Required],"*no further*",Table2[Calculated Location],"*"&amp;$D19&amp;"*")/COUNTIFS(Table2[Date Notified (Adjusted)],"&gt;="&amp;F$2,Table2[Date Notified (Adjusted)],"&lt;"&amp;G$2,Table2[Calculated Location],"*"&amp;$D19&amp;"*")</f>
        <v>#DIV/0!</v>
      </c>
      <c r="G19" s="329" t="e">
        <f ca="1">COUNTIFS(Table2[Date Notified (Adjusted)],"&gt;="&amp;G$2,Table2[Date Notified (Adjusted)],"&lt;"&amp;H$2,Table2[Level of Review Required],"*no further*",Table2[Calculated Location],"*"&amp;$D19&amp;"*")/COUNTIFS(Table2[Date Notified (Adjusted)],"&gt;="&amp;G$2,Table2[Date Notified (Adjusted)],"&lt;"&amp;H$2,Table2[Calculated Location],"*"&amp;$D19&amp;"*")</f>
        <v>#DIV/0!</v>
      </c>
      <c r="H19" s="329" t="e">
        <f ca="1">COUNTIFS(Table2[Date Notified (Adjusted)],"&gt;="&amp;H$2,Table2[Date Notified (Adjusted)],"&lt;"&amp;I$2,Table2[Level of Review Required],"*no further*",Table2[Calculated Location],"*"&amp;$D19&amp;"*")/COUNTIFS(Table2[Date Notified (Adjusted)],"&gt;="&amp;H$2,Table2[Date Notified (Adjusted)],"&lt;"&amp;I$2,Table2[Calculated Location],"*"&amp;$D19&amp;"*")</f>
        <v>#DIV/0!</v>
      </c>
      <c r="I19" s="329" t="e">
        <f ca="1">COUNTIFS(Table2[Date Notified (Adjusted)],"&gt;="&amp;I$2,Table2[Date Notified (Adjusted)],"&lt;"&amp;J$2,Table2[Level of Review Required],"*no further*",Table2[Calculated Location],"*"&amp;$D19&amp;"*")/COUNTIFS(Table2[Date Notified (Adjusted)],"&gt;="&amp;I$2,Table2[Date Notified (Adjusted)],"&lt;"&amp;J$2,Table2[Calculated Location],"*"&amp;$D19&amp;"*")</f>
        <v>#DIV/0!</v>
      </c>
      <c r="J19" s="329" t="e">
        <f ca="1">COUNTIFS(Table2[Date Notified (Adjusted)],"&gt;="&amp;J$2,Table2[Date Notified (Adjusted)],"&lt;"&amp;K$2,Table2[Level of Review Required],"*no further*",Table2[Calculated Location],"*"&amp;$D19&amp;"*")/COUNTIFS(Table2[Date Notified (Adjusted)],"&gt;="&amp;J$2,Table2[Date Notified (Adjusted)],"&lt;"&amp;K$2,Table2[Calculated Location],"*"&amp;$D19&amp;"*")</f>
        <v>#DIV/0!</v>
      </c>
      <c r="K19" s="329" t="e">
        <f ca="1">COUNTIFS(Table2[Date Notified (Adjusted)],"&gt;="&amp;K$2,Table2[Date Notified (Adjusted)],"&lt;"&amp;L$2,Table2[Level of Review Required],"*no further*",Table2[Calculated Location],"*"&amp;$D19&amp;"*")/COUNTIFS(Table2[Date Notified (Adjusted)],"&gt;="&amp;K$2,Table2[Date Notified (Adjusted)],"&lt;"&amp;L$2,Table2[Calculated Location],"*"&amp;$D19&amp;"*")</f>
        <v>#DIV/0!</v>
      </c>
      <c r="L19" s="329" t="e">
        <f ca="1">COUNTIFS(Table2[Date Notified (Adjusted)],"&gt;="&amp;L$2,Table2[Date Notified (Adjusted)],"&lt;"&amp;M$2,Table2[Level of Review Required],"*no further*",Table2[Calculated Location],"*"&amp;$D19&amp;"*")/COUNTIFS(Table2[Date Notified (Adjusted)],"&gt;="&amp;L$2,Table2[Date Notified (Adjusted)],"&lt;"&amp;M$2,Table2[Calculated Location],"*"&amp;$D19&amp;"*")</f>
        <v>#DIV/0!</v>
      </c>
      <c r="M19" s="329" t="e">
        <f ca="1">COUNTIFS(Table2[Date Notified (Adjusted)],"&gt;="&amp;M$2,Table2[Date Notified (Adjusted)],"&lt;"&amp;N$2,Table2[Level of Review Required],"*no further*",Table2[Calculated Location],"*"&amp;$D19&amp;"*")/COUNTIFS(Table2[Date Notified (Adjusted)],"&gt;="&amp;M$2,Table2[Date Notified (Adjusted)],"&lt;"&amp;N$2,Table2[Calculated Location],"*"&amp;$D19&amp;"*")</f>
        <v>#DIV/0!</v>
      </c>
      <c r="N19" s="329" t="e">
        <f ca="1">COUNTIFS(Table2[Date Notified (Adjusted)],"&gt;="&amp;N$2,Table2[Date Notified (Adjusted)],"&lt;"&amp;O$2,Table2[Level of Review Required],"*no further*",Table2[Calculated Location],"*"&amp;$D19&amp;"*")/COUNTIFS(Table2[Date Notified (Adjusted)],"&gt;="&amp;N$2,Table2[Date Notified (Adjusted)],"&lt;"&amp;O$2,Table2[Calculated Location],"*"&amp;$D19&amp;"*")</f>
        <v>#DIV/0!</v>
      </c>
      <c r="O19" s="329" t="e">
        <f ca="1">COUNTIFS(Table2[Date Notified (Adjusted)],"&gt;="&amp;O$2,Table2[Date Notified (Adjusted)],"&lt;"&amp;P$2,Table2[Level of Review Required],"*no further*",Table2[Calculated Location],"*"&amp;$D19&amp;"*")/COUNTIFS(Table2[Date Notified (Adjusted)],"&gt;="&amp;O$2,Table2[Date Notified (Adjusted)],"&lt;"&amp;P$2,Table2[Calculated Location],"*"&amp;$D19&amp;"*")</f>
        <v>#DIV/0!</v>
      </c>
      <c r="P19" s="329" t="e">
        <f ca="1">COUNTIFS(Table2[Date Notified (Adjusted)],"&gt;="&amp;P$2,Table2[Date Notified (Adjusted)],"&lt;"&amp;Q$2,Table2[Level of Review Required],"*no further*",Table2[Calculated Location],"*"&amp;$D19&amp;"*")/COUNTIFS(Table2[Date Notified (Adjusted)],"&gt;="&amp;P$2,Table2[Date Notified (Adjusted)],"&lt;"&amp;Q$2,Table2[Calculated Location],"*"&amp;$D19&amp;"*")</f>
        <v>#DIV/0!</v>
      </c>
      <c r="Q19" s="329" t="e">
        <f ca="1">COUNTIFS(Table2[Date Notified (Adjusted)],"&gt;="&amp;Q$2,Table2[Date Notified (Adjusted)],"&lt;"&amp;R$2,Table2[Level of Review Required],"*no further*",Table2[Calculated Location],"*"&amp;$D19&amp;"*")/COUNTIFS(Table2[Date Notified (Adjusted)],"&gt;="&amp;Q$2,Table2[Date Notified (Adjusted)],"&lt;"&amp;R$2,Table2[Calculated Location],"*"&amp;$D19&amp;"*")</f>
        <v>#DIV/0!</v>
      </c>
      <c r="R19" s="329" t="e">
        <f ca="1">COUNTIFS(Table2[Date Notified (Adjusted)],"&gt;="&amp;R$2,Table2[Date Notified (Adjusted)],"&lt;"&amp;S$2,Table2[Level of Review Required],"*no further*",Table2[Calculated Location],"*"&amp;$D19&amp;"*")/COUNTIFS(Table2[Date Notified (Adjusted)],"&gt;="&amp;R$2,Table2[Date Notified (Adjusted)],"&lt;"&amp;S$2,Table2[Calculated Location],"*"&amp;$D19&amp;"*")</f>
        <v>#DIV/0!</v>
      </c>
      <c r="S19" s="329" t="e">
        <f ca="1">COUNTIFS(Table2[Date Notified (Adjusted)],"&gt;="&amp;S$2,Table2[Date Notified (Adjusted)],"&lt;"&amp;T$2,Table2[Level of Review Required],"*no further*",Table2[Calculated Location],"*"&amp;$D19&amp;"*")/COUNTIFS(Table2[Date Notified (Adjusted)],"&gt;="&amp;S$2,Table2[Date Notified (Adjusted)],"&lt;"&amp;T$2,Table2[Calculated Location],"*"&amp;$D19&amp;"*")</f>
        <v>#DIV/0!</v>
      </c>
      <c r="T19" s="329" t="e">
        <f ca="1">COUNTIFS(Table2[Date Notified (Adjusted)],"&gt;="&amp;T$2,Table2[Date Notified (Adjusted)],"&lt;"&amp;U$2,Table2[Level of Review Required],"*no further*",Table2[Calculated Location],"*"&amp;$D19&amp;"*")/COUNTIFS(Table2[Date Notified (Adjusted)],"&gt;="&amp;T$2,Table2[Date Notified (Adjusted)],"&lt;"&amp;U$2,Table2[Calculated Location],"*"&amp;$D19&amp;"*")</f>
        <v>#DIV/0!</v>
      </c>
      <c r="U19" s="13"/>
      <c r="V19" s="13"/>
      <c r="W19" s="13">
        <f ca="1">COUNTIFS(Table2[Date Notified (Adjusted)],"&gt;="&amp;E$2,Table2[Date Notified (Adjusted)],"&lt;"&amp;U$2,Table2[Calculated Location],"*"&amp;$D19&amp;"*",Table2[Level of Review Required],"*no further*")</f>
        <v>0</v>
      </c>
      <c r="X19" s="329" t="e">
        <f t="shared" ca="1" si="1"/>
        <v>#DIV/0!</v>
      </c>
      <c r="Y19" s="330">
        <f ca="1">COUNTIFS(Table2[Date Notified (Adjusted)],"&gt;="&amp;E$2,Table2[Date Notified (Adjusted)],"&lt;"&amp;U$2,Table2[Calculated Location],"*"&amp;$D19&amp;"*")</f>
        <v>0</v>
      </c>
    </row>
    <row r="20" spans="2:25" x14ac:dyDescent="0.25">
      <c r="B20" s="327" t="s">
        <v>113</v>
      </c>
      <c r="C20" s="13"/>
      <c r="D20" s="210" t="s">
        <v>132</v>
      </c>
      <c r="E20" s="328" t="e">
        <f ca="1">COUNTIFS(Table2[Date Notified (Adjusted)],"&gt;="&amp;E$2,Table2[Date Notified (Adjusted)],"&lt;"&amp;F$2,Table2[Level of Review Required],"*no further*",Table2[Calculated Location],"*"&amp;$D20&amp;"*")/COUNTIFS(Table2[Date Notified (Adjusted)],"&gt;="&amp;E$2,Table2[Date Notified (Adjusted)],"&lt;"&amp;F$2,Table2[Calculated Location],"*"&amp;$D20&amp;"*")</f>
        <v>#DIV/0!</v>
      </c>
      <c r="F20" s="329" t="e">
        <f ca="1">COUNTIFS(Table2[Date Notified (Adjusted)],"&gt;="&amp;F$2,Table2[Date Notified (Adjusted)],"&lt;"&amp;G$2,Table2[Level of Review Required],"*no further*",Table2[Calculated Location],"*"&amp;$D20&amp;"*")/COUNTIFS(Table2[Date Notified (Adjusted)],"&gt;="&amp;F$2,Table2[Date Notified (Adjusted)],"&lt;"&amp;G$2,Table2[Calculated Location],"*"&amp;$D20&amp;"*")</f>
        <v>#DIV/0!</v>
      </c>
      <c r="G20" s="329" t="e">
        <f ca="1">COUNTIFS(Table2[Date Notified (Adjusted)],"&gt;="&amp;G$2,Table2[Date Notified (Adjusted)],"&lt;"&amp;H$2,Table2[Level of Review Required],"*no further*",Table2[Calculated Location],"*"&amp;$D20&amp;"*")/COUNTIFS(Table2[Date Notified (Adjusted)],"&gt;="&amp;G$2,Table2[Date Notified (Adjusted)],"&lt;"&amp;H$2,Table2[Calculated Location],"*"&amp;$D20&amp;"*")</f>
        <v>#DIV/0!</v>
      </c>
      <c r="H20" s="329" t="e">
        <f ca="1">COUNTIFS(Table2[Date Notified (Adjusted)],"&gt;="&amp;H$2,Table2[Date Notified (Adjusted)],"&lt;"&amp;I$2,Table2[Level of Review Required],"*no further*",Table2[Calculated Location],"*"&amp;$D20&amp;"*")/COUNTIFS(Table2[Date Notified (Adjusted)],"&gt;="&amp;H$2,Table2[Date Notified (Adjusted)],"&lt;"&amp;I$2,Table2[Calculated Location],"*"&amp;$D20&amp;"*")</f>
        <v>#DIV/0!</v>
      </c>
      <c r="I20" s="329" t="e">
        <f ca="1">COUNTIFS(Table2[Date Notified (Adjusted)],"&gt;="&amp;I$2,Table2[Date Notified (Adjusted)],"&lt;"&amp;J$2,Table2[Level of Review Required],"*no further*",Table2[Calculated Location],"*"&amp;$D20&amp;"*")/COUNTIFS(Table2[Date Notified (Adjusted)],"&gt;="&amp;I$2,Table2[Date Notified (Adjusted)],"&lt;"&amp;J$2,Table2[Calculated Location],"*"&amp;$D20&amp;"*")</f>
        <v>#DIV/0!</v>
      </c>
      <c r="J20" s="329" t="e">
        <f ca="1">COUNTIFS(Table2[Date Notified (Adjusted)],"&gt;="&amp;J$2,Table2[Date Notified (Adjusted)],"&lt;"&amp;K$2,Table2[Level of Review Required],"*no further*",Table2[Calculated Location],"*"&amp;$D20&amp;"*")/COUNTIFS(Table2[Date Notified (Adjusted)],"&gt;="&amp;J$2,Table2[Date Notified (Adjusted)],"&lt;"&amp;K$2,Table2[Calculated Location],"*"&amp;$D20&amp;"*")</f>
        <v>#DIV/0!</v>
      </c>
      <c r="K20" s="329" t="e">
        <f ca="1">COUNTIFS(Table2[Date Notified (Adjusted)],"&gt;="&amp;K$2,Table2[Date Notified (Adjusted)],"&lt;"&amp;L$2,Table2[Level of Review Required],"*no further*",Table2[Calculated Location],"*"&amp;$D20&amp;"*")/COUNTIFS(Table2[Date Notified (Adjusted)],"&gt;="&amp;K$2,Table2[Date Notified (Adjusted)],"&lt;"&amp;L$2,Table2[Calculated Location],"*"&amp;$D20&amp;"*")</f>
        <v>#DIV/0!</v>
      </c>
      <c r="L20" s="329" t="e">
        <f ca="1">COUNTIFS(Table2[Date Notified (Adjusted)],"&gt;="&amp;L$2,Table2[Date Notified (Adjusted)],"&lt;"&amp;M$2,Table2[Level of Review Required],"*no further*",Table2[Calculated Location],"*"&amp;$D20&amp;"*")/COUNTIFS(Table2[Date Notified (Adjusted)],"&gt;="&amp;L$2,Table2[Date Notified (Adjusted)],"&lt;"&amp;M$2,Table2[Calculated Location],"*"&amp;$D20&amp;"*")</f>
        <v>#DIV/0!</v>
      </c>
      <c r="M20" s="329" t="e">
        <f ca="1">COUNTIFS(Table2[Date Notified (Adjusted)],"&gt;="&amp;M$2,Table2[Date Notified (Adjusted)],"&lt;"&amp;N$2,Table2[Level of Review Required],"*no further*",Table2[Calculated Location],"*"&amp;$D20&amp;"*")/COUNTIFS(Table2[Date Notified (Adjusted)],"&gt;="&amp;M$2,Table2[Date Notified (Adjusted)],"&lt;"&amp;N$2,Table2[Calculated Location],"*"&amp;$D20&amp;"*")</f>
        <v>#DIV/0!</v>
      </c>
      <c r="N20" s="329" t="e">
        <f ca="1">COUNTIFS(Table2[Date Notified (Adjusted)],"&gt;="&amp;N$2,Table2[Date Notified (Adjusted)],"&lt;"&amp;O$2,Table2[Level of Review Required],"*no further*",Table2[Calculated Location],"*"&amp;$D20&amp;"*")/COUNTIFS(Table2[Date Notified (Adjusted)],"&gt;="&amp;N$2,Table2[Date Notified (Adjusted)],"&lt;"&amp;O$2,Table2[Calculated Location],"*"&amp;$D20&amp;"*")</f>
        <v>#DIV/0!</v>
      </c>
      <c r="O20" s="329" t="e">
        <f ca="1">COUNTIFS(Table2[Date Notified (Adjusted)],"&gt;="&amp;O$2,Table2[Date Notified (Adjusted)],"&lt;"&amp;P$2,Table2[Level of Review Required],"*no further*",Table2[Calculated Location],"*"&amp;$D20&amp;"*")/COUNTIFS(Table2[Date Notified (Adjusted)],"&gt;="&amp;O$2,Table2[Date Notified (Adjusted)],"&lt;"&amp;P$2,Table2[Calculated Location],"*"&amp;$D20&amp;"*")</f>
        <v>#DIV/0!</v>
      </c>
      <c r="P20" s="329" t="e">
        <f ca="1">COUNTIFS(Table2[Date Notified (Adjusted)],"&gt;="&amp;P$2,Table2[Date Notified (Adjusted)],"&lt;"&amp;Q$2,Table2[Level of Review Required],"*no further*",Table2[Calculated Location],"*"&amp;$D20&amp;"*")/COUNTIFS(Table2[Date Notified (Adjusted)],"&gt;="&amp;P$2,Table2[Date Notified (Adjusted)],"&lt;"&amp;Q$2,Table2[Calculated Location],"*"&amp;$D20&amp;"*")</f>
        <v>#DIV/0!</v>
      </c>
      <c r="Q20" s="329" t="e">
        <f ca="1">COUNTIFS(Table2[Date Notified (Adjusted)],"&gt;="&amp;Q$2,Table2[Date Notified (Adjusted)],"&lt;"&amp;R$2,Table2[Level of Review Required],"*no further*",Table2[Calculated Location],"*"&amp;$D20&amp;"*")/COUNTIFS(Table2[Date Notified (Adjusted)],"&gt;="&amp;Q$2,Table2[Date Notified (Adjusted)],"&lt;"&amp;R$2,Table2[Calculated Location],"*"&amp;$D20&amp;"*")</f>
        <v>#DIV/0!</v>
      </c>
      <c r="R20" s="329" t="e">
        <f ca="1">COUNTIFS(Table2[Date Notified (Adjusted)],"&gt;="&amp;R$2,Table2[Date Notified (Adjusted)],"&lt;"&amp;S$2,Table2[Level of Review Required],"*no further*",Table2[Calculated Location],"*"&amp;$D20&amp;"*")/COUNTIFS(Table2[Date Notified (Adjusted)],"&gt;="&amp;R$2,Table2[Date Notified (Adjusted)],"&lt;"&amp;S$2,Table2[Calculated Location],"*"&amp;$D20&amp;"*")</f>
        <v>#DIV/0!</v>
      </c>
      <c r="S20" s="329" t="e">
        <f ca="1">COUNTIFS(Table2[Date Notified (Adjusted)],"&gt;="&amp;S$2,Table2[Date Notified (Adjusted)],"&lt;"&amp;T$2,Table2[Level of Review Required],"*no further*",Table2[Calculated Location],"*"&amp;$D20&amp;"*")/COUNTIFS(Table2[Date Notified (Adjusted)],"&gt;="&amp;S$2,Table2[Date Notified (Adjusted)],"&lt;"&amp;T$2,Table2[Calculated Location],"*"&amp;$D20&amp;"*")</f>
        <v>#DIV/0!</v>
      </c>
      <c r="T20" s="329" t="e">
        <f ca="1">COUNTIFS(Table2[Date Notified (Adjusted)],"&gt;="&amp;T$2,Table2[Date Notified (Adjusted)],"&lt;"&amp;U$2,Table2[Level of Review Required],"*no further*",Table2[Calculated Location],"*"&amp;$D20&amp;"*")/COUNTIFS(Table2[Date Notified (Adjusted)],"&gt;="&amp;T$2,Table2[Date Notified (Adjusted)],"&lt;"&amp;U$2,Table2[Calculated Location],"*"&amp;$D20&amp;"*")</f>
        <v>#DIV/0!</v>
      </c>
      <c r="U20" s="13"/>
      <c r="V20" s="13"/>
      <c r="W20" s="13">
        <f ca="1">COUNTIFS(Table2[Date Notified (Adjusted)],"&gt;="&amp;E$2,Table2[Date Notified (Adjusted)],"&lt;"&amp;U$2,Table2[Calculated Location],"*"&amp;$D20&amp;"*",Table2[Level of Review Required],"*no further*")</f>
        <v>0</v>
      </c>
      <c r="X20" s="329" t="e">
        <f t="shared" ca="1" si="1"/>
        <v>#DIV/0!</v>
      </c>
      <c r="Y20" s="330">
        <f ca="1">COUNTIFS(Table2[Date Notified (Adjusted)],"&gt;="&amp;E$2,Table2[Date Notified (Adjusted)],"&lt;"&amp;U$2,Table2[Calculated Location],"*"&amp;$D20&amp;"*")</f>
        <v>0</v>
      </c>
    </row>
    <row r="21" spans="2:25" x14ac:dyDescent="0.25">
      <c r="B21" s="327" t="s">
        <v>80</v>
      </c>
      <c r="C21" s="13"/>
      <c r="D21" s="337" t="s">
        <v>45</v>
      </c>
      <c r="E21" s="328" t="e">
        <f ca="1">COUNTIFS(Table2[Date Notified (Adjusted)],"&gt;="&amp;E$2,Table2[Date Notified (Adjusted)],"&lt;"&amp;F$2,Table2[Level of Review Required],"*no further*",Table2[Calculated Location],"*"&amp;$D21&amp;"*")/COUNTIFS(Table2[Date Notified (Adjusted)],"&gt;="&amp;E$2,Table2[Date Notified (Adjusted)],"&lt;"&amp;F$2,Table2[Calculated Location],"*"&amp;$D21&amp;"*")</f>
        <v>#DIV/0!</v>
      </c>
      <c r="F21" s="329" t="e">
        <f ca="1">COUNTIFS(Table2[Date Notified (Adjusted)],"&gt;="&amp;F$2,Table2[Date Notified (Adjusted)],"&lt;"&amp;G$2,Table2[Level of Review Required],"*no further*",Table2[Calculated Location],"*"&amp;$D21&amp;"*")/COUNTIFS(Table2[Date Notified (Adjusted)],"&gt;="&amp;F$2,Table2[Date Notified (Adjusted)],"&lt;"&amp;G$2,Table2[Calculated Location],"*"&amp;$D21&amp;"*")</f>
        <v>#DIV/0!</v>
      </c>
      <c r="G21" s="329" t="e">
        <f ca="1">COUNTIFS(Table2[Date Notified (Adjusted)],"&gt;="&amp;G$2,Table2[Date Notified (Adjusted)],"&lt;"&amp;H$2,Table2[Level of Review Required],"*no further*",Table2[Calculated Location],"*"&amp;$D21&amp;"*")/COUNTIFS(Table2[Date Notified (Adjusted)],"&gt;="&amp;G$2,Table2[Date Notified (Adjusted)],"&lt;"&amp;H$2,Table2[Calculated Location],"*"&amp;$D21&amp;"*")</f>
        <v>#DIV/0!</v>
      </c>
      <c r="H21" s="329" t="e">
        <f ca="1">COUNTIFS(Table2[Date Notified (Adjusted)],"&gt;="&amp;H$2,Table2[Date Notified (Adjusted)],"&lt;"&amp;I$2,Table2[Level of Review Required],"*no further*",Table2[Calculated Location],"*"&amp;$D21&amp;"*")/COUNTIFS(Table2[Date Notified (Adjusted)],"&gt;="&amp;H$2,Table2[Date Notified (Adjusted)],"&lt;"&amp;I$2,Table2[Calculated Location],"*"&amp;$D21&amp;"*")</f>
        <v>#DIV/0!</v>
      </c>
      <c r="I21" s="329" t="e">
        <f ca="1">COUNTIFS(Table2[Date Notified (Adjusted)],"&gt;="&amp;I$2,Table2[Date Notified (Adjusted)],"&lt;"&amp;J$2,Table2[Level of Review Required],"*no further*",Table2[Calculated Location],"*"&amp;$D21&amp;"*")/COUNTIFS(Table2[Date Notified (Adjusted)],"&gt;="&amp;I$2,Table2[Date Notified (Adjusted)],"&lt;"&amp;J$2,Table2[Calculated Location],"*"&amp;$D21&amp;"*")</f>
        <v>#DIV/0!</v>
      </c>
      <c r="J21" s="329" t="e">
        <f ca="1">COUNTIFS(Table2[Date Notified (Adjusted)],"&gt;="&amp;J$2,Table2[Date Notified (Adjusted)],"&lt;"&amp;K$2,Table2[Level of Review Required],"*no further*",Table2[Calculated Location],"*"&amp;$D21&amp;"*")/COUNTIFS(Table2[Date Notified (Adjusted)],"&gt;="&amp;J$2,Table2[Date Notified (Adjusted)],"&lt;"&amp;K$2,Table2[Calculated Location],"*"&amp;$D21&amp;"*")</f>
        <v>#DIV/0!</v>
      </c>
      <c r="K21" s="329" t="e">
        <f ca="1">COUNTIFS(Table2[Date Notified (Adjusted)],"&gt;="&amp;K$2,Table2[Date Notified (Adjusted)],"&lt;"&amp;L$2,Table2[Level of Review Required],"*no further*",Table2[Calculated Location],"*"&amp;$D21&amp;"*")/COUNTIFS(Table2[Date Notified (Adjusted)],"&gt;="&amp;K$2,Table2[Date Notified (Adjusted)],"&lt;"&amp;L$2,Table2[Calculated Location],"*"&amp;$D21&amp;"*")</f>
        <v>#DIV/0!</v>
      </c>
      <c r="L21" s="329" t="e">
        <f ca="1">COUNTIFS(Table2[Date Notified (Adjusted)],"&gt;="&amp;L$2,Table2[Date Notified (Adjusted)],"&lt;"&amp;M$2,Table2[Level of Review Required],"*no further*",Table2[Calculated Location],"*"&amp;$D21&amp;"*")/COUNTIFS(Table2[Date Notified (Adjusted)],"&gt;="&amp;L$2,Table2[Date Notified (Adjusted)],"&lt;"&amp;M$2,Table2[Calculated Location],"*"&amp;$D21&amp;"*")</f>
        <v>#DIV/0!</v>
      </c>
      <c r="M21" s="329" t="e">
        <f ca="1">COUNTIFS(Table2[Date Notified (Adjusted)],"&gt;="&amp;M$2,Table2[Date Notified (Adjusted)],"&lt;"&amp;N$2,Table2[Level of Review Required],"*no further*",Table2[Calculated Location],"*"&amp;$D21&amp;"*")/COUNTIFS(Table2[Date Notified (Adjusted)],"&gt;="&amp;M$2,Table2[Date Notified (Adjusted)],"&lt;"&amp;N$2,Table2[Calculated Location],"*"&amp;$D21&amp;"*")</f>
        <v>#DIV/0!</v>
      </c>
      <c r="N21" s="329" t="e">
        <f ca="1">COUNTIFS(Table2[Date Notified (Adjusted)],"&gt;="&amp;N$2,Table2[Date Notified (Adjusted)],"&lt;"&amp;O$2,Table2[Level of Review Required],"*no further*",Table2[Calculated Location],"*"&amp;$D21&amp;"*")/COUNTIFS(Table2[Date Notified (Adjusted)],"&gt;="&amp;N$2,Table2[Date Notified (Adjusted)],"&lt;"&amp;O$2,Table2[Calculated Location],"*"&amp;$D21&amp;"*")</f>
        <v>#DIV/0!</v>
      </c>
      <c r="O21" s="329" t="e">
        <f ca="1">COUNTIFS(Table2[Date Notified (Adjusted)],"&gt;="&amp;O$2,Table2[Date Notified (Adjusted)],"&lt;"&amp;P$2,Table2[Level of Review Required],"*no further*",Table2[Calculated Location],"*"&amp;$D21&amp;"*")/COUNTIFS(Table2[Date Notified (Adjusted)],"&gt;="&amp;O$2,Table2[Date Notified (Adjusted)],"&lt;"&amp;P$2,Table2[Calculated Location],"*"&amp;$D21&amp;"*")</f>
        <v>#DIV/0!</v>
      </c>
      <c r="P21" s="329" t="e">
        <f ca="1">COUNTIFS(Table2[Date Notified (Adjusted)],"&gt;="&amp;P$2,Table2[Date Notified (Adjusted)],"&lt;"&amp;Q$2,Table2[Level of Review Required],"*no further*",Table2[Calculated Location],"*"&amp;$D21&amp;"*")/COUNTIFS(Table2[Date Notified (Adjusted)],"&gt;="&amp;P$2,Table2[Date Notified (Adjusted)],"&lt;"&amp;Q$2,Table2[Calculated Location],"*"&amp;$D21&amp;"*")</f>
        <v>#DIV/0!</v>
      </c>
      <c r="Q21" s="329" t="e">
        <f ca="1">COUNTIFS(Table2[Date Notified (Adjusted)],"&gt;="&amp;Q$2,Table2[Date Notified (Adjusted)],"&lt;"&amp;R$2,Table2[Level of Review Required],"*no further*",Table2[Calculated Location],"*"&amp;$D21&amp;"*")/COUNTIFS(Table2[Date Notified (Adjusted)],"&gt;="&amp;Q$2,Table2[Date Notified (Adjusted)],"&lt;"&amp;R$2,Table2[Calculated Location],"*"&amp;$D21&amp;"*")</f>
        <v>#DIV/0!</v>
      </c>
      <c r="R21" s="329" t="e">
        <f ca="1">COUNTIFS(Table2[Date Notified (Adjusted)],"&gt;="&amp;R$2,Table2[Date Notified (Adjusted)],"&lt;"&amp;S$2,Table2[Level of Review Required],"*no further*",Table2[Calculated Location],"*"&amp;$D21&amp;"*")/COUNTIFS(Table2[Date Notified (Adjusted)],"&gt;="&amp;R$2,Table2[Date Notified (Adjusted)],"&lt;"&amp;S$2,Table2[Calculated Location],"*"&amp;$D21&amp;"*")</f>
        <v>#DIV/0!</v>
      </c>
      <c r="S21" s="329" t="e">
        <f ca="1">COUNTIFS(Table2[Date Notified (Adjusted)],"&gt;="&amp;S$2,Table2[Date Notified (Adjusted)],"&lt;"&amp;T$2,Table2[Level of Review Required],"*no further*",Table2[Calculated Location],"*"&amp;$D21&amp;"*")/COUNTIFS(Table2[Date Notified (Adjusted)],"&gt;="&amp;S$2,Table2[Date Notified (Adjusted)],"&lt;"&amp;T$2,Table2[Calculated Location],"*"&amp;$D21&amp;"*")</f>
        <v>#DIV/0!</v>
      </c>
      <c r="T21" s="329" t="e">
        <f ca="1">COUNTIFS(Table2[Date Notified (Adjusted)],"&gt;="&amp;T$2,Table2[Date Notified (Adjusted)],"&lt;"&amp;U$2,Table2[Level of Review Required],"*no further*",Table2[Calculated Location],"*"&amp;$D21&amp;"*")/COUNTIFS(Table2[Date Notified (Adjusted)],"&gt;="&amp;T$2,Table2[Date Notified (Adjusted)],"&lt;"&amp;U$2,Table2[Calculated Location],"*"&amp;$D21&amp;"*")</f>
        <v>#DIV/0!</v>
      </c>
      <c r="U21" s="13"/>
      <c r="V21" s="13"/>
      <c r="W21" s="13">
        <f ca="1">COUNTIFS(Table2[Date Notified (Adjusted)],"&gt;="&amp;E$2,Table2[Date Notified (Adjusted)],"&lt;"&amp;U$2,Table2[Calculated Location],"*"&amp;$D21&amp;"*",Table2[Level of Review Required],"*no further*")</f>
        <v>0</v>
      </c>
      <c r="X21" s="329" t="e">
        <f t="shared" ca="1" si="1"/>
        <v>#DIV/0!</v>
      </c>
      <c r="Y21" s="330">
        <f ca="1">COUNTIFS(Table2[Date Notified (Adjusted)],"&gt;="&amp;E$2,Table2[Date Notified (Adjusted)],"&lt;"&amp;U$2,Table2[Calculated Location],"*"&amp;$D21&amp;"*")</f>
        <v>0</v>
      </c>
    </row>
    <row r="22" spans="2:25" x14ac:dyDescent="0.25">
      <c r="B22" s="338" t="s">
        <v>153</v>
      </c>
      <c r="C22" s="332"/>
      <c r="D22" s="332"/>
      <c r="E22" s="332"/>
      <c r="F22" s="332"/>
      <c r="G22" s="332"/>
      <c r="H22" s="332"/>
      <c r="I22" s="332"/>
      <c r="J22" s="332"/>
      <c r="K22" s="332"/>
      <c r="L22" s="332"/>
      <c r="M22" s="332"/>
      <c r="N22" s="332"/>
      <c r="O22" s="332"/>
      <c r="P22" s="332"/>
      <c r="Q22" s="332"/>
      <c r="R22" s="332"/>
      <c r="S22" s="332"/>
      <c r="T22" s="332"/>
      <c r="U22" s="332"/>
      <c r="V22" s="332"/>
      <c r="W22" s="174">
        <f ca="1">SUM(W12:W21)</f>
        <v>0</v>
      </c>
      <c r="X22" s="173" t="e">
        <f ca="1">W22/Y22</f>
        <v>#DIV/0!</v>
      </c>
      <c r="Y22" s="336">
        <f ca="1">SUM(Y12:Y21)</f>
        <v>0</v>
      </c>
    </row>
    <row r="23" spans="2:25" x14ac:dyDescent="0.25">
      <c r="B23" s="339"/>
      <c r="C23" s="340"/>
      <c r="D23" s="340"/>
      <c r="E23" s="341"/>
      <c r="F23" s="340"/>
      <c r="G23" s="340"/>
      <c r="H23" s="340"/>
      <c r="I23" s="340"/>
      <c r="J23" s="340"/>
      <c r="K23" s="340"/>
      <c r="L23" s="340"/>
      <c r="M23" s="340"/>
      <c r="N23" s="340"/>
      <c r="O23" s="340"/>
      <c r="P23" s="340"/>
      <c r="Q23" s="340"/>
      <c r="R23" s="340"/>
      <c r="S23" s="340"/>
      <c r="T23" s="340"/>
      <c r="U23" s="340"/>
      <c r="V23" s="340"/>
      <c r="W23" s="342">
        <f ca="1">SUM(W3:W10)+SUM(W12:W21)</f>
        <v>0</v>
      </c>
      <c r="X23" s="343" t="e">
        <f ca="1">W23/Y23</f>
        <v>#DIV/0!</v>
      </c>
      <c r="Y23" s="344">
        <f ca="1">SUM(Y3:Y10)+SUM(Y12:Y21)</f>
        <v>0</v>
      </c>
    </row>
  </sheetData>
  <mergeCells count="1">
    <mergeCell ref="E1:X1"/>
  </mergeCells>
  <conditionalFormatting sqref="E23:U23 E3:U21">
    <cfRule type="cellIs" dxfId="127" priority="8" operator="equal">
      <formula>0</formula>
    </cfRule>
  </conditionalFormatting>
  <conditionalFormatting sqref="E3:T21">
    <cfRule type="colorScale" priority="2">
      <colorScale>
        <cfvo type="min"/>
        <cfvo type="percentile" val="50"/>
        <cfvo type="max"/>
        <color rgb="FF63BE7B"/>
        <color rgb="FFFFEB84"/>
        <color rgb="FFF8696B"/>
      </colorScale>
    </cfRule>
    <cfRule type="containsErrors" dxfId="126" priority="5">
      <formula>ISERROR(E3)</formula>
    </cfRule>
    <cfRule type="colorScale" priority="7">
      <colorScale>
        <cfvo type="min"/>
        <cfvo type="max"/>
        <color rgb="FFFCFCFF"/>
        <color rgb="FFF8696B"/>
      </colorScale>
    </cfRule>
  </conditionalFormatting>
  <conditionalFormatting sqref="E23:T23">
    <cfRule type="colorScale" priority="6">
      <colorScale>
        <cfvo type="min"/>
        <cfvo type="max"/>
        <color rgb="FFFFEF9C"/>
        <color rgb="FF63BE7B"/>
      </colorScale>
    </cfRule>
  </conditionalFormatting>
  <conditionalFormatting sqref="X3:X10 X12:X21">
    <cfRule type="colorScale" priority="1">
      <colorScale>
        <cfvo type="min"/>
        <cfvo type="percentile" val="50"/>
        <cfvo type="max"/>
        <color rgb="FF63BE7B"/>
        <color rgb="FFFFEB84"/>
        <color rgb="FFF8696B"/>
      </colorScale>
    </cfRule>
  </conditionalFormatting>
  <conditionalFormatting sqref="E3:U21">
    <cfRule type="colorScale" priority="4">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CC99"/>
  </sheetPr>
  <dimension ref="B2:AE74"/>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21" max="21" width="2.28515625" hidden="1" customWidth="1"/>
    <col min="22" max="22" width="1.7109375" customWidth="1"/>
    <col min="23" max="23" width="10.28515625" customWidth="1"/>
    <col min="24" max="24" width="7.42578125" customWidth="1"/>
    <col min="25" max="25" width="9.28515625" customWidth="1"/>
    <col min="29" max="29" width="16" customWidth="1"/>
    <col min="30" max="30" width="26.5703125" customWidth="1"/>
    <col min="31" max="31" width="22.42578125" customWidth="1"/>
  </cols>
  <sheetData>
    <row r="2" spans="2:31" ht="93" customHeight="1" thickBot="1" x14ac:dyDescent="0.4">
      <c r="E2" s="433" t="str">
        <f ca="1">CONCATENATE("For ",W24," incidents there is a decision for a comprehensive review recorded.
The table below shows the distribution of incidents where there is a decision for a comprehensive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 comprehensive review recorded.
The table below shows the distribution of incidents where there is a decision for a comprehensive review recorded as a percentage of total number of incidents which have a review decision per location and month and the totals and percentage per period and location. Percantages are calculated against total number of records which have a decision for review.</v>
      </c>
      <c r="F2" s="433"/>
      <c r="G2" s="433"/>
      <c r="H2" s="433"/>
      <c r="I2" s="433"/>
      <c r="J2" s="433"/>
      <c r="K2" s="433"/>
      <c r="L2" s="433"/>
      <c r="M2" s="433"/>
      <c r="N2" s="433"/>
      <c r="O2" s="433"/>
      <c r="P2" s="433"/>
      <c r="Q2" s="433"/>
      <c r="R2" s="433"/>
      <c r="S2" s="433"/>
      <c r="T2" s="433"/>
      <c r="U2" s="433"/>
      <c r="V2" s="433"/>
      <c r="W2" s="433"/>
      <c r="X2" s="433"/>
    </row>
    <row r="3" spans="2:31" ht="47.25" customHeight="1" thickBot="1" x14ac:dyDescent="0.3">
      <c r="B3" s="239"/>
      <c r="C3" s="240"/>
      <c r="D3" s="241"/>
      <c r="E3" s="243">
        <f ca="1">start125</f>
        <v>44470</v>
      </c>
      <c r="F3" s="243">
        <f ca="1">DATE(YEAR(E3),MONTH(E3)+1,1)</f>
        <v>44501</v>
      </c>
      <c r="G3" s="243">
        <f t="shared" ref="G3:U3" ca="1" si="0">DATE(YEAR(F3),MONTH(F3)+1,1)</f>
        <v>44531</v>
      </c>
      <c r="H3" s="243">
        <f t="shared" ca="1" si="0"/>
        <v>44562</v>
      </c>
      <c r="I3" s="243">
        <f t="shared" ca="1" si="0"/>
        <v>44593</v>
      </c>
      <c r="J3" s="243">
        <f t="shared" ca="1" si="0"/>
        <v>44621</v>
      </c>
      <c r="K3" s="243">
        <f t="shared" ca="1" si="0"/>
        <v>44652</v>
      </c>
      <c r="L3" s="243">
        <f t="shared" ca="1" si="0"/>
        <v>44682</v>
      </c>
      <c r="M3" s="243">
        <f t="shared" ca="1" si="0"/>
        <v>44713</v>
      </c>
      <c r="N3" s="243">
        <f t="shared" ca="1" si="0"/>
        <v>44743</v>
      </c>
      <c r="O3" s="243">
        <f t="shared" ca="1" si="0"/>
        <v>44774</v>
      </c>
      <c r="P3" s="243">
        <f t="shared" ca="1" si="0"/>
        <v>44805</v>
      </c>
      <c r="Q3" s="243">
        <f t="shared" ca="1" si="0"/>
        <v>44835</v>
      </c>
      <c r="R3" s="243">
        <f t="shared" ca="1" si="0"/>
        <v>44866</v>
      </c>
      <c r="S3" s="243">
        <f t="shared" ca="1" si="0"/>
        <v>44896</v>
      </c>
      <c r="T3" s="243">
        <f t="shared" ca="1" si="0"/>
        <v>44927</v>
      </c>
      <c r="U3" s="264">
        <f t="shared" ca="1" si="0"/>
        <v>44958</v>
      </c>
      <c r="V3" s="244"/>
      <c r="W3" s="265" t="str">
        <f>CONCATENATE("Level of review is ",PROPER(AC3))</f>
        <v>Level of review is Comprehensive</v>
      </c>
      <c r="X3" s="266" t="s">
        <v>245</v>
      </c>
      <c r="Y3" s="267" t="str">
        <f ca="1">CONCATENATE(TEXT(E3,"mmmyy"),"-",TEXT(T3,"mmmyy")," review decision")</f>
        <v>Oct21-Jan23 review decision</v>
      </c>
      <c r="AB3" s="101" t="s">
        <v>325</v>
      </c>
      <c r="AC3" s="102" t="s">
        <v>337</v>
      </c>
    </row>
    <row r="4" spans="2:31" x14ac:dyDescent="0.25">
      <c r="B4" s="220" t="s">
        <v>256</v>
      </c>
      <c r="C4" s="157"/>
      <c r="D4" s="158" t="s">
        <v>121</v>
      </c>
      <c r="E4" s="159" t="e">
        <f ca="1">COUNTIFS(Table2[Date Notified (Adjusted)],"&gt;="&amp;E$3,Table2[Date Notified (Adjusted)],"&lt;"&amp;F$3,Table2[Level of Review Required],"*"&amp;$AC$3&amp;"*",Table2[Calculated Location],"*"&amp;$D4&amp;"*")/COUNTIFS(Table2[ReviewDecision],"*decision*",Table2[Date Notified (Adjusted)],"&gt;="&amp;E$3,Table2[Date Notified (Adjusted)],"&lt;"&amp;F$3,Table2[Calculated Location],"*"&amp;$D4&amp;"*")</f>
        <v>#DIV/0!</v>
      </c>
      <c r="F4" s="160" t="e">
        <f ca="1">COUNTIFS(Table2[Date Notified (Adjusted)],"&gt;="&amp;F$3,Table2[Date Notified (Adjusted)],"&lt;"&amp;G$3,Table2[Level of Review Required],"*"&amp;$AC$3&amp;"*",Table2[Calculated Location],"*"&amp;$D4&amp;"*")/COUNTIFS(Table2[ReviewDecision],"*decision*",Table2[Date Notified (Adjusted)],"&gt;="&amp;F$3,Table2[Date Notified (Adjusted)],"&lt;"&amp;G$3,Table2[Calculated Location],"*"&amp;$D4&amp;"*")</f>
        <v>#DIV/0!</v>
      </c>
      <c r="G4" s="160" t="e">
        <f ca="1">COUNTIFS(Table2[Date Notified (Adjusted)],"&gt;="&amp;G$3,Table2[Date Notified (Adjusted)],"&lt;"&amp;H$3,Table2[Level of Review Required],"*"&amp;$AC$3&amp;"*",Table2[Calculated Location],"*"&amp;$D4&amp;"*")/COUNTIFS(Table2[ReviewDecision],"*decision*",Table2[Date Notified (Adjusted)],"&gt;="&amp;G$3,Table2[Date Notified (Adjusted)],"&lt;"&amp;H$3,Table2[Calculated Location],"*"&amp;$D4&amp;"*")</f>
        <v>#DIV/0!</v>
      </c>
      <c r="H4" s="160" t="e">
        <f ca="1">COUNTIFS(Table2[Date Notified (Adjusted)],"&gt;="&amp;H$3,Table2[Date Notified (Adjusted)],"&lt;"&amp;I$3,Table2[Level of Review Required],"*"&amp;$AC$3&amp;"*",Table2[Calculated Location],"*"&amp;$D4&amp;"*")/COUNTIFS(Table2[ReviewDecision],"*decision*",Table2[Date Notified (Adjusted)],"&gt;="&amp;H$3,Table2[Date Notified (Adjusted)],"&lt;"&amp;I$3,Table2[Calculated Location],"*"&amp;$D4&amp;"*")</f>
        <v>#DIV/0!</v>
      </c>
      <c r="I4" s="160" t="e">
        <f ca="1">COUNTIFS(Table2[Date Notified (Adjusted)],"&gt;="&amp;I$3,Table2[Date Notified (Adjusted)],"&lt;"&amp;J$3,Table2[Level of Review Required],"*"&amp;$AC$3&amp;"*",Table2[Calculated Location],"*"&amp;$D4&amp;"*")/COUNTIFS(Table2[ReviewDecision],"*decision*",Table2[Date Notified (Adjusted)],"&gt;="&amp;I$3,Table2[Date Notified (Adjusted)],"&lt;"&amp;J$3,Table2[Calculated Location],"*"&amp;$D4&amp;"*")</f>
        <v>#DIV/0!</v>
      </c>
      <c r="J4" s="160" t="e">
        <f ca="1">COUNTIFS(Table2[Date Notified (Adjusted)],"&gt;="&amp;J$3,Table2[Date Notified (Adjusted)],"&lt;"&amp;K$3,Table2[Level of Review Required],"*"&amp;$AC$3&amp;"*",Table2[Calculated Location],"*"&amp;$D4&amp;"*")/COUNTIFS(Table2[ReviewDecision],"*decision*",Table2[Date Notified (Adjusted)],"&gt;="&amp;J$3,Table2[Date Notified (Adjusted)],"&lt;"&amp;K$3,Table2[Calculated Location],"*"&amp;$D4&amp;"*")</f>
        <v>#DIV/0!</v>
      </c>
      <c r="K4" s="160" t="e">
        <f ca="1">COUNTIFS(Table2[Date Notified (Adjusted)],"&gt;="&amp;K$3,Table2[Date Notified (Adjusted)],"&lt;"&amp;L$3,Table2[Level of Review Required],"*"&amp;$AC$3&amp;"*",Table2[Calculated Location],"*"&amp;$D4&amp;"*")/COUNTIFS(Table2[ReviewDecision],"*decision*",Table2[Date Notified (Adjusted)],"&gt;="&amp;K$3,Table2[Date Notified (Adjusted)],"&lt;"&amp;L$3,Table2[Calculated Location],"*"&amp;$D4&amp;"*")</f>
        <v>#DIV/0!</v>
      </c>
      <c r="L4" s="160" t="e">
        <f ca="1">COUNTIFS(Table2[Date Notified (Adjusted)],"&gt;="&amp;L$3,Table2[Date Notified (Adjusted)],"&lt;"&amp;M$3,Table2[Level of Review Required],"*"&amp;$AC$3&amp;"*",Table2[Calculated Location],"*"&amp;$D4&amp;"*")/COUNTIFS(Table2[ReviewDecision],"*decision*",Table2[Date Notified (Adjusted)],"&gt;="&amp;L$3,Table2[Date Notified (Adjusted)],"&lt;"&amp;M$3,Table2[Calculated Location],"*"&amp;$D4&amp;"*")</f>
        <v>#DIV/0!</v>
      </c>
      <c r="M4" s="160" t="e">
        <f ca="1">COUNTIFS(Table2[Date Notified (Adjusted)],"&gt;="&amp;M$3,Table2[Date Notified (Adjusted)],"&lt;"&amp;N$3,Table2[Level of Review Required],"*"&amp;$AC$3&amp;"*",Table2[Calculated Location],"*"&amp;$D4&amp;"*")/COUNTIFS(Table2[ReviewDecision],"*decision*",Table2[Date Notified (Adjusted)],"&gt;="&amp;M$3,Table2[Date Notified (Adjusted)],"&lt;"&amp;N$3,Table2[Calculated Location],"*"&amp;$D4&amp;"*")</f>
        <v>#DIV/0!</v>
      </c>
      <c r="N4" s="160" t="e">
        <f ca="1">COUNTIFS(Table2[Date Notified (Adjusted)],"&gt;="&amp;N$3,Table2[Date Notified (Adjusted)],"&lt;"&amp;O$3,Table2[Level of Review Required],"*"&amp;$AC$3&amp;"*",Table2[Calculated Location],"*"&amp;$D4&amp;"*")/COUNTIFS(Table2[ReviewDecision],"*decision*",Table2[Date Notified (Adjusted)],"&gt;="&amp;N$3,Table2[Date Notified (Adjusted)],"&lt;"&amp;O$3,Table2[Calculated Location],"*"&amp;$D4&amp;"*")</f>
        <v>#DIV/0!</v>
      </c>
      <c r="O4" s="160" t="e">
        <f ca="1">COUNTIFS(Table2[Date Notified (Adjusted)],"&gt;="&amp;O$3,Table2[Date Notified (Adjusted)],"&lt;"&amp;P$3,Table2[Level of Review Required],"*"&amp;$AC$3&amp;"*",Table2[Calculated Location],"*"&amp;$D4&amp;"*")/COUNTIFS(Table2[ReviewDecision],"*decision*",Table2[Date Notified (Adjusted)],"&gt;="&amp;O$3,Table2[Date Notified (Adjusted)],"&lt;"&amp;P$3,Table2[Calculated Location],"*"&amp;$D4&amp;"*")</f>
        <v>#DIV/0!</v>
      </c>
      <c r="P4" s="160" t="e">
        <f ca="1">COUNTIFS(Table2[Date Notified (Adjusted)],"&gt;="&amp;P$3,Table2[Date Notified (Adjusted)],"&lt;"&amp;Q$3,Table2[Level of Review Required],"*"&amp;$AC$3&amp;"*",Table2[Calculated Location],"*"&amp;$D4&amp;"*")/COUNTIFS(Table2[ReviewDecision],"*decision*",Table2[Date Notified (Adjusted)],"&gt;="&amp;P$3,Table2[Date Notified (Adjusted)],"&lt;"&amp;Q$3,Table2[Calculated Location],"*"&amp;$D4&amp;"*")</f>
        <v>#DIV/0!</v>
      </c>
      <c r="Q4" s="160" t="e">
        <f ca="1">COUNTIFS(Table2[Date Notified (Adjusted)],"&gt;="&amp;Q$3,Table2[Date Notified (Adjusted)],"&lt;"&amp;R$3,Table2[Level of Review Required],"*"&amp;$AC$3&amp;"*",Table2[Calculated Location],"*"&amp;$D4&amp;"*")/COUNTIFS(Table2[ReviewDecision],"*decision*",Table2[Date Notified (Adjusted)],"&gt;="&amp;Q$3,Table2[Date Notified (Adjusted)],"&lt;"&amp;R$3,Table2[Calculated Location],"*"&amp;$D4&amp;"*")</f>
        <v>#DIV/0!</v>
      </c>
      <c r="R4" s="160" t="e">
        <f ca="1">COUNTIFS(Table2[Date Notified (Adjusted)],"&gt;="&amp;R$3,Table2[Date Notified (Adjusted)],"&lt;"&amp;S$3,Table2[Level of Review Required],"*"&amp;$AC$3&amp;"*",Table2[Calculated Location],"*"&amp;$D4&amp;"*")/COUNTIFS(Table2[ReviewDecision],"*decision*",Table2[Date Notified (Adjusted)],"&gt;="&amp;R$3,Table2[Date Notified (Adjusted)],"&lt;"&amp;S$3,Table2[Calculated Location],"*"&amp;$D4&amp;"*")</f>
        <v>#DIV/0!</v>
      </c>
      <c r="S4" s="160" t="e">
        <f ca="1">COUNTIFS(Table2[Date Notified (Adjusted)],"&gt;="&amp;S$3,Table2[Date Notified (Adjusted)],"&lt;"&amp;T$3,Table2[Level of Review Required],"*"&amp;$AC$3&amp;"*",Table2[Calculated Location],"*"&amp;$D4&amp;"*")/COUNTIFS(Table2[ReviewDecision],"*decision*",Table2[Date Notified (Adjusted)],"&gt;="&amp;S$3,Table2[Date Notified (Adjusted)],"&lt;"&amp;T$3,Table2[Calculated Location],"*"&amp;$D4&amp;"*")</f>
        <v>#DIV/0!</v>
      </c>
      <c r="T4" s="160" t="e">
        <f ca="1">COUNTIFS(Table2[Date Notified (Adjusted)],"&gt;="&amp;T$3,Table2[Date Notified (Adjusted)],"&lt;"&amp;U$3,Table2[Level of Review Required],"*"&amp;$AC$3&amp;"*",Table2[Calculated Location],"*"&amp;$D4&amp;"*")/COUNTIFS(Table2[ReviewDecision],"*decision*",Table2[Date Notified (Adjusted)],"&gt;="&amp;T$3,Table2[Date Notified (Adjusted)],"&lt;"&amp;U$3,Table2[Calculated Location],"*"&amp;$D4&amp;"*")</f>
        <v>#DIV/0!</v>
      </c>
      <c r="U4" s="157"/>
      <c r="V4" s="157"/>
      <c r="W4" s="157">
        <f ca="1">COUNTIFS(Table2[Date Notified (Adjusted)],"&gt;="&amp;start125,Table2[Date Notified (Adjusted)],"&lt;="&amp;closeREP,Table2[Calculated Location],"*"&amp;$D4&amp;"*",Table2[Level of Review Required],"*"&amp;$AC$3&amp;"*")</f>
        <v>0</v>
      </c>
      <c r="X4" s="160" t="e">
        <f ca="1">W4/Y4</f>
        <v>#DIV/0!</v>
      </c>
      <c r="Y4" s="221">
        <f ca="1">COUNTIFS(Table2[ReviewDecision],"*decision*",Table2[Date Notified (Adjusted)],"&gt;="&amp;start125,Table2[Date Notified (Adjusted)],"&lt;="&amp;closeREP,Table2[Calculated Location],"*"&amp;$D4&amp;"*")</f>
        <v>0</v>
      </c>
      <c r="AD4" t="s">
        <v>471</v>
      </c>
    </row>
    <row r="5" spans="2:31" x14ac:dyDescent="0.25">
      <c r="B5" s="222" t="s">
        <v>234</v>
      </c>
      <c r="C5" s="161"/>
      <c r="D5" s="162" t="s">
        <v>118</v>
      </c>
      <c r="E5" s="163" t="e">
        <f ca="1">COUNTIFS(Table2[Date Notified (Adjusted)],"&gt;="&amp;E$3,Table2[Date Notified (Adjusted)],"&lt;"&amp;F$3,Table2[Level of Review Required],"*"&amp;$AC$3&amp;"*",Table2[Calculated Location],"*"&amp;$D5&amp;"*")/COUNTIFS(Table2[ReviewDecision],"*decision*",Table2[Date Notified (Adjusted)],"&gt;="&amp;E$3,Table2[Date Notified (Adjusted)],"&lt;"&amp;F$3,Table2[Calculated Location],"*"&amp;$D5&amp;"*")</f>
        <v>#DIV/0!</v>
      </c>
      <c r="F5" s="164" t="e">
        <f ca="1">COUNTIFS(Table2[Date Notified (Adjusted)],"&gt;="&amp;F$3,Table2[Date Notified (Adjusted)],"&lt;"&amp;G$3,Table2[Level of Review Required],"*"&amp;$AC$3&amp;"*",Table2[Calculated Location],"*"&amp;$D5&amp;"*")/COUNTIFS(Table2[ReviewDecision],"*decision*",Table2[Date Notified (Adjusted)],"&gt;="&amp;F$3,Table2[Date Notified (Adjusted)],"&lt;"&amp;G$3,Table2[Calculated Location],"*"&amp;$D5&amp;"*")</f>
        <v>#DIV/0!</v>
      </c>
      <c r="G5" s="164" t="e">
        <f ca="1">COUNTIFS(Table2[Date Notified (Adjusted)],"&gt;="&amp;G$3,Table2[Date Notified (Adjusted)],"&lt;"&amp;H$3,Table2[Level of Review Required],"*"&amp;$AC$3&amp;"*",Table2[Calculated Location],"*"&amp;$D5&amp;"*")/COUNTIFS(Table2[ReviewDecision],"*decision*",Table2[Date Notified (Adjusted)],"&gt;="&amp;G$3,Table2[Date Notified (Adjusted)],"&lt;"&amp;H$3,Table2[Calculated Location],"*"&amp;$D5&amp;"*")</f>
        <v>#DIV/0!</v>
      </c>
      <c r="H5" s="164" t="e">
        <f ca="1">COUNTIFS(Table2[Date Notified (Adjusted)],"&gt;="&amp;H$3,Table2[Date Notified (Adjusted)],"&lt;"&amp;I$3,Table2[Level of Review Required],"*"&amp;$AC$3&amp;"*",Table2[Calculated Location],"*"&amp;$D5&amp;"*")/COUNTIFS(Table2[ReviewDecision],"*decision*",Table2[Date Notified (Adjusted)],"&gt;="&amp;H$3,Table2[Date Notified (Adjusted)],"&lt;"&amp;I$3,Table2[Calculated Location],"*"&amp;$D5&amp;"*")</f>
        <v>#DIV/0!</v>
      </c>
      <c r="I5" s="164" t="e">
        <f ca="1">COUNTIFS(Table2[Date Notified (Adjusted)],"&gt;="&amp;I$3,Table2[Date Notified (Adjusted)],"&lt;"&amp;J$3,Table2[Level of Review Required],"*"&amp;$AC$3&amp;"*",Table2[Calculated Location],"*"&amp;$D5&amp;"*")/COUNTIFS(Table2[ReviewDecision],"*decision*",Table2[Date Notified (Adjusted)],"&gt;="&amp;I$3,Table2[Date Notified (Adjusted)],"&lt;"&amp;J$3,Table2[Calculated Location],"*"&amp;$D5&amp;"*")</f>
        <v>#DIV/0!</v>
      </c>
      <c r="J5" s="164" t="e">
        <f ca="1">COUNTIFS(Table2[Date Notified (Adjusted)],"&gt;="&amp;J$3,Table2[Date Notified (Adjusted)],"&lt;"&amp;K$3,Table2[Level of Review Required],"*"&amp;$AC$3&amp;"*",Table2[Calculated Location],"*"&amp;$D5&amp;"*")/COUNTIFS(Table2[ReviewDecision],"*decision*",Table2[Date Notified (Adjusted)],"&gt;="&amp;J$3,Table2[Date Notified (Adjusted)],"&lt;"&amp;K$3,Table2[Calculated Location],"*"&amp;$D5&amp;"*")</f>
        <v>#DIV/0!</v>
      </c>
      <c r="K5" s="164" t="e">
        <f ca="1">COUNTIFS(Table2[Date Notified (Adjusted)],"&gt;="&amp;K$3,Table2[Date Notified (Adjusted)],"&lt;"&amp;L$3,Table2[Level of Review Required],"*"&amp;$AC$3&amp;"*",Table2[Calculated Location],"*"&amp;$D5&amp;"*")/COUNTIFS(Table2[ReviewDecision],"*decision*",Table2[Date Notified (Adjusted)],"&gt;="&amp;K$3,Table2[Date Notified (Adjusted)],"&lt;"&amp;L$3,Table2[Calculated Location],"*"&amp;$D5&amp;"*")</f>
        <v>#DIV/0!</v>
      </c>
      <c r="L5" s="164" t="e">
        <f ca="1">COUNTIFS(Table2[Date Notified (Adjusted)],"&gt;="&amp;L$3,Table2[Date Notified (Adjusted)],"&lt;"&amp;M$3,Table2[Level of Review Required],"*"&amp;$AC$3&amp;"*",Table2[Calculated Location],"*"&amp;$D5&amp;"*")/COUNTIFS(Table2[ReviewDecision],"*decision*",Table2[Date Notified (Adjusted)],"&gt;="&amp;L$3,Table2[Date Notified (Adjusted)],"&lt;"&amp;M$3,Table2[Calculated Location],"*"&amp;$D5&amp;"*")</f>
        <v>#DIV/0!</v>
      </c>
      <c r="M5" s="164" t="e">
        <f ca="1">COUNTIFS(Table2[Date Notified (Adjusted)],"&gt;="&amp;M$3,Table2[Date Notified (Adjusted)],"&lt;"&amp;N$3,Table2[Level of Review Required],"*"&amp;$AC$3&amp;"*",Table2[Calculated Location],"*"&amp;$D5&amp;"*")/COUNTIFS(Table2[ReviewDecision],"*decision*",Table2[Date Notified (Adjusted)],"&gt;="&amp;M$3,Table2[Date Notified (Adjusted)],"&lt;"&amp;N$3,Table2[Calculated Location],"*"&amp;$D5&amp;"*")</f>
        <v>#DIV/0!</v>
      </c>
      <c r="N5" s="164" t="e">
        <f ca="1">COUNTIFS(Table2[Date Notified (Adjusted)],"&gt;="&amp;N$3,Table2[Date Notified (Adjusted)],"&lt;"&amp;O$3,Table2[Level of Review Required],"*"&amp;$AC$3&amp;"*",Table2[Calculated Location],"*"&amp;$D5&amp;"*")/COUNTIFS(Table2[ReviewDecision],"*decision*",Table2[Date Notified (Adjusted)],"&gt;="&amp;N$3,Table2[Date Notified (Adjusted)],"&lt;"&amp;O$3,Table2[Calculated Location],"*"&amp;$D5&amp;"*")</f>
        <v>#DIV/0!</v>
      </c>
      <c r="O5" s="164" t="e">
        <f ca="1">COUNTIFS(Table2[Date Notified (Adjusted)],"&gt;="&amp;O$3,Table2[Date Notified (Adjusted)],"&lt;"&amp;P$3,Table2[Level of Review Required],"*"&amp;$AC$3&amp;"*",Table2[Calculated Location],"*"&amp;$D5&amp;"*")/COUNTIFS(Table2[ReviewDecision],"*decision*",Table2[Date Notified (Adjusted)],"&gt;="&amp;O$3,Table2[Date Notified (Adjusted)],"&lt;"&amp;P$3,Table2[Calculated Location],"*"&amp;$D5&amp;"*")</f>
        <v>#DIV/0!</v>
      </c>
      <c r="P5" s="164" t="e">
        <f ca="1">COUNTIFS(Table2[Date Notified (Adjusted)],"&gt;="&amp;P$3,Table2[Date Notified (Adjusted)],"&lt;"&amp;Q$3,Table2[Level of Review Required],"*"&amp;$AC$3&amp;"*",Table2[Calculated Location],"*"&amp;$D5&amp;"*")/COUNTIFS(Table2[ReviewDecision],"*decision*",Table2[Date Notified (Adjusted)],"&gt;="&amp;P$3,Table2[Date Notified (Adjusted)],"&lt;"&amp;Q$3,Table2[Calculated Location],"*"&amp;$D5&amp;"*")</f>
        <v>#DIV/0!</v>
      </c>
      <c r="Q5" s="164" t="e">
        <f ca="1">COUNTIFS(Table2[Date Notified (Adjusted)],"&gt;="&amp;Q$3,Table2[Date Notified (Adjusted)],"&lt;"&amp;R$3,Table2[Level of Review Required],"*"&amp;$AC$3&amp;"*",Table2[Calculated Location],"*"&amp;$D5&amp;"*")/COUNTIFS(Table2[ReviewDecision],"*decision*",Table2[Date Notified (Adjusted)],"&gt;="&amp;Q$3,Table2[Date Notified (Adjusted)],"&lt;"&amp;R$3,Table2[Calculated Location],"*"&amp;$D5&amp;"*")</f>
        <v>#DIV/0!</v>
      </c>
      <c r="R5" s="164" t="e">
        <f ca="1">COUNTIFS(Table2[Date Notified (Adjusted)],"&gt;="&amp;R$3,Table2[Date Notified (Adjusted)],"&lt;"&amp;S$3,Table2[Level of Review Required],"*"&amp;$AC$3&amp;"*",Table2[Calculated Location],"*"&amp;$D5&amp;"*")/COUNTIFS(Table2[ReviewDecision],"*decision*",Table2[Date Notified (Adjusted)],"&gt;="&amp;R$3,Table2[Date Notified (Adjusted)],"&lt;"&amp;S$3,Table2[Calculated Location],"*"&amp;$D5&amp;"*")</f>
        <v>#DIV/0!</v>
      </c>
      <c r="S5" s="164" t="e">
        <f ca="1">COUNTIFS(Table2[Date Notified (Adjusted)],"&gt;="&amp;S$3,Table2[Date Notified (Adjusted)],"&lt;"&amp;T$3,Table2[Level of Review Required],"*"&amp;$AC$3&amp;"*",Table2[Calculated Location],"*"&amp;$D5&amp;"*")/COUNTIFS(Table2[ReviewDecision],"*decision*",Table2[Date Notified (Adjusted)],"&gt;="&amp;S$3,Table2[Date Notified (Adjusted)],"&lt;"&amp;T$3,Table2[Calculated Location],"*"&amp;$D5&amp;"*")</f>
        <v>#DIV/0!</v>
      </c>
      <c r="T5" s="164" t="e">
        <f ca="1">COUNTIFS(Table2[Date Notified (Adjusted)],"&gt;="&amp;T$3,Table2[Date Notified (Adjusted)],"&lt;"&amp;U$3,Table2[Level of Review Required],"*"&amp;$AC$3&amp;"*",Table2[Calculated Location],"*"&amp;$D5&amp;"*")/COUNTIFS(Table2[ReviewDecision],"*decision*",Table2[Date Notified (Adjusted)],"&gt;="&amp;T$3,Table2[Date Notified (Adjusted)],"&lt;"&amp;U$3,Table2[Calculated Location],"*"&amp;$D5&amp;"*")</f>
        <v>#DIV/0!</v>
      </c>
      <c r="U5" s="161"/>
      <c r="V5" s="161"/>
      <c r="W5" s="161">
        <f ca="1">COUNTIFS(Table2[Date Notified (Adjusted)],"&gt;="&amp;start125,Table2[Date Notified (Adjusted)],"&lt;="&amp;closeREP,Table2[Calculated Location],"*"&amp;$D5&amp;"*",Table2[Level of Review Required],"*"&amp;$AC$3&amp;"*")</f>
        <v>0</v>
      </c>
      <c r="X5" s="164" t="e">
        <f t="shared" ref="X5:X22" ca="1" si="1">W5/Y5</f>
        <v>#DIV/0!</v>
      </c>
      <c r="Y5" s="223">
        <f ca="1">COUNTIFS(Table2[ReviewDecision],"*decision*",Table2[Date Notified (Adjusted)],"&gt;="&amp;start125,Table2[Date Notified (Adjusted)],"&lt;="&amp;closeREP,Table2[Calculated Location],"*"&amp;$D5&amp;"*")</f>
        <v>0</v>
      </c>
      <c r="AD5" t="s">
        <v>476</v>
      </c>
    </row>
    <row r="6" spans="2:31" x14ac:dyDescent="0.25">
      <c r="B6" s="222" t="s">
        <v>257</v>
      </c>
      <c r="C6" s="162"/>
      <c r="D6" s="162" t="s">
        <v>119</v>
      </c>
      <c r="E6" s="163" t="e">
        <f ca="1">COUNTIFS(Table2[Date Notified (Adjusted)],"&gt;="&amp;E$3,Table2[Date Notified (Adjusted)],"&lt;"&amp;F$3,Table2[Level of Review Required],"*"&amp;$AC$3&amp;"*",Table2[Calculated Location],"*"&amp;$D6&amp;"*")/COUNTIFS(Table2[ReviewDecision],"*decision*",Table2[Date Notified (Adjusted)],"&gt;="&amp;E$3,Table2[Date Notified (Adjusted)],"&lt;"&amp;F$3,Table2[Calculated Location],"*"&amp;$D6&amp;"*")</f>
        <v>#DIV/0!</v>
      </c>
      <c r="F6" s="164" t="e">
        <f ca="1">COUNTIFS(Table2[Date Notified (Adjusted)],"&gt;="&amp;F$3,Table2[Date Notified (Adjusted)],"&lt;"&amp;G$3,Table2[Level of Review Required],"*"&amp;$AC$3&amp;"*",Table2[Calculated Location],"*"&amp;$D6&amp;"*")/COUNTIFS(Table2[ReviewDecision],"*decision*",Table2[Date Notified (Adjusted)],"&gt;="&amp;F$3,Table2[Date Notified (Adjusted)],"&lt;"&amp;G$3,Table2[Calculated Location],"*"&amp;$D6&amp;"*")</f>
        <v>#DIV/0!</v>
      </c>
      <c r="G6" s="164" t="e">
        <f ca="1">COUNTIFS(Table2[Date Notified (Adjusted)],"&gt;="&amp;G$3,Table2[Date Notified (Adjusted)],"&lt;"&amp;H$3,Table2[Level of Review Required],"*"&amp;$AC$3&amp;"*",Table2[Calculated Location],"*"&amp;$D6&amp;"*")/COUNTIFS(Table2[ReviewDecision],"*decision*",Table2[Date Notified (Adjusted)],"&gt;="&amp;G$3,Table2[Date Notified (Adjusted)],"&lt;"&amp;H$3,Table2[Calculated Location],"*"&amp;$D6&amp;"*")</f>
        <v>#DIV/0!</v>
      </c>
      <c r="H6" s="164" t="e">
        <f ca="1">COUNTIFS(Table2[Date Notified (Adjusted)],"&gt;="&amp;H$3,Table2[Date Notified (Adjusted)],"&lt;"&amp;I$3,Table2[Level of Review Required],"*"&amp;$AC$3&amp;"*",Table2[Calculated Location],"*"&amp;$D6&amp;"*")/COUNTIFS(Table2[ReviewDecision],"*decision*",Table2[Date Notified (Adjusted)],"&gt;="&amp;H$3,Table2[Date Notified (Adjusted)],"&lt;"&amp;I$3,Table2[Calculated Location],"*"&amp;$D6&amp;"*")</f>
        <v>#DIV/0!</v>
      </c>
      <c r="I6" s="164" t="e">
        <f ca="1">COUNTIFS(Table2[Date Notified (Adjusted)],"&gt;="&amp;I$3,Table2[Date Notified (Adjusted)],"&lt;"&amp;J$3,Table2[Level of Review Required],"*"&amp;$AC$3&amp;"*",Table2[Calculated Location],"*"&amp;$D6&amp;"*")/COUNTIFS(Table2[ReviewDecision],"*decision*",Table2[Date Notified (Adjusted)],"&gt;="&amp;I$3,Table2[Date Notified (Adjusted)],"&lt;"&amp;J$3,Table2[Calculated Location],"*"&amp;$D6&amp;"*")</f>
        <v>#DIV/0!</v>
      </c>
      <c r="J6" s="164" t="e">
        <f ca="1">COUNTIFS(Table2[Date Notified (Adjusted)],"&gt;="&amp;J$3,Table2[Date Notified (Adjusted)],"&lt;"&amp;K$3,Table2[Level of Review Required],"*"&amp;$AC$3&amp;"*",Table2[Calculated Location],"*"&amp;$D6&amp;"*")/COUNTIFS(Table2[ReviewDecision],"*decision*",Table2[Date Notified (Adjusted)],"&gt;="&amp;J$3,Table2[Date Notified (Adjusted)],"&lt;"&amp;K$3,Table2[Calculated Location],"*"&amp;$D6&amp;"*")</f>
        <v>#DIV/0!</v>
      </c>
      <c r="K6" s="164" t="e">
        <f ca="1">COUNTIFS(Table2[Date Notified (Adjusted)],"&gt;="&amp;K$3,Table2[Date Notified (Adjusted)],"&lt;"&amp;L$3,Table2[Level of Review Required],"*"&amp;$AC$3&amp;"*",Table2[Calculated Location],"*"&amp;$D6&amp;"*")/COUNTIFS(Table2[ReviewDecision],"*decision*",Table2[Date Notified (Adjusted)],"&gt;="&amp;K$3,Table2[Date Notified (Adjusted)],"&lt;"&amp;L$3,Table2[Calculated Location],"*"&amp;$D6&amp;"*")</f>
        <v>#DIV/0!</v>
      </c>
      <c r="L6" s="164" t="e">
        <f ca="1">COUNTIFS(Table2[Date Notified (Adjusted)],"&gt;="&amp;L$3,Table2[Date Notified (Adjusted)],"&lt;"&amp;M$3,Table2[Level of Review Required],"*"&amp;$AC$3&amp;"*",Table2[Calculated Location],"*"&amp;$D6&amp;"*")/COUNTIFS(Table2[ReviewDecision],"*decision*",Table2[Date Notified (Adjusted)],"&gt;="&amp;L$3,Table2[Date Notified (Adjusted)],"&lt;"&amp;M$3,Table2[Calculated Location],"*"&amp;$D6&amp;"*")</f>
        <v>#DIV/0!</v>
      </c>
      <c r="M6" s="164" t="e">
        <f ca="1">COUNTIFS(Table2[Date Notified (Adjusted)],"&gt;="&amp;M$3,Table2[Date Notified (Adjusted)],"&lt;"&amp;N$3,Table2[Level of Review Required],"*"&amp;$AC$3&amp;"*",Table2[Calculated Location],"*"&amp;$D6&amp;"*")/COUNTIFS(Table2[ReviewDecision],"*decision*",Table2[Date Notified (Adjusted)],"&gt;="&amp;M$3,Table2[Date Notified (Adjusted)],"&lt;"&amp;N$3,Table2[Calculated Location],"*"&amp;$D6&amp;"*")</f>
        <v>#DIV/0!</v>
      </c>
      <c r="N6" s="164" t="e">
        <f ca="1">COUNTIFS(Table2[Date Notified (Adjusted)],"&gt;="&amp;N$3,Table2[Date Notified (Adjusted)],"&lt;"&amp;O$3,Table2[Level of Review Required],"*"&amp;$AC$3&amp;"*",Table2[Calculated Location],"*"&amp;$D6&amp;"*")/COUNTIFS(Table2[ReviewDecision],"*decision*",Table2[Date Notified (Adjusted)],"&gt;="&amp;N$3,Table2[Date Notified (Adjusted)],"&lt;"&amp;O$3,Table2[Calculated Location],"*"&amp;$D6&amp;"*")</f>
        <v>#DIV/0!</v>
      </c>
      <c r="O6" s="164" t="e">
        <f ca="1">COUNTIFS(Table2[Date Notified (Adjusted)],"&gt;="&amp;O$3,Table2[Date Notified (Adjusted)],"&lt;"&amp;P$3,Table2[Level of Review Required],"*"&amp;$AC$3&amp;"*",Table2[Calculated Location],"*"&amp;$D6&amp;"*")/COUNTIFS(Table2[ReviewDecision],"*decision*",Table2[Date Notified (Adjusted)],"&gt;="&amp;O$3,Table2[Date Notified (Adjusted)],"&lt;"&amp;P$3,Table2[Calculated Location],"*"&amp;$D6&amp;"*")</f>
        <v>#DIV/0!</v>
      </c>
      <c r="P6" s="164" t="e">
        <f ca="1">COUNTIFS(Table2[Date Notified (Adjusted)],"&gt;="&amp;P$3,Table2[Date Notified (Adjusted)],"&lt;"&amp;Q$3,Table2[Level of Review Required],"*"&amp;$AC$3&amp;"*",Table2[Calculated Location],"*"&amp;$D6&amp;"*")/COUNTIFS(Table2[ReviewDecision],"*decision*",Table2[Date Notified (Adjusted)],"&gt;="&amp;P$3,Table2[Date Notified (Adjusted)],"&lt;"&amp;Q$3,Table2[Calculated Location],"*"&amp;$D6&amp;"*")</f>
        <v>#DIV/0!</v>
      </c>
      <c r="Q6" s="164" t="e">
        <f ca="1">COUNTIFS(Table2[Date Notified (Adjusted)],"&gt;="&amp;Q$3,Table2[Date Notified (Adjusted)],"&lt;"&amp;R$3,Table2[Level of Review Required],"*"&amp;$AC$3&amp;"*",Table2[Calculated Location],"*"&amp;$D6&amp;"*")/COUNTIFS(Table2[ReviewDecision],"*decision*",Table2[Date Notified (Adjusted)],"&gt;="&amp;Q$3,Table2[Date Notified (Adjusted)],"&lt;"&amp;R$3,Table2[Calculated Location],"*"&amp;$D6&amp;"*")</f>
        <v>#DIV/0!</v>
      </c>
      <c r="R6" s="164" t="e">
        <f ca="1">COUNTIFS(Table2[Date Notified (Adjusted)],"&gt;="&amp;R$3,Table2[Date Notified (Adjusted)],"&lt;"&amp;S$3,Table2[Level of Review Required],"*"&amp;$AC$3&amp;"*",Table2[Calculated Location],"*"&amp;$D6&amp;"*")/COUNTIFS(Table2[ReviewDecision],"*decision*",Table2[Date Notified (Adjusted)],"&gt;="&amp;R$3,Table2[Date Notified (Adjusted)],"&lt;"&amp;S$3,Table2[Calculated Location],"*"&amp;$D6&amp;"*")</f>
        <v>#DIV/0!</v>
      </c>
      <c r="S6" s="164" t="e">
        <f ca="1">COUNTIFS(Table2[Date Notified (Adjusted)],"&gt;="&amp;S$3,Table2[Date Notified (Adjusted)],"&lt;"&amp;T$3,Table2[Level of Review Required],"*"&amp;$AC$3&amp;"*",Table2[Calculated Location],"*"&amp;$D6&amp;"*")/COUNTIFS(Table2[ReviewDecision],"*decision*",Table2[Date Notified (Adjusted)],"&gt;="&amp;S$3,Table2[Date Notified (Adjusted)],"&lt;"&amp;T$3,Table2[Calculated Location],"*"&amp;$D6&amp;"*")</f>
        <v>#DIV/0!</v>
      </c>
      <c r="T6" s="164" t="e">
        <f ca="1">COUNTIFS(Table2[Date Notified (Adjusted)],"&gt;="&amp;T$3,Table2[Date Notified (Adjusted)],"&lt;"&amp;U$3,Table2[Level of Review Required],"*"&amp;$AC$3&amp;"*",Table2[Calculated Location],"*"&amp;$D6&amp;"*")/COUNTIFS(Table2[ReviewDecision],"*decision*",Table2[Date Notified (Adjusted)],"&gt;="&amp;T$3,Table2[Date Notified (Adjusted)],"&lt;"&amp;U$3,Table2[Calculated Location],"*"&amp;$D6&amp;"*")</f>
        <v>#DIV/0!</v>
      </c>
      <c r="U6" s="161"/>
      <c r="V6" s="161"/>
      <c r="W6" s="161">
        <f ca="1">COUNTIFS(Table2[Date Notified (Adjusted)],"&gt;="&amp;start125,Table2[Date Notified (Adjusted)],"&lt;="&amp;closeREP,Table2[Calculated Location],"*"&amp;$D6&amp;"*",Table2[Level of Review Required],"*"&amp;$AC$3&amp;"*")</f>
        <v>0</v>
      </c>
      <c r="X6" s="164" t="e">
        <f t="shared" ref="X6" ca="1" si="2">W6/Y6</f>
        <v>#DIV/0!</v>
      </c>
      <c r="Y6" s="223">
        <f ca="1">COUNTIFS(Table2[ReviewDecision],"*decision*",Table2[Date Notified (Adjusted)],"&gt;="&amp;start125,Table2[Date Notified (Adjusted)],"&lt;="&amp;closeREP,Table2[Calculated Location],"*"&amp;$D6&amp;"*")</f>
        <v>0</v>
      </c>
      <c r="AD6" t="s">
        <v>472</v>
      </c>
    </row>
    <row r="7" spans="2:31" x14ac:dyDescent="0.25">
      <c r="B7" s="222" t="s">
        <v>258</v>
      </c>
      <c r="C7" s="161"/>
      <c r="D7" s="162" t="s">
        <v>120</v>
      </c>
      <c r="E7" s="163" t="e">
        <f ca="1">COUNTIFS(Table2[Date Notified (Adjusted)],"&gt;="&amp;E$3,Table2[Date Notified (Adjusted)],"&lt;"&amp;F$3,Table2[Level of Review Required],"*"&amp;$AC$3&amp;"*",Table2[Calculated Location],"*"&amp;$D7&amp;"*")/COUNTIFS(Table2[ReviewDecision],"*decision*",Table2[Date Notified (Adjusted)],"&gt;="&amp;E$3,Table2[Date Notified (Adjusted)],"&lt;"&amp;F$3,Table2[Calculated Location],"*"&amp;$D7&amp;"*")</f>
        <v>#DIV/0!</v>
      </c>
      <c r="F7" s="164" t="e">
        <f ca="1">COUNTIFS(Table2[Date Notified (Adjusted)],"&gt;="&amp;F$3,Table2[Date Notified (Adjusted)],"&lt;"&amp;G$3,Table2[Level of Review Required],"*"&amp;$AC$3&amp;"*",Table2[Calculated Location],"*"&amp;$D7&amp;"*")/COUNTIFS(Table2[ReviewDecision],"*decision*",Table2[Date Notified (Adjusted)],"&gt;="&amp;F$3,Table2[Date Notified (Adjusted)],"&lt;"&amp;G$3,Table2[Calculated Location],"*"&amp;$D7&amp;"*")</f>
        <v>#DIV/0!</v>
      </c>
      <c r="G7" s="164" t="e">
        <f ca="1">COUNTIFS(Table2[Date Notified (Adjusted)],"&gt;="&amp;G$3,Table2[Date Notified (Adjusted)],"&lt;"&amp;H$3,Table2[Level of Review Required],"*"&amp;$AC$3&amp;"*",Table2[Calculated Location],"*"&amp;$D7&amp;"*")/COUNTIFS(Table2[ReviewDecision],"*decision*",Table2[Date Notified (Adjusted)],"&gt;="&amp;G$3,Table2[Date Notified (Adjusted)],"&lt;"&amp;H$3,Table2[Calculated Location],"*"&amp;$D7&amp;"*")</f>
        <v>#DIV/0!</v>
      </c>
      <c r="H7" s="164" t="e">
        <f ca="1">COUNTIFS(Table2[Date Notified (Adjusted)],"&gt;="&amp;H$3,Table2[Date Notified (Adjusted)],"&lt;"&amp;I$3,Table2[Level of Review Required],"*"&amp;$AC$3&amp;"*",Table2[Calculated Location],"*"&amp;$D7&amp;"*")/COUNTIFS(Table2[ReviewDecision],"*decision*",Table2[Date Notified (Adjusted)],"&gt;="&amp;H$3,Table2[Date Notified (Adjusted)],"&lt;"&amp;I$3,Table2[Calculated Location],"*"&amp;$D7&amp;"*")</f>
        <v>#DIV/0!</v>
      </c>
      <c r="I7" s="164" t="e">
        <f ca="1">COUNTIFS(Table2[Date Notified (Adjusted)],"&gt;="&amp;I$3,Table2[Date Notified (Adjusted)],"&lt;"&amp;J$3,Table2[Level of Review Required],"*"&amp;$AC$3&amp;"*",Table2[Calculated Location],"*"&amp;$D7&amp;"*")/COUNTIFS(Table2[ReviewDecision],"*decision*",Table2[Date Notified (Adjusted)],"&gt;="&amp;I$3,Table2[Date Notified (Adjusted)],"&lt;"&amp;J$3,Table2[Calculated Location],"*"&amp;$D7&amp;"*")</f>
        <v>#DIV/0!</v>
      </c>
      <c r="J7" s="164" t="e">
        <f ca="1">COUNTIFS(Table2[Date Notified (Adjusted)],"&gt;="&amp;J$3,Table2[Date Notified (Adjusted)],"&lt;"&amp;K$3,Table2[Level of Review Required],"*"&amp;$AC$3&amp;"*",Table2[Calculated Location],"*"&amp;$D7&amp;"*")/COUNTIFS(Table2[ReviewDecision],"*decision*",Table2[Date Notified (Adjusted)],"&gt;="&amp;J$3,Table2[Date Notified (Adjusted)],"&lt;"&amp;K$3,Table2[Calculated Location],"*"&amp;$D7&amp;"*")</f>
        <v>#DIV/0!</v>
      </c>
      <c r="K7" s="164" t="e">
        <f ca="1">COUNTIFS(Table2[Date Notified (Adjusted)],"&gt;="&amp;K$3,Table2[Date Notified (Adjusted)],"&lt;"&amp;L$3,Table2[Level of Review Required],"*"&amp;$AC$3&amp;"*",Table2[Calculated Location],"*"&amp;$D7&amp;"*")/COUNTIFS(Table2[ReviewDecision],"*decision*",Table2[Date Notified (Adjusted)],"&gt;="&amp;K$3,Table2[Date Notified (Adjusted)],"&lt;"&amp;L$3,Table2[Calculated Location],"*"&amp;$D7&amp;"*")</f>
        <v>#DIV/0!</v>
      </c>
      <c r="L7" s="164" t="e">
        <f ca="1">COUNTIFS(Table2[Date Notified (Adjusted)],"&gt;="&amp;L$3,Table2[Date Notified (Adjusted)],"&lt;"&amp;M$3,Table2[Level of Review Required],"*"&amp;$AC$3&amp;"*",Table2[Calculated Location],"*"&amp;$D7&amp;"*")/COUNTIFS(Table2[ReviewDecision],"*decision*",Table2[Date Notified (Adjusted)],"&gt;="&amp;L$3,Table2[Date Notified (Adjusted)],"&lt;"&amp;M$3,Table2[Calculated Location],"*"&amp;$D7&amp;"*")</f>
        <v>#DIV/0!</v>
      </c>
      <c r="M7" s="164" t="e">
        <f ca="1">COUNTIFS(Table2[Date Notified (Adjusted)],"&gt;="&amp;M$3,Table2[Date Notified (Adjusted)],"&lt;"&amp;N$3,Table2[Level of Review Required],"*"&amp;$AC$3&amp;"*",Table2[Calculated Location],"*"&amp;$D7&amp;"*")/COUNTIFS(Table2[ReviewDecision],"*decision*",Table2[Date Notified (Adjusted)],"&gt;="&amp;M$3,Table2[Date Notified (Adjusted)],"&lt;"&amp;N$3,Table2[Calculated Location],"*"&amp;$D7&amp;"*")</f>
        <v>#DIV/0!</v>
      </c>
      <c r="N7" s="164" t="e">
        <f ca="1">COUNTIFS(Table2[Date Notified (Adjusted)],"&gt;="&amp;N$3,Table2[Date Notified (Adjusted)],"&lt;"&amp;O$3,Table2[Level of Review Required],"*"&amp;$AC$3&amp;"*",Table2[Calculated Location],"*"&amp;$D7&amp;"*")/COUNTIFS(Table2[ReviewDecision],"*decision*",Table2[Date Notified (Adjusted)],"&gt;="&amp;N$3,Table2[Date Notified (Adjusted)],"&lt;"&amp;O$3,Table2[Calculated Location],"*"&amp;$D7&amp;"*")</f>
        <v>#DIV/0!</v>
      </c>
      <c r="O7" s="164" t="e">
        <f ca="1">COUNTIFS(Table2[Date Notified (Adjusted)],"&gt;="&amp;O$3,Table2[Date Notified (Adjusted)],"&lt;"&amp;P$3,Table2[Level of Review Required],"*"&amp;$AC$3&amp;"*",Table2[Calculated Location],"*"&amp;$D7&amp;"*")/COUNTIFS(Table2[ReviewDecision],"*decision*",Table2[Date Notified (Adjusted)],"&gt;="&amp;O$3,Table2[Date Notified (Adjusted)],"&lt;"&amp;P$3,Table2[Calculated Location],"*"&amp;$D7&amp;"*")</f>
        <v>#DIV/0!</v>
      </c>
      <c r="P7" s="164" t="e">
        <f ca="1">COUNTIFS(Table2[Date Notified (Adjusted)],"&gt;="&amp;P$3,Table2[Date Notified (Adjusted)],"&lt;"&amp;Q$3,Table2[Level of Review Required],"*"&amp;$AC$3&amp;"*",Table2[Calculated Location],"*"&amp;$D7&amp;"*")/COUNTIFS(Table2[ReviewDecision],"*decision*",Table2[Date Notified (Adjusted)],"&gt;="&amp;P$3,Table2[Date Notified (Adjusted)],"&lt;"&amp;Q$3,Table2[Calculated Location],"*"&amp;$D7&amp;"*")</f>
        <v>#DIV/0!</v>
      </c>
      <c r="Q7" s="164" t="e">
        <f ca="1">COUNTIFS(Table2[Date Notified (Adjusted)],"&gt;="&amp;Q$3,Table2[Date Notified (Adjusted)],"&lt;"&amp;R$3,Table2[Level of Review Required],"*"&amp;$AC$3&amp;"*",Table2[Calculated Location],"*"&amp;$D7&amp;"*")/COUNTIFS(Table2[ReviewDecision],"*decision*",Table2[Date Notified (Adjusted)],"&gt;="&amp;Q$3,Table2[Date Notified (Adjusted)],"&lt;"&amp;R$3,Table2[Calculated Location],"*"&amp;$D7&amp;"*")</f>
        <v>#DIV/0!</v>
      </c>
      <c r="R7" s="164" t="e">
        <f ca="1">COUNTIFS(Table2[Date Notified (Adjusted)],"&gt;="&amp;R$3,Table2[Date Notified (Adjusted)],"&lt;"&amp;S$3,Table2[Level of Review Required],"*"&amp;$AC$3&amp;"*",Table2[Calculated Location],"*"&amp;$D7&amp;"*")/COUNTIFS(Table2[ReviewDecision],"*decision*",Table2[Date Notified (Adjusted)],"&gt;="&amp;R$3,Table2[Date Notified (Adjusted)],"&lt;"&amp;S$3,Table2[Calculated Location],"*"&amp;$D7&amp;"*")</f>
        <v>#DIV/0!</v>
      </c>
      <c r="S7" s="164" t="e">
        <f ca="1">COUNTIFS(Table2[Date Notified (Adjusted)],"&gt;="&amp;S$3,Table2[Date Notified (Adjusted)],"&lt;"&amp;T$3,Table2[Level of Review Required],"*"&amp;$AC$3&amp;"*",Table2[Calculated Location],"*"&amp;$D7&amp;"*")/COUNTIFS(Table2[ReviewDecision],"*decision*",Table2[Date Notified (Adjusted)],"&gt;="&amp;S$3,Table2[Date Notified (Adjusted)],"&lt;"&amp;T$3,Table2[Calculated Location],"*"&amp;$D7&amp;"*")</f>
        <v>#DIV/0!</v>
      </c>
      <c r="T7" s="164" t="e">
        <f ca="1">COUNTIFS(Table2[Date Notified (Adjusted)],"&gt;="&amp;T$3,Table2[Date Notified (Adjusted)],"&lt;"&amp;U$3,Table2[Level of Review Required],"*"&amp;$AC$3&amp;"*",Table2[Calculated Location],"*"&amp;$D7&amp;"*")/COUNTIFS(Table2[ReviewDecision],"*decision*",Table2[Date Notified (Adjusted)],"&gt;="&amp;T$3,Table2[Date Notified (Adjusted)],"&lt;"&amp;U$3,Table2[Calculated Location],"*"&amp;$D7&amp;"*")</f>
        <v>#DIV/0!</v>
      </c>
      <c r="U7" s="161"/>
      <c r="V7" s="161"/>
      <c r="W7" s="161">
        <f ca="1">COUNTIFS(Table2[Date Notified (Adjusted)],"&gt;="&amp;start125,Table2[Date Notified (Adjusted)],"&lt;="&amp;closeREP,Table2[Calculated Location],"*"&amp;$D7&amp;"*",Table2[Level of Review Required],"*"&amp;$AC$3&amp;"*")</f>
        <v>0</v>
      </c>
      <c r="X7" s="164" t="e">
        <f t="shared" ca="1" si="1"/>
        <v>#DIV/0!</v>
      </c>
      <c r="Y7" s="223">
        <f ca="1">COUNTIFS(Table2[ReviewDecision],"*decision*",Table2[Date Notified (Adjusted)],"&gt;="&amp;start125,Table2[Date Notified (Adjusted)],"&lt;="&amp;closeREP,Table2[Calculated Location],"*"&amp;$D7&amp;"*")</f>
        <v>0</v>
      </c>
      <c r="AD7" s="315" t="s">
        <v>150</v>
      </c>
      <c r="AE7" s="6" t="s">
        <v>219</v>
      </c>
    </row>
    <row r="8" spans="2:31" x14ac:dyDescent="0.25">
      <c r="B8" s="222" t="s">
        <v>259</v>
      </c>
      <c r="C8" s="161"/>
      <c r="D8" s="162" t="s">
        <v>122</v>
      </c>
      <c r="E8" s="163" t="e">
        <f ca="1">COUNTIFS(Table2[Date Notified (Adjusted)],"&gt;="&amp;E$3,Table2[Date Notified (Adjusted)],"&lt;"&amp;F$3,Table2[Level of Review Required],"*"&amp;$AC$3&amp;"*",Table2[Calculated Location],"*"&amp;$D8&amp;"*")/COUNTIFS(Table2[ReviewDecision],"*decision*",Table2[Date Notified (Adjusted)],"&gt;="&amp;E$3,Table2[Date Notified (Adjusted)],"&lt;"&amp;F$3,Table2[Calculated Location],"*"&amp;$D8&amp;"*")</f>
        <v>#DIV/0!</v>
      </c>
      <c r="F8" s="164" t="e">
        <f ca="1">COUNTIFS(Table2[Date Notified (Adjusted)],"&gt;="&amp;F$3,Table2[Date Notified (Adjusted)],"&lt;"&amp;G$3,Table2[Level of Review Required],"*"&amp;$AC$3&amp;"*",Table2[Calculated Location],"*"&amp;$D8&amp;"*")/COUNTIFS(Table2[ReviewDecision],"*decision*",Table2[Date Notified (Adjusted)],"&gt;="&amp;F$3,Table2[Date Notified (Adjusted)],"&lt;"&amp;G$3,Table2[Calculated Location],"*"&amp;$D8&amp;"*")</f>
        <v>#DIV/0!</v>
      </c>
      <c r="G8" s="164" t="e">
        <f ca="1">COUNTIFS(Table2[Date Notified (Adjusted)],"&gt;="&amp;G$3,Table2[Date Notified (Adjusted)],"&lt;"&amp;H$3,Table2[Level of Review Required],"*"&amp;$AC$3&amp;"*",Table2[Calculated Location],"*"&amp;$D8&amp;"*")/COUNTIFS(Table2[ReviewDecision],"*decision*",Table2[Date Notified (Adjusted)],"&gt;="&amp;G$3,Table2[Date Notified (Adjusted)],"&lt;"&amp;H$3,Table2[Calculated Location],"*"&amp;$D8&amp;"*")</f>
        <v>#DIV/0!</v>
      </c>
      <c r="H8" s="164" t="e">
        <f ca="1">COUNTIFS(Table2[Date Notified (Adjusted)],"&gt;="&amp;H$3,Table2[Date Notified (Adjusted)],"&lt;"&amp;I$3,Table2[Level of Review Required],"*"&amp;$AC$3&amp;"*",Table2[Calculated Location],"*"&amp;$D8&amp;"*")/COUNTIFS(Table2[ReviewDecision],"*decision*",Table2[Date Notified (Adjusted)],"&gt;="&amp;H$3,Table2[Date Notified (Adjusted)],"&lt;"&amp;I$3,Table2[Calculated Location],"*"&amp;$D8&amp;"*")</f>
        <v>#DIV/0!</v>
      </c>
      <c r="I8" s="164" t="e">
        <f ca="1">COUNTIFS(Table2[Date Notified (Adjusted)],"&gt;="&amp;I$3,Table2[Date Notified (Adjusted)],"&lt;"&amp;J$3,Table2[Level of Review Required],"*"&amp;$AC$3&amp;"*",Table2[Calculated Location],"*"&amp;$D8&amp;"*")/COUNTIFS(Table2[ReviewDecision],"*decision*",Table2[Date Notified (Adjusted)],"&gt;="&amp;I$3,Table2[Date Notified (Adjusted)],"&lt;"&amp;J$3,Table2[Calculated Location],"*"&amp;$D8&amp;"*")</f>
        <v>#DIV/0!</v>
      </c>
      <c r="J8" s="164" t="e">
        <f ca="1">COUNTIFS(Table2[Date Notified (Adjusted)],"&gt;="&amp;J$3,Table2[Date Notified (Adjusted)],"&lt;"&amp;K$3,Table2[Level of Review Required],"*"&amp;$AC$3&amp;"*",Table2[Calculated Location],"*"&amp;$D8&amp;"*")/COUNTIFS(Table2[ReviewDecision],"*decision*",Table2[Date Notified (Adjusted)],"&gt;="&amp;J$3,Table2[Date Notified (Adjusted)],"&lt;"&amp;K$3,Table2[Calculated Location],"*"&amp;$D8&amp;"*")</f>
        <v>#DIV/0!</v>
      </c>
      <c r="K8" s="164" t="e">
        <f ca="1">COUNTIFS(Table2[Date Notified (Adjusted)],"&gt;="&amp;K$3,Table2[Date Notified (Adjusted)],"&lt;"&amp;L$3,Table2[Level of Review Required],"*"&amp;$AC$3&amp;"*",Table2[Calculated Location],"*"&amp;$D8&amp;"*")/COUNTIFS(Table2[ReviewDecision],"*decision*",Table2[Date Notified (Adjusted)],"&gt;="&amp;K$3,Table2[Date Notified (Adjusted)],"&lt;"&amp;L$3,Table2[Calculated Location],"*"&amp;$D8&amp;"*")</f>
        <v>#DIV/0!</v>
      </c>
      <c r="L8" s="164" t="e">
        <f ca="1">COUNTIFS(Table2[Date Notified (Adjusted)],"&gt;="&amp;L$3,Table2[Date Notified (Adjusted)],"&lt;"&amp;M$3,Table2[Level of Review Required],"*"&amp;$AC$3&amp;"*",Table2[Calculated Location],"*"&amp;$D8&amp;"*")/COUNTIFS(Table2[ReviewDecision],"*decision*",Table2[Date Notified (Adjusted)],"&gt;="&amp;L$3,Table2[Date Notified (Adjusted)],"&lt;"&amp;M$3,Table2[Calculated Location],"*"&amp;$D8&amp;"*")</f>
        <v>#DIV/0!</v>
      </c>
      <c r="M8" s="164" t="e">
        <f ca="1">COUNTIFS(Table2[Date Notified (Adjusted)],"&gt;="&amp;M$3,Table2[Date Notified (Adjusted)],"&lt;"&amp;N$3,Table2[Level of Review Required],"*"&amp;$AC$3&amp;"*",Table2[Calculated Location],"*"&amp;$D8&amp;"*")/COUNTIFS(Table2[ReviewDecision],"*decision*",Table2[Date Notified (Adjusted)],"&gt;="&amp;M$3,Table2[Date Notified (Adjusted)],"&lt;"&amp;N$3,Table2[Calculated Location],"*"&amp;$D8&amp;"*")</f>
        <v>#DIV/0!</v>
      </c>
      <c r="N8" s="164" t="e">
        <f ca="1">COUNTIFS(Table2[Date Notified (Adjusted)],"&gt;="&amp;N$3,Table2[Date Notified (Adjusted)],"&lt;"&amp;O$3,Table2[Level of Review Required],"*"&amp;$AC$3&amp;"*",Table2[Calculated Location],"*"&amp;$D8&amp;"*")/COUNTIFS(Table2[ReviewDecision],"*decision*",Table2[Date Notified (Adjusted)],"&gt;="&amp;N$3,Table2[Date Notified (Adjusted)],"&lt;"&amp;O$3,Table2[Calculated Location],"*"&amp;$D8&amp;"*")</f>
        <v>#DIV/0!</v>
      </c>
      <c r="O8" s="164" t="e">
        <f ca="1">COUNTIFS(Table2[Date Notified (Adjusted)],"&gt;="&amp;O$3,Table2[Date Notified (Adjusted)],"&lt;"&amp;P$3,Table2[Level of Review Required],"*"&amp;$AC$3&amp;"*",Table2[Calculated Location],"*"&amp;$D8&amp;"*")/COUNTIFS(Table2[ReviewDecision],"*decision*",Table2[Date Notified (Adjusted)],"&gt;="&amp;O$3,Table2[Date Notified (Adjusted)],"&lt;"&amp;P$3,Table2[Calculated Location],"*"&amp;$D8&amp;"*")</f>
        <v>#DIV/0!</v>
      </c>
      <c r="P8" s="164" t="e">
        <f ca="1">COUNTIFS(Table2[Date Notified (Adjusted)],"&gt;="&amp;P$3,Table2[Date Notified (Adjusted)],"&lt;"&amp;Q$3,Table2[Level of Review Required],"*"&amp;$AC$3&amp;"*",Table2[Calculated Location],"*"&amp;$D8&amp;"*")/COUNTIFS(Table2[ReviewDecision],"*decision*",Table2[Date Notified (Adjusted)],"&gt;="&amp;P$3,Table2[Date Notified (Adjusted)],"&lt;"&amp;Q$3,Table2[Calculated Location],"*"&amp;$D8&amp;"*")</f>
        <v>#DIV/0!</v>
      </c>
      <c r="Q8" s="164" t="e">
        <f ca="1">COUNTIFS(Table2[Date Notified (Adjusted)],"&gt;="&amp;Q$3,Table2[Date Notified (Adjusted)],"&lt;"&amp;R$3,Table2[Level of Review Required],"*"&amp;$AC$3&amp;"*",Table2[Calculated Location],"*"&amp;$D8&amp;"*")/COUNTIFS(Table2[ReviewDecision],"*decision*",Table2[Date Notified (Adjusted)],"&gt;="&amp;Q$3,Table2[Date Notified (Adjusted)],"&lt;"&amp;R$3,Table2[Calculated Location],"*"&amp;$D8&amp;"*")</f>
        <v>#DIV/0!</v>
      </c>
      <c r="R8" s="164" t="e">
        <f ca="1">COUNTIFS(Table2[Date Notified (Adjusted)],"&gt;="&amp;R$3,Table2[Date Notified (Adjusted)],"&lt;"&amp;S$3,Table2[Level of Review Required],"*"&amp;$AC$3&amp;"*",Table2[Calculated Location],"*"&amp;$D8&amp;"*")/COUNTIFS(Table2[ReviewDecision],"*decision*",Table2[Date Notified (Adjusted)],"&gt;="&amp;R$3,Table2[Date Notified (Adjusted)],"&lt;"&amp;S$3,Table2[Calculated Location],"*"&amp;$D8&amp;"*")</f>
        <v>#DIV/0!</v>
      </c>
      <c r="S8" s="164" t="e">
        <f ca="1">COUNTIFS(Table2[Date Notified (Adjusted)],"&gt;="&amp;S$3,Table2[Date Notified (Adjusted)],"&lt;"&amp;T$3,Table2[Level of Review Required],"*"&amp;$AC$3&amp;"*",Table2[Calculated Location],"*"&amp;$D8&amp;"*")/COUNTIFS(Table2[ReviewDecision],"*decision*",Table2[Date Notified (Adjusted)],"&gt;="&amp;S$3,Table2[Date Notified (Adjusted)],"&lt;"&amp;T$3,Table2[Calculated Location],"*"&amp;$D8&amp;"*")</f>
        <v>#DIV/0!</v>
      </c>
      <c r="T8" s="164" t="e">
        <f ca="1">COUNTIFS(Table2[Date Notified (Adjusted)],"&gt;="&amp;T$3,Table2[Date Notified (Adjusted)],"&lt;"&amp;U$3,Table2[Level of Review Required],"*"&amp;$AC$3&amp;"*",Table2[Calculated Location],"*"&amp;$D8&amp;"*")/COUNTIFS(Table2[ReviewDecision],"*decision*",Table2[Date Notified (Adjusted)],"&gt;="&amp;T$3,Table2[Date Notified (Adjusted)],"&lt;"&amp;U$3,Table2[Calculated Location],"*"&amp;$D8&amp;"*")</f>
        <v>#DIV/0!</v>
      </c>
      <c r="U8" s="165"/>
      <c r="V8" s="161"/>
      <c r="W8" s="161">
        <f ca="1">COUNTIFS(Table2[Date Notified (Adjusted)],"&gt;="&amp;start125,Table2[Date Notified (Adjusted)],"&lt;="&amp;closeREP,Table2[Calculated Location],"*"&amp;$D8&amp;"*",Table2[Level of Review Required],"*"&amp;$AC$3&amp;"*")</f>
        <v>0</v>
      </c>
      <c r="X8" s="164" t="e">
        <f t="shared" ca="1" si="1"/>
        <v>#DIV/0!</v>
      </c>
      <c r="Y8" s="223">
        <f ca="1">COUNTIFS(Table2[ReviewDecision],"*decision*",Table2[Date Notified (Adjusted)],"&gt;="&amp;start125,Table2[Date Notified (Adjusted)],"&lt;="&amp;closeREP,Table2[Calculated Location],"*"&amp;$D8&amp;"*")</f>
        <v>0</v>
      </c>
      <c r="AD8" s="316" t="s">
        <v>155</v>
      </c>
      <c r="AE8" t="str">
        <f ca="1">CONCATENATE("is between ",TEXT(start125,"dd-mm-yy")," and ",TEXT(close30,"dd-mm-yy"))</f>
        <v>is between 01-10-21 and 31-12-22</v>
      </c>
    </row>
    <row r="9" spans="2:31" x14ac:dyDescent="0.25">
      <c r="B9" s="222" t="s">
        <v>260</v>
      </c>
      <c r="C9" s="161"/>
      <c r="D9" s="162" t="s">
        <v>123</v>
      </c>
      <c r="E9" s="163" t="e">
        <f ca="1">COUNTIFS(Table2[Date Notified (Adjusted)],"&gt;="&amp;E$3,Table2[Date Notified (Adjusted)],"&lt;"&amp;F$3,Table2[Level of Review Required],"*"&amp;$AC$3&amp;"*",Table2[Calculated Location],"*"&amp;$D9&amp;"*")/COUNTIFS(Table2[ReviewDecision],"*decision*",Table2[Date Notified (Adjusted)],"&gt;="&amp;E$3,Table2[Date Notified (Adjusted)],"&lt;"&amp;F$3,Table2[Calculated Location],"*"&amp;$D9&amp;"*")</f>
        <v>#DIV/0!</v>
      </c>
      <c r="F9" s="164" t="e">
        <f ca="1">COUNTIFS(Table2[Date Notified (Adjusted)],"&gt;="&amp;F$3,Table2[Date Notified (Adjusted)],"&lt;"&amp;G$3,Table2[Level of Review Required],"*"&amp;$AC$3&amp;"*",Table2[Calculated Location],"*"&amp;$D9&amp;"*")/COUNTIFS(Table2[ReviewDecision],"*decision*",Table2[Date Notified (Adjusted)],"&gt;="&amp;F$3,Table2[Date Notified (Adjusted)],"&lt;"&amp;G$3,Table2[Calculated Location],"*"&amp;$D9&amp;"*")</f>
        <v>#DIV/0!</v>
      </c>
      <c r="G9" s="164" t="e">
        <f ca="1">COUNTIFS(Table2[Date Notified (Adjusted)],"&gt;="&amp;G$3,Table2[Date Notified (Adjusted)],"&lt;"&amp;H$3,Table2[Level of Review Required],"*"&amp;$AC$3&amp;"*",Table2[Calculated Location],"*"&amp;$D9&amp;"*")/COUNTIFS(Table2[ReviewDecision],"*decision*",Table2[Date Notified (Adjusted)],"&gt;="&amp;G$3,Table2[Date Notified (Adjusted)],"&lt;"&amp;H$3,Table2[Calculated Location],"*"&amp;$D9&amp;"*")</f>
        <v>#DIV/0!</v>
      </c>
      <c r="H9" s="164" t="e">
        <f ca="1">COUNTIFS(Table2[Date Notified (Adjusted)],"&gt;="&amp;H$3,Table2[Date Notified (Adjusted)],"&lt;"&amp;I$3,Table2[Level of Review Required],"*"&amp;$AC$3&amp;"*",Table2[Calculated Location],"*"&amp;$D9&amp;"*")/COUNTIFS(Table2[ReviewDecision],"*decision*",Table2[Date Notified (Adjusted)],"&gt;="&amp;H$3,Table2[Date Notified (Adjusted)],"&lt;"&amp;I$3,Table2[Calculated Location],"*"&amp;$D9&amp;"*")</f>
        <v>#DIV/0!</v>
      </c>
      <c r="I9" s="164" t="e">
        <f ca="1">COUNTIFS(Table2[Date Notified (Adjusted)],"&gt;="&amp;I$3,Table2[Date Notified (Adjusted)],"&lt;"&amp;J$3,Table2[Level of Review Required],"*"&amp;$AC$3&amp;"*",Table2[Calculated Location],"*"&amp;$D9&amp;"*")/COUNTIFS(Table2[ReviewDecision],"*decision*",Table2[Date Notified (Adjusted)],"&gt;="&amp;I$3,Table2[Date Notified (Adjusted)],"&lt;"&amp;J$3,Table2[Calculated Location],"*"&amp;$D9&amp;"*")</f>
        <v>#DIV/0!</v>
      </c>
      <c r="J9" s="164" t="e">
        <f ca="1">COUNTIFS(Table2[Date Notified (Adjusted)],"&gt;="&amp;J$3,Table2[Date Notified (Adjusted)],"&lt;"&amp;K$3,Table2[Level of Review Required],"*"&amp;$AC$3&amp;"*",Table2[Calculated Location],"*"&amp;$D9&amp;"*")/COUNTIFS(Table2[ReviewDecision],"*decision*",Table2[Date Notified (Adjusted)],"&gt;="&amp;J$3,Table2[Date Notified (Adjusted)],"&lt;"&amp;K$3,Table2[Calculated Location],"*"&amp;$D9&amp;"*")</f>
        <v>#DIV/0!</v>
      </c>
      <c r="K9" s="164" t="e">
        <f ca="1">COUNTIFS(Table2[Date Notified (Adjusted)],"&gt;="&amp;K$3,Table2[Date Notified (Adjusted)],"&lt;"&amp;L$3,Table2[Level of Review Required],"*"&amp;$AC$3&amp;"*",Table2[Calculated Location],"*"&amp;$D9&amp;"*")/COUNTIFS(Table2[ReviewDecision],"*decision*",Table2[Date Notified (Adjusted)],"&gt;="&amp;K$3,Table2[Date Notified (Adjusted)],"&lt;"&amp;L$3,Table2[Calculated Location],"*"&amp;$D9&amp;"*")</f>
        <v>#DIV/0!</v>
      </c>
      <c r="L9" s="164" t="e">
        <f ca="1">COUNTIFS(Table2[Date Notified (Adjusted)],"&gt;="&amp;L$3,Table2[Date Notified (Adjusted)],"&lt;"&amp;M$3,Table2[Level of Review Required],"*"&amp;$AC$3&amp;"*",Table2[Calculated Location],"*"&amp;$D9&amp;"*")/COUNTIFS(Table2[ReviewDecision],"*decision*",Table2[Date Notified (Adjusted)],"&gt;="&amp;L$3,Table2[Date Notified (Adjusted)],"&lt;"&amp;M$3,Table2[Calculated Location],"*"&amp;$D9&amp;"*")</f>
        <v>#DIV/0!</v>
      </c>
      <c r="M9" s="164" t="e">
        <f ca="1">COUNTIFS(Table2[Date Notified (Adjusted)],"&gt;="&amp;M$3,Table2[Date Notified (Adjusted)],"&lt;"&amp;N$3,Table2[Level of Review Required],"*"&amp;$AC$3&amp;"*",Table2[Calculated Location],"*"&amp;$D9&amp;"*")/COUNTIFS(Table2[ReviewDecision],"*decision*",Table2[Date Notified (Adjusted)],"&gt;="&amp;M$3,Table2[Date Notified (Adjusted)],"&lt;"&amp;N$3,Table2[Calculated Location],"*"&amp;$D9&amp;"*")</f>
        <v>#DIV/0!</v>
      </c>
      <c r="N9" s="164" t="e">
        <f ca="1">COUNTIFS(Table2[Date Notified (Adjusted)],"&gt;="&amp;N$3,Table2[Date Notified (Adjusted)],"&lt;"&amp;O$3,Table2[Level of Review Required],"*"&amp;$AC$3&amp;"*",Table2[Calculated Location],"*"&amp;$D9&amp;"*")/COUNTIFS(Table2[ReviewDecision],"*decision*",Table2[Date Notified (Adjusted)],"&gt;="&amp;N$3,Table2[Date Notified (Adjusted)],"&lt;"&amp;O$3,Table2[Calculated Location],"*"&amp;$D9&amp;"*")</f>
        <v>#DIV/0!</v>
      </c>
      <c r="O9" s="164" t="e">
        <f ca="1">COUNTIFS(Table2[Date Notified (Adjusted)],"&gt;="&amp;O$3,Table2[Date Notified (Adjusted)],"&lt;"&amp;P$3,Table2[Level of Review Required],"*"&amp;$AC$3&amp;"*",Table2[Calculated Location],"*"&amp;$D9&amp;"*")/COUNTIFS(Table2[ReviewDecision],"*decision*",Table2[Date Notified (Adjusted)],"&gt;="&amp;O$3,Table2[Date Notified (Adjusted)],"&lt;"&amp;P$3,Table2[Calculated Location],"*"&amp;$D9&amp;"*")</f>
        <v>#DIV/0!</v>
      </c>
      <c r="P9" s="164" t="e">
        <f ca="1">COUNTIFS(Table2[Date Notified (Adjusted)],"&gt;="&amp;P$3,Table2[Date Notified (Adjusted)],"&lt;"&amp;Q$3,Table2[Level of Review Required],"*"&amp;$AC$3&amp;"*",Table2[Calculated Location],"*"&amp;$D9&amp;"*")/COUNTIFS(Table2[ReviewDecision],"*decision*",Table2[Date Notified (Adjusted)],"&gt;="&amp;P$3,Table2[Date Notified (Adjusted)],"&lt;"&amp;Q$3,Table2[Calculated Location],"*"&amp;$D9&amp;"*")</f>
        <v>#DIV/0!</v>
      </c>
      <c r="Q9" s="164" t="e">
        <f ca="1">COUNTIFS(Table2[Date Notified (Adjusted)],"&gt;="&amp;Q$3,Table2[Date Notified (Adjusted)],"&lt;"&amp;R$3,Table2[Level of Review Required],"*"&amp;$AC$3&amp;"*",Table2[Calculated Location],"*"&amp;$D9&amp;"*")/COUNTIFS(Table2[ReviewDecision],"*decision*",Table2[Date Notified (Adjusted)],"&gt;="&amp;Q$3,Table2[Date Notified (Adjusted)],"&lt;"&amp;R$3,Table2[Calculated Location],"*"&amp;$D9&amp;"*")</f>
        <v>#DIV/0!</v>
      </c>
      <c r="R9" s="164" t="e">
        <f ca="1">COUNTIFS(Table2[Date Notified (Adjusted)],"&gt;="&amp;R$3,Table2[Date Notified (Adjusted)],"&lt;"&amp;S$3,Table2[Level of Review Required],"*"&amp;$AC$3&amp;"*",Table2[Calculated Location],"*"&amp;$D9&amp;"*")/COUNTIFS(Table2[ReviewDecision],"*decision*",Table2[Date Notified (Adjusted)],"&gt;="&amp;R$3,Table2[Date Notified (Adjusted)],"&lt;"&amp;S$3,Table2[Calculated Location],"*"&amp;$D9&amp;"*")</f>
        <v>#DIV/0!</v>
      </c>
      <c r="S9" s="164" t="e">
        <f ca="1">COUNTIFS(Table2[Date Notified (Adjusted)],"&gt;="&amp;S$3,Table2[Date Notified (Adjusted)],"&lt;"&amp;T$3,Table2[Level of Review Required],"*"&amp;$AC$3&amp;"*",Table2[Calculated Location],"*"&amp;$D9&amp;"*")/COUNTIFS(Table2[ReviewDecision],"*decision*",Table2[Date Notified (Adjusted)],"&gt;="&amp;S$3,Table2[Date Notified (Adjusted)],"&lt;"&amp;T$3,Table2[Calculated Location],"*"&amp;$D9&amp;"*")</f>
        <v>#DIV/0!</v>
      </c>
      <c r="T9" s="164" t="e">
        <f ca="1">COUNTIFS(Table2[Date Notified (Adjusted)],"&gt;="&amp;T$3,Table2[Date Notified (Adjusted)],"&lt;"&amp;U$3,Table2[Level of Review Required],"*"&amp;$AC$3&amp;"*",Table2[Calculated Location],"*"&amp;$D9&amp;"*")/COUNTIFS(Table2[ReviewDecision],"*decision*",Table2[Date Notified (Adjusted)],"&gt;="&amp;T$3,Table2[Date Notified (Adjusted)],"&lt;"&amp;U$3,Table2[Calculated Location],"*"&amp;$D9&amp;"*")</f>
        <v>#DIV/0!</v>
      </c>
      <c r="U9" s="165"/>
      <c r="V9" s="161"/>
      <c r="W9" s="161">
        <f ca="1">COUNTIFS(Table2[Date Notified (Adjusted)],"&gt;="&amp;start125,Table2[Date Notified (Adjusted)],"&lt;="&amp;closeREP,Table2[Calculated Location],"*"&amp;$D9&amp;"*",Table2[Level of Review Required],"*"&amp;$AC$3&amp;"*")</f>
        <v>0</v>
      </c>
      <c r="X9" s="164" t="e">
        <f t="shared" ca="1" si="1"/>
        <v>#DIV/0!</v>
      </c>
      <c r="Y9" s="223">
        <f ca="1">COUNTIFS(Table2[ReviewDecision],"*decision*",Table2[Date Notified (Adjusted)],"&gt;="&amp;start125,Table2[Date Notified (Adjusted)],"&lt;="&amp;closeREP,Table2[Calculated Location],"*"&amp;$D9&amp;"*")</f>
        <v>0</v>
      </c>
      <c r="AD9" s="317" t="s">
        <v>156</v>
      </c>
      <c r="AE9" t="s">
        <v>470</v>
      </c>
    </row>
    <row r="10" spans="2:31" x14ac:dyDescent="0.25">
      <c r="B10" s="222" t="s">
        <v>261</v>
      </c>
      <c r="C10" s="161"/>
      <c r="D10" s="162" t="s">
        <v>117</v>
      </c>
      <c r="E10" s="163" t="e">
        <f ca="1">COUNTIFS(Table2[Date Notified (Adjusted)],"&gt;="&amp;E$3,Table2[Date Notified (Adjusted)],"&lt;"&amp;F$3,Table2[Level of Review Required],"*"&amp;$AC$3&amp;"*",Table2[Calculated Location],"*"&amp;$D10&amp;"*")/COUNTIFS(Table2[ReviewDecision],"*decision*",Table2[Date Notified (Adjusted)],"&gt;="&amp;E$3,Table2[Date Notified (Adjusted)],"&lt;"&amp;F$3,Table2[Calculated Location],"*"&amp;$D10&amp;"*")</f>
        <v>#DIV/0!</v>
      </c>
      <c r="F10" s="164" t="e">
        <f ca="1">COUNTIFS(Table2[Date Notified (Adjusted)],"&gt;="&amp;F$3,Table2[Date Notified (Adjusted)],"&lt;"&amp;G$3,Table2[Level of Review Required],"*"&amp;$AC$3&amp;"*",Table2[Calculated Location],"*"&amp;$D10&amp;"*")/COUNTIFS(Table2[ReviewDecision],"*decision*",Table2[Date Notified (Adjusted)],"&gt;="&amp;F$3,Table2[Date Notified (Adjusted)],"&lt;"&amp;G$3,Table2[Calculated Location],"*"&amp;$D10&amp;"*")</f>
        <v>#DIV/0!</v>
      </c>
      <c r="G10" s="164" t="e">
        <f ca="1">COUNTIFS(Table2[Date Notified (Adjusted)],"&gt;="&amp;G$3,Table2[Date Notified (Adjusted)],"&lt;"&amp;H$3,Table2[Level of Review Required],"*"&amp;$AC$3&amp;"*",Table2[Calculated Location],"*"&amp;$D10&amp;"*")/COUNTIFS(Table2[ReviewDecision],"*decision*",Table2[Date Notified (Adjusted)],"&gt;="&amp;G$3,Table2[Date Notified (Adjusted)],"&lt;"&amp;H$3,Table2[Calculated Location],"*"&amp;$D10&amp;"*")</f>
        <v>#DIV/0!</v>
      </c>
      <c r="H10" s="164" t="e">
        <f ca="1">COUNTIFS(Table2[Date Notified (Adjusted)],"&gt;="&amp;H$3,Table2[Date Notified (Adjusted)],"&lt;"&amp;I$3,Table2[Level of Review Required],"*"&amp;$AC$3&amp;"*",Table2[Calculated Location],"*"&amp;$D10&amp;"*")/COUNTIFS(Table2[ReviewDecision],"*decision*",Table2[Date Notified (Adjusted)],"&gt;="&amp;H$3,Table2[Date Notified (Adjusted)],"&lt;"&amp;I$3,Table2[Calculated Location],"*"&amp;$D10&amp;"*")</f>
        <v>#DIV/0!</v>
      </c>
      <c r="I10" s="164" t="e">
        <f ca="1">COUNTIFS(Table2[Date Notified (Adjusted)],"&gt;="&amp;I$3,Table2[Date Notified (Adjusted)],"&lt;"&amp;J$3,Table2[Level of Review Required],"*"&amp;$AC$3&amp;"*",Table2[Calculated Location],"*"&amp;$D10&amp;"*")/COUNTIFS(Table2[ReviewDecision],"*decision*",Table2[Date Notified (Adjusted)],"&gt;="&amp;I$3,Table2[Date Notified (Adjusted)],"&lt;"&amp;J$3,Table2[Calculated Location],"*"&amp;$D10&amp;"*")</f>
        <v>#DIV/0!</v>
      </c>
      <c r="J10" s="164" t="e">
        <f ca="1">COUNTIFS(Table2[Date Notified (Adjusted)],"&gt;="&amp;J$3,Table2[Date Notified (Adjusted)],"&lt;"&amp;K$3,Table2[Level of Review Required],"*"&amp;$AC$3&amp;"*",Table2[Calculated Location],"*"&amp;$D10&amp;"*")/COUNTIFS(Table2[ReviewDecision],"*decision*",Table2[Date Notified (Adjusted)],"&gt;="&amp;J$3,Table2[Date Notified (Adjusted)],"&lt;"&amp;K$3,Table2[Calculated Location],"*"&amp;$D10&amp;"*")</f>
        <v>#DIV/0!</v>
      </c>
      <c r="K10" s="164" t="e">
        <f ca="1">COUNTIFS(Table2[Date Notified (Adjusted)],"&gt;="&amp;K$3,Table2[Date Notified (Adjusted)],"&lt;"&amp;L$3,Table2[Level of Review Required],"*"&amp;$AC$3&amp;"*",Table2[Calculated Location],"*"&amp;$D10&amp;"*")/COUNTIFS(Table2[ReviewDecision],"*decision*",Table2[Date Notified (Adjusted)],"&gt;="&amp;K$3,Table2[Date Notified (Adjusted)],"&lt;"&amp;L$3,Table2[Calculated Location],"*"&amp;$D10&amp;"*")</f>
        <v>#DIV/0!</v>
      </c>
      <c r="L10" s="164" t="e">
        <f ca="1">COUNTIFS(Table2[Date Notified (Adjusted)],"&gt;="&amp;L$3,Table2[Date Notified (Adjusted)],"&lt;"&amp;M$3,Table2[Level of Review Required],"*"&amp;$AC$3&amp;"*",Table2[Calculated Location],"*"&amp;$D10&amp;"*")/COUNTIFS(Table2[ReviewDecision],"*decision*",Table2[Date Notified (Adjusted)],"&gt;="&amp;L$3,Table2[Date Notified (Adjusted)],"&lt;"&amp;M$3,Table2[Calculated Location],"*"&amp;$D10&amp;"*")</f>
        <v>#DIV/0!</v>
      </c>
      <c r="M10" s="164" t="e">
        <f ca="1">COUNTIFS(Table2[Date Notified (Adjusted)],"&gt;="&amp;M$3,Table2[Date Notified (Adjusted)],"&lt;"&amp;N$3,Table2[Level of Review Required],"*"&amp;$AC$3&amp;"*",Table2[Calculated Location],"*"&amp;$D10&amp;"*")/COUNTIFS(Table2[ReviewDecision],"*decision*",Table2[Date Notified (Adjusted)],"&gt;="&amp;M$3,Table2[Date Notified (Adjusted)],"&lt;"&amp;N$3,Table2[Calculated Location],"*"&amp;$D10&amp;"*")</f>
        <v>#DIV/0!</v>
      </c>
      <c r="N10" s="164" t="e">
        <f ca="1">COUNTIFS(Table2[Date Notified (Adjusted)],"&gt;="&amp;N$3,Table2[Date Notified (Adjusted)],"&lt;"&amp;O$3,Table2[Level of Review Required],"*"&amp;$AC$3&amp;"*",Table2[Calculated Location],"*"&amp;$D10&amp;"*")/COUNTIFS(Table2[ReviewDecision],"*decision*",Table2[Date Notified (Adjusted)],"&gt;="&amp;N$3,Table2[Date Notified (Adjusted)],"&lt;"&amp;O$3,Table2[Calculated Location],"*"&amp;$D10&amp;"*")</f>
        <v>#DIV/0!</v>
      </c>
      <c r="O10" s="164" t="e">
        <f ca="1">COUNTIFS(Table2[Date Notified (Adjusted)],"&gt;="&amp;O$3,Table2[Date Notified (Adjusted)],"&lt;"&amp;P$3,Table2[Level of Review Required],"*"&amp;$AC$3&amp;"*",Table2[Calculated Location],"*"&amp;$D10&amp;"*")/COUNTIFS(Table2[ReviewDecision],"*decision*",Table2[Date Notified (Adjusted)],"&gt;="&amp;O$3,Table2[Date Notified (Adjusted)],"&lt;"&amp;P$3,Table2[Calculated Location],"*"&amp;$D10&amp;"*")</f>
        <v>#DIV/0!</v>
      </c>
      <c r="P10" s="164" t="e">
        <f ca="1">COUNTIFS(Table2[Date Notified (Adjusted)],"&gt;="&amp;P$3,Table2[Date Notified (Adjusted)],"&lt;"&amp;Q$3,Table2[Level of Review Required],"*"&amp;$AC$3&amp;"*",Table2[Calculated Location],"*"&amp;$D10&amp;"*")/COUNTIFS(Table2[ReviewDecision],"*decision*",Table2[Date Notified (Adjusted)],"&gt;="&amp;P$3,Table2[Date Notified (Adjusted)],"&lt;"&amp;Q$3,Table2[Calculated Location],"*"&amp;$D10&amp;"*")</f>
        <v>#DIV/0!</v>
      </c>
      <c r="Q10" s="164" t="e">
        <f ca="1">COUNTIFS(Table2[Date Notified (Adjusted)],"&gt;="&amp;Q$3,Table2[Date Notified (Adjusted)],"&lt;"&amp;R$3,Table2[Level of Review Required],"*"&amp;$AC$3&amp;"*",Table2[Calculated Location],"*"&amp;$D10&amp;"*")/COUNTIFS(Table2[ReviewDecision],"*decision*",Table2[Date Notified (Adjusted)],"&gt;="&amp;Q$3,Table2[Date Notified (Adjusted)],"&lt;"&amp;R$3,Table2[Calculated Location],"*"&amp;$D10&amp;"*")</f>
        <v>#DIV/0!</v>
      </c>
      <c r="R10" s="164" t="e">
        <f ca="1">COUNTIFS(Table2[Date Notified (Adjusted)],"&gt;="&amp;R$3,Table2[Date Notified (Adjusted)],"&lt;"&amp;S$3,Table2[Level of Review Required],"*"&amp;$AC$3&amp;"*",Table2[Calculated Location],"*"&amp;$D10&amp;"*")/COUNTIFS(Table2[ReviewDecision],"*decision*",Table2[Date Notified (Adjusted)],"&gt;="&amp;R$3,Table2[Date Notified (Adjusted)],"&lt;"&amp;S$3,Table2[Calculated Location],"*"&amp;$D10&amp;"*")</f>
        <v>#DIV/0!</v>
      </c>
      <c r="S10" s="164" t="e">
        <f ca="1">COUNTIFS(Table2[Date Notified (Adjusted)],"&gt;="&amp;S$3,Table2[Date Notified (Adjusted)],"&lt;"&amp;T$3,Table2[Level of Review Required],"*"&amp;$AC$3&amp;"*",Table2[Calculated Location],"*"&amp;$D10&amp;"*")/COUNTIFS(Table2[ReviewDecision],"*decision*",Table2[Date Notified (Adjusted)],"&gt;="&amp;S$3,Table2[Date Notified (Adjusted)],"&lt;"&amp;T$3,Table2[Calculated Location],"*"&amp;$D10&amp;"*")</f>
        <v>#DIV/0!</v>
      </c>
      <c r="T10" s="164" t="e">
        <f ca="1">COUNTIFS(Table2[Date Notified (Adjusted)],"&gt;="&amp;T$3,Table2[Date Notified (Adjusted)],"&lt;"&amp;U$3,Table2[Level of Review Required],"*"&amp;$AC$3&amp;"*",Table2[Calculated Location],"*"&amp;$D10&amp;"*")/COUNTIFS(Table2[ReviewDecision],"*decision*",Table2[Date Notified (Adjusted)],"&gt;="&amp;T$3,Table2[Date Notified (Adjusted)],"&lt;"&amp;U$3,Table2[Calculated Location],"*"&amp;$D10&amp;"*")</f>
        <v>#DIV/0!</v>
      </c>
      <c r="U10" s="165"/>
      <c r="V10" s="161"/>
      <c r="W10" s="161">
        <f ca="1">COUNTIFS(Table2[Date Notified (Adjusted)],"&gt;="&amp;start125,Table2[Date Notified (Adjusted)],"&lt;="&amp;closeREP,Table2[Calculated Location],"*"&amp;$D10&amp;"*",Table2[Level of Review Required],"*"&amp;$AC$3&amp;"*")</f>
        <v>0</v>
      </c>
      <c r="X10" s="164" t="e">
        <f t="shared" ca="1" si="1"/>
        <v>#DIV/0!</v>
      </c>
      <c r="Y10" s="223">
        <f ca="1">COUNTIFS(Table2[ReviewDecision],"*decision*",Table2[Date Notified (Adjusted)],"&gt;="&amp;start125,Table2[Date Notified (Adjusted)],"&lt;="&amp;closeREP,Table2[Calculated Location],"*"&amp;$D10&amp;"*")</f>
        <v>0</v>
      </c>
    </row>
    <row r="11" spans="2:31" x14ac:dyDescent="0.25">
      <c r="B11" s="224" t="s">
        <v>262</v>
      </c>
      <c r="C11" s="166"/>
      <c r="D11" s="167" t="s">
        <v>104</v>
      </c>
      <c r="E11" s="168" t="e">
        <f ca="1">COUNTIFS(Table2[Date Notified (Adjusted)],"&gt;="&amp;E$3,Table2[Date Notified (Adjusted)],"&lt;"&amp;F$3,Table2[Level of Review Required],"*"&amp;$AC$3&amp;"*",Table2[Calculated Location],"*"&amp;$D11&amp;"*")/COUNTIFS(Table2[ReviewDecision],"*decision*",Table2[Date Notified (Adjusted)],"&gt;="&amp;E$3,Table2[Date Notified (Adjusted)],"&lt;"&amp;F$3,Table2[Calculated Location],"*"&amp;$D11&amp;"*")</f>
        <v>#DIV/0!</v>
      </c>
      <c r="F11" s="169" t="e">
        <f ca="1">COUNTIFS(Table2[Date Notified (Adjusted)],"&gt;="&amp;F$3,Table2[Date Notified (Adjusted)],"&lt;"&amp;G$3,Table2[Level of Review Required],"*"&amp;$AC$3&amp;"*",Table2[Calculated Location],"*"&amp;$D11&amp;"*")/COUNTIFS(Table2[ReviewDecision],"*decision*",Table2[Date Notified (Adjusted)],"&gt;="&amp;F$3,Table2[Date Notified (Adjusted)],"&lt;"&amp;G$3,Table2[Calculated Location],"*"&amp;$D11&amp;"*")</f>
        <v>#DIV/0!</v>
      </c>
      <c r="G11" s="169" t="e">
        <f ca="1">COUNTIFS(Table2[Date Notified (Adjusted)],"&gt;="&amp;G$3,Table2[Date Notified (Adjusted)],"&lt;"&amp;H$3,Table2[Level of Review Required],"*"&amp;$AC$3&amp;"*",Table2[Calculated Location],"*"&amp;$D11&amp;"*")/COUNTIFS(Table2[ReviewDecision],"*decision*",Table2[Date Notified (Adjusted)],"&gt;="&amp;G$3,Table2[Date Notified (Adjusted)],"&lt;"&amp;H$3,Table2[Calculated Location],"*"&amp;$D11&amp;"*")</f>
        <v>#DIV/0!</v>
      </c>
      <c r="H11" s="169" t="e">
        <f ca="1">COUNTIFS(Table2[Date Notified (Adjusted)],"&gt;="&amp;H$3,Table2[Date Notified (Adjusted)],"&lt;"&amp;I$3,Table2[Level of Review Required],"*"&amp;$AC$3&amp;"*",Table2[Calculated Location],"*"&amp;$D11&amp;"*")/COUNTIFS(Table2[ReviewDecision],"*decision*",Table2[Date Notified (Adjusted)],"&gt;="&amp;H$3,Table2[Date Notified (Adjusted)],"&lt;"&amp;I$3,Table2[Calculated Location],"*"&amp;$D11&amp;"*")</f>
        <v>#DIV/0!</v>
      </c>
      <c r="I11" s="169" t="e">
        <f ca="1">COUNTIFS(Table2[Date Notified (Adjusted)],"&gt;="&amp;I$3,Table2[Date Notified (Adjusted)],"&lt;"&amp;J$3,Table2[Level of Review Required],"*"&amp;$AC$3&amp;"*",Table2[Calculated Location],"*"&amp;$D11&amp;"*")/COUNTIFS(Table2[ReviewDecision],"*decision*",Table2[Date Notified (Adjusted)],"&gt;="&amp;I$3,Table2[Date Notified (Adjusted)],"&lt;"&amp;J$3,Table2[Calculated Location],"*"&amp;$D11&amp;"*")</f>
        <v>#DIV/0!</v>
      </c>
      <c r="J11" s="169" t="e">
        <f ca="1">COUNTIFS(Table2[Date Notified (Adjusted)],"&gt;="&amp;J$3,Table2[Date Notified (Adjusted)],"&lt;"&amp;K$3,Table2[Level of Review Required],"*"&amp;$AC$3&amp;"*",Table2[Calculated Location],"*"&amp;$D11&amp;"*")/COUNTIFS(Table2[ReviewDecision],"*decision*",Table2[Date Notified (Adjusted)],"&gt;="&amp;J$3,Table2[Date Notified (Adjusted)],"&lt;"&amp;K$3,Table2[Calculated Location],"*"&amp;$D11&amp;"*")</f>
        <v>#DIV/0!</v>
      </c>
      <c r="K11" s="169" t="e">
        <f ca="1">COUNTIFS(Table2[Date Notified (Adjusted)],"&gt;="&amp;K$3,Table2[Date Notified (Adjusted)],"&lt;"&amp;L$3,Table2[Level of Review Required],"*"&amp;$AC$3&amp;"*",Table2[Calculated Location],"*"&amp;$D11&amp;"*")/COUNTIFS(Table2[ReviewDecision],"*decision*",Table2[Date Notified (Adjusted)],"&gt;="&amp;K$3,Table2[Date Notified (Adjusted)],"&lt;"&amp;L$3,Table2[Calculated Location],"*"&amp;$D11&amp;"*")</f>
        <v>#DIV/0!</v>
      </c>
      <c r="L11" s="169" t="e">
        <f ca="1">COUNTIFS(Table2[Date Notified (Adjusted)],"&gt;="&amp;L$3,Table2[Date Notified (Adjusted)],"&lt;"&amp;M$3,Table2[Level of Review Required],"*"&amp;$AC$3&amp;"*",Table2[Calculated Location],"*"&amp;$D11&amp;"*")/COUNTIFS(Table2[ReviewDecision],"*decision*",Table2[Date Notified (Adjusted)],"&gt;="&amp;L$3,Table2[Date Notified (Adjusted)],"&lt;"&amp;M$3,Table2[Calculated Location],"*"&amp;$D11&amp;"*")</f>
        <v>#DIV/0!</v>
      </c>
      <c r="M11" s="169" t="e">
        <f ca="1">COUNTIFS(Table2[Date Notified (Adjusted)],"&gt;="&amp;M$3,Table2[Date Notified (Adjusted)],"&lt;"&amp;N$3,Table2[Level of Review Required],"*"&amp;$AC$3&amp;"*",Table2[Calculated Location],"*"&amp;$D11&amp;"*")/COUNTIFS(Table2[ReviewDecision],"*decision*",Table2[Date Notified (Adjusted)],"&gt;="&amp;M$3,Table2[Date Notified (Adjusted)],"&lt;"&amp;N$3,Table2[Calculated Location],"*"&amp;$D11&amp;"*")</f>
        <v>#DIV/0!</v>
      </c>
      <c r="N11" s="169" t="e">
        <f ca="1">COUNTIFS(Table2[Date Notified (Adjusted)],"&gt;="&amp;N$3,Table2[Date Notified (Adjusted)],"&lt;"&amp;O$3,Table2[Level of Review Required],"*"&amp;$AC$3&amp;"*",Table2[Calculated Location],"*"&amp;$D11&amp;"*")/COUNTIFS(Table2[ReviewDecision],"*decision*",Table2[Date Notified (Adjusted)],"&gt;="&amp;N$3,Table2[Date Notified (Adjusted)],"&lt;"&amp;O$3,Table2[Calculated Location],"*"&amp;$D11&amp;"*")</f>
        <v>#DIV/0!</v>
      </c>
      <c r="O11" s="169" t="e">
        <f ca="1">COUNTIFS(Table2[Date Notified (Adjusted)],"&gt;="&amp;O$3,Table2[Date Notified (Adjusted)],"&lt;"&amp;P$3,Table2[Level of Review Required],"*"&amp;$AC$3&amp;"*",Table2[Calculated Location],"*"&amp;$D11&amp;"*")/COUNTIFS(Table2[ReviewDecision],"*decision*",Table2[Date Notified (Adjusted)],"&gt;="&amp;O$3,Table2[Date Notified (Adjusted)],"&lt;"&amp;P$3,Table2[Calculated Location],"*"&amp;$D11&amp;"*")</f>
        <v>#DIV/0!</v>
      </c>
      <c r="P11" s="169" t="e">
        <f ca="1">COUNTIFS(Table2[Date Notified (Adjusted)],"&gt;="&amp;P$3,Table2[Date Notified (Adjusted)],"&lt;"&amp;Q$3,Table2[Level of Review Required],"*"&amp;$AC$3&amp;"*",Table2[Calculated Location],"*"&amp;$D11&amp;"*")/COUNTIFS(Table2[ReviewDecision],"*decision*",Table2[Date Notified (Adjusted)],"&gt;="&amp;P$3,Table2[Date Notified (Adjusted)],"&lt;"&amp;Q$3,Table2[Calculated Location],"*"&amp;$D11&amp;"*")</f>
        <v>#DIV/0!</v>
      </c>
      <c r="Q11" s="169" t="e">
        <f ca="1">COUNTIFS(Table2[Date Notified (Adjusted)],"&gt;="&amp;Q$3,Table2[Date Notified (Adjusted)],"&lt;"&amp;R$3,Table2[Level of Review Required],"*"&amp;$AC$3&amp;"*",Table2[Calculated Location],"*"&amp;$D11&amp;"*")/COUNTIFS(Table2[ReviewDecision],"*decision*",Table2[Date Notified (Adjusted)],"&gt;="&amp;Q$3,Table2[Date Notified (Adjusted)],"&lt;"&amp;R$3,Table2[Calculated Location],"*"&amp;$D11&amp;"*")</f>
        <v>#DIV/0!</v>
      </c>
      <c r="R11" s="169" t="e">
        <f ca="1">COUNTIFS(Table2[Date Notified (Adjusted)],"&gt;="&amp;R$3,Table2[Date Notified (Adjusted)],"&lt;"&amp;S$3,Table2[Level of Review Required],"*"&amp;$AC$3&amp;"*",Table2[Calculated Location],"*"&amp;$D11&amp;"*")/COUNTIFS(Table2[ReviewDecision],"*decision*",Table2[Date Notified (Adjusted)],"&gt;="&amp;R$3,Table2[Date Notified (Adjusted)],"&lt;"&amp;S$3,Table2[Calculated Location],"*"&amp;$D11&amp;"*")</f>
        <v>#DIV/0!</v>
      </c>
      <c r="S11" s="169" t="e">
        <f ca="1">COUNTIFS(Table2[Date Notified (Adjusted)],"&gt;="&amp;S$3,Table2[Date Notified (Adjusted)],"&lt;"&amp;T$3,Table2[Level of Review Required],"*"&amp;$AC$3&amp;"*",Table2[Calculated Location],"*"&amp;$D11&amp;"*")/COUNTIFS(Table2[ReviewDecision],"*decision*",Table2[Date Notified (Adjusted)],"&gt;="&amp;S$3,Table2[Date Notified (Adjusted)],"&lt;"&amp;T$3,Table2[Calculated Location],"*"&amp;$D11&amp;"*")</f>
        <v>#DIV/0!</v>
      </c>
      <c r="T11" s="169" t="e">
        <f ca="1">COUNTIFS(Table2[Date Notified (Adjusted)],"&gt;="&amp;T$3,Table2[Date Notified (Adjusted)],"&lt;"&amp;U$3,Table2[Level of Review Required],"*"&amp;$AC$3&amp;"*",Table2[Calculated Location],"*"&amp;$D11&amp;"*")/COUNTIFS(Table2[ReviewDecision],"*decision*",Table2[Date Notified (Adjusted)],"&gt;="&amp;T$3,Table2[Date Notified (Adjusted)],"&lt;"&amp;U$3,Table2[Calculated Location],"*"&amp;$D11&amp;"*")</f>
        <v>#DIV/0!</v>
      </c>
      <c r="U11" s="170"/>
      <c r="V11" s="166"/>
      <c r="W11" s="166">
        <f ca="1">COUNTIFS(Table2[Date Notified (Adjusted)],"&gt;="&amp;start125,Table2[Date Notified (Adjusted)],"&lt;="&amp;closeREP,Table2[Calculated Location],"*"&amp;$D11&amp;"*",Table2[Level of Review Required],"*"&amp;$AC$3&amp;"*")</f>
        <v>0</v>
      </c>
      <c r="X11" s="169" t="e">
        <f t="shared" ca="1" si="1"/>
        <v>#DIV/0!</v>
      </c>
      <c r="Y11" s="225">
        <f ca="1">COUNTIFS(Table2[ReviewDecision],"*decision*",Table2[Date Notified (Adjusted)],"&gt;="&amp;start125,Table2[Date Notified (Adjusted)],"&lt;="&amp;closeREP,Table2[Calculated Location],"*"&amp;$D11&amp;"*")</f>
        <v>0</v>
      </c>
      <c r="AD11" t="s">
        <v>477</v>
      </c>
    </row>
    <row r="12" spans="2:31" x14ac:dyDescent="0.25">
      <c r="B12" s="211" t="s">
        <v>154</v>
      </c>
      <c r="C12" s="13"/>
      <c r="D12" s="268" t="s">
        <v>246</v>
      </c>
      <c r="E12" s="172"/>
      <c r="F12" s="173"/>
      <c r="G12" s="173"/>
      <c r="H12" s="173"/>
      <c r="I12" s="173"/>
      <c r="J12" s="173"/>
      <c r="K12" s="173"/>
      <c r="L12" s="173"/>
      <c r="M12" s="173"/>
      <c r="N12" s="173"/>
      <c r="O12" s="173"/>
      <c r="P12" s="173"/>
      <c r="Q12" s="173"/>
      <c r="R12" s="173"/>
      <c r="S12" s="173"/>
      <c r="T12" s="173"/>
      <c r="U12" s="174"/>
      <c r="V12" s="174"/>
      <c r="W12" s="174">
        <f ca="1">SUM(W4:W11)</f>
        <v>0</v>
      </c>
      <c r="X12" s="173" t="e">
        <f ca="1">W12/Y12</f>
        <v>#DIV/0!</v>
      </c>
      <c r="Y12" s="212">
        <f ca="1">SUM(Y4:Y11)</f>
        <v>0</v>
      </c>
      <c r="AD12" t="s">
        <v>473</v>
      </c>
      <c r="AE12" s="318" t="s">
        <v>474</v>
      </c>
    </row>
    <row r="13" spans="2:31" x14ac:dyDescent="0.25">
      <c r="B13" s="220" t="s">
        <v>105</v>
      </c>
      <c r="C13" s="157"/>
      <c r="D13" s="158" t="s">
        <v>124</v>
      </c>
      <c r="E13" s="159" t="e">
        <f ca="1">COUNTIFS(Table2[Date Notified (Adjusted)],"&gt;="&amp;E$3,Table2[Date Notified (Adjusted)],"&lt;"&amp;F$3,Table2[Level of Review Required],"*"&amp;$AC$3&amp;"*",Table2[Calculated Location],"*"&amp;$D13&amp;"*")/COUNTIFS(Table2[ReviewDecision],"*decision*",Table2[Date Notified (Adjusted)],"&gt;="&amp;E$3,Table2[Date Notified (Adjusted)],"&lt;"&amp;F$3,Table2[Calculated Location],"*"&amp;$D13&amp;"*")</f>
        <v>#DIV/0!</v>
      </c>
      <c r="F13" s="160" t="e">
        <f ca="1">COUNTIFS(Table2[Date Notified (Adjusted)],"&gt;="&amp;F$3,Table2[Date Notified (Adjusted)],"&lt;"&amp;G$3,Table2[Level of Review Required],"*"&amp;$AC$3&amp;"*",Table2[Calculated Location],"*"&amp;$D13&amp;"*")/COUNTIFS(Table2[ReviewDecision],"*decision*",Table2[Date Notified (Adjusted)],"&gt;="&amp;F$3,Table2[Date Notified (Adjusted)],"&lt;"&amp;G$3,Table2[Calculated Location],"*"&amp;$D13&amp;"*")</f>
        <v>#DIV/0!</v>
      </c>
      <c r="G13" s="160" t="e">
        <f ca="1">COUNTIFS(Table2[Date Notified (Adjusted)],"&gt;="&amp;G$3,Table2[Date Notified (Adjusted)],"&lt;"&amp;H$3,Table2[Level of Review Required],"*"&amp;$AC$3&amp;"*",Table2[Calculated Location],"*"&amp;$D13&amp;"*")/COUNTIFS(Table2[ReviewDecision],"*decision*",Table2[Date Notified (Adjusted)],"&gt;="&amp;G$3,Table2[Date Notified (Adjusted)],"&lt;"&amp;H$3,Table2[Calculated Location],"*"&amp;$D13&amp;"*")</f>
        <v>#DIV/0!</v>
      </c>
      <c r="H13" s="160" t="e">
        <f ca="1">COUNTIFS(Table2[Date Notified (Adjusted)],"&gt;="&amp;H$3,Table2[Date Notified (Adjusted)],"&lt;"&amp;I$3,Table2[Level of Review Required],"*"&amp;$AC$3&amp;"*",Table2[Calculated Location],"*"&amp;$D13&amp;"*")/COUNTIFS(Table2[ReviewDecision],"*decision*",Table2[Date Notified (Adjusted)],"&gt;="&amp;H$3,Table2[Date Notified (Adjusted)],"&lt;"&amp;I$3,Table2[Calculated Location],"*"&amp;$D13&amp;"*")</f>
        <v>#DIV/0!</v>
      </c>
      <c r="I13" s="160" t="e">
        <f ca="1">COUNTIFS(Table2[Date Notified (Adjusted)],"&gt;="&amp;I$3,Table2[Date Notified (Adjusted)],"&lt;"&amp;J$3,Table2[Level of Review Required],"*"&amp;$AC$3&amp;"*",Table2[Calculated Location],"*"&amp;$D13&amp;"*")/COUNTIFS(Table2[ReviewDecision],"*decision*",Table2[Date Notified (Adjusted)],"&gt;="&amp;I$3,Table2[Date Notified (Adjusted)],"&lt;"&amp;J$3,Table2[Calculated Location],"*"&amp;$D13&amp;"*")</f>
        <v>#DIV/0!</v>
      </c>
      <c r="J13" s="160" t="e">
        <f ca="1">COUNTIFS(Table2[Date Notified (Adjusted)],"&gt;="&amp;J$3,Table2[Date Notified (Adjusted)],"&lt;"&amp;K$3,Table2[Level of Review Required],"*"&amp;$AC$3&amp;"*",Table2[Calculated Location],"*"&amp;$D13&amp;"*")/COUNTIFS(Table2[ReviewDecision],"*decision*",Table2[Date Notified (Adjusted)],"&gt;="&amp;J$3,Table2[Date Notified (Adjusted)],"&lt;"&amp;K$3,Table2[Calculated Location],"*"&amp;$D13&amp;"*")</f>
        <v>#DIV/0!</v>
      </c>
      <c r="K13" s="160" t="e">
        <f ca="1">COUNTIFS(Table2[Date Notified (Adjusted)],"&gt;="&amp;K$3,Table2[Date Notified (Adjusted)],"&lt;"&amp;L$3,Table2[Level of Review Required],"*"&amp;$AC$3&amp;"*",Table2[Calculated Location],"*"&amp;$D13&amp;"*")/COUNTIFS(Table2[ReviewDecision],"*decision*",Table2[Date Notified (Adjusted)],"&gt;="&amp;K$3,Table2[Date Notified (Adjusted)],"&lt;"&amp;L$3,Table2[Calculated Location],"*"&amp;$D13&amp;"*")</f>
        <v>#DIV/0!</v>
      </c>
      <c r="L13" s="160" t="e">
        <f ca="1">COUNTIFS(Table2[Date Notified (Adjusted)],"&gt;="&amp;L$3,Table2[Date Notified (Adjusted)],"&lt;"&amp;M$3,Table2[Level of Review Required],"*"&amp;$AC$3&amp;"*",Table2[Calculated Location],"*"&amp;$D13&amp;"*")/COUNTIFS(Table2[ReviewDecision],"*decision*",Table2[Date Notified (Adjusted)],"&gt;="&amp;L$3,Table2[Date Notified (Adjusted)],"&lt;"&amp;M$3,Table2[Calculated Location],"*"&amp;$D13&amp;"*")</f>
        <v>#DIV/0!</v>
      </c>
      <c r="M13" s="160" t="e">
        <f ca="1">COUNTIFS(Table2[Date Notified (Adjusted)],"&gt;="&amp;M$3,Table2[Date Notified (Adjusted)],"&lt;"&amp;N$3,Table2[Level of Review Required],"*"&amp;$AC$3&amp;"*",Table2[Calculated Location],"*"&amp;$D13&amp;"*")/COUNTIFS(Table2[ReviewDecision],"*decision*",Table2[Date Notified (Adjusted)],"&gt;="&amp;M$3,Table2[Date Notified (Adjusted)],"&lt;"&amp;N$3,Table2[Calculated Location],"*"&amp;$D13&amp;"*")</f>
        <v>#DIV/0!</v>
      </c>
      <c r="N13" s="160" t="e">
        <f ca="1">COUNTIFS(Table2[Date Notified (Adjusted)],"&gt;="&amp;N$3,Table2[Date Notified (Adjusted)],"&lt;"&amp;O$3,Table2[Level of Review Required],"*"&amp;$AC$3&amp;"*",Table2[Calculated Location],"*"&amp;$D13&amp;"*")/COUNTIFS(Table2[ReviewDecision],"*decision*",Table2[Date Notified (Adjusted)],"&gt;="&amp;N$3,Table2[Date Notified (Adjusted)],"&lt;"&amp;O$3,Table2[Calculated Location],"*"&amp;$D13&amp;"*")</f>
        <v>#DIV/0!</v>
      </c>
      <c r="O13" s="160" t="e">
        <f ca="1">COUNTIFS(Table2[Date Notified (Adjusted)],"&gt;="&amp;O$3,Table2[Date Notified (Adjusted)],"&lt;"&amp;P$3,Table2[Level of Review Required],"*"&amp;$AC$3&amp;"*",Table2[Calculated Location],"*"&amp;$D13&amp;"*")/COUNTIFS(Table2[ReviewDecision],"*decision*",Table2[Date Notified (Adjusted)],"&gt;="&amp;O$3,Table2[Date Notified (Adjusted)],"&lt;"&amp;P$3,Table2[Calculated Location],"*"&amp;$D13&amp;"*")</f>
        <v>#DIV/0!</v>
      </c>
      <c r="P13" s="160" t="e">
        <f ca="1">COUNTIFS(Table2[Date Notified (Adjusted)],"&gt;="&amp;P$3,Table2[Date Notified (Adjusted)],"&lt;"&amp;Q$3,Table2[Level of Review Required],"*"&amp;$AC$3&amp;"*",Table2[Calculated Location],"*"&amp;$D13&amp;"*")/COUNTIFS(Table2[ReviewDecision],"*decision*",Table2[Date Notified (Adjusted)],"&gt;="&amp;P$3,Table2[Date Notified (Adjusted)],"&lt;"&amp;Q$3,Table2[Calculated Location],"*"&amp;$D13&amp;"*")</f>
        <v>#DIV/0!</v>
      </c>
      <c r="Q13" s="160" t="e">
        <f ca="1">COUNTIFS(Table2[Date Notified (Adjusted)],"&gt;="&amp;Q$3,Table2[Date Notified (Adjusted)],"&lt;"&amp;R$3,Table2[Level of Review Required],"*"&amp;$AC$3&amp;"*",Table2[Calculated Location],"*"&amp;$D13&amp;"*")/COUNTIFS(Table2[ReviewDecision],"*decision*",Table2[Date Notified (Adjusted)],"&gt;="&amp;Q$3,Table2[Date Notified (Adjusted)],"&lt;"&amp;R$3,Table2[Calculated Location],"*"&amp;$D13&amp;"*")</f>
        <v>#DIV/0!</v>
      </c>
      <c r="R13" s="160" t="e">
        <f ca="1">COUNTIFS(Table2[Date Notified (Adjusted)],"&gt;="&amp;R$3,Table2[Date Notified (Adjusted)],"&lt;"&amp;S$3,Table2[Level of Review Required],"*"&amp;$AC$3&amp;"*",Table2[Calculated Location],"*"&amp;$D13&amp;"*")/COUNTIFS(Table2[ReviewDecision],"*decision*",Table2[Date Notified (Adjusted)],"&gt;="&amp;R$3,Table2[Date Notified (Adjusted)],"&lt;"&amp;S$3,Table2[Calculated Location],"*"&amp;$D13&amp;"*")</f>
        <v>#DIV/0!</v>
      </c>
      <c r="S13" s="160" t="e">
        <f ca="1">COUNTIFS(Table2[Date Notified (Adjusted)],"&gt;="&amp;S$3,Table2[Date Notified (Adjusted)],"&lt;"&amp;T$3,Table2[Level of Review Required],"*"&amp;$AC$3&amp;"*",Table2[Calculated Location],"*"&amp;$D13&amp;"*")/COUNTIFS(Table2[ReviewDecision],"*decision*",Table2[Date Notified (Adjusted)],"&gt;="&amp;S$3,Table2[Date Notified (Adjusted)],"&lt;"&amp;T$3,Table2[Calculated Location],"*"&amp;$D13&amp;"*")</f>
        <v>#DIV/0!</v>
      </c>
      <c r="T13" s="160" t="e">
        <f ca="1">COUNTIFS(Table2[Date Notified (Adjusted)],"&gt;="&amp;T$3,Table2[Date Notified (Adjusted)],"&lt;"&amp;U$3,Table2[Level of Review Required],"*"&amp;$AC$3&amp;"*",Table2[Calculated Location],"*"&amp;$D13&amp;"*")/COUNTIFS(Table2[ReviewDecision],"*decision*",Table2[Date Notified (Adjusted)],"&gt;="&amp;T$3,Table2[Date Notified (Adjusted)],"&lt;"&amp;U$3,Table2[Calculated Location],"*"&amp;$D13&amp;"*")</f>
        <v>#DIV/0!</v>
      </c>
      <c r="U13" s="157"/>
      <c r="V13" s="157"/>
      <c r="W13" s="157">
        <f ca="1">COUNTIFS(Table2[Date Notified (Adjusted)],"&gt;="&amp;start125,Table2[Date Notified (Adjusted)],"&lt;="&amp;closeREP,Table2[Calculated Location],"*"&amp;$D13&amp;"*",Table2[Level of Review Required],"*"&amp;$AC$3&amp;"*")</f>
        <v>0</v>
      </c>
      <c r="X13" s="160" t="e">
        <f t="shared" ca="1" si="1"/>
        <v>#DIV/0!</v>
      </c>
      <c r="Y13" s="221">
        <f ca="1">COUNTIFS(Table2[ReviewDecision],"*decision*",Table2[Date Notified (Adjusted)],"&gt;="&amp;start125,Table2[Date Notified (Adjusted)],"&lt;="&amp;closeREP,Table2[Calculated Location],"*"&amp;$D13&amp;"*")</f>
        <v>0</v>
      </c>
      <c r="AD13" s="317" t="s">
        <v>253</v>
      </c>
      <c r="AE13" t="str">
        <f ca="1">CONCATENATE("is between ",TEXT(start125,"dd-mm-yy")," and ",TEXT(close30,"dd-mm-yy"))</f>
        <v>is between 01-10-21 and 31-12-22</v>
      </c>
    </row>
    <row r="14" spans="2:31" x14ac:dyDescent="0.25">
      <c r="B14" s="222" t="s">
        <v>106</v>
      </c>
      <c r="C14" s="161"/>
      <c r="D14" s="162" t="s">
        <v>125</v>
      </c>
      <c r="E14" s="163" t="e">
        <f ca="1">COUNTIFS(Table2[Date Notified (Adjusted)],"&gt;="&amp;E$3,Table2[Date Notified (Adjusted)],"&lt;"&amp;F$3,Table2[Level of Review Required],"*"&amp;$AC$3&amp;"*",Table2[Calculated Location],"*"&amp;$D14&amp;"*")/COUNTIFS(Table2[ReviewDecision],"*decision*",Table2[Date Notified (Adjusted)],"&gt;="&amp;E$3,Table2[Date Notified (Adjusted)],"&lt;"&amp;F$3,Table2[Calculated Location],"*"&amp;$D14&amp;"*")</f>
        <v>#DIV/0!</v>
      </c>
      <c r="F14" s="164" t="e">
        <f ca="1">COUNTIFS(Table2[Date Notified (Adjusted)],"&gt;="&amp;F$3,Table2[Date Notified (Adjusted)],"&lt;"&amp;G$3,Table2[Level of Review Required],"*"&amp;$AC$3&amp;"*",Table2[Calculated Location],"*"&amp;$D14&amp;"*")/COUNTIFS(Table2[ReviewDecision],"*decision*",Table2[Date Notified (Adjusted)],"&gt;="&amp;F$3,Table2[Date Notified (Adjusted)],"&lt;"&amp;G$3,Table2[Calculated Location],"*"&amp;$D14&amp;"*")</f>
        <v>#DIV/0!</v>
      </c>
      <c r="G14" s="164" t="e">
        <f ca="1">COUNTIFS(Table2[Date Notified (Adjusted)],"&gt;="&amp;G$3,Table2[Date Notified (Adjusted)],"&lt;"&amp;H$3,Table2[Level of Review Required],"*"&amp;$AC$3&amp;"*",Table2[Calculated Location],"*"&amp;$D14&amp;"*")/COUNTIFS(Table2[ReviewDecision],"*decision*",Table2[Date Notified (Adjusted)],"&gt;="&amp;G$3,Table2[Date Notified (Adjusted)],"&lt;"&amp;H$3,Table2[Calculated Location],"*"&amp;$D14&amp;"*")</f>
        <v>#DIV/0!</v>
      </c>
      <c r="H14" s="164" t="e">
        <f ca="1">COUNTIFS(Table2[Date Notified (Adjusted)],"&gt;="&amp;H$3,Table2[Date Notified (Adjusted)],"&lt;"&amp;I$3,Table2[Level of Review Required],"*"&amp;$AC$3&amp;"*",Table2[Calculated Location],"*"&amp;$D14&amp;"*")/COUNTIFS(Table2[ReviewDecision],"*decision*",Table2[Date Notified (Adjusted)],"&gt;="&amp;H$3,Table2[Date Notified (Adjusted)],"&lt;"&amp;I$3,Table2[Calculated Location],"*"&amp;$D14&amp;"*")</f>
        <v>#DIV/0!</v>
      </c>
      <c r="I14" s="164" t="e">
        <f ca="1">COUNTIFS(Table2[Date Notified (Adjusted)],"&gt;="&amp;I$3,Table2[Date Notified (Adjusted)],"&lt;"&amp;J$3,Table2[Level of Review Required],"*"&amp;$AC$3&amp;"*",Table2[Calculated Location],"*"&amp;$D14&amp;"*")/COUNTIFS(Table2[ReviewDecision],"*decision*",Table2[Date Notified (Adjusted)],"&gt;="&amp;I$3,Table2[Date Notified (Adjusted)],"&lt;"&amp;J$3,Table2[Calculated Location],"*"&amp;$D14&amp;"*")</f>
        <v>#DIV/0!</v>
      </c>
      <c r="J14" s="164" t="e">
        <f ca="1">COUNTIFS(Table2[Date Notified (Adjusted)],"&gt;="&amp;J$3,Table2[Date Notified (Adjusted)],"&lt;"&amp;K$3,Table2[Level of Review Required],"*"&amp;$AC$3&amp;"*",Table2[Calculated Location],"*"&amp;$D14&amp;"*")/COUNTIFS(Table2[ReviewDecision],"*decision*",Table2[Date Notified (Adjusted)],"&gt;="&amp;J$3,Table2[Date Notified (Adjusted)],"&lt;"&amp;K$3,Table2[Calculated Location],"*"&amp;$D14&amp;"*")</f>
        <v>#DIV/0!</v>
      </c>
      <c r="K14" s="164" t="e">
        <f ca="1">COUNTIFS(Table2[Date Notified (Adjusted)],"&gt;="&amp;K$3,Table2[Date Notified (Adjusted)],"&lt;"&amp;L$3,Table2[Level of Review Required],"*"&amp;$AC$3&amp;"*",Table2[Calculated Location],"*"&amp;$D14&amp;"*")/COUNTIFS(Table2[ReviewDecision],"*decision*",Table2[Date Notified (Adjusted)],"&gt;="&amp;K$3,Table2[Date Notified (Adjusted)],"&lt;"&amp;L$3,Table2[Calculated Location],"*"&amp;$D14&amp;"*")</f>
        <v>#DIV/0!</v>
      </c>
      <c r="L14" s="164" t="e">
        <f ca="1">COUNTIFS(Table2[Date Notified (Adjusted)],"&gt;="&amp;L$3,Table2[Date Notified (Adjusted)],"&lt;"&amp;M$3,Table2[Level of Review Required],"*"&amp;$AC$3&amp;"*",Table2[Calculated Location],"*"&amp;$D14&amp;"*")/COUNTIFS(Table2[ReviewDecision],"*decision*",Table2[Date Notified (Adjusted)],"&gt;="&amp;L$3,Table2[Date Notified (Adjusted)],"&lt;"&amp;M$3,Table2[Calculated Location],"*"&amp;$D14&amp;"*")</f>
        <v>#DIV/0!</v>
      </c>
      <c r="M14" s="164" t="e">
        <f ca="1">COUNTIFS(Table2[Date Notified (Adjusted)],"&gt;="&amp;M$3,Table2[Date Notified (Adjusted)],"&lt;"&amp;N$3,Table2[Level of Review Required],"*"&amp;$AC$3&amp;"*",Table2[Calculated Location],"*"&amp;$D14&amp;"*")/COUNTIFS(Table2[ReviewDecision],"*decision*",Table2[Date Notified (Adjusted)],"&gt;="&amp;M$3,Table2[Date Notified (Adjusted)],"&lt;"&amp;N$3,Table2[Calculated Location],"*"&amp;$D14&amp;"*")</f>
        <v>#DIV/0!</v>
      </c>
      <c r="N14" s="164" t="e">
        <f ca="1">COUNTIFS(Table2[Date Notified (Adjusted)],"&gt;="&amp;N$3,Table2[Date Notified (Adjusted)],"&lt;"&amp;O$3,Table2[Level of Review Required],"*"&amp;$AC$3&amp;"*",Table2[Calculated Location],"*"&amp;$D14&amp;"*")/COUNTIFS(Table2[ReviewDecision],"*decision*",Table2[Date Notified (Adjusted)],"&gt;="&amp;N$3,Table2[Date Notified (Adjusted)],"&lt;"&amp;O$3,Table2[Calculated Location],"*"&amp;$D14&amp;"*")</f>
        <v>#DIV/0!</v>
      </c>
      <c r="O14" s="164" t="e">
        <f ca="1">COUNTIFS(Table2[Date Notified (Adjusted)],"&gt;="&amp;O$3,Table2[Date Notified (Adjusted)],"&lt;"&amp;P$3,Table2[Level of Review Required],"*"&amp;$AC$3&amp;"*",Table2[Calculated Location],"*"&amp;$D14&amp;"*")/COUNTIFS(Table2[ReviewDecision],"*decision*",Table2[Date Notified (Adjusted)],"&gt;="&amp;O$3,Table2[Date Notified (Adjusted)],"&lt;"&amp;P$3,Table2[Calculated Location],"*"&amp;$D14&amp;"*")</f>
        <v>#DIV/0!</v>
      </c>
      <c r="P14" s="164" t="e">
        <f ca="1">COUNTIFS(Table2[Date Notified (Adjusted)],"&gt;="&amp;P$3,Table2[Date Notified (Adjusted)],"&lt;"&amp;Q$3,Table2[Level of Review Required],"*"&amp;$AC$3&amp;"*",Table2[Calculated Location],"*"&amp;$D14&amp;"*")/COUNTIFS(Table2[ReviewDecision],"*decision*",Table2[Date Notified (Adjusted)],"&gt;="&amp;P$3,Table2[Date Notified (Adjusted)],"&lt;"&amp;Q$3,Table2[Calculated Location],"*"&amp;$D14&amp;"*")</f>
        <v>#DIV/0!</v>
      </c>
      <c r="Q14" s="164" t="e">
        <f ca="1">COUNTIFS(Table2[Date Notified (Adjusted)],"&gt;="&amp;Q$3,Table2[Date Notified (Adjusted)],"&lt;"&amp;R$3,Table2[Level of Review Required],"*"&amp;$AC$3&amp;"*",Table2[Calculated Location],"*"&amp;$D14&amp;"*")/COUNTIFS(Table2[ReviewDecision],"*decision*",Table2[Date Notified (Adjusted)],"&gt;="&amp;Q$3,Table2[Date Notified (Adjusted)],"&lt;"&amp;R$3,Table2[Calculated Location],"*"&amp;$D14&amp;"*")</f>
        <v>#DIV/0!</v>
      </c>
      <c r="R14" s="164" t="e">
        <f ca="1">COUNTIFS(Table2[Date Notified (Adjusted)],"&gt;="&amp;R$3,Table2[Date Notified (Adjusted)],"&lt;"&amp;S$3,Table2[Level of Review Required],"*"&amp;$AC$3&amp;"*",Table2[Calculated Location],"*"&amp;$D14&amp;"*")/COUNTIFS(Table2[ReviewDecision],"*decision*",Table2[Date Notified (Adjusted)],"&gt;="&amp;R$3,Table2[Date Notified (Adjusted)],"&lt;"&amp;S$3,Table2[Calculated Location],"*"&amp;$D14&amp;"*")</f>
        <v>#DIV/0!</v>
      </c>
      <c r="S14" s="164" t="e">
        <f ca="1">COUNTIFS(Table2[Date Notified (Adjusted)],"&gt;="&amp;S$3,Table2[Date Notified (Adjusted)],"&lt;"&amp;T$3,Table2[Level of Review Required],"*"&amp;$AC$3&amp;"*",Table2[Calculated Location],"*"&amp;$D14&amp;"*")/COUNTIFS(Table2[ReviewDecision],"*decision*",Table2[Date Notified (Adjusted)],"&gt;="&amp;S$3,Table2[Date Notified (Adjusted)],"&lt;"&amp;T$3,Table2[Calculated Location],"*"&amp;$D14&amp;"*")</f>
        <v>#DIV/0!</v>
      </c>
      <c r="T14" s="164" t="e">
        <f ca="1">COUNTIFS(Table2[Date Notified (Adjusted)],"&gt;="&amp;T$3,Table2[Date Notified (Adjusted)],"&lt;"&amp;U$3,Table2[Level of Review Required],"*"&amp;$AC$3&amp;"*",Table2[Calculated Location],"*"&amp;$D14&amp;"*")/COUNTIFS(Table2[ReviewDecision],"*decision*",Table2[Date Notified (Adjusted)],"&gt;="&amp;T$3,Table2[Date Notified (Adjusted)],"&lt;"&amp;U$3,Table2[Calculated Location],"*"&amp;$D14&amp;"*")</f>
        <v>#DIV/0!</v>
      </c>
      <c r="U14" s="161"/>
      <c r="V14" s="161"/>
      <c r="W14" s="161">
        <f ca="1">COUNTIFS(Table2[Date Notified (Adjusted)],"&gt;="&amp;start125,Table2[Date Notified (Adjusted)],"&lt;="&amp;closeREP,Table2[Calculated Location],"*"&amp;$D14&amp;"*",Table2[Level of Review Required],"*"&amp;$AC$3&amp;"*")</f>
        <v>0</v>
      </c>
      <c r="X14" s="164" t="e">
        <f t="shared" ca="1" si="1"/>
        <v>#DIV/0!</v>
      </c>
      <c r="Y14" s="223">
        <f ca="1">COUNTIFS(Table2[ReviewDecision],"*decision*",Table2[Date Notified (Adjusted)],"&gt;="&amp;start125,Table2[Date Notified (Adjusted)],"&lt;="&amp;closeREP,Table2[Calculated Location],"*"&amp;$D14&amp;"*")</f>
        <v>0</v>
      </c>
      <c r="AD14" s="316" t="s">
        <v>155</v>
      </c>
      <c r="AE14" t="s">
        <v>470</v>
      </c>
    </row>
    <row r="15" spans="2:31" x14ac:dyDescent="0.25">
      <c r="B15" s="222" t="s">
        <v>107</v>
      </c>
      <c r="C15" s="161"/>
      <c r="D15" s="162" t="s">
        <v>126</v>
      </c>
      <c r="E15" s="163" t="e">
        <f ca="1">COUNTIFS(Table2[Date Notified (Adjusted)],"&gt;="&amp;E$3,Table2[Date Notified (Adjusted)],"&lt;"&amp;F$3,Table2[Level of Review Required],"*"&amp;$AC$3&amp;"*",Table2[Calculated Location],"*"&amp;$D15&amp;"*")/COUNTIFS(Table2[ReviewDecision],"*decision*",Table2[Date Notified (Adjusted)],"&gt;="&amp;E$3,Table2[Date Notified (Adjusted)],"&lt;"&amp;F$3,Table2[Calculated Location],"*"&amp;$D15&amp;"*")</f>
        <v>#DIV/0!</v>
      </c>
      <c r="F15" s="164" t="e">
        <f ca="1">COUNTIFS(Table2[Date Notified (Adjusted)],"&gt;="&amp;F$3,Table2[Date Notified (Adjusted)],"&lt;"&amp;G$3,Table2[Level of Review Required],"*"&amp;$AC$3&amp;"*",Table2[Calculated Location],"*"&amp;$D15&amp;"*")/COUNTIFS(Table2[ReviewDecision],"*decision*",Table2[Date Notified (Adjusted)],"&gt;="&amp;F$3,Table2[Date Notified (Adjusted)],"&lt;"&amp;G$3,Table2[Calculated Location],"*"&amp;$D15&amp;"*")</f>
        <v>#DIV/0!</v>
      </c>
      <c r="G15" s="164" t="e">
        <f ca="1">COUNTIFS(Table2[Date Notified (Adjusted)],"&gt;="&amp;G$3,Table2[Date Notified (Adjusted)],"&lt;"&amp;H$3,Table2[Level of Review Required],"*"&amp;$AC$3&amp;"*",Table2[Calculated Location],"*"&amp;$D15&amp;"*")/COUNTIFS(Table2[ReviewDecision],"*decision*",Table2[Date Notified (Adjusted)],"&gt;="&amp;G$3,Table2[Date Notified (Adjusted)],"&lt;"&amp;H$3,Table2[Calculated Location],"*"&amp;$D15&amp;"*")</f>
        <v>#DIV/0!</v>
      </c>
      <c r="H15" s="164" t="e">
        <f ca="1">COUNTIFS(Table2[Date Notified (Adjusted)],"&gt;="&amp;H$3,Table2[Date Notified (Adjusted)],"&lt;"&amp;I$3,Table2[Level of Review Required],"*"&amp;$AC$3&amp;"*",Table2[Calculated Location],"*"&amp;$D15&amp;"*")/COUNTIFS(Table2[ReviewDecision],"*decision*",Table2[Date Notified (Adjusted)],"&gt;="&amp;H$3,Table2[Date Notified (Adjusted)],"&lt;"&amp;I$3,Table2[Calculated Location],"*"&amp;$D15&amp;"*")</f>
        <v>#DIV/0!</v>
      </c>
      <c r="I15" s="164" t="e">
        <f ca="1">COUNTIFS(Table2[Date Notified (Adjusted)],"&gt;="&amp;I$3,Table2[Date Notified (Adjusted)],"&lt;"&amp;J$3,Table2[Level of Review Required],"*"&amp;$AC$3&amp;"*",Table2[Calculated Location],"*"&amp;$D15&amp;"*")/COUNTIFS(Table2[ReviewDecision],"*decision*",Table2[Date Notified (Adjusted)],"&gt;="&amp;I$3,Table2[Date Notified (Adjusted)],"&lt;"&amp;J$3,Table2[Calculated Location],"*"&amp;$D15&amp;"*")</f>
        <v>#DIV/0!</v>
      </c>
      <c r="J15" s="164" t="e">
        <f ca="1">COUNTIFS(Table2[Date Notified (Adjusted)],"&gt;="&amp;J$3,Table2[Date Notified (Adjusted)],"&lt;"&amp;K$3,Table2[Level of Review Required],"*"&amp;$AC$3&amp;"*",Table2[Calculated Location],"*"&amp;$D15&amp;"*")/COUNTIFS(Table2[ReviewDecision],"*decision*",Table2[Date Notified (Adjusted)],"&gt;="&amp;J$3,Table2[Date Notified (Adjusted)],"&lt;"&amp;K$3,Table2[Calculated Location],"*"&amp;$D15&amp;"*")</f>
        <v>#DIV/0!</v>
      </c>
      <c r="K15" s="164" t="e">
        <f ca="1">COUNTIFS(Table2[Date Notified (Adjusted)],"&gt;="&amp;K$3,Table2[Date Notified (Adjusted)],"&lt;"&amp;L$3,Table2[Level of Review Required],"*"&amp;$AC$3&amp;"*",Table2[Calculated Location],"*"&amp;$D15&amp;"*")/COUNTIFS(Table2[ReviewDecision],"*decision*",Table2[Date Notified (Adjusted)],"&gt;="&amp;K$3,Table2[Date Notified (Adjusted)],"&lt;"&amp;L$3,Table2[Calculated Location],"*"&amp;$D15&amp;"*")</f>
        <v>#DIV/0!</v>
      </c>
      <c r="L15" s="164" t="e">
        <f ca="1">COUNTIFS(Table2[Date Notified (Adjusted)],"&gt;="&amp;L$3,Table2[Date Notified (Adjusted)],"&lt;"&amp;M$3,Table2[Level of Review Required],"*"&amp;$AC$3&amp;"*",Table2[Calculated Location],"*"&amp;$D15&amp;"*")/COUNTIFS(Table2[ReviewDecision],"*decision*",Table2[Date Notified (Adjusted)],"&gt;="&amp;L$3,Table2[Date Notified (Adjusted)],"&lt;"&amp;M$3,Table2[Calculated Location],"*"&amp;$D15&amp;"*")</f>
        <v>#DIV/0!</v>
      </c>
      <c r="M15" s="164" t="e">
        <f ca="1">COUNTIFS(Table2[Date Notified (Adjusted)],"&gt;="&amp;M$3,Table2[Date Notified (Adjusted)],"&lt;"&amp;N$3,Table2[Level of Review Required],"*"&amp;$AC$3&amp;"*",Table2[Calculated Location],"*"&amp;$D15&amp;"*")/COUNTIFS(Table2[ReviewDecision],"*decision*",Table2[Date Notified (Adjusted)],"&gt;="&amp;M$3,Table2[Date Notified (Adjusted)],"&lt;"&amp;N$3,Table2[Calculated Location],"*"&amp;$D15&amp;"*")</f>
        <v>#DIV/0!</v>
      </c>
      <c r="N15" s="164" t="e">
        <f ca="1">COUNTIFS(Table2[Date Notified (Adjusted)],"&gt;="&amp;N$3,Table2[Date Notified (Adjusted)],"&lt;"&amp;O$3,Table2[Level of Review Required],"*"&amp;$AC$3&amp;"*",Table2[Calculated Location],"*"&amp;$D15&amp;"*")/COUNTIFS(Table2[ReviewDecision],"*decision*",Table2[Date Notified (Adjusted)],"&gt;="&amp;N$3,Table2[Date Notified (Adjusted)],"&lt;"&amp;O$3,Table2[Calculated Location],"*"&amp;$D15&amp;"*")</f>
        <v>#DIV/0!</v>
      </c>
      <c r="O15" s="164" t="e">
        <f ca="1">COUNTIFS(Table2[Date Notified (Adjusted)],"&gt;="&amp;O$3,Table2[Date Notified (Adjusted)],"&lt;"&amp;P$3,Table2[Level of Review Required],"*"&amp;$AC$3&amp;"*",Table2[Calculated Location],"*"&amp;$D15&amp;"*")/COUNTIFS(Table2[ReviewDecision],"*decision*",Table2[Date Notified (Adjusted)],"&gt;="&amp;O$3,Table2[Date Notified (Adjusted)],"&lt;"&amp;P$3,Table2[Calculated Location],"*"&amp;$D15&amp;"*")</f>
        <v>#DIV/0!</v>
      </c>
      <c r="P15" s="164" t="e">
        <f ca="1">COUNTIFS(Table2[Date Notified (Adjusted)],"&gt;="&amp;P$3,Table2[Date Notified (Adjusted)],"&lt;"&amp;Q$3,Table2[Level of Review Required],"*"&amp;$AC$3&amp;"*",Table2[Calculated Location],"*"&amp;$D15&amp;"*")/COUNTIFS(Table2[ReviewDecision],"*decision*",Table2[Date Notified (Adjusted)],"&gt;="&amp;P$3,Table2[Date Notified (Adjusted)],"&lt;"&amp;Q$3,Table2[Calculated Location],"*"&amp;$D15&amp;"*")</f>
        <v>#DIV/0!</v>
      </c>
      <c r="Q15" s="164" t="e">
        <f ca="1">COUNTIFS(Table2[Date Notified (Adjusted)],"&gt;="&amp;Q$3,Table2[Date Notified (Adjusted)],"&lt;"&amp;R$3,Table2[Level of Review Required],"*"&amp;$AC$3&amp;"*",Table2[Calculated Location],"*"&amp;$D15&amp;"*")/COUNTIFS(Table2[ReviewDecision],"*decision*",Table2[Date Notified (Adjusted)],"&gt;="&amp;Q$3,Table2[Date Notified (Adjusted)],"&lt;"&amp;R$3,Table2[Calculated Location],"*"&amp;$D15&amp;"*")</f>
        <v>#DIV/0!</v>
      </c>
      <c r="R15" s="164" t="e">
        <f ca="1">COUNTIFS(Table2[Date Notified (Adjusted)],"&gt;="&amp;R$3,Table2[Date Notified (Adjusted)],"&lt;"&amp;S$3,Table2[Level of Review Required],"*"&amp;$AC$3&amp;"*",Table2[Calculated Location],"*"&amp;$D15&amp;"*")/COUNTIFS(Table2[ReviewDecision],"*decision*",Table2[Date Notified (Adjusted)],"&gt;="&amp;R$3,Table2[Date Notified (Adjusted)],"&lt;"&amp;S$3,Table2[Calculated Location],"*"&amp;$D15&amp;"*")</f>
        <v>#DIV/0!</v>
      </c>
      <c r="S15" s="164" t="e">
        <f ca="1">COUNTIFS(Table2[Date Notified (Adjusted)],"&gt;="&amp;S$3,Table2[Date Notified (Adjusted)],"&lt;"&amp;T$3,Table2[Level of Review Required],"*"&amp;$AC$3&amp;"*",Table2[Calculated Location],"*"&amp;$D15&amp;"*")/COUNTIFS(Table2[ReviewDecision],"*decision*",Table2[Date Notified (Adjusted)],"&gt;="&amp;S$3,Table2[Date Notified (Adjusted)],"&lt;"&amp;T$3,Table2[Calculated Location],"*"&amp;$D15&amp;"*")</f>
        <v>#DIV/0!</v>
      </c>
      <c r="T15" s="164" t="e">
        <f ca="1">COUNTIFS(Table2[Date Notified (Adjusted)],"&gt;="&amp;T$3,Table2[Date Notified (Adjusted)],"&lt;"&amp;U$3,Table2[Level of Review Required],"*"&amp;$AC$3&amp;"*",Table2[Calculated Location],"*"&amp;$D15&amp;"*")/COUNTIFS(Table2[ReviewDecision],"*decision*",Table2[Date Notified (Adjusted)],"&gt;="&amp;T$3,Table2[Date Notified (Adjusted)],"&lt;"&amp;U$3,Table2[Calculated Location],"*"&amp;$D15&amp;"*")</f>
        <v>#DIV/0!</v>
      </c>
      <c r="U15" s="161"/>
      <c r="V15" s="161"/>
      <c r="W15" s="161">
        <f ca="1">COUNTIFS(Table2[Date Notified (Adjusted)],"&gt;="&amp;start125,Table2[Date Notified (Adjusted)],"&lt;="&amp;closeREP,Table2[Calculated Location],"*"&amp;$D15&amp;"*",Table2[Level of Review Required],"*"&amp;$AC$3&amp;"*")</f>
        <v>0</v>
      </c>
      <c r="X15" s="164" t="e">
        <f t="shared" ca="1" si="1"/>
        <v>#DIV/0!</v>
      </c>
      <c r="Y15" s="223">
        <f ca="1">COUNTIFS(Table2[ReviewDecision],"*decision*",Table2[Date Notified (Adjusted)],"&gt;="&amp;start125,Table2[Date Notified (Adjusted)],"&lt;="&amp;closeREP,Table2[Calculated Location],"*"&amp;$D15&amp;"*")</f>
        <v>0</v>
      </c>
      <c r="AD15" s="317" t="s">
        <v>156</v>
      </c>
    </row>
    <row r="16" spans="2:31" x14ac:dyDescent="0.25">
      <c r="B16" s="222" t="s">
        <v>108</v>
      </c>
      <c r="C16" s="161"/>
      <c r="D16" s="162" t="s">
        <v>127</v>
      </c>
      <c r="E16" s="163" t="e">
        <f ca="1">COUNTIFS(Table2[Date Notified (Adjusted)],"&gt;="&amp;E$3,Table2[Date Notified (Adjusted)],"&lt;"&amp;F$3,Table2[Level of Review Required],"*"&amp;$AC$3&amp;"*",Table2[Calculated Location],"*"&amp;$D16&amp;"*")/COUNTIFS(Table2[ReviewDecision],"*decision*",Table2[Date Notified (Adjusted)],"&gt;="&amp;E$3,Table2[Date Notified (Adjusted)],"&lt;"&amp;F$3,Table2[Calculated Location],"*"&amp;$D16&amp;"*")</f>
        <v>#DIV/0!</v>
      </c>
      <c r="F16" s="164" t="e">
        <f ca="1">COUNTIFS(Table2[Date Notified (Adjusted)],"&gt;="&amp;F$3,Table2[Date Notified (Adjusted)],"&lt;"&amp;G$3,Table2[Level of Review Required],"*"&amp;$AC$3&amp;"*",Table2[Calculated Location],"*"&amp;$D16&amp;"*")/COUNTIFS(Table2[ReviewDecision],"*decision*",Table2[Date Notified (Adjusted)],"&gt;="&amp;F$3,Table2[Date Notified (Adjusted)],"&lt;"&amp;G$3,Table2[Calculated Location],"*"&amp;$D16&amp;"*")</f>
        <v>#DIV/0!</v>
      </c>
      <c r="G16" s="164" t="e">
        <f ca="1">COUNTIFS(Table2[Date Notified (Adjusted)],"&gt;="&amp;G$3,Table2[Date Notified (Adjusted)],"&lt;"&amp;H$3,Table2[Level of Review Required],"*"&amp;$AC$3&amp;"*",Table2[Calculated Location],"*"&amp;$D16&amp;"*")/COUNTIFS(Table2[ReviewDecision],"*decision*",Table2[Date Notified (Adjusted)],"&gt;="&amp;G$3,Table2[Date Notified (Adjusted)],"&lt;"&amp;H$3,Table2[Calculated Location],"*"&amp;$D16&amp;"*")</f>
        <v>#DIV/0!</v>
      </c>
      <c r="H16" s="164" t="e">
        <f ca="1">COUNTIFS(Table2[Date Notified (Adjusted)],"&gt;="&amp;H$3,Table2[Date Notified (Adjusted)],"&lt;"&amp;I$3,Table2[Level of Review Required],"*"&amp;$AC$3&amp;"*",Table2[Calculated Location],"*"&amp;$D16&amp;"*")/COUNTIFS(Table2[ReviewDecision],"*decision*",Table2[Date Notified (Adjusted)],"&gt;="&amp;H$3,Table2[Date Notified (Adjusted)],"&lt;"&amp;I$3,Table2[Calculated Location],"*"&amp;$D16&amp;"*")</f>
        <v>#DIV/0!</v>
      </c>
      <c r="I16" s="164" t="e">
        <f ca="1">COUNTIFS(Table2[Date Notified (Adjusted)],"&gt;="&amp;I$3,Table2[Date Notified (Adjusted)],"&lt;"&amp;J$3,Table2[Level of Review Required],"*"&amp;$AC$3&amp;"*",Table2[Calculated Location],"*"&amp;$D16&amp;"*")/COUNTIFS(Table2[ReviewDecision],"*decision*",Table2[Date Notified (Adjusted)],"&gt;="&amp;I$3,Table2[Date Notified (Adjusted)],"&lt;"&amp;J$3,Table2[Calculated Location],"*"&amp;$D16&amp;"*")</f>
        <v>#DIV/0!</v>
      </c>
      <c r="J16" s="164" t="e">
        <f ca="1">COUNTIFS(Table2[Date Notified (Adjusted)],"&gt;="&amp;J$3,Table2[Date Notified (Adjusted)],"&lt;"&amp;K$3,Table2[Level of Review Required],"*"&amp;$AC$3&amp;"*",Table2[Calculated Location],"*"&amp;$D16&amp;"*")/COUNTIFS(Table2[ReviewDecision],"*decision*",Table2[Date Notified (Adjusted)],"&gt;="&amp;J$3,Table2[Date Notified (Adjusted)],"&lt;"&amp;K$3,Table2[Calculated Location],"*"&amp;$D16&amp;"*")</f>
        <v>#DIV/0!</v>
      </c>
      <c r="K16" s="164" t="e">
        <f ca="1">COUNTIFS(Table2[Date Notified (Adjusted)],"&gt;="&amp;K$3,Table2[Date Notified (Adjusted)],"&lt;"&amp;L$3,Table2[Level of Review Required],"*"&amp;$AC$3&amp;"*",Table2[Calculated Location],"*"&amp;$D16&amp;"*")/COUNTIFS(Table2[ReviewDecision],"*decision*",Table2[Date Notified (Adjusted)],"&gt;="&amp;K$3,Table2[Date Notified (Adjusted)],"&lt;"&amp;L$3,Table2[Calculated Location],"*"&amp;$D16&amp;"*")</f>
        <v>#DIV/0!</v>
      </c>
      <c r="L16" s="164" t="e">
        <f ca="1">COUNTIFS(Table2[Date Notified (Adjusted)],"&gt;="&amp;L$3,Table2[Date Notified (Adjusted)],"&lt;"&amp;M$3,Table2[Level of Review Required],"*"&amp;$AC$3&amp;"*",Table2[Calculated Location],"*"&amp;$D16&amp;"*")/COUNTIFS(Table2[ReviewDecision],"*decision*",Table2[Date Notified (Adjusted)],"&gt;="&amp;L$3,Table2[Date Notified (Adjusted)],"&lt;"&amp;M$3,Table2[Calculated Location],"*"&amp;$D16&amp;"*")</f>
        <v>#DIV/0!</v>
      </c>
      <c r="M16" s="164" t="e">
        <f ca="1">COUNTIFS(Table2[Date Notified (Adjusted)],"&gt;="&amp;M$3,Table2[Date Notified (Adjusted)],"&lt;"&amp;N$3,Table2[Level of Review Required],"*"&amp;$AC$3&amp;"*",Table2[Calculated Location],"*"&amp;$D16&amp;"*")/COUNTIFS(Table2[ReviewDecision],"*decision*",Table2[Date Notified (Adjusted)],"&gt;="&amp;M$3,Table2[Date Notified (Adjusted)],"&lt;"&amp;N$3,Table2[Calculated Location],"*"&amp;$D16&amp;"*")</f>
        <v>#DIV/0!</v>
      </c>
      <c r="N16" s="164" t="e">
        <f ca="1">COUNTIFS(Table2[Date Notified (Adjusted)],"&gt;="&amp;N$3,Table2[Date Notified (Adjusted)],"&lt;"&amp;O$3,Table2[Level of Review Required],"*"&amp;$AC$3&amp;"*",Table2[Calculated Location],"*"&amp;$D16&amp;"*")/COUNTIFS(Table2[ReviewDecision],"*decision*",Table2[Date Notified (Adjusted)],"&gt;="&amp;N$3,Table2[Date Notified (Adjusted)],"&lt;"&amp;O$3,Table2[Calculated Location],"*"&amp;$D16&amp;"*")</f>
        <v>#DIV/0!</v>
      </c>
      <c r="O16" s="164" t="e">
        <f ca="1">COUNTIFS(Table2[Date Notified (Adjusted)],"&gt;="&amp;O$3,Table2[Date Notified (Adjusted)],"&lt;"&amp;P$3,Table2[Level of Review Required],"*"&amp;$AC$3&amp;"*",Table2[Calculated Location],"*"&amp;$D16&amp;"*")/COUNTIFS(Table2[ReviewDecision],"*decision*",Table2[Date Notified (Adjusted)],"&gt;="&amp;O$3,Table2[Date Notified (Adjusted)],"&lt;"&amp;P$3,Table2[Calculated Location],"*"&amp;$D16&amp;"*")</f>
        <v>#DIV/0!</v>
      </c>
      <c r="P16" s="164" t="e">
        <f ca="1">COUNTIFS(Table2[Date Notified (Adjusted)],"&gt;="&amp;P$3,Table2[Date Notified (Adjusted)],"&lt;"&amp;Q$3,Table2[Level of Review Required],"*"&amp;$AC$3&amp;"*",Table2[Calculated Location],"*"&amp;$D16&amp;"*")/COUNTIFS(Table2[ReviewDecision],"*decision*",Table2[Date Notified (Adjusted)],"&gt;="&amp;P$3,Table2[Date Notified (Adjusted)],"&lt;"&amp;Q$3,Table2[Calculated Location],"*"&amp;$D16&amp;"*")</f>
        <v>#DIV/0!</v>
      </c>
      <c r="Q16" s="164" t="e">
        <f ca="1">COUNTIFS(Table2[Date Notified (Adjusted)],"&gt;="&amp;Q$3,Table2[Date Notified (Adjusted)],"&lt;"&amp;R$3,Table2[Level of Review Required],"*"&amp;$AC$3&amp;"*",Table2[Calculated Location],"*"&amp;$D16&amp;"*")/COUNTIFS(Table2[ReviewDecision],"*decision*",Table2[Date Notified (Adjusted)],"&gt;="&amp;Q$3,Table2[Date Notified (Adjusted)],"&lt;"&amp;R$3,Table2[Calculated Location],"*"&amp;$D16&amp;"*")</f>
        <v>#DIV/0!</v>
      </c>
      <c r="R16" s="164" t="e">
        <f ca="1">COUNTIFS(Table2[Date Notified (Adjusted)],"&gt;="&amp;R$3,Table2[Date Notified (Adjusted)],"&lt;"&amp;S$3,Table2[Level of Review Required],"*"&amp;$AC$3&amp;"*",Table2[Calculated Location],"*"&amp;$D16&amp;"*")/COUNTIFS(Table2[ReviewDecision],"*decision*",Table2[Date Notified (Adjusted)],"&gt;="&amp;R$3,Table2[Date Notified (Adjusted)],"&lt;"&amp;S$3,Table2[Calculated Location],"*"&amp;$D16&amp;"*")</f>
        <v>#DIV/0!</v>
      </c>
      <c r="S16" s="164" t="e">
        <f ca="1">COUNTIFS(Table2[Date Notified (Adjusted)],"&gt;="&amp;S$3,Table2[Date Notified (Adjusted)],"&lt;"&amp;T$3,Table2[Level of Review Required],"*"&amp;$AC$3&amp;"*",Table2[Calculated Location],"*"&amp;$D16&amp;"*")/COUNTIFS(Table2[ReviewDecision],"*decision*",Table2[Date Notified (Adjusted)],"&gt;="&amp;S$3,Table2[Date Notified (Adjusted)],"&lt;"&amp;T$3,Table2[Calculated Location],"*"&amp;$D16&amp;"*")</f>
        <v>#DIV/0!</v>
      </c>
      <c r="T16" s="164" t="e">
        <f ca="1">COUNTIFS(Table2[Date Notified (Adjusted)],"&gt;="&amp;T$3,Table2[Date Notified (Adjusted)],"&lt;"&amp;U$3,Table2[Level of Review Required],"*"&amp;$AC$3&amp;"*",Table2[Calculated Location],"*"&amp;$D16&amp;"*")/COUNTIFS(Table2[ReviewDecision],"*decision*",Table2[Date Notified (Adjusted)],"&gt;="&amp;T$3,Table2[Date Notified (Adjusted)],"&lt;"&amp;U$3,Table2[Calculated Location],"*"&amp;$D16&amp;"*")</f>
        <v>#DIV/0!</v>
      </c>
      <c r="U16" s="161"/>
      <c r="V16" s="161"/>
      <c r="W16" s="161">
        <f ca="1">COUNTIFS(Table2[Date Notified (Adjusted)],"&gt;="&amp;start125,Table2[Date Notified (Adjusted)],"&lt;="&amp;closeREP,Table2[Calculated Location],"*"&amp;$D16&amp;"*",Table2[Level of Review Required],"*"&amp;$AC$3&amp;"*")</f>
        <v>0</v>
      </c>
      <c r="X16" s="164" t="e">
        <f t="shared" ca="1" si="1"/>
        <v>#DIV/0!</v>
      </c>
      <c r="Y16" s="223">
        <f ca="1">COUNTIFS(Table2[ReviewDecision],"*decision*",Table2[Date Notified (Adjusted)],"&gt;="&amp;start125,Table2[Date Notified (Adjusted)],"&lt;="&amp;closeREP,Table2[Calculated Location],"*"&amp;$D16&amp;"*")</f>
        <v>0</v>
      </c>
    </row>
    <row r="17" spans="2:30" x14ac:dyDescent="0.25">
      <c r="B17" s="222" t="s">
        <v>109</v>
      </c>
      <c r="C17" s="161"/>
      <c r="D17" s="162" t="s">
        <v>128</v>
      </c>
      <c r="E17" s="163" t="e">
        <f ca="1">COUNTIFS(Table2[Date Notified (Adjusted)],"&gt;="&amp;E$3,Table2[Date Notified (Adjusted)],"&lt;"&amp;F$3,Table2[Level of Review Required],"*"&amp;$AC$3&amp;"*",Table2[Calculated Location],"*"&amp;$D17&amp;"*")/COUNTIFS(Table2[ReviewDecision],"*decision*",Table2[Date Notified (Adjusted)],"&gt;="&amp;E$3,Table2[Date Notified (Adjusted)],"&lt;"&amp;F$3,Table2[Calculated Location],"*"&amp;$D17&amp;"*")</f>
        <v>#DIV/0!</v>
      </c>
      <c r="F17" s="164" t="e">
        <f ca="1">COUNTIFS(Table2[Date Notified (Adjusted)],"&gt;="&amp;F$3,Table2[Date Notified (Adjusted)],"&lt;"&amp;G$3,Table2[Level of Review Required],"*"&amp;$AC$3&amp;"*",Table2[Calculated Location],"*"&amp;$D17&amp;"*")/COUNTIFS(Table2[ReviewDecision],"*decision*",Table2[Date Notified (Adjusted)],"&gt;="&amp;F$3,Table2[Date Notified (Adjusted)],"&lt;"&amp;G$3,Table2[Calculated Location],"*"&amp;$D17&amp;"*")</f>
        <v>#DIV/0!</v>
      </c>
      <c r="G17" s="164" t="e">
        <f ca="1">COUNTIFS(Table2[Date Notified (Adjusted)],"&gt;="&amp;G$3,Table2[Date Notified (Adjusted)],"&lt;"&amp;H$3,Table2[Level of Review Required],"*"&amp;$AC$3&amp;"*",Table2[Calculated Location],"*"&amp;$D17&amp;"*")/COUNTIFS(Table2[ReviewDecision],"*decision*",Table2[Date Notified (Adjusted)],"&gt;="&amp;G$3,Table2[Date Notified (Adjusted)],"&lt;"&amp;H$3,Table2[Calculated Location],"*"&amp;$D17&amp;"*")</f>
        <v>#DIV/0!</v>
      </c>
      <c r="H17" s="164" t="e">
        <f ca="1">COUNTIFS(Table2[Date Notified (Adjusted)],"&gt;="&amp;H$3,Table2[Date Notified (Adjusted)],"&lt;"&amp;I$3,Table2[Level of Review Required],"*"&amp;$AC$3&amp;"*",Table2[Calculated Location],"*"&amp;$D17&amp;"*")/COUNTIFS(Table2[ReviewDecision],"*decision*",Table2[Date Notified (Adjusted)],"&gt;="&amp;H$3,Table2[Date Notified (Adjusted)],"&lt;"&amp;I$3,Table2[Calculated Location],"*"&amp;$D17&amp;"*")</f>
        <v>#DIV/0!</v>
      </c>
      <c r="I17" s="164" t="e">
        <f ca="1">COUNTIFS(Table2[Date Notified (Adjusted)],"&gt;="&amp;I$3,Table2[Date Notified (Adjusted)],"&lt;"&amp;J$3,Table2[Level of Review Required],"*"&amp;$AC$3&amp;"*",Table2[Calculated Location],"*"&amp;$D17&amp;"*")/COUNTIFS(Table2[ReviewDecision],"*decision*",Table2[Date Notified (Adjusted)],"&gt;="&amp;I$3,Table2[Date Notified (Adjusted)],"&lt;"&amp;J$3,Table2[Calculated Location],"*"&amp;$D17&amp;"*")</f>
        <v>#DIV/0!</v>
      </c>
      <c r="J17" s="164" t="e">
        <f ca="1">COUNTIFS(Table2[Date Notified (Adjusted)],"&gt;="&amp;J$3,Table2[Date Notified (Adjusted)],"&lt;"&amp;K$3,Table2[Level of Review Required],"*"&amp;$AC$3&amp;"*",Table2[Calculated Location],"*"&amp;$D17&amp;"*")/COUNTIFS(Table2[ReviewDecision],"*decision*",Table2[Date Notified (Adjusted)],"&gt;="&amp;J$3,Table2[Date Notified (Adjusted)],"&lt;"&amp;K$3,Table2[Calculated Location],"*"&amp;$D17&amp;"*")</f>
        <v>#DIV/0!</v>
      </c>
      <c r="K17" s="164" t="e">
        <f ca="1">COUNTIFS(Table2[Date Notified (Adjusted)],"&gt;="&amp;K$3,Table2[Date Notified (Adjusted)],"&lt;"&amp;L$3,Table2[Level of Review Required],"*"&amp;$AC$3&amp;"*",Table2[Calculated Location],"*"&amp;$D17&amp;"*")/COUNTIFS(Table2[ReviewDecision],"*decision*",Table2[Date Notified (Adjusted)],"&gt;="&amp;K$3,Table2[Date Notified (Adjusted)],"&lt;"&amp;L$3,Table2[Calculated Location],"*"&amp;$D17&amp;"*")</f>
        <v>#DIV/0!</v>
      </c>
      <c r="L17" s="164" t="e">
        <f ca="1">COUNTIFS(Table2[Date Notified (Adjusted)],"&gt;="&amp;L$3,Table2[Date Notified (Adjusted)],"&lt;"&amp;M$3,Table2[Level of Review Required],"*"&amp;$AC$3&amp;"*",Table2[Calculated Location],"*"&amp;$D17&amp;"*")/COUNTIFS(Table2[ReviewDecision],"*decision*",Table2[Date Notified (Adjusted)],"&gt;="&amp;L$3,Table2[Date Notified (Adjusted)],"&lt;"&amp;M$3,Table2[Calculated Location],"*"&amp;$D17&amp;"*")</f>
        <v>#DIV/0!</v>
      </c>
      <c r="M17" s="164" t="e">
        <f ca="1">COUNTIFS(Table2[Date Notified (Adjusted)],"&gt;="&amp;M$3,Table2[Date Notified (Adjusted)],"&lt;"&amp;N$3,Table2[Level of Review Required],"*"&amp;$AC$3&amp;"*",Table2[Calculated Location],"*"&amp;$D17&amp;"*")/COUNTIFS(Table2[ReviewDecision],"*decision*",Table2[Date Notified (Adjusted)],"&gt;="&amp;M$3,Table2[Date Notified (Adjusted)],"&lt;"&amp;N$3,Table2[Calculated Location],"*"&amp;$D17&amp;"*")</f>
        <v>#DIV/0!</v>
      </c>
      <c r="N17" s="164" t="e">
        <f ca="1">COUNTIFS(Table2[Date Notified (Adjusted)],"&gt;="&amp;N$3,Table2[Date Notified (Adjusted)],"&lt;"&amp;O$3,Table2[Level of Review Required],"*"&amp;$AC$3&amp;"*",Table2[Calculated Location],"*"&amp;$D17&amp;"*")/COUNTIFS(Table2[ReviewDecision],"*decision*",Table2[Date Notified (Adjusted)],"&gt;="&amp;N$3,Table2[Date Notified (Adjusted)],"&lt;"&amp;O$3,Table2[Calculated Location],"*"&amp;$D17&amp;"*")</f>
        <v>#DIV/0!</v>
      </c>
      <c r="O17" s="164" t="e">
        <f ca="1">COUNTIFS(Table2[Date Notified (Adjusted)],"&gt;="&amp;O$3,Table2[Date Notified (Adjusted)],"&lt;"&amp;P$3,Table2[Level of Review Required],"*"&amp;$AC$3&amp;"*",Table2[Calculated Location],"*"&amp;$D17&amp;"*")/COUNTIFS(Table2[ReviewDecision],"*decision*",Table2[Date Notified (Adjusted)],"&gt;="&amp;O$3,Table2[Date Notified (Adjusted)],"&lt;"&amp;P$3,Table2[Calculated Location],"*"&amp;$D17&amp;"*")</f>
        <v>#DIV/0!</v>
      </c>
      <c r="P17" s="164" t="e">
        <f ca="1">COUNTIFS(Table2[Date Notified (Adjusted)],"&gt;="&amp;P$3,Table2[Date Notified (Adjusted)],"&lt;"&amp;Q$3,Table2[Level of Review Required],"*"&amp;$AC$3&amp;"*",Table2[Calculated Location],"*"&amp;$D17&amp;"*")/COUNTIFS(Table2[ReviewDecision],"*decision*",Table2[Date Notified (Adjusted)],"&gt;="&amp;P$3,Table2[Date Notified (Adjusted)],"&lt;"&amp;Q$3,Table2[Calculated Location],"*"&amp;$D17&amp;"*")</f>
        <v>#DIV/0!</v>
      </c>
      <c r="Q17" s="164" t="e">
        <f ca="1">COUNTIFS(Table2[Date Notified (Adjusted)],"&gt;="&amp;Q$3,Table2[Date Notified (Adjusted)],"&lt;"&amp;R$3,Table2[Level of Review Required],"*"&amp;$AC$3&amp;"*",Table2[Calculated Location],"*"&amp;$D17&amp;"*")/COUNTIFS(Table2[ReviewDecision],"*decision*",Table2[Date Notified (Adjusted)],"&gt;="&amp;Q$3,Table2[Date Notified (Adjusted)],"&lt;"&amp;R$3,Table2[Calculated Location],"*"&amp;$D17&amp;"*")</f>
        <v>#DIV/0!</v>
      </c>
      <c r="R17" s="164" t="e">
        <f ca="1">COUNTIFS(Table2[Date Notified (Adjusted)],"&gt;="&amp;R$3,Table2[Date Notified (Adjusted)],"&lt;"&amp;S$3,Table2[Level of Review Required],"*"&amp;$AC$3&amp;"*",Table2[Calculated Location],"*"&amp;$D17&amp;"*")/COUNTIFS(Table2[ReviewDecision],"*decision*",Table2[Date Notified (Adjusted)],"&gt;="&amp;R$3,Table2[Date Notified (Adjusted)],"&lt;"&amp;S$3,Table2[Calculated Location],"*"&amp;$D17&amp;"*")</f>
        <v>#DIV/0!</v>
      </c>
      <c r="S17" s="164" t="e">
        <f ca="1">COUNTIFS(Table2[Date Notified (Adjusted)],"&gt;="&amp;S$3,Table2[Date Notified (Adjusted)],"&lt;"&amp;T$3,Table2[Level of Review Required],"*"&amp;$AC$3&amp;"*",Table2[Calculated Location],"*"&amp;$D17&amp;"*")/COUNTIFS(Table2[ReviewDecision],"*decision*",Table2[Date Notified (Adjusted)],"&gt;="&amp;S$3,Table2[Date Notified (Adjusted)],"&lt;"&amp;T$3,Table2[Calculated Location],"*"&amp;$D17&amp;"*")</f>
        <v>#DIV/0!</v>
      </c>
      <c r="T17" s="164" t="e">
        <f ca="1">COUNTIFS(Table2[Date Notified (Adjusted)],"&gt;="&amp;T$3,Table2[Date Notified (Adjusted)],"&lt;"&amp;U$3,Table2[Level of Review Required],"*"&amp;$AC$3&amp;"*",Table2[Calculated Location],"*"&amp;$D17&amp;"*")/COUNTIFS(Table2[ReviewDecision],"*decision*",Table2[Date Notified (Adjusted)],"&gt;="&amp;T$3,Table2[Date Notified (Adjusted)],"&lt;"&amp;U$3,Table2[Calculated Location],"*"&amp;$D17&amp;"*")</f>
        <v>#DIV/0!</v>
      </c>
      <c r="U17" s="161"/>
      <c r="V17" s="161"/>
      <c r="W17" s="161">
        <f ca="1">COUNTIFS(Table2[Date Notified (Adjusted)],"&gt;="&amp;start125,Table2[Date Notified (Adjusted)],"&lt;="&amp;closeREP,Table2[Calculated Location],"*"&amp;$D17&amp;"*",Table2[Level of Review Required],"*"&amp;$AC$3&amp;"*")</f>
        <v>0</v>
      </c>
      <c r="X17" s="164" t="e">
        <f t="shared" ca="1" si="1"/>
        <v>#DIV/0!</v>
      </c>
      <c r="Y17" s="223">
        <f ca="1">COUNTIFS(Table2[ReviewDecision],"*decision*",Table2[Date Notified (Adjusted)],"&gt;="&amp;start125,Table2[Date Notified (Adjusted)],"&lt;="&amp;closeREP,Table2[Calculated Location],"*"&amp;$D17&amp;"*")</f>
        <v>0</v>
      </c>
      <c r="AD17" t="s">
        <v>475</v>
      </c>
    </row>
    <row r="18" spans="2:30" x14ac:dyDescent="0.25">
      <c r="B18" s="222" t="s">
        <v>110</v>
      </c>
      <c r="C18" s="161"/>
      <c r="D18" s="162" t="s">
        <v>129</v>
      </c>
      <c r="E18" s="163" t="e">
        <f ca="1">COUNTIFS(Table2[Date Notified (Adjusted)],"&gt;="&amp;E$3,Table2[Date Notified (Adjusted)],"&lt;"&amp;F$3,Table2[Level of Review Required],"*"&amp;$AC$3&amp;"*",Table2[Calculated Location],"*"&amp;$D18&amp;"*")/COUNTIFS(Table2[ReviewDecision],"*decision*",Table2[Date Notified (Adjusted)],"&gt;="&amp;E$3,Table2[Date Notified (Adjusted)],"&lt;"&amp;F$3,Table2[Calculated Location],"*"&amp;$D18&amp;"*")</f>
        <v>#DIV/0!</v>
      </c>
      <c r="F18" s="164" t="e">
        <f ca="1">COUNTIFS(Table2[Date Notified (Adjusted)],"&gt;="&amp;F$3,Table2[Date Notified (Adjusted)],"&lt;"&amp;G$3,Table2[Level of Review Required],"*"&amp;$AC$3&amp;"*",Table2[Calculated Location],"*"&amp;$D18&amp;"*")/COUNTIFS(Table2[ReviewDecision],"*decision*",Table2[Date Notified (Adjusted)],"&gt;="&amp;F$3,Table2[Date Notified (Adjusted)],"&lt;"&amp;G$3,Table2[Calculated Location],"*"&amp;$D18&amp;"*")</f>
        <v>#DIV/0!</v>
      </c>
      <c r="G18" s="164" t="e">
        <f ca="1">COUNTIFS(Table2[Date Notified (Adjusted)],"&gt;="&amp;G$3,Table2[Date Notified (Adjusted)],"&lt;"&amp;H$3,Table2[Level of Review Required],"*"&amp;$AC$3&amp;"*",Table2[Calculated Location],"*"&amp;$D18&amp;"*")/COUNTIFS(Table2[ReviewDecision],"*decision*",Table2[Date Notified (Adjusted)],"&gt;="&amp;G$3,Table2[Date Notified (Adjusted)],"&lt;"&amp;H$3,Table2[Calculated Location],"*"&amp;$D18&amp;"*")</f>
        <v>#DIV/0!</v>
      </c>
      <c r="H18" s="164" t="e">
        <f ca="1">COUNTIFS(Table2[Date Notified (Adjusted)],"&gt;="&amp;H$3,Table2[Date Notified (Adjusted)],"&lt;"&amp;I$3,Table2[Level of Review Required],"*"&amp;$AC$3&amp;"*",Table2[Calculated Location],"*"&amp;$D18&amp;"*")/COUNTIFS(Table2[ReviewDecision],"*decision*",Table2[Date Notified (Adjusted)],"&gt;="&amp;H$3,Table2[Date Notified (Adjusted)],"&lt;"&amp;I$3,Table2[Calculated Location],"*"&amp;$D18&amp;"*")</f>
        <v>#DIV/0!</v>
      </c>
      <c r="I18" s="164" t="e">
        <f ca="1">COUNTIFS(Table2[Date Notified (Adjusted)],"&gt;="&amp;I$3,Table2[Date Notified (Adjusted)],"&lt;"&amp;J$3,Table2[Level of Review Required],"*"&amp;$AC$3&amp;"*",Table2[Calculated Location],"*"&amp;$D18&amp;"*")/COUNTIFS(Table2[ReviewDecision],"*decision*",Table2[Date Notified (Adjusted)],"&gt;="&amp;I$3,Table2[Date Notified (Adjusted)],"&lt;"&amp;J$3,Table2[Calculated Location],"*"&amp;$D18&amp;"*")</f>
        <v>#DIV/0!</v>
      </c>
      <c r="J18" s="164" t="e">
        <f ca="1">COUNTIFS(Table2[Date Notified (Adjusted)],"&gt;="&amp;J$3,Table2[Date Notified (Adjusted)],"&lt;"&amp;K$3,Table2[Level of Review Required],"*"&amp;$AC$3&amp;"*",Table2[Calculated Location],"*"&amp;$D18&amp;"*")/COUNTIFS(Table2[ReviewDecision],"*decision*",Table2[Date Notified (Adjusted)],"&gt;="&amp;J$3,Table2[Date Notified (Adjusted)],"&lt;"&amp;K$3,Table2[Calculated Location],"*"&amp;$D18&amp;"*")</f>
        <v>#DIV/0!</v>
      </c>
      <c r="K18" s="164" t="e">
        <f ca="1">COUNTIFS(Table2[Date Notified (Adjusted)],"&gt;="&amp;K$3,Table2[Date Notified (Adjusted)],"&lt;"&amp;L$3,Table2[Level of Review Required],"*"&amp;$AC$3&amp;"*",Table2[Calculated Location],"*"&amp;$D18&amp;"*")/COUNTIFS(Table2[ReviewDecision],"*decision*",Table2[Date Notified (Adjusted)],"&gt;="&amp;K$3,Table2[Date Notified (Adjusted)],"&lt;"&amp;L$3,Table2[Calculated Location],"*"&amp;$D18&amp;"*")</f>
        <v>#DIV/0!</v>
      </c>
      <c r="L18" s="164" t="e">
        <f ca="1">COUNTIFS(Table2[Date Notified (Adjusted)],"&gt;="&amp;L$3,Table2[Date Notified (Adjusted)],"&lt;"&amp;M$3,Table2[Level of Review Required],"*"&amp;$AC$3&amp;"*",Table2[Calculated Location],"*"&amp;$D18&amp;"*")/COUNTIFS(Table2[ReviewDecision],"*decision*",Table2[Date Notified (Adjusted)],"&gt;="&amp;L$3,Table2[Date Notified (Adjusted)],"&lt;"&amp;M$3,Table2[Calculated Location],"*"&amp;$D18&amp;"*")</f>
        <v>#DIV/0!</v>
      </c>
      <c r="M18" s="164" t="e">
        <f ca="1">COUNTIFS(Table2[Date Notified (Adjusted)],"&gt;="&amp;M$3,Table2[Date Notified (Adjusted)],"&lt;"&amp;N$3,Table2[Level of Review Required],"*"&amp;$AC$3&amp;"*",Table2[Calculated Location],"*"&amp;$D18&amp;"*")/COUNTIFS(Table2[ReviewDecision],"*decision*",Table2[Date Notified (Adjusted)],"&gt;="&amp;M$3,Table2[Date Notified (Adjusted)],"&lt;"&amp;N$3,Table2[Calculated Location],"*"&amp;$D18&amp;"*")</f>
        <v>#DIV/0!</v>
      </c>
      <c r="N18" s="164" t="e">
        <f ca="1">COUNTIFS(Table2[Date Notified (Adjusted)],"&gt;="&amp;N$3,Table2[Date Notified (Adjusted)],"&lt;"&amp;O$3,Table2[Level of Review Required],"*"&amp;$AC$3&amp;"*",Table2[Calculated Location],"*"&amp;$D18&amp;"*")/COUNTIFS(Table2[ReviewDecision],"*decision*",Table2[Date Notified (Adjusted)],"&gt;="&amp;N$3,Table2[Date Notified (Adjusted)],"&lt;"&amp;O$3,Table2[Calculated Location],"*"&amp;$D18&amp;"*")</f>
        <v>#DIV/0!</v>
      </c>
      <c r="O18" s="164" t="e">
        <f ca="1">COUNTIFS(Table2[Date Notified (Adjusted)],"&gt;="&amp;O$3,Table2[Date Notified (Adjusted)],"&lt;"&amp;P$3,Table2[Level of Review Required],"*"&amp;$AC$3&amp;"*",Table2[Calculated Location],"*"&amp;$D18&amp;"*")/COUNTIFS(Table2[ReviewDecision],"*decision*",Table2[Date Notified (Adjusted)],"&gt;="&amp;O$3,Table2[Date Notified (Adjusted)],"&lt;"&amp;P$3,Table2[Calculated Location],"*"&amp;$D18&amp;"*")</f>
        <v>#DIV/0!</v>
      </c>
      <c r="P18" s="164" t="e">
        <f ca="1">COUNTIFS(Table2[Date Notified (Adjusted)],"&gt;="&amp;P$3,Table2[Date Notified (Adjusted)],"&lt;"&amp;Q$3,Table2[Level of Review Required],"*"&amp;$AC$3&amp;"*",Table2[Calculated Location],"*"&amp;$D18&amp;"*")/COUNTIFS(Table2[ReviewDecision],"*decision*",Table2[Date Notified (Adjusted)],"&gt;="&amp;P$3,Table2[Date Notified (Adjusted)],"&lt;"&amp;Q$3,Table2[Calculated Location],"*"&amp;$D18&amp;"*")</f>
        <v>#DIV/0!</v>
      </c>
      <c r="Q18" s="164" t="e">
        <f ca="1">COUNTIFS(Table2[Date Notified (Adjusted)],"&gt;="&amp;Q$3,Table2[Date Notified (Adjusted)],"&lt;"&amp;R$3,Table2[Level of Review Required],"*"&amp;$AC$3&amp;"*",Table2[Calculated Location],"*"&amp;$D18&amp;"*")/COUNTIFS(Table2[ReviewDecision],"*decision*",Table2[Date Notified (Adjusted)],"&gt;="&amp;Q$3,Table2[Date Notified (Adjusted)],"&lt;"&amp;R$3,Table2[Calculated Location],"*"&amp;$D18&amp;"*")</f>
        <v>#DIV/0!</v>
      </c>
      <c r="R18" s="164" t="e">
        <f ca="1">COUNTIFS(Table2[Date Notified (Adjusted)],"&gt;="&amp;R$3,Table2[Date Notified (Adjusted)],"&lt;"&amp;S$3,Table2[Level of Review Required],"*"&amp;$AC$3&amp;"*",Table2[Calculated Location],"*"&amp;$D18&amp;"*")/COUNTIFS(Table2[ReviewDecision],"*decision*",Table2[Date Notified (Adjusted)],"&gt;="&amp;R$3,Table2[Date Notified (Adjusted)],"&lt;"&amp;S$3,Table2[Calculated Location],"*"&amp;$D18&amp;"*")</f>
        <v>#DIV/0!</v>
      </c>
      <c r="S18" s="164" t="e">
        <f ca="1">COUNTIFS(Table2[Date Notified (Adjusted)],"&gt;="&amp;S$3,Table2[Date Notified (Adjusted)],"&lt;"&amp;T$3,Table2[Level of Review Required],"*"&amp;$AC$3&amp;"*",Table2[Calculated Location],"*"&amp;$D18&amp;"*")/COUNTIFS(Table2[ReviewDecision],"*decision*",Table2[Date Notified (Adjusted)],"&gt;="&amp;S$3,Table2[Date Notified (Adjusted)],"&lt;"&amp;T$3,Table2[Calculated Location],"*"&amp;$D18&amp;"*")</f>
        <v>#DIV/0!</v>
      </c>
      <c r="T18" s="164" t="e">
        <f ca="1">COUNTIFS(Table2[Date Notified (Adjusted)],"&gt;="&amp;T$3,Table2[Date Notified (Adjusted)],"&lt;"&amp;U$3,Table2[Level of Review Required],"*"&amp;$AC$3&amp;"*",Table2[Calculated Location],"*"&amp;$D18&amp;"*")/COUNTIFS(Table2[ReviewDecision],"*decision*",Table2[Date Notified (Adjusted)],"&gt;="&amp;T$3,Table2[Date Notified (Adjusted)],"&lt;"&amp;U$3,Table2[Calculated Location],"*"&amp;$D18&amp;"*")</f>
        <v>#DIV/0!</v>
      </c>
      <c r="U18" s="161"/>
      <c r="V18" s="161"/>
      <c r="W18" s="161">
        <f ca="1">COUNTIFS(Table2[Date Notified (Adjusted)],"&gt;="&amp;start125,Table2[Date Notified (Adjusted)],"&lt;="&amp;closeREP,Table2[Calculated Location],"*"&amp;$D18&amp;"*",Table2[Level of Review Required],"*"&amp;$AC$3&amp;"*")</f>
        <v>0</v>
      </c>
      <c r="X18" s="164" t="e">
        <f t="shared" ca="1" si="1"/>
        <v>#DIV/0!</v>
      </c>
      <c r="Y18" s="223">
        <f ca="1">COUNTIFS(Table2[ReviewDecision],"*decision*",Table2[Date Notified (Adjusted)],"&gt;="&amp;start125,Table2[Date Notified (Adjusted)],"&lt;="&amp;closeREP,Table2[Calculated Location],"*"&amp;$D18&amp;"*")</f>
        <v>0</v>
      </c>
      <c r="AD18" t="s">
        <v>478</v>
      </c>
    </row>
    <row r="19" spans="2:30" x14ac:dyDescent="0.25">
      <c r="B19" s="222" t="s">
        <v>111</v>
      </c>
      <c r="C19" s="161"/>
      <c r="D19" s="162" t="s">
        <v>130</v>
      </c>
      <c r="E19" s="163" t="e">
        <f ca="1">COUNTIFS(Table2[Date Notified (Adjusted)],"&gt;="&amp;E$3,Table2[Date Notified (Adjusted)],"&lt;"&amp;F$3,Table2[Level of Review Required],"*"&amp;$AC$3&amp;"*",Table2[Calculated Location],"*"&amp;$D19&amp;"*")/COUNTIFS(Table2[ReviewDecision],"*decision*",Table2[Date Notified (Adjusted)],"&gt;="&amp;E$3,Table2[Date Notified (Adjusted)],"&lt;"&amp;F$3,Table2[Calculated Location],"*"&amp;$D19&amp;"*")</f>
        <v>#DIV/0!</v>
      </c>
      <c r="F19" s="164" t="e">
        <f ca="1">COUNTIFS(Table2[Date Notified (Adjusted)],"&gt;="&amp;F$3,Table2[Date Notified (Adjusted)],"&lt;"&amp;G$3,Table2[Level of Review Required],"*"&amp;$AC$3&amp;"*",Table2[Calculated Location],"*"&amp;$D19&amp;"*")/COUNTIFS(Table2[ReviewDecision],"*decision*",Table2[Date Notified (Adjusted)],"&gt;="&amp;F$3,Table2[Date Notified (Adjusted)],"&lt;"&amp;G$3,Table2[Calculated Location],"*"&amp;$D19&amp;"*")</f>
        <v>#DIV/0!</v>
      </c>
      <c r="G19" s="164" t="e">
        <f ca="1">COUNTIFS(Table2[Date Notified (Adjusted)],"&gt;="&amp;G$3,Table2[Date Notified (Adjusted)],"&lt;"&amp;H$3,Table2[Level of Review Required],"*"&amp;$AC$3&amp;"*",Table2[Calculated Location],"*"&amp;$D19&amp;"*")/COUNTIFS(Table2[ReviewDecision],"*decision*",Table2[Date Notified (Adjusted)],"&gt;="&amp;G$3,Table2[Date Notified (Adjusted)],"&lt;"&amp;H$3,Table2[Calculated Location],"*"&amp;$D19&amp;"*")</f>
        <v>#DIV/0!</v>
      </c>
      <c r="H19" s="164" t="e">
        <f ca="1">COUNTIFS(Table2[Date Notified (Adjusted)],"&gt;="&amp;H$3,Table2[Date Notified (Adjusted)],"&lt;"&amp;I$3,Table2[Level of Review Required],"*"&amp;$AC$3&amp;"*",Table2[Calculated Location],"*"&amp;$D19&amp;"*")/COUNTIFS(Table2[ReviewDecision],"*decision*",Table2[Date Notified (Adjusted)],"&gt;="&amp;H$3,Table2[Date Notified (Adjusted)],"&lt;"&amp;I$3,Table2[Calculated Location],"*"&amp;$D19&amp;"*")</f>
        <v>#DIV/0!</v>
      </c>
      <c r="I19" s="164" t="e">
        <f ca="1">COUNTIFS(Table2[Date Notified (Adjusted)],"&gt;="&amp;I$3,Table2[Date Notified (Adjusted)],"&lt;"&amp;J$3,Table2[Level of Review Required],"*"&amp;$AC$3&amp;"*",Table2[Calculated Location],"*"&amp;$D19&amp;"*")/COUNTIFS(Table2[ReviewDecision],"*decision*",Table2[Date Notified (Adjusted)],"&gt;="&amp;I$3,Table2[Date Notified (Adjusted)],"&lt;"&amp;J$3,Table2[Calculated Location],"*"&amp;$D19&amp;"*")</f>
        <v>#DIV/0!</v>
      </c>
      <c r="J19" s="164" t="e">
        <f ca="1">COUNTIFS(Table2[Date Notified (Adjusted)],"&gt;="&amp;J$3,Table2[Date Notified (Adjusted)],"&lt;"&amp;K$3,Table2[Level of Review Required],"*"&amp;$AC$3&amp;"*",Table2[Calculated Location],"*"&amp;$D19&amp;"*")/COUNTIFS(Table2[ReviewDecision],"*decision*",Table2[Date Notified (Adjusted)],"&gt;="&amp;J$3,Table2[Date Notified (Adjusted)],"&lt;"&amp;K$3,Table2[Calculated Location],"*"&amp;$D19&amp;"*")</f>
        <v>#DIV/0!</v>
      </c>
      <c r="K19" s="164" t="e">
        <f ca="1">COUNTIFS(Table2[Date Notified (Adjusted)],"&gt;="&amp;K$3,Table2[Date Notified (Adjusted)],"&lt;"&amp;L$3,Table2[Level of Review Required],"*"&amp;$AC$3&amp;"*",Table2[Calculated Location],"*"&amp;$D19&amp;"*")/COUNTIFS(Table2[ReviewDecision],"*decision*",Table2[Date Notified (Adjusted)],"&gt;="&amp;K$3,Table2[Date Notified (Adjusted)],"&lt;"&amp;L$3,Table2[Calculated Location],"*"&amp;$D19&amp;"*")</f>
        <v>#DIV/0!</v>
      </c>
      <c r="L19" s="164" t="e">
        <f ca="1">COUNTIFS(Table2[Date Notified (Adjusted)],"&gt;="&amp;L$3,Table2[Date Notified (Adjusted)],"&lt;"&amp;M$3,Table2[Level of Review Required],"*"&amp;$AC$3&amp;"*",Table2[Calculated Location],"*"&amp;$D19&amp;"*")/COUNTIFS(Table2[ReviewDecision],"*decision*",Table2[Date Notified (Adjusted)],"&gt;="&amp;L$3,Table2[Date Notified (Adjusted)],"&lt;"&amp;M$3,Table2[Calculated Location],"*"&amp;$D19&amp;"*")</f>
        <v>#DIV/0!</v>
      </c>
      <c r="M19" s="164" t="e">
        <f ca="1">COUNTIFS(Table2[Date Notified (Adjusted)],"&gt;="&amp;M$3,Table2[Date Notified (Adjusted)],"&lt;"&amp;N$3,Table2[Level of Review Required],"*"&amp;$AC$3&amp;"*",Table2[Calculated Location],"*"&amp;$D19&amp;"*")/COUNTIFS(Table2[ReviewDecision],"*decision*",Table2[Date Notified (Adjusted)],"&gt;="&amp;M$3,Table2[Date Notified (Adjusted)],"&lt;"&amp;N$3,Table2[Calculated Location],"*"&amp;$D19&amp;"*")</f>
        <v>#DIV/0!</v>
      </c>
      <c r="N19" s="164" t="e">
        <f ca="1">COUNTIFS(Table2[Date Notified (Adjusted)],"&gt;="&amp;N$3,Table2[Date Notified (Adjusted)],"&lt;"&amp;O$3,Table2[Level of Review Required],"*"&amp;$AC$3&amp;"*",Table2[Calculated Location],"*"&amp;$D19&amp;"*")/COUNTIFS(Table2[ReviewDecision],"*decision*",Table2[Date Notified (Adjusted)],"&gt;="&amp;N$3,Table2[Date Notified (Adjusted)],"&lt;"&amp;O$3,Table2[Calculated Location],"*"&amp;$D19&amp;"*")</f>
        <v>#DIV/0!</v>
      </c>
      <c r="O19" s="164" t="e">
        <f ca="1">COUNTIFS(Table2[Date Notified (Adjusted)],"&gt;="&amp;O$3,Table2[Date Notified (Adjusted)],"&lt;"&amp;P$3,Table2[Level of Review Required],"*"&amp;$AC$3&amp;"*",Table2[Calculated Location],"*"&amp;$D19&amp;"*")/COUNTIFS(Table2[ReviewDecision],"*decision*",Table2[Date Notified (Adjusted)],"&gt;="&amp;O$3,Table2[Date Notified (Adjusted)],"&lt;"&amp;P$3,Table2[Calculated Location],"*"&amp;$D19&amp;"*")</f>
        <v>#DIV/0!</v>
      </c>
      <c r="P19" s="164" t="e">
        <f ca="1">COUNTIFS(Table2[Date Notified (Adjusted)],"&gt;="&amp;P$3,Table2[Date Notified (Adjusted)],"&lt;"&amp;Q$3,Table2[Level of Review Required],"*"&amp;$AC$3&amp;"*",Table2[Calculated Location],"*"&amp;$D19&amp;"*")/COUNTIFS(Table2[ReviewDecision],"*decision*",Table2[Date Notified (Adjusted)],"&gt;="&amp;P$3,Table2[Date Notified (Adjusted)],"&lt;"&amp;Q$3,Table2[Calculated Location],"*"&amp;$D19&amp;"*")</f>
        <v>#DIV/0!</v>
      </c>
      <c r="Q19" s="164" t="e">
        <f ca="1">COUNTIFS(Table2[Date Notified (Adjusted)],"&gt;="&amp;Q$3,Table2[Date Notified (Adjusted)],"&lt;"&amp;R$3,Table2[Level of Review Required],"*"&amp;$AC$3&amp;"*",Table2[Calculated Location],"*"&amp;$D19&amp;"*")/COUNTIFS(Table2[ReviewDecision],"*decision*",Table2[Date Notified (Adjusted)],"&gt;="&amp;Q$3,Table2[Date Notified (Adjusted)],"&lt;"&amp;R$3,Table2[Calculated Location],"*"&amp;$D19&amp;"*")</f>
        <v>#DIV/0!</v>
      </c>
      <c r="R19" s="164" t="e">
        <f ca="1">COUNTIFS(Table2[Date Notified (Adjusted)],"&gt;="&amp;R$3,Table2[Date Notified (Adjusted)],"&lt;"&amp;S$3,Table2[Level of Review Required],"*"&amp;$AC$3&amp;"*",Table2[Calculated Location],"*"&amp;$D19&amp;"*")/COUNTIFS(Table2[ReviewDecision],"*decision*",Table2[Date Notified (Adjusted)],"&gt;="&amp;R$3,Table2[Date Notified (Adjusted)],"&lt;"&amp;S$3,Table2[Calculated Location],"*"&amp;$D19&amp;"*")</f>
        <v>#DIV/0!</v>
      </c>
      <c r="S19" s="164" t="e">
        <f ca="1">COUNTIFS(Table2[Date Notified (Adjusted)],"&gt;="&amp;S$3,Table2[Date Notified (Adjusted)],"&lt;"&amp;T$3,Table2[Level of Review Required],"*"&amp;$AC$3&amp;"*",Table2[Calculated Location],"*"&amp;$D19&amp;"*")/COUNTIFS(Table2[ReviewDecision],"*decision*",Table2[Date Notified (Adjusted)],"&gt;="&amp;S$3,Table2[Date Notified (Adjusted)],"&lt;"&amp;T$3,Table2[Calculated Location],"*"&amp;$D19&amp;"*")</f>
        <v>#DIV/0!</v>
      </c>
      <c r="T19" s="164" t="e">
        <f ca="1">COUNTIFS(Table2[Date Notified (Adjusted)],"&gt;="&amp;T$3,Table2[Date Notified (Adjusted)],"&lt;"&amp;U$3,Table2[Level of Review Required],"*"&amp;$AC$3&amp;"*",Table2[Calculated Location],"*"&amp;$D19&amp;"*")/COUNTIFS(Table2[ReviewDecision],"*decision*",Table2[Date Notified (Adjusted)],"&gt;="&amp;T$3,Table2[Date Notified (Adjusted)],"&lt;"&amp;U$3,Table2[Calculated Location],"*"&amp;$D19&amp;"*")</f>
        <v>#DIV/0!</v>
      </c>
      <c r="U19" s="161"/>
      <c r="V19" s="161"/>
      <c r="W19" s="161">
        <f ca="1">COUNTIFS(Table2[Date Notified (Adjusted)],"&gt;="&amp;start125,Table2[Date Notified (Adjusted)],"&lt;="&amp;closeREP,Table2[Calculated Location],"*"&amp;$D19&amp;"*",Table2[Level of Review Required],"*"&amp;$AC$3&amp;"*")</f>
        <v>0</v>
      </c>
      <c r="X19" s="164" t="e">
        <f t="shared" ca="1" si="1"/>
        <v>#DIV/0!</v>
      </c>
      <c r="Y19" s="223">
        <f ca="1">COUNTIFS(Table2[ReviewDecision],"*decision*",Table2[Date Notified (Adjusted)],"&gt;="&amp;start125,Table2[Date Notified (Adjusted)],"&lt;="&amp;closeREP,Table2[Calculated Location],"*"&amp;$D19&amp;"*")</f>
        <v>0</v>
      </c>
    </row>
    <row r="20" spans="2:30" x14ac:dyDescent="0.25">
      <c r="B20" s="222" t="s">
        <v>112</v>
      </c>
      <c r="C20" s="161"/>
      <c r="D20" s="162" t="s">
        <v>131</v>
      </c>
      <c r="E20" s="163" t="e">
        <f ca="1">COUNTIFS(Table2[Date Notified (Adjusted)],"&gt;="&amp;E$3,Table2[Date Notified (Adjusted)],"&lt;"&amp;F$3,Table2[Level of Review Required],"*"&amp;$AC$3&amp;"*",Table2[Calculated Location],"*"&amp;$D20&amp;"*")/COUNTIFS(Table2[ReviewDecision],"*decision*",Table2[Date Notified (Adjusted)],"&gt;="&amp;E$3,Table2[Date Notified (Adjusted)],"&lt;"&amp;F$3,Table2[Calculated Location],"*"&amp;$D20&amp;"*")</f>
        <v>#DIV/0!</v>
      </c>
      <c r="F20" s="164" t="e">
        <f ca="1">COUNTIFS(Table2[Date Notified (Adjusted)],"&gt;="&amp;F$3,Table2[Date Notified (Adjusted)],"&lt;"&amp;G$3,Table2[Level of Review Required],"*"&amp;$AC$3&amp;"*",Table2[Calculated Location],"*"&amp;$D20&amp;"*")/COUNTIFS(Table2[ReviewDecision],"*decision*",Table2[Date Notified (Adjusted)],"&gt;="&amp;F$3,Table2[Date Notified (Adjusted)],"&lt;"&amp;G$3,Table2[Calculated Location],"*"&amp;$D20&amp;"*")</f>
        <v>#DIV/0!</v>
      </c>
      <c r="G20" s="164" t="e">
        <f ca="1">COUNTIFS(Table2[Date Notified (Adjusted)],"&gt;="&amp;G$3,Table2[Date Notified (Adjusted)],"&lt;"&amp;H$3,Table2[Level of Review Required],"*"&amp;$AC$3&amp;"*",Table2[Calculated Location],"*"&amp;$D20&amp;"*")/COUNTIFS(Table2[ReviewDecision],"*decision*",Table2[Date Notified (Adjusted)],"&gt;="&amp;G$3,Table2[Date Notified (Adjusted)],"&lt;"&amp;H$3,Table2[Calculated Location],"*"&amp;$D20&amp;"*")</f>
        <v>#DIV/0!</v>
      </c>
      <c r="H20" s="164" t="e">
        <f ca="1">COUNTIFS(Table2[Date Notified (Adjusted)],"&gt;="&amp;H$3,Table2[Date Notified (Adjusted)],"&lt;"&amp;I$3,Table2[Level of Review Required],"*"&amp;$AC$3&amp;"*",Table2[Calculated Location],"*"&amp;$D20&amp;"*")/COUNTIFS(Table2[ReviewDecision],"*decision*",Table2[Date Notified (Adjusted)],"&gt;="&amp;H$3,Table2[Date Notified (Adjusted)],"&lt;"&amp;I$3,Table2[Calculated Location],"*"&amp;$D20&amp;"*")</f>
        <v>#DIV/0!</v>
      </c>
      <c r="I20" s="164" t="e">
        <f ca="1">COUNTIFS(Table2[Date Notified (Adjusted)],"&gt;="&amp;I$3,Table2[Date Notified (Adjusted)],"&lt;"&amp;J$3,Table2[Level of Review Required],"*"&amp;$AC$3&amp;"*",Table2[Calculated Location],"*"&amp;$D20&amp;"*")/COUNTIFS(Table2[ReviewDecision],"*decision*",Table2[Date Notified (Adjusted)],"&gt;="&amp;I$3,Table2[Date Notified (Adjusted)],"&lt;"&amp;J$3,Table2[Calculated Location],"*"&amp;$D20&amp;"*")</f>
        <v>#DIV/0!</v>
      </c>
      <c r="J20" s="164" t="e">
        <f ca="1">COUNTIFS(Table2[Date Notified (Adjusted)],"&gt;="&amp;J$3,Table2[Date Notified (Adjusted)],"&lt;"&amp;K$3,Table2[Level of Review Required],"*"&amp;$AC$3&amp;"*",Table2[Calculated Location],"*"&amp;$D20&amp;"*")/COUNTIFS(Table2[ReviewDecision],"*decision*",Table2[Date Notified (Adjusted)],"&gt;="&amp;J$3,Table2[Date Notified (Adjusted)],"&lt;"&amp;K$3,Table2[Calculated Location],"*"&amp;$D20&amp;"*")</f>
        <v>#DIV/0!</v>
      </c>
      <c r="K20" s="164" t="e">
        <f ca="1">COUNTIFS(Table2[Date Notified (Adjusted)],"&gt;="&amp;K$3,Table2[Date Notified (Adjusted)],"&lt;"&amp;L$3,Table2[Level of Review Required],"*"&amp;$AC$3&amp;"*",Table2[Calculated Location],"*"&amp;$D20&amp;"*")/COUNTIFS(Table2[ReviewDecision],"*decision*",Table2[Date Notified (Adjusted)],"&gt;="&amp;K$3,Table2[Date Notified (Adjusted)],"&lt;"&amp;L$3,Table2[Calculated Location],"*"&amp;$D20&amp;"*")</f>
        <v>#DIV/0!</v>
      </c>
      <c r="L20" s="164" t="e">
        <f ca="1">COUNTIFS(Table2[Date Notified (Adjusted)],"&gt;="&amp;L$3,Table2[Date Notified (Adjusted)],"&lt;"&amp;M$3,Table2[Level of Review Required],"*"&amp;$AC$3&amp;"*",Table2[Calculated Location],"*"&amp;$D20&amp;"*")/COUNTIFS(Table2[ReviewDecision],"*decision*",Table2[Date Notified (Adjusted)],"&gt;="&amp;L$3,Table2[Date Notified (Adjusted)],"&lt;"&amp;M$3,Table2[Calculated Location],"*"&amp;$D20&amp;"*")</f>
        <v>#DIV/0!</v>
      </c>
      <c r="M20" s="164" t="e">
        <f ca="1">COUNTIFS(Table2[Date Notified (Adjusted)],"&gt;="&amp;M$3,Table2[Date Notified (Adjusted)],"&lt;"&amp;N$3,Table2[Level of Review Required],"*"&amp;$AC$3&amp;"*",Table2[Calculated Location],"*"&amp;$D20&amp;"*")/COUNTIFS(Table2[ReviewDecision],"*decision*",Table2[Date Notified (Adjusted)],"&gt;="&amp;M$3,Table2[Date Notified (Adjusted)],"&lt;"&amp;N$3,Table2[Calculated Location],"*"&amp;$D20&amp;"*")</f>
        <v>#DIV/0!</v>
      </c>
      <c r="N20" s="164" t="e">
        <f ca="1">COUNTIFS(Table2[Date Notified (Adjusted)],"&gt;="&amp;N$3,Table2[Date Notified (Adjusted)],"&lt;"&amp;O$3,Table2[Level of Review Required],"*"&amp;$AC$3&amp;"*",Table2[Calculated Location],"*"&amp;$D20&amp;"*")/COUNTIFS(Table2[ReviewDecision],"*decision*",Table2[Date Notified (Adjusted)],"&gt;="&amp;N$3,Table2[Date Notified (Adjusted)],"&lt;"&amp;O$3,Table2[Calculated Location],"*"&amp;$D20&amp;"*")</f>
        <v>#DIV/0!</v>
      </c>
      <c r="O20" s="164" t="e">
        <f ca="1">COUNTIFS(Table2[Date Notified (Adjusted)],"&gt;="&amp;O$3,Table2[Date Notified (Adjusted)],"&lt;"&amp;P$3,Table2[Level of Review Required],"*"&amp;$AC$3&amp;"*",Table2[Calculated Location],"*"&amp;$D20&amp;"*")/COUNTIFS(Table2[ReviewDecision],"*decision*",Table2[Date Notified (Adjusted)],"&gt;="&amp;O$3,Table2[Date Notified (Adjusted)],"&lt;"&amp;P$3,Table2[Calculated Location],"*"&amp;$D20&amp;"*")</f>
        <v>#DIV/0!</v>
      </c>
      <c r="P20" s="164" t="e">
        <f ca="1">COUNTIFS(Table2[Date Notified (Adjusted)],"&gt;="&amp;P$3,Table2[Date Notified (Adjusted)],"&lt;"&amp;Q$3,Table2[Level of Review Required],"*"&amp;$AC$3&amp;"*",Table2[Calculated Location],"*"&amp;$D20&amp;"*")/COUNTIFS(Table2[ReviewDecision],"*decision*",Table2[Date Notified (Adjusted)],"&gt;="&amp;P$3,Table2[Date Notified (Adjusted)],"&lt;"&amp;Q$3,Table2[Calculated Location],"*"&amp;$D20&amp;"*")</f>
        <v>#DIV/0!</v>
      </c>
      <c r="Q20" s="164" t="e">
        <f ca="1">COUNTIFS(Table2[Date Notified (Adjusted)],"&gt;="&amp;Q$3,Table2[Date Notified (Adjusted)],"&lt;"&amp;R$3,Table2[Level of Review Required],"*"&amp;$AC$3&amp;"*",Table2[Calculated Location],"*"&amp;$D20&amp;"*")/COUNTIFS(Table2[ReviewDecision],"*decision*",Table2[Date Notified (Adjusted)],"&gt;="&amp;Q$3,Table2[Date Notified (Adjusted)],"&lt;"&amp;R$3,Table2[Calculated Location],"*"&amp;$D20&amp;"*")</f>
        <v>#DIV/0!</v>
      </c>
      <c r="R20" s="164" t="e">
        <f ca="1">COUNTIFS(Table2[Date Notified (Adjusted)],"&gt;="&amp;R$3,Table2[Date Notified (Adjusted)],"&lt;"&amp;S$3,Table2[Level of Review Required],"*"&amp;$AC$3&amp;"*",Table2[Calculated Location],"*"&amp;$D20&amp;"*")/COUNTIFS(Table2[ReviewDecision],"*decision*",Table2[Date Notified (Adjusted)],"&gt;="&amp;R$3,Table2[Date Notified (Adjusted)],"&lt;"&amp;S$3,Table2[Calculated Location],"*"&amp;$D20&amp;"*")</f>
        <v>#DIV/0!</v>
      </c>
      <c r="S20" s="164" t="e">
        <f ca="1">COUNTIFS(Table2[Date Notified (Adjusted)],"&gt;="&amp;S$3,Table2[Date Notified (Adjusted)],"&lt;"&amp;T$3,Table2[Level of Review Required],"*"&amp;$AC$3&amp;"*",Table2[Calculated Location],"*"&amp;$D20&amp;"*")/COUNTIFS(Table2[ReviewDecision],"*decision*",Table2[Date Notified (Adjusted)],"&gt;="&amp;S$3,Table2[Date Notified (Adjusted)],"&lt;"&amp;T$3,Table2[Calculated Location],"*"&amp;$D20&amp;"*")</f>
        <v>#DIV/0!</v>
      </c>
      <c r="T20" s="164" t="e">
        <f ca="1">COUNTIFS(Table2[Date Notified (Adjusted)],"&gt;="&amp;T$3,Table2[Date Notified (Adjusted)],"&lt;"&amp;U$3,Table2[Level of Review Required],"*"&amp;$AC$3&amp;"*",Table2[Calculated Location],"*"&amp;$D20&amp;"*")/COUNTIFS(Table2[ReviewDecision],"*decision*",Table2[Date Notified (Adjusted)],"&gt;="&amp;T$3,Table2[Date Notified (Adjusted)],"&lt;"&amp;U$3,Table2[Calculated Location],"*"&amp;$D20&amp;"*")</f>
        <v>#DIV/0!</v>
      </c>
      <c r="U20" s="161"/>
      <c r="V20" s="161"/>
      <c r="W20" s="161">
        <f ca="1">COUNTIFS(Table2[Date Notified (Adjusted)],"&gt;="&amp;start125,Table2[Date Notified (Adjusted)],"&lt;="&amp;closeREP,Table2[Calculated Location],"*"&amp;$D20&amp;"*",Table2[Level of Review Required],"*"&amp;$AC$3&amp;"*")</f>
        <v>0</v>
      </c>
      <c r="X20" s="164" t="e">
        <f t="shared" ca="1" si="1"/>
        <v>#DIV/0!</v>
      </c>
      <c r="Y20" s="223">
        <f ca="1">COUNTIFS(Table2[ReviewDecision],"*decision*",Table2[Date Notified (Adjusted)],"&gt;="&amp;start125,Table2[Date Notified (Adjusted)],"&lt;="&amp;closeREP,Table2[Calculated Location],"*"&amp;$D20&amp;"*")</f>
        <v>0</v>
      </c>
    </row>
    <row r="21" spans="2:30" x14ac:dyDescent="0.25">
      <c r="B21" s="222" t="s">
        <v>113</v>
      </c>
      <c r="C21" s="161"/>
      <c r="D21" s="162" t="s">
        <v>132</v>
      </c>
      <c r="E21" s="163" t="e">
        <f ca="1">COUNTIFS(Table2[Date Notified (Adjusted)],"&gt;="&amp;E$3,Table2[Date Notified (Adjusted)],"&lt;"&amp;F$3,Table2[Level of Review Required],"*"&amp;$AC$3&amp;"*",Table2[Calculated Location],"*"&amp;$D21&amp;"*")/COUNTIFS(Table2[ReviewDecision],"*decision*",Table2[Date Notified (Adjusted)],"&gt;="&amp;E$3,Table2[Date Notified (Adjusted)],"&lt;"&amp;F$3,Table2[Calculated Location],"*"&amp;$D21&amp;"*")</f>
        <v>#DIV/0!</v>
      </c>
      <c r="F21" s="164" t="e">
        <f ca="1">COUNTIFS(Table2[Date Notified (Adjusted)],"&gt;="&amp;F$3,Table2[Date Notified (Adjusted)],"&lt;"&amp;G$3,Table2[Level of Review Required],"*"&amp;$AC$3&amp;"*",Table2[Calculated Location],"*"&amp;$D21&amp;"*")/COUNTIFS(Table2[ReviewDecision],"*decision*",Table2[Date Notified (Adjusted)],"&gt;="&amp;F$3,Table2[Date Notified (Adjusted)],"&lt;"&amp;G$3,Table2[Calculated Location],"*"&amp;$D21&amp;"*")</f>
        <v>#DIV/0!</v>
      </c>
      <c r="G21" s="164" t="e">
        <f ca="1">COUNTIFS(Table2[Date Notified (Adjusted)],"&gt;="&amp;G$3,Table2[Date Notified (Adjusted)],"&lt;"&amp;H$3,Table2[Level of Review Required],"*"&amp;$AC$3&amp;"*",Table2[Calculated Location],"*"&amp;$D21&amp;"*")/COUNTIFS(Table2[ReviewDecision],"*decision*",Table2[Date Notified (Adjusted)],"&gt;="&amp;G$3,Table2[Date Notified (Adjusted)],"&lt;"&amp;H$3,Table2[Calculated Location],"*"&amp;$D21&amp;"*")</f>
        <v>#DIV/0!</v>
      </c>
      <c r="H21" s="164" t="e">
        <f ca="1">COUNTIFS(Table2[Date Notified (Adjusted)],"&gt;="&amp;H$3,Table2[Date Notified (Adjusted)],"&lt;"&amp;I$3,Table2[Level of Review Required],"*"&amp;$AC$3&amp;"*",Table2[Calculated Location],"*"&amp;$D21&amp;"*")/COUNTIFS(Table2[ReviewDecision],"*decision*",Table2[Date Notified (Adjusted)],"&gt;="&amp;H$3,Table2[Date Notified (Adjusted)],"&lt;"&amp;I$3,Table2[Calculated Location],"*"&amp;$D21&amp;"*")</f>
        <v>#DIV/0!</v>
      </c>
      <c r="I21" s="164" t="e">
        <f ca="1">COUNTIFS(Table2[Date Notified (Adjusted)],"&gt;="&amp;I$3,Table2[Date Notified (Adjusted)],"&lt;"&amp;J$3,Table2[Level of Review Required],"*"&amp;$AC$3&amp;"*",Table2[Calculated Location],"*"&amp;$D21&amp;"*")/COUNTIFS(Table2[ReviewDecision],"*decision*",Table2[Date Notified (Adjusted)],"&gt;="&amp;I$3,Table2[Date Notified (Adjusted)],"&lt;"&amp;J$3,Table2[Calculated Location],"*"&amp;$D21&amp;"*")</f>
        <v>#DIV/0!</v>
      </c>
      <c r="J21" s="164" t="e">
        <f ca="1">COUNTIFS(Table2[Date Notified (Adjusted)],"&gt;="&amp;J$3,Table2[Date Notified (Adjusted)],"&lt;"&amp;K$3,Table2[Level of Review Required],"*"&amp;$AC$3&amp;"*",Table2[Calculated Location],"*"&amp;$D21&amp;"*")/COUNTIFS(Table2[ReviewDecision],"*decision*",Table2[Date Notified (Adjusted)],"&gt;="&amp;J$3,Table2[Date Notified (Adjusted)],"&lt;"&amp;K$3,Table2[Calculated Location],"*"&amp;$D21&amp;"*")</f>
        <v>#DIV/0!</v>
      </c>
      <c r="K21" s="164" t="e">
        <f ca="1">COUNTIFS(Table2[Date Notified (Adjusted)],"&gt;="&amp;K$3,Table2[Date Notified (Adjusted)],"&lt;"&amp;L$3,Table2[Level of Review Required],"*"&amp;$AC$3&amp;"*",Table2[Calculated Location],"*"&amp;$D21&amp;"*")/COUNTIFS(Table2[ReviewDecision],"*decision*",Table2[Date Notified (Adjusted)],"&gt;="&amp;K$3,Table2[Date Notified (Adjusted)],"&lt;"&amp;L$3,Table2[Calculated Location],"*"&amp;$D21&amp;"*")</f>
        <v>#DIV/0!</v>
      </c>
      <c r="L21" s="164" t="e">
        <f ca="1">COUNTIFS(Table2[Date Notified (Adjusted)],"&gt;="&amp;L$3,Table2[Date Notified (Adjusted)],"&lt;"&amp;M$3,Table2[Level of Review Required],"*"&amp;$AC$3&amp;"*",Table2[Calculated Location],"*"&amp;$D21&amp;"*")/COUNTIFS(Table2[ReviewDecision],"*decision*",Table2[Date Notified (Adjusted)],"&gt;="&amp;L$3,Table2[Date Notified (Adjusted)],"&lt;"&amp;M$3,Table2[Calculated Location],"*"&amp;$D21&amp;"*")</f>
        <v>#DIV/0!</v>
      </c>
      <c r="M21" s="164" t="e">
        <f ca="1">COUNTIFS(Table2[Date Notified (Adjusted)],"&gt;="&amp;M$3,Table2[Date Notified (Adjusted)],"&lt;"&amp;N$3,Table2[Level of Review Required],"*"&amp;$AC$3&amp;"*",Table2[Calculated Location],"*"&amp;$D21&amp;"*")/COUNTIFS(Table2[ReviewDecision],"*decision*",Table2[Date Notified (Adjusted)],"&gt;="&amp;M$3,Table2[Date Notified (Adjusted)],"&lt;"&amp;N$3,Table2[Calculated Location],"*"&amp;$D21&amp;"*")</f>
        <v>#DIV/0!</v>
      </c>
      <c r="N21" s="164" t="e">
        <f ca="1">COUNTIFS(Table2[Date Notified (Adjusted)],"&gt;="&amp;N$3,Table2[Date Notified (Adjusted)],"&lt;"&amp;O$3,Table2[Level of Review Required],"*"&amp;$AC$3&amp;"*",Table2[Calculated Location],"*"&amp;$D21&amp;"*")/COUNTIFS(Table2[ReviewDecision],"*decision*",Table2[Date Notified (Adjusted)],"&gt;="&amp;N$3,Table2[Date Notified (Adjusted)],"&lt;"&amp;O$3,Table2[Calculated Location],"*"&amp;$D21&amp;"*")</f>
        <v>#DIV/0!</v>
      </c>
      <c r="O21" s="164" t="e">
        <f ca="1">COUNTIFS(Table2[Date Notified (Adjusted)],"&gt;="&amp;O$3,Table2[Date Notified (Adjusted)],"&lt;"&amp;P$3,Table2[Level of Review Required],"*"&amp;$AC$3&amp;"*",Table2[Calculated Location],"*"&amp;$D21&amp;"*")/COUNTIFS(Table2[ReviewDecision],"*decision*",Table2[Date Notified (Adjusted)],"&gt;="&amp;O$3,Table2[Date Notified (Adjusted)],"&lt;"&amp;P$3,Table2[Calculated Location],"*"&amp;$D21&amp;"*")</f>
        <v>#DIV/0!</v>
      </c>
      <c r="P21" s="164" t="e">
        <f ca="1">COUNTIFS(Table2[Date Notified (Adjusted)],"&gt;="&amp;P$3,Table2[Date Notified (Adjusted)],"&lt;"&amp;Q$3,Table2[Level of Review Required],"*"&amp;$AC$3&amp;"*",Table2[Calculated Location],"*"&amp;$D21&amp;"*")/COUNTIFS(Table2[ReviewDecision],"*decision*",Table2[Date Notified (Adjusted)],"&gt;="&amp;P$3,Table2[Date Notified (Adjusted)],"&lt;"&amp;Q$3,Table2[Calculated Location],"*"&amp;$D21&amp;"*")</f>
        <v>#DIV/0!</v>
      </c>
      <c r="Q21" s="164" t="e">
        <f ca="1">COUNTIFS(Table2[Date Notified (Adjusted)],"&gt;="&amp;Q$3,Table2[Date Notified (Adjusted)],"&lt;"&amp;R$3,Table2[Level of Review Required],"*"&amp;$AC$3&amp;"*",Table2[Calculated Location],"*"&amp;$D21&amp;"*")/COUNTIFS(Table2[ReviewDecision],"*decision*",Table2[Date Notified (Adjusted)],"&gt;="&amp;Q$3,Table2[Date Notified (Adjusted)],"&lt;"&amp;R$3,Table2[Calculated Location],"*"&amp;$D21&amp;"*")</f>
        <v>#DIV/0!</v>
      </c>
      <c r="R21" s="164" t="e">
        <f ca="1">COUNTIFS(Table2[Date Notified (Adjusted)],"&gt;="&amp;R$3,Table2[Date Notified (Adjusted)],"&lt;"&amp;S$3,Table2[Level of Review Required],"*"&amp;$AC$3&amp;"*",Table2[Calculated Location],"*"&amp;$D21&amp;"*")/COUNTIFS(Table2[ReviewDecision],"*decision*",Table2[Date Notified (Adjusted)],"&gt;="&amp;R$3,Table2[Date Notified (Adjusted)],"&lt;"&amp;S$3,Table2[Calculated Location],"*"&amp;$D21&amp;"*")</f>
        <v>#DIV/0!</v>
      </c>
      <c r="S21" s="164" t="e">
        <f ca="1">COUNTIFS(Table2[Date Notified (Adjusted)],"&gt;="&amp;S$3,Table2[Date Notified (Adjusted)],"&lt;"&amp;T$3,Table2[Level of Review Required],"*"&amp;$AC$3&amp;"*",Table2[Calculated Location],"*"&amp;$D21&amp;"*")/COUNTIFS(Table2[ReviewDecision],"*decision*",Table2[Date Notified (Adjusted)],"&gt;="&amp;S$3,Table2[Date Notified (Adjusted)],"&lt;"&amp;T$3,Table2[Calculated Location],"*"&amp;$D21&amp;"*")</f>
        <v>#DIV/0!</v>
      </c>
      <c r="T21" s="164" t="e">
        <f ca="1">COUNTIFS(Table2[Date Notified (Adjusted)],"&gt;="&amp;T$3,Table2[Date Notified (Adjusted)],"&lt;"&amp;U$3,Table2[Level of Review Required],"*"&amp;$AC$3&amp;"*",Table2[Calculated Location],"*"&amp;$D21&amp;"*")/COUNTIFS(Table2[ReviewDecision],"*decision*",Table2[Date Notified (Adjusted)],"&gt;="&amp;T$3,Table2[Date Notified (Adjusted)],"&lt;"&amp;U$3,Table2[Calculated Location],"*"&amp;$D21&amp;"*")</f>
        <v>#DIV/0!</v>
      </c>
      <c r="U21" s="161"/>
      <c r="V21" s="161"/>
      <c r="W21" s="161">
        <f ca="1">COUNTIFS(Table2[Date Notified (Adjusted)],"&gt;="&amp;start125,Table2[Date Notified (Adjusted)],"&lt;="&amp;closeREP,Table2[Calculated Location],"*"&amp;$D21&amp;"*",Table2[Level of Review Required],"*"&amp;$AC$3&amp;"*")</f>
        <v>0</v>
      </c>
      <c r="X21" s="164" t="e">
        <f t="shared" ca="1" si="1"/>
        <v>#DIV/0!</v>
      </c>
      <c r="Y21" s="223">
        <f ca="1">COUNTIFS(Table2[ReviewDecision],"*decision*",Table2[Date Notified (Adjusted)],"&gt;="&amp;start125,Table2[Date Notified (Adjusted)],"&lt;="&amp;closeREP,Table2[Calculated Location],"*"&amp;$D21&amp;"*")</f>
        <v>0</v>
      </c>
    </row>
    <row r="22" spans="2:30" x14ac:dyDescent="0.25">
      <c r="B22" s="224" t="s">
        <v>80</v>
      </c>
      <c r="C22" s="166"/>
      <c r="D22" s="171" t="s">
        <v>45</v>
      </c>
      <c r="E22" s="168" t="e">
        <f ca="1">COUNTIFS(Table2[Date Notified (Adjusted)],"&gt;="&amp;E$3,Table2[Date Notified (Adjusted)],"&lt;"&amp;F$3,Table2[Level of Review Required],"*"&amp;$AC$3&amp;"*",Table2[Calculated Location],"*"&amp;$D22&amp;"*")/COUNTIFS(Table2[ReviewDecision],"*decision*",Table2[Date Notified (Adjusted)],"&gt;="&amp;E$3,Table2[Date Notified (Adjusted)],"&lt;"&amp;F$3,Table2[Calculated Location],"*"&amp;$D22&amp;"*")</f>
        <v>#DIV/0!</v>
      </c>
      <c r="F22" s="169" t="e">
        <f ca="1">COUNTIFS(Table2[Date Notified (Adjusted)],"&gt;="&amp;F$3,Table2[Date Notified (Adjusted)],"&lt;"&amp;G$3,Table2[Level of Review Required],"*"&amp;$AC$3&amp;"*",Table2[Calculated Location],"*"&amp;$D22&amp;"*")/COUNTIFS(Table2[ReviewDecision],"*decision*",Table2[Date Notified (Adjusted)],"&gt;="&amp;F$3,Table2[Date Notified (Adjusted)],"&lt;"&amp;G$3,Table2[Calculated Location],"*"&amp;$D22&amp;"*")</f>
        <v>#DIV/0!</v>
      </c>
      <c r="G22" s="169" t="e">
        <f ca="1">COUNTIFS(Table2[Date Notified (Adjusted)],"&gt;="&amp;G$3,Table2[Date Notified (Adjusted)],"&lt;"&amp;H$3,Table2[Level of Review Required],"*"&amp;$AC$3&amp;"*",Table2[Calculated Location],"*"&amp;$D22&amp;"*")/COUNTIFS(Table2[ReviewDecision],"*decision*",Table2[Date Notified (Adjusted)],"&gt;="&amp;G$3,Table2[Date Notified (Adjusted)],"&lt;"&amp;H$3,Table2[Calculated Location],"*"&amp;$D22&amp;"*")</f>
        <v>#DIV/0!</v>
      </c>
      <c r="H22" s="169" t="e">
        <f ca="1">COUNTIFS(Table2[Date Notified (Adjusted)],"&gt;="&amp;H$3,Table2[Date Notified (Adjusted)],"&lt;"&amp;I$3,Table2[Level of Review Required],"*"&amp;$AC$3&amp;"*",Table2[Calculated Location],"*"&amp;$D22&amp;"*")/COUNTIFS(Table2[ReviewDecision],"*decision*",Table2[Date Notified (Adjusted)],"&gt;="&amp;H$3,Table2[Date Notified (Adjusted)],"&lt;"&amp;I$3,Table2[Calculated Location],"*"&amp;$D22&amp;"*")</f>
        <v>#DIV/0!</v>
      </c>
      <c r="I22" s="169" t="e">
        <f ca="1">COUNTIFS(Table2[Date Notified (Adjusted)],"&gt;="&amp;I$3,Table2[Date Notified (Adjusted)],"&lt;"&amp;J$3,Table2[Level of Review Required],"*"&amp;$AC$3&amp;"*",Table2[Calculated Location],"*"&amp;$D22&amp;"*")/COUNTIFS(Table2[ReviewDecision],"*decision*",Table2[Date Notified (Adjusted)],"&gt;="&amp;I$3,Table2[Date Notified (Adjusted)],"&lt;"&amp;J$3,Table2[Calculated Location],"*"&amp;$D22&amp;"*")</f>
        <v>#DIV/0!</v>
      </c>
      <c r="J22" s="169" t="e">
        <f ca="1">COUNTIFS(Table2[Date Notified (Adjusted)],"&gt;="&amp;J$3,Table2[Date Notified (Adjusted)],"&lt;"&amp;K$3,Table2[Level of Review Required],"*"&amp;$AC$3&amp;"*",Table2[Calculated Location],"*"&amp;$D22&amp;"*")/COUNTIFS(Table2[ReviewDecision],"*decision*",Table2[Date Notified (Adjusted)],"&gt;="&amp;J$3,Table2[Date Notified (Adjusted)],"&lt;"&amp;K$3,Table2[Calculated Location],"*"&amp;$D22&amp;"*")</f>
        <v>#DIV/0!</v>
      </c>
      <c r="K22" s="169" t="e">
        <f ca="1">COUNTIFS(Table2[Date Notified (Adjusted)],"&gt;="&amp;K$3,Table2[Date Notified (Adjusted)],"&lt;"&amp;L$3,Table2[Level of Review Required],"*"&amp;$AC$3&amp;"*",Table2[Calculated Location],"*"&amp;$D22&amp;"*")/COUNTIFS(Table2[ReviewDecision],"*decision*",Table2[Date Notified (Adjusted)],"&gt;="&amp;K$3,Table2[Date Notified (Adjusted)],"&lt;"&amp;L$3,Table2[Calculated Location],"*"&amp;$D22&amp;"*")</f>
        <v>#DIV/0!</v>
      </c>
      <c r="L22" s="169" t="e">
        <f ca="1">COUNTIFS(Table2[Date Notified (Adjusted)],"&gt;="&amp;L$3,Table2[Date Notified (Adjusted)],"&lt;"&amp;M$3,Table2[Level of Review Required],"*"&amp;$AC$3&amp;"*",Table2[Calculated Location],"*"&amp;$D22&amp;"*")/COUNTIFS(Table2[ReviewDecision],"*decision*",Table2[Date Notified (Adjusted)],"&gt;="&amp;L$3,Table2[Date Notified (Adjusted)],"&lt;"&amp;M$3,Table2[Calculated Location],"*"&amp;$D22&amp;"*")</f>
        <v>#DIV/0!</v>
      </c>
      <c r="M22" s="169" t="e">
        <f ca="1">COUNTIFS(Table2[Date Notified (Adjusted)],"&gt;="&amp;M$3,Table2[Date Notified (Adjusted)],"&lt;"&amp;N$3,Table2[Level of Review Required],"*"&amp;$AC$3&amp;"*",Table2[Calculated Location],"*"&amp;$D22&amp;"*")/COUNTIFS(Table2[ReviewDecision],"*decision*",Table2[Date Notified (Adjusted)],"&gt;="&amp;M$3,Table2[Date Notified (Adjusted)],"&lt;"&amp;N$3,Table2[Calculated Location],"*"&amp;$D22&amp;"*")</f>
        <v>#DIV/0!</v>
      </c>
      <c r="N22" s="169" t="e">
        <f ca="1">COUNTIFS(Table2[Date Notified (Adjusted)],"&gt;="&amp;N$3,Table2[Date Notified (Adjusted)],"&lt;"&amp;O$3,Table2[Level of Review Required],"*"&amp;$AC$3&amp;"*",Table2[Calculated Location],"*"&amp;$D22&amp;"*")/COUNTIFS(Table2[ReviewDecision],"*decision*",Table2[Date Notified (Adjusted)],"&gt;="&amp;N$3,Table2[Date Notified (Adjusted)],"&lt;"&amp;O$3,Table2[Calculated Location],"*"&amp;$D22&amp;"*")</f>
        <v>#DIV/0!</v>
      </c>
      <c r="O22" s="169" t="e">
        <f ca="1">COUNTIFS(Table2[Date Notified (Adjusted)],"&gt;="&amp;O$3,Table2[Date Notified (Adjusted)],"&lt;"&amp;P$3,Table2[Level of Review Required],"*"&amp;$AC$3&amp;"*",Table2[Calculated Location],"*"&amp;$D22&amp;"*")/COUNTIFS(Table2[ReviewDecision],"*decision*",Table2[Date Notified (Adjusted)],"&gt;="&amp;O$3,Table2[Date Notified (Adjusted)],"&lt;"&amp;P$3,Table2[Calculated Location],"*"&amp;$D22&amp;"*")</f>
        <v>#DIV/0!</v>
      </c>
      <c r="P22" s="169" t="e">
        <f ca="1">COUNTIFS(Table2[Date Notified (Adjusted)],"&gt;="&amp;P$3,Table2[Date Notified (Adjusted)],"&lt;"&amp;Q$3,Table2[Level of Review Required],"*"&amp;$AC$3&amp;"*",Table2[Calculated Location],"*"&amp;$D22&amp;"*")/COUNTIFS(Table2[ReviewDecision],"*decision*",Table2[Date Notified (Adjusted)],"&gt;="&amp;P$3,Table2[Date Notified (Adjusted)],"&lt;"&amp;Q$3,Table2[Calculated Location],"*"&amp;$D22&amp;"*")</f>
        <v>#DIV/0!</v>
      </c>
      <c r="Q22" s="169" t="e">
        <f ca="1">COUNTIFS(Table2[Date Notified (Adjusted)],"&gt;="&amp;Q$3,Table2[Date Notified (Adjusted)],"&lt;"&amp;R$3,Table2[Level of Review Required],"*"&amp;$AC$3&amp;"*",Table2[Calculated Location],"*"&amp;$D22&amp;"*")/COUNTIFS(Table2[ReviewDecision],"*decision*",Table2[Date Notified (Adjusted)],"&gt;="&amp;Q$3,Table2[Date Notified (Adjusted)],"&lt;"&amp;R$3,Table2[Calculated Location],"*"&amp;$D22&amp;"*")</f>
        <v>#DIV/0!</v>
      </c>
      <c r="R22" s="169" t="e">
        <f ca="1">COUNTIFS(Table2[Date Notified (Adjusted)],"&gt;="&amp;R$3,Table2[Date Notified (Adjusted)],"&lt;"&amp;S$3,Table2[Level of Review Required],"*"&amp;$AC$3&amp;"*",Table2[Calculated Location],"*"&amp;$D22&amp;"*")/COUNTIFS(Table2[ReviewDecision],"*decision*",Table2[Date Notified (Adjusted)],"&gt;="&amp;R$3,Table2[Date Notified (Adjusted)],"&lt;"&amp;S$3,Table2[Calculated Location],"*"&amp;$D22&amp;"*")</f>
        <v>#DIV/0!</v>
      </c>
      <c r="S22" s="169" t="e">
        <f ca="1">COUNTIFS(Table2[Date Notified (Adjusted)],"&gt;="&amp;S$3,Table2[Date Notified (Adjusted)],"&lt;"&amp;T$3,Table2[Level of Review Required],"*"&amp;$AC$3&amp;"*",Table2[Calculated Location],"*"&amp;$D22&amp;"*")/COUNTIFS(Table2[ReviewDecision],"*decision*",Table2[Date Notified (Adjusted)],"&gt;="&amp;S$3,Table2[Date Notified (Adjusted)],"&lt;"&amp;T$3,Table2[Calculated Location],"*"&amp;$D22&amp;"*")</f>
        <v>#DIV/0!</v>
      </c>
      <c r="T22" s="169" t="e">
        <f ca="1">COUNTIFS(Table2[Date Notified (Adjusted)],"&gt;="&amp;T$3,Table2[Date Notified (Adjusted)],"&lt;"&amp;U$3,Table2[Level of Review Required],"*"&amp;$AC$3&amp;"*",Table2[Calculated Location],"*"&amp;$D22&amp;"*")/COUNTIFS(Table2[ReviewDecision],"*decision*",Table2[Date Notified (Adjusted)],"&gt;="&amp;T$3,Table2[Date Notified (Adjusted)],"&lt;"&amp;U$3,Table2[Calculated Location],"*"&amp;$D22&amp;"*")</f>
        <v>#DIV/0!</v>
      </c>
      <c r="U22" s="166"/>
      <c r="V22" s="166"/>
      <c r="W22" s="166">
        <f ca="1">COUNTIFS(Table2[Date Notified (Adjusted)],"&gt;="&amp;start125,Table2[Date Notified (Adjusted)],"&lt;="&amp;closeREP,Table2[Calculated Location],"*"&amp;$D22&amp;"*",Table2[Level of Review Required],"*"&amp;$AC$3&amp;"*")</f>
        <v>0</v>
      </c>
      <c r="X22" s="169" t="e">
        <f t="shared" ca="1" si="1"/>
        <v>#DIV/0!</v>
      </c>
      <c r="Y22" s="225">
        <f ca="1">COUNTIFS(Table2[ReviewDecision],"*decision*",Table2[Date Notified (Adjusted)],"&gt;="&amp;start125,Table2[Date Notified (Adjusted)],"&lt;="&amp;closeREP,Table2[Calculated Location],"*"&amp;$D22&amp;"*")</f>
        <v>0</v>
      </c>
    </row>
    <row r="23" spans="2:30" x14ac:dyDescent="0.25">
      <c r="B23" s="213" t="s">
        <v>153</v>
      </c>
      <c r="C23" s="13"/>
      <c r="D23" s="268" t="s">
        <v>254</v>
      </c>
      <c r="E23" s="174"/>
      <c r="F23" s="174"/>
      <c r="G23" s="174"/>
      <c r="H23" s="174"/>
      <c r="I23" s="174"/>
      <c r="J23" s="174"/>
      <c r="K23" s="174"/>
      <c r="L23" s="174"/>
      <c r="M23" s="174"/>
      <c r="N23" s="174"/>
      <c r="O23" s="174"/>
      <c r="P23" s="174"/>
      <c r="Q23" s="174"/>
      <c r="R23" s="174"/>
      <c r="S23" s="174"/>
      <c r="T23" s="174"/>
      <c r="U23" s="174"/>
      <c r="V23" s="174"/>
      <c r="W23" s="174">
        <f ca="1">SUM(W13:W22)</f>
        <v>0</v>
      </c>
      <c r="X23" s="173" t="e">
        <f ca="1">W23/Y23</f>
        <v>#DIV/0!</v>
      </c>
      <c r="Y23" s="212">
        <f ca="1">SUM(Y13:Y22)</f>
        <v>0</v>
      </c>
    </row>
    <row r="24" spans="2:30" x14ac:dyDescent="0.25">
      <c r="B24" s="214"/>
      <c r="C24" s="215"/>
      <c r="D24" s="215"/>
      <c r="E24" s="216"/>
      <c r="F24" s="215"/>
      <c r="G24" s="215"/>
      <c r="H24" s="215"/>
      <c r="I24" s="215"/>
      <c r="J24" s="215"/>
      <c r="K24" s="215"/>
      <c r="L24" s="215"/>
      <c r="M24" s="215"/>
      <c r="N24" s="215"/>
      <c r="O24" s="215"/>
      <c r="P24" s="215"/>
      <c r="Q24" s="215"/>
      <c r="R24" s="215"/>
      <c r="S24" s="215"/>
      <c r="T24" s="215"/>
      <c r="U24" s="215"/>
      <c r="V24" s="215"/>
      <c r="W24" s="217">
        <f ca="1">SUM(W4:W11)+SUM(W13:W22)</f>
        <v>0</v>
      </c>
      <c r="X24" s="218" t="e">
        <f ca="1">W24/Y24</f>
        <v>#DIV/0!</v>
      </c>
      <c r="Y24" s="219">
        <f ca="1">SUM(Y4:Y11)+SUM(Y13:Y22)</f>
        <v>0</v>
      </c>
    </row>
    <row r="27" spans="2:30" ht="90" customHeight="1" thickBot="1" x14ac:dyDescent="0.4">
      <c r="E27" s="433" t="str">
        <f ca="1">CONCATENATE("For ",W49," incidents there is a decision for a concise review recorded.
The table below shows the distribution of incidents where there is a decision for a concise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 concise review recorded.
The table below shows the distribution of incidents where there is a decision for a concise review recorded as a percentage of total number of incidents which have a review decision per location and month and the totals and percentage per period and location. Percantages are calculated against total number of records which have a decision for review.</v>
      </c>
      <c r="F27" s="433"/>
      <c r="G27" s="433"/>
      <c r="H27" s="433"/>
      <c r="I27" s="433"/>
      <c r="J27" s="433"/>
      <c r="K27" s="433"/>
      <c r="L27" s="433"/>
      <c r="M27" s="433"/>
      <c r="N27" s="433"/>
      <c r="O27" s="433"/>
      <c r="P27" s="433"/>
      <c r="Q27" s="433"/>
      <c r="R27" s="433"/>
      <c r="S27" s="433"/>
      <c r="T27" s="433"/>
      <c r="U27" s="433"/>
      <c r="V27" s="433"/>
      <c r="W27" s="433"/>
      <c r="X27" s="433"/>
    </row>
    <row r="28" spans="2:30" ht="44.25" thickBot="1" x14ac:dyDescent="0.3">
      <c r="B28" s="201"/>
      <c r="C28" s="202"/>
      <c r="D28" s="203"/>
      <c r="E28" s="204">
        <f ca="1">start125</f>
        <v>44470</v>
      </c>
      <c r="F28" s="204">
        <f ca="1">DATE(YEAR(E28),MONTH(E28)+1,1)</f>
        <v>44501</v>
      </c>
      <c r="G28" s="204">
        <f t="shared" ref="G28" ca="1" si="3">DATE(YEAR(F28),MONTH(F28)+1,1)</f>
        <v>44531</v>
      </c>
      <c r="H28" s="204">
        <f t="shared" ref="H28" ca="1" si="4">DATE(YEAR(G28),MONTH(G28)+1,1)</f>
        <v>44562</v>
      </c>
      <c r="I28" s="204">
        <f t="shared" ref="I28" ca="1" si="5">DATE(YEAR(H28),MONTH(H28)+1,1)</f>
        <v>44593</v>
      </c>
      <c r="J28" s="204">
        <f t="shared" ref="J28" ca="1" si="6">DATE(YEAR(I28),MONTH(I28)+1,1)</f>
        <v>44621</v>
      </c>
      <c r="K28" s="204">
        <f t="shared" ref="K28" ca="1" si="7">DATE(YEAR(J28),MONTH(J28)+1,1)</f>
        <v>44652</v>
      </c>
      <c r="L28" s="204">
        <f t="shared" ref="L28" ca="1" si="8">DATE(YEAR(K28),MONTH(K28)+1,1)</f>
        <v>44682</v>
      </c>
      <c r="M28" s="204">
        <f t="shared" ref="M28" ca="1" si="9">DATE(YEAR(L28),MONTH(L28)+1,1)</f>
        <v>44713</v>
      </c>
      <c r="N28" s="204">
        <f t="shared" ref="N28" ca="1" si="10">DATE(YEAR(M28),MONTH(M28)+1,1)</f>
        <v>44743</v>
      </c>
      <c r="O28" s="204">
        <f t="shared" ref="O28" ca="1" si="11">DATE(YEAR(N28),MONTH(N28)+1,1)</f>
        <v>44774</v>
      </c>
      <c r="P28" s="204">
        <f t="shared" ref="P28" ca="1" si="12">DATE(YEAR(O28),MONTH(O28)+1,1)</f>
        <v>44805</v>
      </c>
      <c r="Q28" s="204">
        <f t="shared" ref="Q28" ca="1" si="13">DATE(YEAR(P28),MONTH(P28)+1,1)</f>
        <v>44835</v>
      </c>
      <c r="R28" s="204">
        <f t="shared" ref="R28" ca="1" si="14">DATE(YEAR(Q28),MONTH(Q28)+1,1)</f>
        <v>44866</v>
      </c>
      <c r="S28" s="204">
        <f t="shared" ref="S28" ca="1" si="15">DATE(YEAR(R28),MONTH(R28)+1,1)</f>
        <v>44896</v>
      </c>
      <c r="T28" s="204">
        <f t="shared" ref="T28" ca="1" si="16">DATE(YEAR(S28),MONTH(S28)+1,1)</f>
        <v>44927</v>
      </c>
      <c r="U28" s="205">
        <f t="shared" ref="U28" ca="1" si="17">DATE(YEAR(T28),MONTH(T28)+1,1)</f>
        <v>44958</v>
      </c>
      <c r="V28" s="206"/>
      <c r="W28" s="265" t="str">
        <f>CONCATENATE("Level of review is ",PROPER(AC28))</f>
        <v>Level of review is Concise</v>
      </c>
      <c r="X28" s="266" t="s">
        <v>245</v>
      </c>
      <c r="Y28" s="267" t="str">
        <f ca="1">CONCATENATE(TEXT(E28,"mmmyy"),"-",TEXT(T28,"mmmyy")," review decision")</f>
        <v>Oct21-Jan23 review decision</v>
      </c>
      <c r="AB28" s="101" t="s">
        <v>325</v>
      </c>
      <c r="AC28" s="102" t="s">
        <v>326</v>
      </c>
    </row>
    <row r="29" spans="2:30" x14ac:dyDescent="0.25">
      <c r="B29" s="220" t="s">
        <v>256</v>
      </c>
      <c r="C29" s="157"/>
      <c r="D29" s="158" t="s">
        <v>121</v>
      </c>
      <c r="E29" s="159" t="e">
        <f ca="1">COUNTIFS(Table2[Date Notified (Adjusted)],"&gt;="&amp;E$3,Table2[Date Notified (Adjusted)],"&lt;"&amp;F$3,Table2[Level of Review Required],"*"&amp;$AC$28&amp;"*",Table2[Calculated Location],"*"&amp;$D29&amp;"*")/COUNTIFS(Table2[ReviewDecision],"*decision*",Table2[Date Notified (Adjusted)],"&gt;="&amp;E$3,Table2[Date Notified (Adjusted)],"&lt;"&amp;F$3,Table2[Calculated Location],"*"&amp;$D29&amp;"*")</f>
        <v>#DIV/0!</v>
      </c>
      <c r="F29" s="160" t="e">
        <f ca="1">COUNTIFS(Table2[Date Notified (Adjusted)],"&gt;="&amp;F$3,Table2[Date Notified (Adjusted)],"&lt;"&amp;G$3,Table2[Level of Review Required],"*"&amp;$AC$28&amp;"*",Table2[Calculated Location],"*"&amp;$D29&amp;"*")/COUNTIFS(Table2[ReviewDecision],"*decision*",Table2[Date Notified (Adjusted)],"&gt;="&amp;F$3,Table2[Date Notified (Adjusted)],"&lt;"&amp;G$3,Table2[Calculated Location],"*"&amp;$D29&amp;"*")</f>
        <v>#DIV/0!</v>
      </c>
      <c r="G29" s="160" t="e">
        <f ca="1">COUNTIFS(Table2[Date Notified (Adjusted)],"&gt;="&amp;G$3,Table2[Date Notified (Adjusted)],"&lt;"&amp;H$3,Table2[Level of Review Required],"*"&amp;$AC$28&amp;"*",Table2[Calculated Location],"*"&amp;$D29&amp;"*")/COUNTIFS(Table2[ReviewDecision],"*decision*",Table2[Date Notified (Adjusted)],"&gt;="&amp;G$3,Table2[Date Notified (Adjusted)],"&lt;"&amp;H$3,Table2[Calculated Location],"*"&amp;$D29&amp;"*")</f>
        <v>#DIV/0!</v>
      </c>
      <c r="H29" s="160" t="e">
        <f ca="1">COUNTIFS(Table2[Date Notified (Adjusted)],"&gt;="&amp;H$3,Table2[Date Notified (Adjusted)],"&lt;"&amp;I$3,Table2[Level of Review Required],"*"&amp;$AC$28&amp;"*",Table2[Calculated Location],"*"&amp;$D29&amp;"*")/COUNTIFS(Table2[ReviewDecision],"*decision*",Table2[Date Notified (Adjusted)],"&gt;="&amp;H$3,Table2[Date Notified (Adjusted)],"&lt;"&amp;I$3,Table2[Calculated Location],"*"&amp;$D29&amp;"*")</f>
        <v>#DIV/0!</v>
      </c>
      <c r="I29" s="160" t="e">
        <f ca="1">COUNTIFS(Table2[Date Notified (Adjusted)],"&gt;="&amp;I$3,Table2[Date Notified (Adjusted)],"&lt;"&amp;J$3,Table2[Level of Review Required],"*"&amp;$AC$28&amp;"*",Table2[Calculated Location],"*"&amp;$D29&amp;"*")/COUNTIFS(Table2[ReviewDecision],"*decision*",Table2[Date Notified (Adjusted)],"&gt;="&amp;I$3,Table2[Date Notified (Adjusted)],"&lt;"&amp;J$3,Table2[Calculated Location],"*"&amp;$D29&amp;"*")</f>
        <v>#DIV/0!</v>
      </c>
      <c r="J29" s="160" t="e">
        <f ca="1">COUNTIFS(Table2[Date Notified (Adjusted)],"&gt;="&amp;J$3,Table2[Date Notified (Adjusted)],"&lt;"&amp;K$3,Table2[Level of Review Required],"*"&amp;$AC$28&amp;"*",Table2[Calculated Location],"*"&amp;$D29&amp;"*")/COUNTIFS(Table2[ReviewDecision],"*decision*",Table2[Date Notified (Adjusted)],"&gt;="&amp;J$3,Table2[Date Notified (Adjusted)],"&lt;"&amp;K$3,Table2[Calculated Location],"*"&amp;$D29&amp;"*")</f>
        <v>#DIV/0!</v>
      </c>
      <c r="K29" s="160" t="e">
        <f ca="1">COUNTIFS(Table2[Date Notified (Adjusted)],"&gt;="&amp;K$3,Table2[Date Notified (Adjusted)],"&lt;"&amp;L$3,Table2[Level of Review Required],"*"&amp;$AC$28&amp;"*",Table2[Calculated Location],"*"&amp;$D29&amp;"*")/COUNTIFS(Table2[ReviewDecision],"*decision*",Table2[Date Notified (Adjusted)],"&gt;="&amp;K$3,Table2[Date Notified (Adjusted)],"&lt;"&amp;L$3,Table2[Calculated Location],"*"&amp;$D29&amp;"*")</f>
        <v>#DIV/0!</v>
      </c>
      <c r="L29" s="160" t="e">
        <f ca="1">COUNTIFS(Table2[Date Notified (Adjusted)],"&gt;="&amp;L$3,Table2[Date Notified (Adjusted)],"&lt;"&amp;M$3,Table2[Level of Review Required],"*"&amp;$AC$28&amp;"*",Table2[Calculated Location],"*"&amp;$D29&amp;"*")/COUNTIFS(Table2[ReviewDecision],"*decision*",Table2[Date Notified (Adjusted)],"&gt;="&amp;L$3,Table2[Date Notified (Adjusted)],"&lt;"&amp;M$3,Table2[Calculated Location],"*"&amp;$D29&amp;"*")</f>
        <v>#DIV/0!</v>
      </c>
      <c r="M29" s="160" t="e">
        <f ca="1">COUNTIFS(Table2[Date Notified (Adjusted)],"&gt;="&amp;M$3,Table2[Date Notified (Adjusted)],"&lt;"&amp;N$3,Table2[Level of Review Required],"*"&amp;$AC$28&amp;"*",Table2[Calculated Location],"*"&amp;$D29&amp;"*")/COUNTIFS(Table2[ReviewDecision],"*decision*",Table2[Date Notified (Adjusted)],"&gt;="&amp;M$3,Table2[Date Notified (Adjusted)],"&lt;"&amp;N$3,Table2[Calculated Location],"*"&amp;$D29&amp;"*")</f>
        <v>#DIV/0!</v>
      </c>
      <c r="N29" s="160" t="e">
        <f ca="1">COUNTIFS(Table2[Date Notified (Adjusted)],"&gt;="&amp;N$3,Table2[Date Notified (Adjusted)],"&lt;"&amp;O$3,Table2[Level of Review Required],"*"&amp;$AC$28&amp;"*",Table2[Calculated Location],"*"&amp;$D29&amp;"*")/COUNTIFS(Table2[ReviewDecision],"*decision*",Table2[Date Notified (Adjusted)],"&gt;="&amp;N$3,Table2[Date Notified (Adjusted)],"&lt;"&amp;O$3,Table2[Calculated Location],"*"&amp;$D29&amp;"*")</f>
        <v>#DIV/0!</v>
      </c>
      <c r="O29" s="160" t="e">
        <f ca="1">COUNTIFS(Table2[Date Notified (Adjusted)],"&gt;="&amp;O$3,Table2[Date Notified (Adjusted)],"&lt;"&amp;P$3,Table2[Level of Review Required],"*"&amp;$AC$28&amp;"*",Table2[Calculated Location],"*"&amp;$D29&amp;"*")/COUNTIFS(Table2[ReviewDecision],"*decision*",Table2[Date Notified (Adjusted)],"&gt;="&amp;O$3,Table2[Date Notified (Adjusted)],"&lt;"&amp;P$3,Table2[Calculated Location],"*"&amp;$D29&amp;"*")</f>
        <v>#DIV/0!</v>
      </c>
      <c r="P29" s="160" t="e">
        <f ca="1">COUNTIFS(Table2[Date Notified (Adjusted)],"&gt;="&amp;P$3,Table2[Date Notified (Adjusted)],"&lt;"&amp;Q$3,Table2[Level of Review Required],"*"&amp;$AC$28&amp;"*",Table2[Calculated Location],"*"&amp;$D29&amp;"*")/COUNTIFS(Table2[ReviewDecision],"*decision*",Table2[Date Notified (Adjusted)],"&gt;="&amp;P$3,Table2[Date Notified (Adjusted)],"&lt;"&amp;Q$3,Table2[Calculated Location],"*"&amp;$D29&amp;"*")</f>
        <v>#DIV/0!</v>
      </c>
      <c r="Q29" s="160" t="e">
        <f ca="1">COUNTIFS(Table2[Date Notified (Adjusted)],"&gt;="&amp;Q$3,Table2[Date Notified (Adjusted)],"&lt;"&amp;R$3,Table2[Level of Review Required],"*"&amp;$AC$28&amp;"*",Table2[Calculated Location],"*"&amp;$D29&amp;"*")/COUNTIFS(Table2[ReviewDecision],"*decision*",Table2[Date Notified (Adjusted)],"&gt;="&amp;Q$3,Table2[Date Notified (Adjusted)],"&lt;"&amp;R$3,Table2[Calculated Location],"*"&amp;$D29&amp;"*")</f>
        <v>#DIV/0!</v>
      </c>
      <c r="R29" s="160" t="e">
        <f ca="1">COUNTIFS(Table2[Date Notified (Adjusted)],"&gt;="&amp;R$3,Table2[Date Notified (Adjusted)],"&lt;"&amp;S$3,Table2[Level of Review Required],"*"&amp;$AC$28&amp;"*",Table2[Calculated Location],"*"&amp;$D29&amp;"*")/COUNTIFS(Table2[ReviewDecision],"*decision*",Table2[Date Notified (Adjusted)],"&gt;="&amp;R$3,Table2[Date Notified (Adjusted)],"&lt;"&amp;S$3,Table2[Calculated Location],"*"&amp;$D29&amp;"*")</f>
        <v>#DIV/0!</v>
      </c>
      <c r="S29" s="160" t="e">
        <f ca="1">COUNTIFS(Table2[Date Notified (Adjusted)],"&gt;="&amp;S$3,Table2[Date Notified (Adjusted)],"&lt;"&amp;T$3,Table2[Level of Review Required],"*"&amp;$AC$28&amp;"*",Table2[Calculated Location],"*"&amp;$D29&amp;"*")/COUNTIFS(Table2[ReviewDecision],"*decision*",Table2[Date Notified (Adjusted)],"&gt;="&amp;S$3,Table2[Date Notified (Adjusted)],"&lt;"&amp;T$3,Table2[Calculated Location],"*"&amp;$D29&amp;"*")</f>
        <v>#DIV/0!</v>
      </c>
      <c r="T29" s="160" t="e">
        <f ca="1">COUNTIFS(Table2[Date Notified (Adjusted)],"&gt;="&amp;T$3,Table2[Date Notified (Adjusted)],"&lt;"&amp;U$3,Table2[Level of Review Required],"*"&amp;$AC$28&amp;"*",Table2[Calculated Location],"*"&amp;$D29&amp;"*")/COUNTIFS(Table2[ReviewDecision],"*decision*",Table2[Date Notified (Adjusted)],"&gt;="&amp;T$3,Table2[Date Notified (Adjusted)],"&lt;"&amp;U$3,Table2[Calculated Location],"*"&amp;$D29&amp;"*")</f>
        <v>#DIV/0!</v>
      </c>
      <c r="U29" s="157"/>
      <c r="V29" s="157"/>
      <c r="W29" s="157">
        <f ca="1">COUNTIFS(Table2[Date Notified (Adjusted)],"&gt;="&amp;start125,Table2[Date Notified (Adjusted)],"&lt;="&amp;closeREP,Table2[Calculated Location],"*"&amp;$D29&amp;"*",Table2[Level of Review Required],"*"&amp;$AC$28&amp;"*")</f>
        <v>0</v>
      </c>
      <c r="X29" s="160" t="e">
        <f ca="1">W29/Y29</f>
        <v>#DIV/0!</v>
      </c>
      <c r="Y29" s="221">
        <f ca="1">COUNTIFS(Table2[ReviewDecision],"*decision*",Table2[Date Notified (Adjusted)],"&gt;="&amp;start125,Table2[Date Notified (Adjusted)],"&lt;="&amp;closeREP,Table2[Calculated Location],"*"&amp;$D29&amp;"*")</f>
        <v>0</v>
      </c>
    </row>
    <row r="30" spans="2:30" x14ac:dyDescent="0.25">
      <c r="B30" s="222" t="s">
        <v>234</v>
      </c>
      <c r="C30" s="161"/>
      <c r="D30" s="162" t="s">
        <v>118</v>
      </c>
      <c r="E30" s="163" t="e">
        <f ca="1">COUNTIFS(Table2[Date Notified (Adjusted)],"&gt;="&amp;E$3,Table2[Date Notified (Adjusted)],"&lt;"&amp;F$3,Table2[Level of Review Required],"*"&amp;$AC$28&amp;"*",Table2[Calculated Location],"*"&amp;$D30&amp;"*")/COUNTIFS(Table2[ReviewDecision],"*decision*",Table2[Date Notified (Adjusted)],"&gt;="&amp;E$3,Table2[Date Notified (Adjusted)],"&lt;"&amp;F$3,Table2[Calculated Location],"*"&amp;$D30&amp;"*")</f>
        <v>#DIV/0!</v>
      </c>
      <c r="F30" s="164" t="e">
        <f ca="1">COUNTIFS(Table2[Date Notified (Adjusted)],"&gt;="&amp;F$3,Table2[Date Notified (Adjusted)],"&lt;"&amp;G$3,Table2[Level of Review Required],"*"&amp;$AC$28&amp;"*",Table2[Calculated Location],"*"&amp;$D30&amp;"*")/COUNTIFS(Table2[ReviewDecision],"*decision*",Table2[Date Notified (Adjusted)],"&gt;="&amp;F$3,Table2[Date Notified (Adjusted)],"&lt;"&amp;G$3,Table2[Calculated Location],"*"&amp;$D30&amp;"*")</f>
        <v>#DIV/0!</v>
      </c>
      <c r="G30" s="164" t="e">
        <f ca="1">COUNTIFS(Table2[Date Notified (Adjusted)],"&gt;="&amp;G$3,Table2[Date Notified (Adjusted)],"&lt;"&amp;H$3,Table2[Level of Review Required],"*"&amp;$AC$28&amp;"*",Table2[Calculated Location],"*"&amp;$D30&amp;"*")/COUNTIFS(Table2[ReviewDecision],"*decision*",Table2[Date Notified (Adjusted)],"&gt;="&amp;G$3,Table2[Date Notified (Adjusted)],"&lt;"&amp;H$3,Table2[Calculated Location],"*"&amp;$D30&amp;"*")</f>
        <v>#DIV/0!</v>
      </c>
      <c r="H30" s="164" t="e">
        <f ca="1">COUNTIFS(Table2[Date Notified (Adjusted)],"&gt;="&amp;H$3,Table2[Date Notified (Adjusted)],"&lt;"&amp;I$3,Table2[Level of Review Required],"*"&amp;$AC$28&amp;"*",Table2[Calculated Location],"*"&amp;$D30&amp;"*")/COUNTIFS(Table2[ReviewDecision],"*decision*",Table2[Date Notified (Adjusted)],"&gt;="&amp;H$3,Table2[Date Notified (Adjusted)],"&lt;"&amp;I$3,Table2[Calculated Location],"*"&amp;$D30&amp;"*")</f>
        <v>#DIV/0!</v>
      </c>
      <c r="I30" s="164" t="e">
        <f ca="1">COUNTIFS(Table2[Date Notified (Adjusted)],"&gt;="&amp;I$3,Table2[Date Notified (Adjusted)],"&lt;"&amp;J$3,Table2[Level of Review Required],"*"&amp;$AC$28&amp;"*",Table2[Calculated Location],"*"&amp;$D30&amp;"*")/COUNTIFS(Table2[ReviewDecision],"*decision*",Table2[Date Notified (Adjusted)],"&gt;="&amp;I$3,Table2[Date Notified (Adjusted)],"&lt;"&amp;J$3,Table2[Calculated Location],"*"&amp;$D30&amp;"*")</f>
        <v>#DIV/0!</v>
      </c>
      <c r="J30" s="164" t="e">
        <f ca="1">COUNTIFS(Table2[Date Notified (Adjusted)],"&gt;="&amp;J$3,Table2[Date Notified (Adjusted)],"&lt;"&amp;K$3,Table2[Level of Review Required],"*"&amp;$AC$28&amp;"*",Table2[Calculated Location],"*"&amp;$D30&amp;"*")/COUNTIFS(Table2[ReviewDecision],"*decision*",Table2[Date Notified (Adjusted)],"&gt;="&amp;J$3,Table2[Date Notified (Adjusted)],"&lt;"&amp;K$3,Table2[Calculated Location],"*"&amp;$D30&amp;"*")</f>
        <v>#DIV/0!</v>
      </c>
      <c r="K30" s="164" t="e">
        <f ca="1">COUNTIFS(Table2[Date Notified (Adjusted)],"&gt;="&amp;K$3,Table2[Date Notified (Adjusted)],"&lt;"&amp;L$3,Table2[Level of Review Required],"*"&amp;$AC$28&amp;"*",Table2[Calculated Location],"*"&amp;$D30&amp;"*")/COUNTIFS(Table2[ReviewDecision],"*decision*",Table2[Date Notified (Adjusted)],"&gt;="&amp;K$3,Table2[Date Notified (Adjusted)],"&lt;"&amp;L$3,Table2[Calculated Location],"*"&amp;$D30&amp;"*")</f>
        <v>#DIV/0!</v>
      </c>
      <c r="L30" s="164" t="e">
        <f ca="1">COUNTIFS(Table2[Date Notified (Adjusted)],"&gt;="&amp;L$3,Table2[Date Notified (Adjusted)],"&lt;"&amp;M$3,Table2[Level of Review Required],"*"&amp;$AC$28&amp;"*",Table2[Calculated Location],"*"&amp;$D30&amp;"*")/COUNTIFS(Table2[ReviewDecision],"*decision*",Table2[Date Notified (Adjusted)],"&gt;="&amp;L$3,Table2[Date Notified (Adjusted)],"&lt;"&amp;M$3,Table2[Calculated Location],"*"&amp;$D30&amp;"*")</f>
        <v>#DIV/0!</v>
      </c>
      <c r="M30" s="164" t="e">
        <f ca="1">COUNTIFS(Table2[Date Notified (Adjusted)],"&gt;="&amp;M$3,Table2[Date Notified (Adjusted)],"&lt;"&amp;N$3,Table2[Level of Review Required],"*"&amp;$AC$28&amp;"*",Table2[Calculated Location],"*"&amp;$D30&amp;"*")/COUNTIFS(Table2[ReviewDecision],"*decision*",Table2[Date Notified (Adjusted)],"&gt;="&amp;M$3,Table2[Date Notified (Adjusted)],"&lt;"&amp;N$3,Table2[Calculated Location],"*"&amp;$D30&amp;"*")</f>
        <v>#DIV/0!</v>
      </c>
      <c r="N30" s="164" t="e">
        <f ca="1">COUNTIFS(Table2[Date Notified (Adjusted)],"&gt;="&amp;N$3,Table2[Date Notified (Adjusted)],"&lt;"&amp;O$3,Table2[Level of Review Required],"*"&amp;$AC$28&amp;"*",Table2[Calculated Location],"*"&amp;$D30&amp;"*")/COUNTIFS(Table2[ReviewDecision],"*decision*",Table2[Date Notified (Adjusted)],"&gt;="&amp;N$3,Table2[Date Notified (Adjusted)],"&lt;"&amp;O$3,Table2[Calculated Location],"*"&amp;$D30&amp;"*")</f>
        <v>#DIV/0!</v>
      </c>
      <c r="O30" s="164" t="e">
        <f ca="1">COUNTIFS(Table2[Date Notified (Adjusted)],"&gt;="&amp;O$3,Table2[Date Notified (Adjusted)],"&lt;"&amp;P$3,Table2[Level of Review Required],"*"&amp;$AC$28&amp;"*",Table2[Calculated Location],"*"&amp;$D30&amp;"*")/COUNTIFS(Table2[ReviewDecision],"*decision*",Table2[Date Notified (Adjusted)],"&gt;="&amp;O$3,Table2[Date Notified (Adjusted)],"&lt;"&amp;P$3,Table2[Calculated Location],"*"&amp;$D30&amp;"*")</f>
        <v>#DIV/0!</v>
      </c>
      <c r="P30" s="164" t="e">
        <f ca="1">COUNTIFS(Table2[Date Notified (Adjusted)],"&gt;="&amp;P$3,Table2[Date Notified (Adjusted)],"&lt;"&amp;Q$3,Table2[Level of Review Required],"*"&amp;$AC$28&amp;"*",Table2[Calculated Location],"*"&amp;$D30&amp;"*")/COUNTIFS(Table2[ReviewDecision],"*decision*",Table2[Date Notified (Adjusted)],"&gt;="&amp;P$3,Table2[Date Notified (Adjusted)],"&lt;"&amp;Q$3,Table2[Calculated Location],"*"&amp;$D30&amp;"*")</f>
        <v>#DIV/0!</v>
      </c>
      <c r="Q30" s="164" t="e">
        <f ca="1">COUNTIFS(Table2[Date Notified (Adjusted)],"&gt;="&amp;Q$3,Table2[Date Notified (Adjusted)],"&lt;"&amp;R$3,Table2[Level of Review Required],"*"&amp;$AC$28&amp;"*",Table2[Calculated Location],"*"&amp;$D30&amp;"*")/COUNTIFS(Table2[ReviewDecision],"*decision*",Table2[Date Notified (Adjusted)],"&gt;="&amp;Q$3,Table2[Date Notified (Adjusted)],"&lt;"&amp;R$3,Table2[Calculated Location],"*"&amp;$D30&amp;"*")</f>
        <v>#DIV/0!</v>
      </c>
      <c r="R30" s="164" t="e">
        <f ca="1">COUNTIFS(Table2[Date Notified (Adjusted)],"&gt;="&amp;R$3,Table2[Date Notified (Adjusted)],"&lt;"&amp;S$3,Table2[Level of Review Required],"*"&amp;$AC$28&amp;"*",Table2[Calculated Location],"*"&amp;$D30&amp;"*")/COUNTIFS(Table2[ReviewDecision],"*decision*",Table2[Date Notified (Adjusted)],"&gt;="&amp;R$3,Table2[Date Notified (Adjusted)],"&lt;"&amp;S$3,Table2[Calculated Location],"*"&amp;$D30&amp;"*")</f>
        <v>#DIV/0!</v>
      </c>
      <c r="S30" s="164" t="e">
        <f ca="1">COUNTIFS(Table2[Date Notified (Adjusted)],"&gt;="&amp;S$3,Table2[Date Notified (Adjusted)],"&lt;"&amp;T$3,Table2[Level of Review Required],"*"&amp;$AC$28&amp;"*",Table2[Calculated Location],"*"&amp;$D30&amp;"*")/COUNTIFS(Table2[ReviewDecision],"*decision*",Table2[Date Notified (Adjusted)],"&gt;="&amp;S$3,Table2[Date Notified (Adjusted)],"&lt;"&amp;T$3,Table2[Calculated Location],"*"&amp;$D30&amp;"*")</f>
        <v>#DIV/0!</v>
      </c>
      <c r="T30" s="164" t="e">
        <f ca="1">COUNTIFS(Table2[Date Notified (Adjusted)],"&gt;="&amp;T$3,Table2[Date Notified (Adjusted)],"&lt;"&amp;U$3,Table2[Level of Review Required],"*"&amp;$AC$28&amp;"*",Table2[Calculated Location],"*"&amp;$D30&amp;"*")/COUNTIFS(Table2[ReviewDecision],"*decision*",Table2[Date Notified (Adjusted)],"&gt;="&amp;T$3,Table2[Date Notified (Adjusted)],"&lt;"&amp;U$3,Table2[Calculated Location],"*"&amp;$D30&amp;"*")</f>
        <v>#DIV/0!</v>
      </c>
      <c r="U30" s="161"/>
      <c r="V30" s="161"/>
      <c r="W30" s="161">
        <f ca="1">COUNTIFS(Table2[Date Notified (Adjusted)],"&gt;="&amp;start125,Table2[Date Notified (Adjusted)],"&lt;="&amp;closeREP,Table2[Calculated Location],"*"&amp;$D30&amp;"*",Table2[Level of Review Required],"*"&amp;$AC$28&amp;"*")</f>
        <v>0</v>
      </c>
      <c r="X30" s="164" t="e">
        <f t="shared" ref="X30:X36" ca="1" si="18">W30/Y30</f>
        <v>#DIV/0!</v>
      </c>
      <c r="Y30" s="223">
        <f ca="1">COUNTIFS(Table2[ReviewDecision],"*decision*",Table2[Date Notified (Adjusted)],"&gt;="&amp;start125,Table2[Date Notified (Adjusted)],"&lt;="&amp;closeREP,Table2[Calculated Location],"*"&amp;$D30&amp;"*")</f>
        <v>0</v>
      </c>
    </row>
    <row r="31" spans="2:30" x14ac:dyDescent="0.25">
      <c r="B31" s="222" t="s">
        <v>257</v>
      </c>
      <c r="C31" s="162"/>
      <c r="D31" s="162" t="s">
        <v>119</v>
      </c>
      <c r="E31" s="163" t="e">
        <f ca="1">COUNTIFS(Table2[Date Notified (Adjusted)],"&gt;="&amp;E$3,Table2[Date Notified (Adjusted)],"&lt;"&amp;F$3,Table2[Level of Review Required],"*"&amp;$AC$28&amp;"*",Table2[Calculated Location],"*"&amp;$D31&amp;"*")/COUNTIFS(Table2[ReviewDecision],"*decision*",Table2[Date Notified (Adjusted)],"&gt;="&amp;E$3,Table2[Date Notified (Adjusted)],"&lt;"&amp;F$3,Table2[Calculated Location],"*"&amp;$D31&amp;"*")</f>
        <v>#DIV/0!</v>
      </c>
      <c r="F31" s="164" t="e">
        <f ca="1">COUNTIFS(Table2[Date Notified (Adjusted)],"&gt;="&amp;F$3,Table2[Date Notified (Adjusted)],"&lt;"&amp;G$3,Table2[Level of Review Required],"*"&amp;$AC$28&amp;"*",Table2[Calculated Location],"*"&amp;$D31&amp;"*")/COUNTIFS(Table2[ReviewDecision],"*decision*",Table2[Date Notified (Adjusted)],"&gt;="&amp;F$3,Table2[Date Notified (Adjusted)],"&lt;"&amp;G$3,Table2[Calculated Location],"*"&amp;$D31&amp;"*")</f>
        <v>#DIV/0!</v>
      </c>
      <c r="G31" s="164" t="e">
        <f ca="1">COUNTIFS(Table2[Date Notified (Adjusted)],"&gt;="&amp;G$3,Table2[Date Notified (Adjusted)],"&lt;"&amp;H$3,Table2[Level of Review Required],"*"&amp;$AC$28&amp;"*",Table2[Calculated Location],"*"&amp;$D31&amp;"*")/COUNTIFS(Table2[ReviewDecision],"*decision*",Table2[Date Notified (Adjusted)],"&gt;="&amp;G$3,Table2[Date Notified (Adjusted)],"&lt;"&amp;H$3,Table2[Calculated Location],"*"&amp;$D31&amp;"*")</f>
        <v>#DIV/0!</v>
      </c>
      <c r="H31" s="164" t="e">
        <f ca="1">COUNTIFS(Table2[Date Notified (Adjusted)],"&gt;="&amp;H$3,Table2[Date Notified (Adjusted)],"&lt;"&amp;I$3,Table2[Level of Review Required],"*"&amp;$AC$28&amp;"*",Table2[Calculated Location],"*"&amp;$D31&amp;"*")/COUNTIFS(Table2[ReviewDecision],"*decision*",Table2[Date Notified (Adjusted)],"&gt;="&amp;H$3,Table2[Date Notified (Adjusted)],"&lt;"&amp;I$3,Table2[Calculated Location],"*"&amp;$D31&amp;"*")</f>
        <v>#DIV/0!</v>
      </c>
      <c r="I31" s="164" t="e">
        <f ca="1">COUNTIFS(Table2[Date Notified (Adjusted)],"&gt;="&amp;I$3,Table2[Date Notified (Adjusted)],"&lt;"&amp;J$3,Table2[Level of Review Required],"*"&amp;$AC$28&amp;"*",Table2[Calculated Location],"*"&amp;$D31&amp;"*")/COUNTIFS(Table2[ReviewDecision],"*decision*",Table2[Date Notified (Adjusted)],"&gt;="&amp;I$3,Table2[Date Notified (Adjusted)],"&lt;"&amp;J$3,Table2[Calculated Location],"*"&amp;$D31&amp;"*")</f>
        <v>#DIV/0!</v>
      </c>
      <c r="J31" s="164" t="e">
        <f ca="1">COUNTIFS(Table2[Date Notified (Adjusted)],"&gt;="&amp;J$3,Table2[Date Notified (Adjusted)],"&lt;"&amp;K$3,Table2[Level of Review Required],"*"&amp;$AC$28&amp;"*",Table2[Calculated Location],"*"&amp;$D31&amp;"*")/COUNTIFS(Table2[ReviewDecision],"*decision*",Table2[Date Notified (Adjusted)],"&gt;="&amp;J$3,Table2[Date Notified (Adjusted)],"&lt;"&amp;K$3,Table2[Calculated Location],"*"&amp;$D31&amp;"*")</f>
        <v>#DIV/0!</v>
      </c>
      <c r="K31" s="164" t="e">
        <f ca="1">COUNTIFS(Table2[Date Notified (Adjusted)],"&gt;="&amp;K$3,Table2[Date Notified (Adjusted)],"&lt;"&amp;L$3,Table2[Level of Review Required],"*"&amp;$AC$28&amp;"*",Table2[Calculated Location],"*"&amp;$D31&amp;"*")/COUNTIFS(Table2[ReviewDecision],"*decision*",Table2[Date Notified (Adjusted)],"&gt;="&amp;K$3,Table2[Date Notified (Adjusted)],"&lt;"&amp;L$3,Table2[Calculated Location],"*"&amp;$D31&amp;"*")</f>
        <v>#DIV/0!</v>
      </c>
      <c r="L31" s="164" t="e">
        <f ca="1">COUNTIFS(Table2[Date Notified (Adjusted)],"&gt;="&amp;L$3,Table2[Date Notified (Adjusted)],"&lt;"&amp;M$3,Table2[Level of Review Required],"*"&amp;$AC$28&amp;"*",Table2[Calculated Location],"*"&amp;$D31&amp;"*")/COUNTIFS(Table2[ReviewDecision],"*decision*",Table2[Date Notified (Adjusted)],"&gt;="&amp;L$3,Table2[Date Notified (Adjusted)],"&lt;"&amp;M$3,Table2[Calculated Location],"*"&amp;$D31&amp;"*")</f>
        <v>#DIV/0!</v>
      </c>
      <c r="M31" s="164" t="e">
        <f ca="1">COUNTIFS(Table2[Date Notified (Adjusted)],"&gt;="&amp;M$3,Table2[Date Notified (Adjusted)],"&lt;"&amp;N$3,Table2[Level of Review Required],"*"&amp;$AC$28&amp;"*",Table2[Calculated Location],"*"&amp;$D31&amp;"*")/COUNTIFS(Table2[ReviewDecision],"*decision*",Table2[Date Notified (Adjusted)],"&gt;="&amp;M$3,Table2[Date Notified (Adjusted)],"&lt;"&amp;N$3,Table2[Calculated Location],"*"&amp;$D31&amp;"*")</f>
        <v>#DIV/0!</v>
      </c>
      <c r="N31" s="164" t="e">
        <f ca="1">COUNTIFS(Table2[Date Notified (Adjusted)],"&gt;="&amp;N$3,Table2[Date Notified (Adjusted)],"&lt;"&amp;O$3,Table2[Level of Review Required],"*"&amp;$AC$28&amp;"*",Table2[Calculated Location],"*"&amp;$D31&amp;"*")/COUNTIFS(Table2[ReviewDecision],"*decision*",Table2[Date Notified (Adjusted)],"&gt;="&amp;N$3,Table2[Date Notified (Adjusted)],"&lt;"&amp;O$3,Table2[Calculated Location],"*"&amp;$D31&amp;"*")</f>
        <v>#DIV/0!</v>
      </c>
      <c r="O31" s="164" t="e">
        <f ca="1">COUNTIFS(Table2[Date Notified (Adjusted)],"&gt;="&amp;O$3,Table2[Date Notified (Adjusted)],"&lt;"&amp;P$3,Table2[Level of Review Required],"*"&amp;$AC$28&amp;"*",Table2[Calculated Location],"*"&amp;$D31&amp;"*")/COUNTIFS(Table2[ReviewDecision],"*decision*",Table2[Date Notified (Adjusted)],"&gt;="&amp;O$3,Table2[Date Notified (Adjusted)],"&lt;"&amp;P$3,Table2[Calculated Location],"*"&amp;$D31&amp;"*")</f>
        <v>#DIV/0!</v>
      </c>
      <c r="P31" s="164" t="e">
        <f ca="1">COUNTIFS(Table2[Date Notified (Adjusted)],"&gt;="&amp;P$3,Table2[Date Notified (Adjusted)],"&lt;"&amp;Q$3,Table2[Level of Review Required],"*"&amp;$AC$28&amp;"*",Table2[Calculated Location],"*"&amp;$D31&amp;"*")/COUNTIFS(Table2[ReviewDecision],"*decision*",Table2[Date Notified (Adjusted)],"&gt;="&amp;P$3,Table2[Date Notified (Adjusted)],"&lt;"&amp;Q$3,Table2[Calculated Location],"*"&amp;$D31&amp;"*")</f>
        <v>#DIV/0!</v>
      </c>
      <c r="Q31" s="164" t="e">
        <f ca="1">COUNTIFS(Table2[Date Notified (Adjusted)],"&gt;="&amp;Q$3,Table2[Date Notified (Adjusted)],"&lt;"&amp;R$3,Table2[Level of Review Required],"*"&amp;$AC$28&amp;"*",Table2[Calculated Location],"*"&amp;$D31&amp;"*")/COUNTIFS(Table2[ReviewDecision],"*decision*",Table2[Date Notified (Adjusted)],"&gt;="&amp;Q$3,Table2[Date Notified (Adjusted)],"&lt;"&amp;R$3,Table2[Calculated Location],"*"&amp;$D31&amp;"*")</f>
        <v>#DIV/0!</v>
      </c>
      <c r="R31" s="164" t="e">
        <f ca="1">COUNTIFS(Table2[Date Notified (Adjusted)],"&gt;="&amp;R$3,Table2[Date Notified (Adjusted)],"&lt;"&amp;S$3,Table2[Level of Review Required],"*"&amp;$AC$28&amp;"*",Table2[Calculated Location],"*"&amp;$D31&amp;"*")/COUNTIFS(Table2[ReviewDecision],"*decision*",Table2[Date Notified (Adjusted)],"&gt;="&amp;R$3,Table2[Date Notified (Adjusted)],"&lt;"&amp;S$3,Table2[Calculated Location],"*"&amp;$D31&amp;"*")</f>
        <v>#DIV/0!</v>
      </c>
      <c r="S31" s="164" t="e">
        <f ca="1">COUNTIFS(Table2[Date Notified (Adjusted)],"&gt;="&amp;S$3,Table2[Date Notified (Adjusted)],"&lt;"&amp;T$3,Table2[Level of Review Required],"*"&amp;$AC$28&amp;"*",Table2[Calculated Location],"*"&amp;$D31&amp;"*")/COUNTIFS(Table2[ReviewDecision],"*decision*",Table2[Date Notified (Adjusted)],"&gt;="&amp;S$3,Table2[Date Notified (Adjusted)],"&lt;"&amp;T$3,Table2[Calculated Location],"*"&amp;$D31&amp;"*")</f>
        <v>#DIV/0!</v>
      </c>
      <c r="T31" s="164" t="e">
        <f ca="1">COUNTIFS(Table2[Date Notified (Adjusted)],"&gt;="&amp;T$3,Table2[Date Notified (Adjusted)],"&lt;"&amp;U$3,Table2[Level of Review Required],"*"&amp;$AC$28&amp;"*",Table2[Calculated Location],"*"&amp;$D31&amp;"*")/COUNTIFS(Table2[ReviewDecision],"*decision*",Table2[Date Notified (Adjusted)],"&gt;="&amp;T$3,Table2[Date Notified (Adjusted)],"&lt;"&amp;U$3,Table2[Calculated Location],"*"&amp;$D31&amp;"*")</f>
        <v>#DIV/0!</v>
      </c>
      <c r="U31" s="161"/>
      <c r="V31" s="161"/>
      <c r="W31" s="161">
        <f ca="1">COUNTIFS(Table2[Date Notified (Adjusted)],"&gt;="&amp;start125,Table2[Date Notified (Adjusted)],"&lt;="&amp;closeREP,Table2[Calculated Location],"*"&amp;$D31&amp;"*",Table2[Level of Review Required],"*"&amp;$AC$28&amp;"*")</f>
        <v>0</v>
      </c>
      <c r="X31" s="164" t="e">
        <f t="shared" ref="X31" ca="1" si="19">W31/Y31</f>
        <v>#DIV/0!</v>
      </c>
      <c r="Y31" s="223">
        <f ca="1">COUNTIFS(Table2[ReviewDecision],"*decision*",Table2[Date Notified (Adjusted)],"&gt;="&amp;start125,Table2[Date Notified (Adjusted)],"&lt;="&amp;closeREP,Table2[Calculated Location],"*"&amp;$D31&amp;"*")</f>
        <v>0</v>
      </c>
    </row>
    <row r="32" spans="2:30" x14ac:dyDescent="0.25">
      <c r="B32" s="222" t="s">
        <v>258</v>
      </c>
      <c r="C32" s="161"/>
      <c r="D32" s="162" t="s">
        <v>120</v>
      </c>
      <c r="E32" s="163" t="e">
        <f ca="1">COUNTIFS(Table2[Date Notified (Adjusted)],"&gt;="&amp;E$3,Table2[Date Notified (Adjusted)],"&lt;"&amp;F$3,Table2[Level of Review Required],"*"&amp;$AC$28&amp;"*",Table2[Calculated Location],"*"&amp;$D32&amp;"*")/COUNTIFS(Table2[ReviewDecision],"*decision*",Table2[Date Notified (Adjusted)],"&gt;="&amp;E$3,Table2[Date Notified (Adjusted)],"&lt;"&amp;F$3,Table2[Calculated Location],"*"&amp;$D32&amp;"*")</f>
        <v>#DIV/0!</v>
      </c>
      <c r="F32" s="164" t="e">
        <f ca="1">COUNTIFS(Table2[Date Notified (Adjusted)],"&gt;="&amp;F$3,Table2[Date Notified (Adjusted)],"&lt;"&amp;G$3,Table2[Level of Review Required],"*"&amp;$AC$28&amp;"*",Table2[Calculated Location],"*"&amp;$D32&amp;"*")/COUNTIFS(Table2[ReviewDecision],"*decision*",Table2[Date Notified (Adjusted)],"&gt;="&amp;F$3,Table2[Date Notified (Adjusted)],"&lt;"&amp;G$3,Table2[Calculated Location],"*"&amp;$D32&amp;"*")</f>
        <v>#DIV/0!</v>
      </c>
      <c r="G32" s="164" t="e">
        <f ca="1">COUNTIFS(Table2[Date Notified (Adjusted)],"&gt;="&amp;G$3,Table2[Date Notified (Adjusted)],"&lt;"&amp;H$3,Table2[Level of Review Required],"*"&amp;$AC$28&amp;"*",Table2[Calculated Location],"*"&amp;$D32&amp;"*")/COUNTIFS(Table2[ReviewDecision],"*decision*",Table2[Date Notified (Adjusted)],"&gt;="&amp;G$3,Table2[Date Notified (Adjusted)],"&lt;"&amp;H$3,Table2[Calculated Location],"*"&amp;$D32&amp;"*")</f>
        <v>#DIV/0!</v>
      </c>
      <c r="H32" s="164" t="e">
        <f ca="1">COUNTIFS(Table2[Date Notified (Adjusted)],"&gt;="&amp;H$3,Table2[Date Notified (Adjusted)],"&lt;"&amp;I$3,Table2[Level of Review Required],"*"&amp;$AC$28&amp;"*",Table2[Calculated Location],"*"&amp;$D32&amp;"*")/COUNTIFS(Table2[ReviewDecision],"*decision*",Table2[Date Notified (Adjusted)],"&gt;="&amp;H$3,Table2[Date Notified (Adjusted)],"&lt;"&amp;I$3,Table2[Calculated Location],"*"&amp;$D32&amp;"*")</f>
        <v>#DIV/0!</v>
      </c>
      <c r="I32" s="164" t="e">
        <f ca="1">COUNTIFS(Table2[Date Notified (Adjusted)],"&gt;="&amp;I$3,Table2[Date Notified (Adjusted)],"&lt;"&amp;J$3,Table2[Level of Review Required],"*"&amp;$AC$28&amp;"*",Table2[Calculated Location],"*"&amp;$D32&amp;"*")/COUNTIFS(Table2[ReviewDecision],"*decision*",Table2[Date Notified (Adjusted)],"&gt;="&amp;I$3,Table2[Date Notified (Adjusted)],"&lt;"&amp;J$3,Table2[Calculated Location],"*"&amp;$D32&amp;"*")</f>
        <v>#DIV/0!</v>
      </c>
      <c r="J32" s="164" t="e">
        <f ca="1">COUNTIFS(Table2[Date Notified (Adjusted)],"&gt;="&amp;J$3,Table2[Date Notified (Adjusted)],"&lt;"&amp;K$3,Table2[Level of Review Required],"*"&amp;$AC$28&amp;"*",Table2[Calculated Location],"*"&amp;$D32&amp;"*")/COUNTIFS(Table2[ReviewDecision],"*decision*",Table2[Date Notified (Adjusted)],"&gt;="&amp;J$3,Table2[Date Notified (Adjusted)],"&lt;"&amp;K$3,Table2[Calculated Location],"*"&amp;$D32&amp;"*")</f>
        <v>#DIV/0!</v>
      </c>
      <c r="K32" s="164" t="e">
        <f ca="1">COUNTIFS(Table2[Date Notified (Adjusted)],"&gt;="&amp;K$3,Table2[Date Notified (Adjusted)],"&lt;"&amp;L$3,Table2[Level of Review Required],"*"&amp;$AC$28&amp;"*",Table2[Calculated Location],"*"&amp;$D32&amp;"*")/COUNTIFS(Table2[ReviewDecision],"*decision*",Table2[Date Notified (Adjusted)],"&gt;="&amp;K$3,Table2[Date Notified (Adjusted)],"&lt;"&amp;L$3,Table2[Calculated Location],"*"&amp;$D32&amp;"*")</f>
        <v>#DIV/0!</v>
      </c>
      <c r="L32" s="164" t="e">
        <f ca="1">COUNTIFS(Table2[Date Notified (Adjusted)],"&gt;="&amp;L$3,Table2[Date Notified (Adjusted)],"&lt;"&amp;M$3,Table2[Level of Review Required],"*"&amp;$AC$28&amp;"*",Table2[Calculated Location],"*"&amp;$D32&amp;"*")/COUNTIFS(Table2[ReviewDecision],"*decision*",Table2[Date Notified (Adjusted)],"&gt;="&amp;L$3,Table2[Date Notified (Adjusted)],"&lt;"&amp;M$3,Table2[Calculated Location],"*"&amp;$D32&amp;"*")</f>
        <v>#DIV/0!</v>
      </c>
      <c r="M32" s="164" t="e">
        <f ca="1">COUNTIFS(Table2[Date Notified (Adjusted)],"&gt;="&amp;M$3,Table2[Date Notified (Adjusted)],"&lt;"&amp;N$3,Table2[Level of Review Required],"*"&amp;$AC$28&amp;"*",Table2[Calculated Location],"*"&amp;$D32&amp;"*")/COUNTIFS(Table2[ReviewDecision],"*decision*",Table2[Date Notified (Adjusted)],"&gt;="&amp;M$3,Table2[Date Notified (Adjusted)],"&lt;"&amp;N$3,Table2[Calculated Location],"*"&amp;$D32&amp;"*")</f>
        <v>#DIV/0!</v>
      </c>
      <c r="N32" s="164" t="e">
        <f ca="1">COUNTIFS(Table2[Date Notified (Adjusted)],"&gt;="&amp;N$3,Table2[Date Notified (Adjusted)],"&lt;"&amp;O$3,Table2[Level of Review Required],"*"&amp;$AC$28&amp;"*",Table2[Calculated Location],"*"&amp;$D32&amp;"*")/COUNTIFS(Table2[ReviewDecision],"*decision*",Table2[Date Notified (Adjusted)],"&gt;="&amp;N$3,Table2[Date Notified (Adjusted)],"&lt;"&amp;O$3,Table2[Calculated Location],"*"&amp;$D32&amp;"*")</f>
        <v>#DIV/0!</v>
      </c>
      <c r="O32" s="164" t="e">
        <f ca="1">COUNTIFS(Table2[Date Notified (Adjusted)],"&gt;="&amp;O$3,Table2[Date Notified (Adjusted)],"&lt;"&amp;P$3,Table2[Level of Review Required],"*"&amp;$AC$28&amp;"*",Table2[Calculated Location],"*"&amp;$D32&amp;"*")/COUNTIFS(Table2[ReviewDecision],"*decision*",Table2[Date Notified (Adjusted)],"&gt;="&amp;O$3,Table2[Date Notified (Adjusted)],"&lt;"&amp;P$3,Table2[Calculated Location],"*"&amp;$D32&amp;"*")</f>
        <v>#DIV/0!</v>
      </c>
      <c r="P32" s="164" t="e">
        <f ca="1">COUNTIFS(Table2[Date Notified (Adjusted)],"&gt;="&amp;P$3,Table2[Date Notified (Adjusted)],"&lt;"&amp;Q$3,Table2[Level of Review Required],"*"&amp;$AC$28&amp;"*",Table2[Calculated Location],"*"&amp;$D32&amp;"*")/COUNTIFS(Table2[ReviewDecision],"*decision*",Table2[Date Notified (Adjusted)],"&gt;="&amp;P$3,Table2[Date Notified (Adjusted)],"&lt;"&amp;Q$3,Table2[Calculated Location],"*"&amp;$D32&amp;"*")</f>
        <v>#DIV/0!</v>
      </c>
      <c r="Q32" s="164" t="e">
        <f ca="1">COUNTIFS(Table2[Date Notified (Adjusted)],"&gt;="&amp;Q$3,Table2[Date Notified (Adjusted)],"&lt;"&amp;R$3,Table2[Level of Review Required],"*"&amp;$AC$28&amp;"*",Table2[Calculated Location],"*"&amp;$D32&amp;"*")/COUNTIFS(Table2[ReviewDecision],"*decision*",Table2[Date Notified (Adjusted)],"&gt;="&amp;Q$3,Table2[Date Notified (Adjusted)],"&lt;"&amp;R$3,Table2[Calculated Location],"*"&amp;$D32&amp;"*")</f>
        <v>#DIV/0!</v>
      </c>
      <c r="R32" s="164" t="e">
        <f ca="1">COUNTIFS(Table2[Date Notified (Adjusted)],"&gt;="&amp;R$3,Table2[Date Notified (Adjusted)],"&lt;"&amp;S$3,Table2[Level of Review Required],"*"&amp;$AC$28&amp;"*",Table2[Calculated Location],"*"&amp;$D32&amp;"*")/COUNTIFS(Table2[ReviewDecision],"*decision*",Table2[Date Notified (Adjusted)],"&gt;="&amp;R$3,Table2[Date Notified (Adjusted)],"&lt;"&amp;S$3,Table2[Calculated Location],"*"&amp;$D32&amp;"*")</f>
        <v>#DIV/0!</v>
      </c>
      <c r="S32" s="164" t="e">
        <f ca="1">COUNTIFS(Table2[Date Notified (Adjusted)],"&gt;="&amp;S$3,Table2[Date Notified (Adjusted)],"&lt;"&amp;T$3,Table2[Level of Review Required],"*"&amp;$AC$28&amp;"*",Table2[Calculated Location],"*"&amp;$D32&amp;"*")/COUNTIFS(Table2[ReviewDecision],"*decision*",Table2[Date Notified (Adjusted)],"&gt;="&amp;S$3,Table2[Date Notified (Adjusted)],"&lt;"&amp;T$3,Table2[Calculated Location],"*"&amp;$D32&amp;"*")</f>
        <v>#DIV/0!</v>
      </c>
      <c r="T32" s="164" t="e">
        <f ca="1">COUNTIFS(Table2[Date Notified (Adjusted)],"&gt;="&amp;T$3,Table2[Date Notified (Adjusted)],"&lt;"&amp;U$3,Table2[Level of Review Required],"*"&amp;$AC$28&amp;"*",Table2[Calculated Location],"*"&amp;$D32&amp;"*")/COUNTIFS(Table2[ReviewDecision],"*decision*",Table2[Date Notified (Adjusted)],"&gt;="&amp;T$3,Table2[Date Notified (Adjusted)],"&lt;"&amp;U$3,Table2[Calculated Location],"*"&amp;$D32&amp;"*")</f>
        <v>#DIV/0!</v>
      </c>
      <c r="U32" s="161"/>
      <c r="V32" s="161"/>
      <c r="W32" s="161">
        <f ca="1">COUNTIFS(Table2[Date Notified (Adjusted)],"&gt;="&amp;start125,Table2[Date Notified (Adjusted)],"&lt;="&amp;closeREP,Table2[Calculated Location],"*"&amp;$D32&amp;"*",Table2[Level of Review Required],"*"&amp;$AC$28&amp;"*")</f>
        <v>0</v>
      </c>
      <c r="X32" s="164" t="e">
        <f t="shared" ca="1" si="18"/>
        <v>#DIV/0!</v>
      </c>
      <c r="Y32" s="223">
        <f ca="1">COUNTIFS(Table2[ReviewDecision],"*decision*",Table2[Date Notified (Adjusted)],"&gt;="&amp;start125,Table2[Date Notified (Adjusted)],"&lt;="&amp;closeREP,Table2[Calculated Location],"*"&amp;$D32&amp;"*")</f>
        <v>0</v>
      </c>
    </row>
    <row r="33" spans="2:25" x14ac:dyDescent="0.25">
      <c r="B33" s="222" t="s">
        <v>259</v>
      </c>
      <c r="C33" s="161"/>
      <c r="D33" s="162" t="s">
        <v>122</v>
      </c>
      <c r="E33" s="163" t="e">
        <f ca="1">COUNTIFS(Table2[Date Notified (Adjusted)],"&gt;="&amp;E$3,Table2[Date Notified (Adjusted)],"&lt;"&amp;F$3,Table2[Level of Review Required],"*"&amp;$AC$28&amp;"*",Table2[Calculated Location],"*"&amp;$D33&amp;"*")/COUNTIFS(Table2[ReviewDecision],"*decision*",Table2[Date Notified (Adjusted)],"&gt;="&amp;E$3,Table2[Date Notified (Adjusted)],"&lt;"&amp;F$3,Table2[Calculated Location],"*"&amp;$D33&amp;"*")</f>
        <v>#DIV/0!</v>
      </c>
      <c r="F33" s="164" t="e">
        <f ca="1">COUNTIFS(Table2[Date Notified (Adjusted)],"&gt;="&amp;F$3,Table2[Date Notified (Adjusted)],"&lt;"&amp;G$3,Table2[Level of Review Required],"*"&amp;$AC$28&amp;"*",Table2[Calculated Location],"*"&amp;$D33&amp;"*")/COUNTIFS(Table2[ReviewDecision],"*decision*",Table2[Date Notified (Adjusted)],"&gt;="&amp;F$3,Table2[Date Notified (Adjusted)],"&lt;"&amp;G$3,Table2[Calculated Location],"*"&amp;$D33&amp;"*")</f>
        <v>#DIV/0!</v>
      </c>
      <c r="G33" s="164" t="e">
        <f ca="1">COUNTIFS(Table2[Date Notified (Adjusted)],"&gt;="&amp;G$3,Table2[Date Notified (Adjusted)],"&lt;"&amp;H$3,Table2[Level of Review Required],"*"&amp;$AC$28&amp;"*",Table2[Calculated Location],"*"&amp;$D33&amp;"*")/COUNTIFS(Table2[ReviewDecision],"*decision*",Table2[Date Notified (Adjusted)],"&gt;="&amp;G$3,Table2[Date Notified (Adjusted)],"&lt;"&amp;H$3,Table2[Calculated Location],"*"&amp;$D33&amp;"*")</f>
        <v>#DIV/0!</v>
      </c>
      <c r="H33" s="164" t="e">
        <f ca="1">COUNTIFS(Table2[Date Notified (Adjusted)],"&gt;="&amp;H$3,Table2[Date Notified (Adjusted)],"&lt;"&amp;I$3,Table2[Level of Review Required],"*"&amp;$AC$28&amp;"*",Table2[Calculated Location],"*"&amp;$D33&amp;"*")/COUNTIFS(Table2[ReviewDecision],"*decision*",Table2[Date Notified (Adjusted)],"&gt;="&amp;H$3,Table2[Date Notified (Adjusted)],"&lt;"&amp;I$3,Table2[Calculated Location],"*"&amp;$D33&amp;"*")</f>
        <v>#DIV/0!</v>
      </c>
      <c r="I33" s="164" t="e">
        <f ca="1">COUNTIFS(Table2[Date Notified (Adjusted)],"&gt;="&amp;I$3,Table2[Date Notified (Adjusted)],"&lt;"&amp;J$3,Table2[Level of Review Required],"*"&amp;$AC$28&amp;"*",Table2[Calculated Location],"*"&amp;$D33&amp;"*")/COUNTIFS(Table2[ReviewDecision],"*decision*",Table2[Date Notified (Adjusted)],"&gt;="&amp;I$3,Table2[Date Notified (Adjusted)],"&lt;"&amp;J$3,Table2[Calculated Location],"*"&amp;$D33&amp;"*")</f>
        <v>#DIV/0!</v>
      </c>
      <c r="J33" s="164" t="e">
        <f ca="1">COUNTIFS(Table2[Date Notified (Adjusted)],"&gt;="&amp;J$3,Table2[Date Notified (Adjusted)],"&lt;"&amp;K$3,Table2[Level of Review Required],"*"&amp;$AC$28&amp;"*",Table2[Calculated Location],"*"&amp;$D33&amp;"*")/COUNTIFS(Table2[ReviewDecision],"*decision*",Table2[Date Notified (Adjusted)],"&gt;="&amp;J$3,Table2[Date Notified (Adjusted)],"&lt;"&amp;K$3,Table2[Calculated Location],"*"&amp;$D33&amp;"*")</f>
        <v>#DIV/0!</v>
      </c>
      <c r="K33" s="164" t="e">
        <f ca="1">COUNTIFS(Table2[Date Notified (Adjusted)],"&gt;="&amp;K$3,Table2[Date Notified (Adjusted)],"&lt;"&amp;L$3,Table2[Level of Review Required],"*"&amp;$AC$28&amp;"*",Table2[Calculated Location],"*"&amp;$D33&amp;"*")/COUNTIFS(Table2[ReviewDecision],"*decision*",Table2[Date Notified (Adjusted)],"&gt;="&amp;K$3,Table2[Date Notified (Adjusted)],"&lt;"&amp;L$3,Table2[Calculated Location],"*"&amp;$D33&amp;"*")</f>
        <v>#DIV/0!</v>
      </c>
      <c r="L33" s="164" t="e">
        <f ca="1">COUNTIFS(Table2[Date Notified (Adjusted)],"&gt;="&amp;L$3,Table2[Date Notified (Adjusted)],"&lt;"&amp;M$3,Table2[Level of Review Required],"*"&amp;$AC$28&amp;"*",Table2[Calculated Location],"*"&amp;$D33&amp;"*")/COUNTIFS(Table2[ReviewDecision],"*decision*",Table2[Date Notified (Adjusted)],"&gt;="&amp;L$3,Table2[Date Notified (Adjusted)],"&lt;"&amp;M$3,Table2[Calculated Location],"*"&amp;$D33&amp;"*")</f>
        <v>#DIV/0!</v>
      </c>
      <c r="M33" s="164" t="e">
        <f ca="1">COUNTIFS(Table2[Date Notified (Adjusted)],"&gt;="&amp;M$3,Table2[Date Notified (Adjusted)],"&lt;"&amp;N$3,Table2[Level of Review Required],"*"&amp;$AC$28&amp;"*",Table2[Calculated Location],"*"&amp;$D33&amp;"*")/COUNTIFS(Table2[ReviewDecision],"*decision*",Table2[Date Notified (Adjusted)],"&gt;="&amp;M$3,Table2[Date Notified (Adjusted)],"&lt;"&amp;N$3,Table2[Calculated Location],"*"&amp;$D33&amp;"*")</f>
        <v>#DIV/0!</v>
      </c>
      <c r="N33" s="164" t="e">
        <f ca="1">COUNTIFS(Table2[Date Notified (Adjusted)],"&gt;="&amp;N$3,Table2[Date Notified (Adjusted)],"&lt;"&amp;O$3,Table2[Level of Review Required],"*"&amp;$AC$28&amp;"*",Table2[Calculated Location],"*"&amp;$D33&amp;"*")/COUNTIFS(Table2[ReviewDecision],"*decision*",Table2[Date Notified (Adjusted)],"&gt;="&amp;N$3,Table2[Date Notified (Adjusted)],"&lt;"&amp;O$3,Table2[Calculated Location],"*"&amp;$D33&amp;"*")</f>
        <v>#DIV/0!</v>
      </c>
      <c r="O33" s="164" t="e">
        <f ca="1">COUNTIFS(Table2[Date Notified (Adjusted)],"&gt;="&amp;O$3,Table2[Date Notified (Adjusted)],"&lt;"&amp;P$3,Table2[Level of Review Required],"*"&amp;$AC$28&amp;"*",Table2[Calculated Location],"*"&amp;$D33&amp;"*")/COUNTIFS(Table2[ReviewDecision],"*decision*",Table2[Date Notified (Adjusted)],"&gt;="&amp;O$3,Table2[Date Notified (Adjusted)],"&lt;"&amp;P$3,Table2[Calculated Location],"*"&amp;$D33&amp;"*")</f>
        <v>#DIV/0!</v>
      </c>
      <c r="P33" s="164" t="e">
        <f ca="1">COUNTIFS(Table2[Date Notified (Adjusted)],"&gt;="&amp;P$3,Table2[Date Notified (Adjusted)],"&lt;"&amp;Q$3,Table2[Level of Review Required],"*"&amp;$AC$28&amp;"*",Table2[Calculated Location],"*"&amp;$D33&amp;"*")/COUNTIFS(Table2[ReviewDecision],"*decision*",Table2[Date Notified (Adjusted)],"&gt;="&amp;P$3,Table2[Date Notified (Adjusted)],"&lt;"&amp;Q$3,Table2[Calculated Location],"*"&amp;$D33&amp;"*")</f>
        <v>#DIV/0!</v>
      </c>
      <c r="Q33" s="164" t="e">
        <f ca="1">COUNTIFS(Table2[Date Notified (Adjusted)],"&gt;="&amp;Q$3,Table2[Date Notified (Adjusted)],"&lt;"&amp;R$3,Table2[Level of Review Required],"*"&amp;$AC$28&amp;"*",Table2[Calculated Location],"*"&amp;$D33&amp;"*")/COUNTIFS(Table2[ReviewDecision],"*decision*",Table2[Date Notified (Adjusted)],"&gt;="&amp;Q$3,Table2[Date Notified (Adjusted)],"&lt;"&amp;R$3,Table2[Calculated Location],"*"&amp;$D33&amp;"*")</f>
        <v>#DIV/0!</v>
      </c>
      <c r="R33" s="164" t="e">
        <f ca="1">COUNTIFS(Table2[Date Notified (Adjusted)],"&gt;="&amp;R$3,Table2[Date Notified (Adjusted)],"&lt;"&amp;S$3,Table2[Level of Review Required],"*"&amp;$AC$28&amp;"*",Table2[Calculated Location],"*"&amp;$D33&amp;"*")/COUNTIFS(Table2[ReviewDecision],"*decision*",Table2[Date Notified (Adjusted)],"&gt;="&amp;R$3,Table2[Date Notified (Adjusted)],"&lt;"&amp;S$3,Table2[Calculated Location],"*"&amp;$D33&amp;"*")</f>
        <v>#DIV/0!</v>
      </c>
      <c r="S33" s="164" t="e">
        <f ca="1">COUNTIFS(Table2[Date Notified (Adjusted)],"&gt;="&amp;S$3,Table2[Date Notified (Adjusted)],"&lt;"&amp;T$3,Table2[Level of Review Required],"*"&amp;$AC$28&amp;"*",Table2[Calculated Location],"*"&amp;$D33&amp;"*")/COUNTIFS(Table2[ReviewDecision],"*decision*",Table2[Date Notified (Adjusted)],"&gt;="&amp;S$3,Table2[Date Notified (Adjusted)],"&lt;"&amp;T$3,Table2[Calculated Location],"*"&amp;$D33&amp;"*")</f>
        <v>#DIV/0!</v>
      </c>
      <c r="T33" s="164" t="e">
        <f ca="1">COUNTIFS(Table2[Date Notified (Adjusted)],"&gt;="&amp;T$3,Table2[Date Notified (Adjusted)],"&lt;"&amp;U$3,Table2[Level of Review Required],"*"&amp;$AC$28&amp;"*",Table2[Calculated Location],"*"&amp;$D33&amp;"*")/COUNTIFS(Table2[ReviewDecision],"*decision*",Table2[Date Notified (Adjusted)],"&gt;="&amp;T$3,Table2[Date Notified (Adjusted)],"&lt;"&amp;U$3,Table2[Calculated Location],"*"&amp;$D33&amp;"*")</f>
        <v>#DIV/0!</v>
      </c>
      <c r="U33" s="165"/>
      <c r="V33" s="161"/>
      <c r="W33" s="161">
        <f ca="1">COUNTIFS(Table2[Date Notified (Adjusted)],"&gt;="&amp;start125,Table2[Date Notified (Adjusted)],"&lt;="&amp;closeREP,Table2[Calculated Location],"*"&amp;$D33&amp;"*",Table2[Level of Review Required],"*"&amp;$AC$28&amp;"*")</f>
        <v>0</v>
      </c>
      <c r="X33" s="164" t="e">
        <f t="shared" ca="1" si="18"/>
        <v>#DIV/0!</v>
      </c>
      <c r="Y33" s="223">
        <f ca="1">COUNTIFS(Table2[ReviewDecision],"*decision*",Table2[Date Notified (Adjusted)],"&gt;="&amp;start125,Table2[Date Notified (Adjusted)],"&lt;="&amp;closeREP,Table2[Calculated Location],"*"&amp;$D33&amp;"*")</f>
        <v>0</v>
      </c>
    </row>
    <row r="34" spans="2:25" x14ac:dyDescent="0.25">
      <c r="B34" s="222" t="s">
        <v>260</v>
      </c>
      <c r="C34" s="161"/>
      <c r="D34" s="162" t="s">
        <v>123</v>
      </c>
      <c r="E34" s="163" t="e">
        <f ca="1">COUNTIFS(Table2[Date Notified (Adjusted)],"&gt;="&amp;E$3,Table2[Date Notified (Adjusted)],"&lt;"&amp;F$3,Table2[Level of Review Required],"*"&amp;$AC$28&amp;"*",Table2[Calculated Location],"*"&amp;$D34&amp;"*")/COUNTIFS(Table2[ReviewDecision],"*decision*",Table2[Date Notified (Adjusted)],"&gt;="&amp;E$3,Table2[Date Notified (Adjusted)],"&lt;"&amp;F$3,Table2[Calculated Location],"*"&amp;$D34&amp;"*")</f>
        <v>#DIV/0!</v>
      </c>
      <c r="F34" s="164" t="e">
        <f ca="1">COUNTIFS(Table2[Date Notified (Adjusted)],"&gt;="&amp;F$3,Table2[Date Notified (Adjusted)],"&lt;"&amp;G$3,Table2[Level of Review Required],"*"&amp;$AC$28&amp;"*",Table2[Calculated Location],"*"&amp;$D34&amp;"*")/COUNTIFS(Table2[ReviewDecision],"*decision*",Table2[Date Notified (Adjusted)],"&gt;="&amp;F$3,Table2[Date Notified (Adjusted)],"&lt;"&amp;G$3,Table2[Calculated Location],"*"&amp;$D34&amp;"*")</f>
        <v>#DIV/0!</v>
      </c>
      <c r="G34" s="164" t="e">
        <f ca="1">COUNTIFS(Table2[Date Notified (Adjusted)],"&gt;="&amp;G$3,Table2[Date Notified (Adjusted)],"&lt;"&amp;H$3,Table2[Level of Review Required],"*"&amp;$AC$28&amp;"*",Table2[Calculated Location],"*"&amp;$D34&amp;"*")/COUNTIFS(Table2[ReviewDecision],"*decision*",Table2[Date Notified (Adjusted)],"&gt;="&amp;G$3,Table2[Date Notified (Adjusted)],"&lt;"&amp;H$3,Table2[Calculated Location],"*"&amp;$D34&amp;"*")</f>
        <v>#DIV/0!</v>
      </c>
      <c r="H34" s="164" t="e">
        <f ca="1">COUNTIFS(Table2[Date Notified (Adjusted)],"&gt;="&amp;H$3,Table2[Date Notified (Adjusted)],"&lt;"&amp;I$3,Table2[Level of Review Required],"*"&amp;$AC$28&amp;"*",Table2[Calculated Location],"*"&amp;$D34&amp;"*")/COUNTIFS(Table2[ReviewDecision],"*decision*",Table2[Date Notified (Adjusted)],"&gt;="&amp;H$3,Table2[Date Notified (Adjusted)],"&lt;"&amp;I$3,Table2[Calculated Location],"*"&amp;$D34&amp;"*")</f>
        <v>#DIV/0!</v>
      </c>
      <c r="I34" s="164" t="e">
        <f ca="1">COUNTIFS(Table2[Date Notified (Adjusted)],"&gt;="&amp;I$3,Table2[Date Notified (Adjusted)],"&lt;"&amp;J$3,Table2[Level of Review Required],"*"&amp;$AC$28&amp;"*",Table2[Calculated Location],"*"&amp;$D34&amp;"*")/COUNTIFS(Table2[ReviewDecision],"*decision*",Table2[Date Notified (Adjusted)],"&gt;="&amp;I$3,Table2[Date Notified (Adjusted)],"&lt;"&amp;J$3,Table2[Calculated Location],"*"&amp;$D34&amp;"*")</f>
        <v>#DIV/0!</v>
      </c>
      <c r="J34" s="164" t="e">
        <f ca="1">COUNTIFS(Table2[Date Notified (Adjusted)],"&gt;="&amp;J$3,Table2[Date Notified (Adjusted)],"&lt;"&amp;K$3,Table2[Level of Review Required],"*"&amp;$AC$28&amp;"*",Table2[Calculated Location],"*"&amp;$D34&amp;"*")/COUNTIFS(Table2[ReviewDecision],"*decision*",Table2[Date Notified (Adjusted)],"&gt;="&amp;J$3,Table2[Date Notified (Adjusted)],"&lt;"&amp;K$3,Table2[Calculated Location],"*"&amp;$D34&amp;"*")</f>
        <v>#DIV/0!</v>
      </c>
      <c r="K34" s="164" t="e">
        <f ca="1">COUNTIFS(Table2[Date Notified (Adjusted)],"&gt;="&amp;K$3,Table2[Date Notified (Adjusted)],"&lt;"&amp;L$3,Table2[Level of Review Required],"*"&amp;$AC$28&amp;"*",Table2[Calculated Location],"*"&amp;$D34&amp;"*")/COUNTIFS(Table2[ReviewDecision],"*decision*",Table2[Date Notified (Adjusted)],"&gt;="&amp;K$3,Table2[Date Notified (Adjusted)],"&lt;"&amp;L$3,Table2[Calculated Location],"*"&amp;$D34&amp;"*")</f>
        <v>#DIV/0!</v>
      </c>
      <c r="L34" s="164" t="e">
        <f ca="1">COUNTIFS(Table2[Date Notified (Adjusted)],"&gt;="&amp;L$3,Table2[Date Notified (Adjusted)],"&lt;"&amp;M$3,Table2[Level of Review Required],"*"&amp;$AC$28&amp;"*",Table2[Calculated Location],"*"&amp;$D34&amp;"*")/COUNTIFS(Table2[ReviewDecision],"*decision*",Table2[Date Notified (Adjusted)],"&gt;="&amp;L$3,Table2[Date Notified (Adjusted)],"&lt;"&amp;M$3,Table2[Calculated Location],"*"&amp;$D34&amp;"*")</f>
        <v>#DIV/0!</v>
      </c>
      <c r="M34" s="164" t="e">
        <f ca="1">COUNTIFS(Table2[Date Notified (Adjusted)],"&gt;="&amp;M$3,Table2[Date Notified (Adjusted)],"&lt;"&amp;N$3,Table2[Level of Review Required],"*"&amp;$AC$28&amp;"*",Table2[Calculated Location],"*"&amp;$D34&amp;"*")/COUNTIFS(Table2[ReviewDecision],"*decision*",Table2[Date Notified (Adjusted)],"&gt;="&amp;M$3,Table2[Date Notified (Adjusted)],"&lt;"&amp;N$3,Table2[Calculated Location],"*"&amp;$D34&amp;"*")</f>
        <v>#DIV/0!</v>
      </c>
      <c r="N34" s="164" t="e">
        <f ca="1">COUNTIFS(Table2[Date Notified (Adjusted)],"&gt;="&amp;N$3,Table2[Date Notified (Adjusted)],"&lt;"&amp;O$3,Table2[Level of Review Required],"*"&amp;$AC$28&amp;"*",Table2[Calculated Location],"*"&amp;$D34&amp;"*")/COUNTIFS(Table2[ReviewDecision],"*decision*",Table2[Date Notified (Adjusted)],"&gt;="&amp;N$3,Table2[Date Notified (Adjusted)],"&lt;"&amp;O$3,Table2[Calculated Location],"*"&amp;$D34&amp;"*")</f>
        <v>#DIV/0!</v>
      </c>
      <c r="O34" s="164" t="e">
        <f ca="1">COUNTIFS(Table2[Date Notified (Adjusted)],"&gt;="&amp;O$3,Table2[Date Notified (Adjusted)],"&lt;"&amp;P$3,Table2[Level of Review Required],"*"&amp;$AC$28&amp;"*",Table2[Calculated Location],"*"&amp;$D34&amp;"*")/COUNTIFS(Table2[ReviewDecision],"*decision*",Table2[Date Notified (Adjusted)],"&gt;="&amp;O$3,Table2[Date Notified (Adjusted)],"&lt;"&amp;P$3,Table2[Calculated Location],"*"&amp;$D34&amp;"*")</f>
        <v>#DIV/0!</v>
      </c>
      <c r="P34" s="164" t="e">
        <f ca="1">COUNTIFS(Table2[Date Notified (Adjusted)],"&gt;="&amp;P$3,Table2[Date Notified (Adjusted)],"&lt;"&amp;Q$3,Table2[Level of Review Required],"*"&amp;$AC$28&amp;"*",Table2[Calculated Location],"*"&amp;$D34&amp;"*")/COUNTIFS(Table2[ReviewDecision],"*decision*",Table2[Date Notified (Adjusted)],"&gt;="&amp;P$3,Table2[Date Notified (Adjusted)],"&lt;"&amp;Q$3,Table2[Calculated Location],"*"&amp;$D34&amp;"*")</f>
        <v>#DIV/0!</v>
      </c>
      <c r="Q34" s="164" t="e">
        <f ca="1">COUNTIFS(Table2[Date Notified (Adjusted)],"&gt;="&amp;Q$3,Table2[Date Notified (Adjusted)],"&lt;"&amp;R$3,Table2[Level of Review Required],"*"&amp;$AC$28&amp;"*",Table2[Calculated Location],"*"&amp;$D34&amp;"*")/COUNTIFS(Table2[ReviewDecision],"*decision*",Table2[Date Notified (Adjusted)],"&gt;="&amp;Q$3,Table2[Date Notified (Adjusted)],"&lt;"&amp;R$3,Table2[Calculated Location],"*"&amp;$D34&amp;"*")</f>
        <v>#DIV/0!</v>
      </c>
      <c r="R34" s="164" t="e">
        <f ca="1">COUNTIFS(Table2[Date Notified (Adjusted)],"&gt;="&amp;R$3,Table2[Date Notified (Adjusted)],"&lt;"&amp;S$3,Table2[Level of Review Required],"*"&amp;$AC$28&amp;"*",Table2[Calculated Location],"*"&amp;$D34&amp;"*")/COUNTIFS(Table2[ReviewDecision],"*decision*",Table2[Date Notified (Adjusted)],"&gt;="&amp;R$3,Table2[Date Notified (Adjusted)],"&lt;"&amp;S$3,Table2[Calculated Location],"*"&amp;$D34&amp;"*")</f>
        <v>#DIV/0!</v>
      </c>
      <c r="S34" s="164" t="e">
        <f ca="1">COUNTIFS(Table2[Date Notified (Adjusted)],"&gt;="&amp;S$3,Table2[Date Notified (Adjusted)],"&lt;"&amp;T$3,Table2[Level of Review Required],"*"&amp;$AC$28&amp;"*",Table2[Calculated Location],"*"&amp;$D34&amp;"*")/COUNTIFS(Table2[ReviewDecision],"*decision*",Table2[Date Notified (Adjusted)],"&gt;="&amp;S$3,Table2[Date Notified (Adjusted)],"&lt;"&amp;T$3,Table2[Calculated Location],"*"&amp;$D34&amp;"*")</f>
        <v>#DIV/0!</v>
      </c>
      <c r="T34" s="164" t="e">
        <f ca="1">COUNTIFS(Table2[Date Notified (Adjusted)],"&gt;="&amp;T$3,Table2[Date Notified (Adjusted)],"&lt;"&amp;U$3,Table2[Level of Review Required],"*"&amp;$AC$28&amp;"*",Table2[Calculated Location],"*"&amp;$D34&amp;"*")/COUNTIFS(Table2[ReviewDecision],"*decision*",Table2[Date Notified (Adjusted)],"&gt;="&amp;T$3,Table2[Date Notified (Adjusted)],"&lt;"&amp;U$3,Table2[Calculated Location],"*"&amp;$D34&amp;"*")</f>
        <v>#DIV/0!</v>
      </c>
      <c r="U34" s="165"/>
      <c r="V34" s="161"/>
      <c r="W34" s="161">
        <f ca="1">COUNTIFS(Table2[Date Notified (Adjusted)],"&gt;="&amp;start125,Table2[Date Notified (Adjusted)],"&lt;="&amp;closeREP,Table2[Calculated Location],"*"&amp;$D34&amp;"*",Table2[Level of Review Required],"*"&amp;$AC$28&amp;"*")</f>
        <v>0</v>
      </c>
      <c r="X34" s="164" t="e">
        <f t="shared" ca="1" si="18"/>
        <v>#DIV/0!</v>
      </c>
      <c r="Y34" s="223">
        <f ca="1">COUNTIFS(Table2[ReviewDecision],"*decision*",Table2[Date Notified (Adjusted)],"&gt;="&amp;start125,Table2[Date Notified (Adjusted)],"&lt;="&amp;closeREP,Table2[Calculated Location],"*"&amp;$D34&amp;"*")</f>
        <v>0</v>
      </c>
    </row>
    <row r="35" spans="2:25" x14ac:dyDescent="0.25">
      <c r="B35" s="222" t="s">
        <v>261</v>
      </c>
      <c r="C35" s="161"/>
      <c r="D35" s="162" t="s">
        <v>117</v>
      </c>
      <c r="E35" s="163" t="e">
        <f ca="1">COUNTIFS(Table2[Date Notified (Adjusted)],"&gt;="&amp;E$3,Table2[Date Notified (Adjusted)],"&lt;"&amp;F$3,Table2[Level of Review Required],"*"&amp;$AC$28&amp;"*",Table2[Calculated Location],"*"&amp;$D35&amp;"*")/COUNTIFS(Table2[ReviewDecision],"*decision*",Table2[Date Notified (Adjusted)],"&gt;="&amp;E$3,Table2[Date Notified (Adjusted)],"&lt;"&amp;F$3,Table2[Calculated Location],"*"&amp;$D35&amp;"*")</f>
        <v>#DIV/0!</v>
      </c>
      <c r="F35" s="164" t="e">
        <f ca="1">COUNTIFS(Table2[Date Notified (Adjusted)],"&gt;="&amp;F$3,Table2[Date Notified (Adjusted)],"&lt;"&amp;G$3,Table2[Level of Review Required],"*"&amp;$AC$28&amp;"*",Table2[Calculated Location],"*"&amp;$D35&amp;"*")/COUNTIFS(Table2[ReviewDecision],"*decision*",Table2[Date Notified (Adjusted)],"&gt;="&amp;F$3,Table2[Date Notified (Adjusted)],"&lt;"&amp;G$3,Table2[Calculated Location],"*"&amp;$D35&amp;"*")</f>
        <v>#DIV/0!</v>
      </c>
      <c r="G35" s="164" t="e">
        <f ca="1">COUNTIFS(Table2[Date Notified (Adjusted)],"&gt;="&amp;G$3,Table2[Date Notified (Adjusted)],"&lt;"&amp;H$3,Table2[Level of Review Required],"*"&amp;$AC$28&amp;"*",Table2[Calculated Location],"*"&amp;$D35&amp;"*")/COUNTIFS(Table2[ReviewDecision],"*decision*",Table2[Date Notified (Adjusted)],"&gt;="&amp;G$3,Table2[Date Notified (Adjusted)],"&lt;"&amp;H$3,Table2[Calculated Location],"*"&amp;$D35&amp;"*")</f>
        <v>#DIV/0!</v>
      </c>
      <c r="H35" s="164" t="e">
        <f ca="1">COUNTIFS(Table2[Date Notified (Adjusted)],"&gt;="&amp;H$3,Table2[Date Notified (Adjusted)],"&lt;"&amp;I$3,Table2[Level of Review Required],"*"&amp;$AC$28&amp;"*",Table2[Calculated Location],"*"&amp;$D35&amp;"*")/COUNTIFS(Table2[ReviewDecision],"*decision*",Table2[Date Notified (Adjusted)],"&gt;="&amp;H$3,Table2[Date Notified (Adjusted)],"&lt;"&amp;I$3,Table2[Calculated Location],"*"&amp;$D35&amp;"*")</f>
        <v>#DIV/0!</v>
      </c>
      <c r="I35" s="164" t="e">
        <f ca="1">COUNTIFS(Table2[Date Notified (Adjusted)],"&gt;="&amp;I$3,Table2[Date Notified (Adjusted)],"&lt;"&amp;J$3,Table2[Level of Review Required],"*"&amp;$AC$28&amp;"*",Table2[Calculated Location],"*"&amp;$D35&amp;"*")/COUNTIFS(Table2[ReviewDecision],"*decision*",Table2[Date Notified (Adjusted)],"&gt;="&amp;I$3,Table2[Date Notified (Adjusted)],"&lt;"&amp;J$3,Table2[Calculated Location],"*"&amp;$D35&amp;"*")</f>
        <v>#DIV/0!</v>
      </c>
      <c r="J35" s="164" t="e">
        <f ca="1">COUNTIFS(Table2[Date Notified (Adjusted)],"&gt;="&amp;J$3,Table2[Date Notified (Adjusted)],"&lt;"&amp;K$3,Table2[Level of Review Required],"*"&amp;$AC$28&amp;"*",Table2[Calculated Location],"*"&amp;$D35&amp;"*")/COUNTIFS(Table2[ReviewDecision],"*decision*",Table2[Date Notified (Adjusted)],"&gt;="&amp;J$3,Table2[Date Notified (Adjusted)],"&lt;"&amp;K$3,Table2[Calculated Location],"*"&amp;$D35&amp;"*")</f>
        <v>#DIV/0!</v>
      </c>
      <c r="K35" s="164" t="e">
        <f ca="1">COUNTIFS(Table2[Date Notified (Adjusted)],"&gt;="&amp;K$3,Table2[Date Notified (Adjusted)],"&lt;"&amp;L$3,Table2[Level of Review Required],"*"&amp;$AC$28&amp;"*",Table2[Calculated Location],"*"&amp;$D35&amp;"*")/COUNTIFS(Table2[ReviewDecision],"*decision*",Table2[Date Notified (Adjusted)],"&gt;="&amp;K$3,Table2[Date Notified (Adjusted)],"&lt;"&amp;L$3,Table2[Calculated Location],"*"&amp;$D35&amp;"*")</f>
        <v>#DIV/0!</v>
      </c>
      <c r="L35" s="164" t="e">
        <f ca="1">COUNTIFS(Table2[Date Notified (Adjusted)],"&gt;="&amp;L$3,Table2[Date Notified (Adjusted)],"&lt;"&amp;M$3,Table2[Level of Review Required],"*"&amp;$AC$28&amp;"*",Table2[Calculated Location],"*"&amp;$D35&amp;"*")/COUNTIFS(Table2[ReviewDecision],"*decision*",Table2[Date Notified (Adjusted)],"&gt;="&amp;L$3,Table2[Date Notified (Adjusted)],"&lt;"&amp;M$3,Table2[Calculated Location],"*"&amp;$D35&amp;"*")</f>
        <v>#DIV/0!</v>
      </c>
      <c r="M35" s="164" t="e">
        <f ca="1">COUNTIFS(Table2[Date Notified (Adjusted)],"&gt;="&amp;M$3,Table2[Date Notified (Adjusted)],"&lt;"&amp;N$3,Table2[Level of Review Required],"*"&amp;$AC$28&amp;"*",Table2[Calculated Location],"*"&amp;$D35&amp;"*")/COUNTIFS(Table2[ReviewDecision],"*decision*",Table2[Date Notified (Adjusted)],"&gt;="&amp;M$3,Table2[Date Notified (Adjusted)],"&lt;"&amp;N$3,Table2[Calculated Location],"*"&amp;$D35&amp;"*")</f>
        <v>#DIV/0!</v>
      </c>
      <c r="N35" s="164" t="e">
        <f ca="1">COUNTIFS(Table2[Date Notified (Adjusted)],"&gt;="&amp;N$3,Table2[Date Notified (Adjusted)],"&lt;"&amp;O$3,Table2[Level of Review Required],"*"&amp;$AC$28&amp;"*",Table2[Calculated Location],"*"&amp;$D35&amp;"*")/COUNTIFS(Table2[ReviewDecision],"*decision*",Table2[Date Notified (Adjusted)],"&gt;="&amp;N$3,Table2[Date Notified (Adjusted)],"&lt;"&amp;O$3,Table2[Calculated Location],"*"&amp;$D35&amp;"*")</f>
        <v>#DIV/0!</v>
      </c>
      <c r="O35" s="164" t="e">
        <f ca="1">COUNTIFS(Table2[Date Notified (Adjusted)],"&gt;="&amp;O$3,Table2[Date Notified (Adjusted)],"&lt;"&amp;P$3,Table2[Level of Review Required],"*"&amp;$AC$28&amp;"*",Table2[Calculated Location],"*"&amp;$D35&amp;"*")/COUNTIFS(Table2[ReviewDecision],"*decision*",Table2[Date Notified (Adjusted)],"&gt;="&amp;O$3,Table2[Date Notified (Adjusted)],"&lt;"&amp;P$3,Table2[Calculated Location],"*"&amp;$D35&amp;"*")</f>
        <v>#DIV/0!</v>
      </c>
      <c r="P35" s="164" t="e">
        <f ca="1">COUNTIFS(Table2[Date Notified (Adjusted)],"&gt;="&amp;P$3,Table2[Date Notified (Adjusted)],"&lt;"&amp;Q$3,Table2[Level of Review Required],"*"&amp;$AC$28&amp;"*",Table2[Calculated Location],"*"&amp;$D35&amp;"*")/COUNTIFS(Table2[ReviewDecision],"*decision*",Table2[Date Notified (Adjusted)],"&gt;="&amp;P$3,Table2[Date Notified (Adjusted)],"&lt;"&amp;Q$3,Table2[Calculated Location],"*"&amp;$D35&amp;"*")</f>
        <v>#DIV/0!</v>
      </c>
      <c r="Q35" s="164" t="e">
        <f ca="1">COUNTIFS(Table2[Date Notified (Adjusted)],"&gt;="&amp;Q$3,Table2[Date Notified (Adjusted)],"&lt;"&amp;R$3,Table2[Level of Review Required],"*"&amp;$AC$28&amp;"*",Table2[Calculated Location],"*"&amp;$D35&amp;"*")/COUNTIFS(Table2[ReviewDecision],"*decision*",Table2[Date Notified (Adjusted)],"&gt;="&amp;Q$3,Table2[Date Notified (Adjusted)],"&lt;"&amp;R$3,Table2[Calculated Location],"*"&amp;$D35&amp;"*")</f>
        <v>#DIV/0!</v>
      </c>
      <c r="R35" s="164" t="e">
        <f ca="1">COUNTIFS(Table2[Date Notified (Adjusted)],"&gt;="&amp;R$3,Table2[Date Notified (Adjusted)],"&lt;"&amp;S$3,Table2[Level of Review Required],"*"&amp;$AC$28&amp;"*",Table2[Calculated Location],"*"&amp;$D35&amp;"*")/COUNTIFS(Table2[ReviewDecision],"*decision*",Table2[Date Notified (Adjusted)],"&gt;="&amp;R$3,Table2[Date Notified (Adjusted)],"&lt;"&amp;S$3,Table2[Calculated Location],"*"&amp;$D35&amp;"*")</f>
        <v>#DIV/0!</v>
      </c>
      <c r="S35" s="164" t="e">
        <f ca="1">COUNTIFS(Table2[Date Notified (Adjusted)],"&gt;="&amp;S$3,Table2[Date Notified (Adjusted)],"&lt;"&amp;T$3,Table2[Level of Review Required],"*"&amp;$AC$28&amp;"*",Table2[Calculated Location],"*"&amp;$D35&amp;"*")/COUNTIFS(Table2[ReviewDecision],"*decision*",Table2[Date Notified (Adjusted)],"&gt;="&amp;S$3,Table2[Date Notified (Adjusted)],"&lt;"&amp;T$3,Table2[Calculated Location],"*"&amp;$D35&amp;"*")</f>
        <v>#DIV/0!</v>
      </c>
      <c r="T35" s="164" t="e">
        <f ca="1">COUNTIFS(Table2[Date Notified (Adjusted)],"&gt;="&amp;T$3,Table2[Date Notified (Adjusted)],"&lt;"&amp;U$3,Table2[Level of Review Required],"*"&amp;$AC$28&amp;"*",Table2[Calculated Location],"*"&amp;$D35&amp;"*")/COUNTIFS(Table2[ReviewDecision],"*decision*",Table2[Date Notified (Adjusted)],"&gt;="&amp;T$3,Table2[Date Notified (Adjusted)],"&lt;"&amp;U$3,Table2[Calculated Location],"*"&amp;$D35&amp;"*")</f>
        <v>#DIV/0!</v>
      </c>
      <c r="U35" s="165"/>
      <c r="V35" s="161"/>
      <c r="W35" s="161">
        <f ca="1">COUNTIFS(Table2[Date Notified (Adjusted)],"&gt;="&amp;start125,Table2[Date Notified (Adjusted)],"&lt;="&amp;closeREP,Table2[Calculated Location],"*"&amp;$D35&amp;"*",Table2[Level of Review Required],"*"&amp;$AC$28&amp;"*")</f>
        <v>0</v>
      </c>
      <c r="X35" s="164" t="e">
        <f t="shared" ca="1" si="18"/>
        <v>#DIV/0!</v>
      </c>
      <c r="Y35" s="223">
        <f ca="1">COUNTIFS(Table2[ReviewDecision],"*decision*",Table2[Date Notified (Adjusted)],"&gt;="&amp;start125,Table2[Date Notified (Adjusted)],"&lt;="&amp;closeREP,Table2[Calculated Location],"*"&amp;$D35&amp;"*")</f>
        <v>0</v>
      </c>
    </row>
    <row r="36" spans="2:25" x14ac:dyDescent="0.25">
      <c r="B36" s="224" t="s">
        <v>262</v>
      </c>
      <c r="C36" s="166"/>
      <c r="D36" s="167" t="s">
        <v>104</v>
      </c>
      <c r="E36" s="168" t="e">
        <f ca="1">COUNTIFS(Table2[Date Notified (Adjusted)],"&gt;="&amp;E$3,Table2[Date Notified (Adjusted)],"&lt;"&amp;F$3,Table2[Level of Review Required],"*"&amp;$AC$28&amp;"*",Table2[Calculated Location],"*"&amp;$D36&amp;"*")/COUNTIFS(Table2[ReviewDecision],"*decision*",Table2[Date Notified (Adjusted)],"&gt;="&amp;E$3,Table2[Date Notified (Adjusted)],"&lt;"&amp;F$3,Table2[Calculated Location],"*"&amp;$D36&amp;"*")</f>
        <v>#DIV/0!</v>
      </c>
      <c r="F36" s="169" t="e">
        <f ca="1">COUNTIFS(Table2[Date Notified (Adjusted)],"&gt;="&amp;F$3,Table2[Date Notified (Adjusted)],"&lt;"&amp;G$3,Table2[Level of Review Required],"*"&amp;$AC$28&amp;"*",Table2[Calculated Location],"*"&amp;$D36&amp;"*")/COUNTIFS(Table2[ReviewDecision],"*decision*",Table2[Date Notified (Adjusted)],"&gt;="&amp;F$3,Table2[Date Notified (Adjusted)],"&lt;"&amp;G$3,Table2[Calculated Location],"*"&amp;$D36&amp;"*")</f>
        <v>#DIV/0!</v>
      </c>
      <c r="G36" s="169" t="e">
        <f ca="1">COUNTIFS(Table2[Date Notified (Adjusted)],"&gt;="&amp;G$3,Table2[Date Notified (Adjusted)],"&lt;"&amp;H$3,Table2[Level of Review Required],"*"&amp;$AC$28&amp;"*",Table2[Calculated Location],"*"&amp;$D36&amp;"*")/COUNTIFS(Table2[ReviewDecision],"*decision*",Table2[Date Notified (Adjusted)],"&gt;="&amp;G$3,Table2[Date Notified (Adjusted)],"&lt;"&amp;H$3,Table2[Calculated Location],"*"&amp;$D36&amp;"*")</f>
        <v>#DIV/0!</v>
      </c>
      <c r="H36" s="169" t="e">
        <f ca="1">COUNTIFS(Table2[Date Notified (Adjusted)],"&gt;="&amp;H$3,Table2[Date Notified (Adjusted)],"&lt;"&amp;I$3,Table2[Level of Review Required],"*"&amp;$AC$28&amp;"*",Table2[Calculated Location],"*"&amp;$D36&amp;"*")/COUNTIFS(Table2[ReviewDecision],"*decision*",Table2[Date Notified (Adjusted)],"&gt;="&amp;H$3,Table2[Date Notified (Adjusted)],"&lt;"&amp;I$3,Table2[Calculated Location],"*"&amp;$D36&amp;"*")</f>
        <v>#DIV/0!</v>
      </c>
      <c r="I36" s="169" t="e">
        <f ca="1">COUNTIFS(Table2[Date Notified (Adjusted)],"&gt;="&amp;I$3,Table2[Date Notified (Adjusted)],"&lt;"&amp;J$3,Table2[Level of Review Required],"*"&amp;$AC$28&amp;"*",Table2[Calculated Location],"*"&amp;$D36&amp;"*")/COUNTIFS(Table2[ReviewDecision],"*decision*",Table2[Date Notified (Adjusted)],"&gt;="&amp;I$3,Table2[Date Notified (Adjusted)],"&lt;"&amp;J$3,Table2[Calculated Location],"*"&amp;$D36&amp;"*")</f>
        <v>#DIV/0!</v>
      </c>
      <c r="J36" s="169" t="e">
        <f ca="1">COUNTIFS(Table2[Date Notified (Adjusted)],"&gt;="&amp;J$3,Table2[Date Notified (Adjusted)],"&lt;"&amp;K$3,Table2[Level of Review Required],"*"&amp;$AC$28&amp;"*",Table2[Calculated Location],"*"&amp;$D36&amp;"*")/COUNTIFS(Table2[ReviewDecision],"*decision*",Table2[Date Notified (Adjusted)],"&gt;="&amp;J$3,Table2[Date Notified (Adjusted)],"&lt;"&amp;K$3,Table2[Calculated Location],"*"&amp;$D36&amp;"*")</f>
        <v>#DIV/0!</v>
      </c>
      <c r="K36" s="169" t="e">
        <f ca="1">COUNTIFS(Table2[Date Notified (Adjusted)],"&gt;="&amp;K$3,Table2[Date Notified (Adjusted)],"&lt;"&amp;L$3,Table2[Level of Review Required],"*"&amp;$AC$28&amp;"*",Table2[Calculated Location],"*"&amp;$D36&amp;"*")/COUNTIFS(Table2[ReviewDecision],"*decision*",Table2[Date Notified (Adjusted)],"&gt;="&amp;K$3,Table2[Date Notified (Adjusted)],"&lt;"&amp;L$3,Table2[Calculated Location],"*"&amp;$D36&amp;"*")</f>
        <v>#DIV/0!</v>
      </c>
      <c r="L36" s="169" t="e">
        <f ca="1">COUNTIFS(Table2[Date Notified (Adjusted)],"&gt;="&amp;L$3,Table2[Date Notified (Adjusted)],"&lt;"&amp;M$3,Table2[Level of Review Required],"*"&amp;$AC$28&amp;"*",Table2[Calculated Location],"*"&amp;$D36&amp;"*")/COUNTIFS(Table2[ReviewDecision],"*decision*",Table2[Date Notified (Adjusted)],"&gt;="&amp;L$3,Table2[Date Notified (Adjusted)],"&lt;"&amp;M$3,Table2[Calculated Location],"*"&amp;$D36&amp;"*")</f>
        <v>#DIV/0!</v>
      </c>
      <c r="M36" s="169" t="e">
        <f ca="1">COUNTIFS(Table2[Date Notified (Adjusted)],"&gt;="&amp;M$3,Table2[Date Notified (Adjusted)],"&lt;"&amp;N$3,Table2[Level of Review Required],"*"&amp;$AC$28&amp;"*",Table2[Calculated Location],"*"&amp;$D36&amp;"*")/COUNTIFS(Table2[ReviewDecision],"*decision*",Table2[Date Notified (Adjusted)],"&gt;="&amp;M$3,Table2[Date Notified (Adjusted)],"&lt;"&amp;N$3,Table2[Calculated Location],"*"&amp;$D36&amp;"*")</f>
        <v>#DIV/0!</v>
      </c>
      <c r="N36" s="169" t="e">
        <f ca="1">COUNTIFS(Table2[Date Notified (Adjusted)],"&gt;="&amp;N$3,Table2[Date Notified (Adjusted)],"&lt;"&amp;O$3,Table2[Level of Review Required],"*"&amp;$AC$28&amp;"*",Table2[Calculated Location],"*"&amp;$D36&amp;"*")/COUNTIFS(Table2[ReviewDecision],"*decision*",Table2[Date Notified (Adjusted)],"&gt;="&amp;N$3,Table2[Date Notified (Adjusted)],"&lt;"&amp;O$3,Table2[Calculated Location],"*"&amp;$D36&amp;"*")</f>
        <v>#DIV/0!</v>
      </c>
      <c r="O36" s="169" t="e">
        <f ca="1">COUNTIFS(Table2[Date Notified (Adjusted)],"&gt;="&amp;O$3,Table2[Date Notified (Adjusted)],"&lt;"&amp;P$3,Table2[Level of Review Required],"*"&amp;$AC$28&amp;"*",Table2[Calculated Location],"*"&amp;$D36&amp;"*")/COUNTIFS(Table2[ReviewDecision],"*decision*",Table2[Date Notified (Adjusted)],"&gt;="&amp;O$3,Table2[Date Notified (Adjusted)],"&lt;"&amp;P$3,Table2[Calculated Location],"*"&amp;$D36&amp;"*")</f>
        <v>#DIV/0!</v>
      </c>
      <c r="P36" s="169" t="e">
        <f ca="1">COUNTIFS(Table2[Date Notified (Adjusted)],"&gt;="&amp;P$3,Table2[Date Notified (Adjusted)],"&lt;"&amp;Q$3,Table2[Level of Review Required],"*"&amp;$AC$28&amp;"*",Table2[Calculated Location],"*"&amp;$D36&amp;"*")/COUNTIFS(Table2[ReviewDecision],"*decision*",Table2[Date Notified (Adjusted)],"&gt;="&amp;P$3,Table2[Date Notified (Adjusted)],"&lt;"&amp;Q$3,Table2[Calculated Location],"*"&amp;$D36&amp;"*")</f>
        <v>#DIV/0!</v>
      </c>
      <c r="Q36" s="169" t="e">
        <f ca="1">COUNTIFS(Table2[Date Notified (Adjusted)],"&gt;="&amp;Q$3,Table2[Date Notified (Adjusted)],"&lt;"&amp;R$3,Table2[Level of Review Required],"*"&amp;$AC$28&amp;"*",Table2[Calculated Location],"*"&amp;$D36&amp;"*")/COUNTIFS(Table2[ReviewDecision],"*decision*",Table2[Date Notified (Adjusted)],"&gt;="&amp;Q$3,Table2[Date Notified (Adjusted)],"&lt;"&amp;R$3,Table2[Calculated Location],"*"&amp;$D36&amp;"*")</f>
        <v>#DIV/0!</v>
      </c>
      <c r="R36" s="169" t="e">
        <f ca="1">COUNTIFS(Table2[Date Notified (Adjusted)],"&gt;="&amp;R$3,Table2[Date Notified (Adjusted)],"&lt;"&amp;S$3,Table2[Level of Review Required],"*"&amp;$AC$28&amp;"*",Table2[Calculated Location],"*"&amp;$D36&amp;"*")/COUNTIFS(Table2[ReviewDecision],"*decision*",Table2[Date Notified (Adjusted)],"&gt;="&amp;R$3,Table2[Date Notified (Adjusted)],"&lt;"&amp;S$3,Table2[Calculated Location],"*"&amp;$D36&amp;"*")</f>
        <v>#DIV/0!</v>
      </c>
      <c r="S36" s="169" t="e">
        <f ca="1">COUNTIFS(Table2[Date Notified (Adjusted)],"&gt;="&amp;S$3,Table2[Date Notified (Adjusted)],"&lt;"&amp;T$3,Table2[Level of Review Required],"*"&amp;$AC$28&amp;"*",Table2[Calculated Location],"*"&amp;$D36&amp;"*")/COUNTIFS(Table2[ReviewDecision],"*decision*",Table2[Date Notified (Adjusted)],"&gt;="&amp;S$3,Table2[Date Notified (Adjusted)],"&lt;"&amp;T$3,Table2[Calculated Location],"*"&amp;$D36&amp;"*")</f>
        <v>#DIV/0!</v>
      </c>
      <c r="T36" s="169" t="e">
        <f ca="1">COUNTIFS(Table2[Date Notified (Adjusted)],"&gt;="&amp;T$3,Table2[Date Notified (Adjusted)],"&lt;"&amp;U$3,Table2[Level of Review Required],"*"&amp;$AC$28&amp;"*",Table2[Calculated Location],"*"&amp;$D36&amp;"*")/COUNTIFS(Table2[ReviewDecision],"*decision*",Table2[Date Notified (Adjusted)],"&gt;="&amp;T$3,Table2[Date Notified (Adjusted)],"&lt;"&amp;U$3,Table2[Calculated Location],"*"&amp;$D36&amp;"*")</f>
        <v>#DIV/0!</v>
      </c>
      <c r="U36" s="170"/>
      <c r="V36" s="166"/>
      <c r="W36" s="166">
        <f ca="1">COUNTIFS(Table2[Date Notified (Adjusted)],"&gt;="&amp;start125,Table2[Date Notified (Adjusted)],"&lt;="&amp;closeREP,Table2[Calculated Location],"*"&amp;$D36&amp;"*",Table2[Level of Review Required],"*"&amp;$AC$28&amp;"*")</f>
        <v>0</v>
      </c>
      <c r="X36" s="169" t="e">
        <f t="shared" ca="1" si="18"/>
        <v>#DIV/0!</v>
      </c>
      <c r="Y36" s="225">
        <f ca="1">COUNTIFS(Table2[ReviewDecision],"*decision*",Table2[Date Notified (Adjusted)],"&gt;="&amp;start125,Table2[Date Notified (Adjusted)],"&lt;="&amp;closeREP,Table2[Calculated Location],"*"&amp;$D36&amp;"*")</f>
        <v>0</v>
      </c>
    </row>
    <row r="37" spans="2:25" x14ac:dyDescent="0.25">
      <c r="B37" s="211" t="s">
        <v>154</v>
      </c>
      <c r="C37" s="13"/>
      <c r="D37" s="268" t="s">
        <v>246</v>
      </c>
      <c r="E37" s="172"/>
      <c r="F37" s="173"/>
      <c r="G37" s="173"/>
      <c r="H37" s="173"/>
      <c r="I37" s="173"/>
      <c r="J37" s="173"/>
      <c r="K37" s="173"/>
      <c r="L37" s="173"/>
      <c r="M37" s="173"/>
      <c r="N37" s="173"/>
      <c r="O37" s="173"/>
      <c r="P37" s="173"/>
      <c r="Q37" s="173"/>
      <c r="R37" s="173"/>
      <c r="S37" s="173"/>
      <c r="T37" s="173"/>
      <c r="U37" s="174"/>
      <c r="V37" s="174"/>
      <c r="W37" s="174">
        <f ca="1">SUM(W29:W36)</f>
        <v>0</v>
      </c>
      <c r="X37" s="173" t="e">
        <f ca="1">W37/Y37</f>
        <v>#DIV/0!</v>
      </c>
      <c r="Y37" s="212">
        <f ca="1">SUM(Y29:Y36)</f>
        <v>0</v>
      </c>
    </row>
    <row r="38" spans="2:25" x14ac:dyDescent="0.25">
      <c r="B38" s="220" t="s">
        <v>105</v>
      </c>
      <c r="C38" s="157"/>
      <c r="D38" s="158" t="s">
        <v>124</v>
      </c>
      <c r="E38" s="159" t="e">
        <f ca="1">COUNTIFS(Table2[Date Notified (Adjusted)],"&gt;="&amp;E$3,Table2[Date Notified (Adjusted)],"&lt;"&amp;F$3,Table2[Level of Review Required],"*"&amp;$AC$28&amp;"*",Table2[Calculated Location],"*"&amp;$D38&amp;"*")/COUNTIFS(Table2[ReviewDecision],"*decision*",Table2[Date Notified (Adjusted)],"&gt;="&amp;E$3,Table2[Date Notified (Adjusted)],"&lt;"&amp;F$3,Table2[Calculated Location],"*"&amp;$D38&amp;"*")</f>
        <v>#DIV/0!</v>
      </c>
      <c r="F38" s="160" t="e">
        <f ca="1">COUNTIFS(Table2[Date Notified (Adjusted)],"&gt;="&amp;F$3,Table2[Date Notified (Adjusted)],"&lt;"&amp;G$3,Table2[Level of Review Required],"*"&amp;$AC$28&amp;"*",Table2[Calculated Location],"*"&amp;$D38&amp;"*")/COUNTIFS(Table2[ReviewDecision],"*decision*",Table2[Date Notified (Adjusted)],"&gt;="&amp;F$3,Table2[Date Notified (Adjusted)],"&lt;"&amp;G$3,Table2[Calculated Location],"*"&amp;$D38&amp;"*")</f>
        <v>#DIV/0!</v>
      </c>
      <c r="G38" s="160" t="e">
        <f ca="1">COUNTIFS(Table2[Date Notified (Adjusted)],"&gt;="&amp;G$3,Table2[Date Notified (Adjusted)],"&lt;"&amp;H$3,Table2[Level of Review Required],"*"&amp;$AC$28&amp;"*",Table2[Calculated Location],"*"&amp;$D38&amp;"*")/COUNTIFS(Table2[ReviewDecision],"*decision*",Table2[Date Notified (Adjusted)],"&gt;="&amp;G$3,Table2[Date Notified (Adjusted)],"&lt;"&amp;H$3,Table2[Calculated Location],"*"&amp;$D38&amp;"*")</f>
        <v>#DIV/0!</v>
      </c>
      <c r="H38" s="160" t="e">
        <f ca="1">COUNTIFS(Table2[Date Notified (Adjusted)],"&gt;="&amp;H$3,Table2[Date Notified (Adjusted)],"&lt;"&amp;I$3,Table2[Level of Review Required],"*"&amp;$AC$28&amp;"*",Table2[Calculated Location],"*"&amp;$D38&amp;"*")/COUNTIFS(Table2[ReviewDecision],"*decision*",Table2[Date Notified (Adjusted)],"&gt;="&amp;H$3,Table2[Date Notified (Adjusted)],"&lt;"&amp;I$3,Table2[Calculated Location],"*"&amp;$D38&amp;"*")</f>
        <v>#DIV/0!</v>
      </c>
      <c r="I38" s="160" t="e">
        <f ca="1">COUNTIFS(Table2[Date Notified (Adjusted)],"&gt;="&amp;I$3,Table2[Date Notified (Adjusted)],"&lt;"&amp;J$3,Table2[Level of Review Required],"*"&amp;$AC$28&amp;"*",Table2[Calculated Location],"*"&amp;$D38&amp;"*")/COUNTIFS(Table2[ReviewDecision],"*decision*",Table2[Date Notified (Adjusted)],"&gt;="&amp;I$3,Table2[Date Notified (Adjusted)],"&lt;"&amp;J$3,Table2[Calculated Location],"*"&amp;$D38&amp;"*")</f>
        <v>#DIV/0!</v>
      </c>
      <c r="J38" s="160" t="e">
        <f ca="1">COUNTIFS(Table2[Date Notified (Adjusted)],"&gt;="&amp;J$3,Table2[Date Notified (Adjusted)],"&lt;"&amp;K$3,Table2[Level of Review Required],"*"&amp;$AC$28&amp;"*",Table2[Calculated Location],"*"&amp;$D38&amp;"*")/COUNTIFS(Table2[ReviewDecision],"*decision*",Table2[Date Notified (Adjusted)],"&gt;="&amp;J$3,Table2[Date Notified (Adjusted)],"&lt;"&amp;K$3,Table2[Calculated Location],"*"&amp;$D38&amp;"*")</f>
        <v>#DIV/0!</v>
      </c>
      <c r="K38" s="160" t="e">
        <f ca="1">COUNTIFS(Table2[Date Notified (Adjusted)],"&gt;="&amp;K$3,Table2[Date Notified (Adjusted)],"&lt;"&amp;L$3,Table2[Level of Review Required],"*"&amp;$AC$28&amp;"*",Table2[Calculated Location],"*"&amp;$D38&amp;"*")/COUNTIFS(Table2[ReviewDecision],"*decision*",Table2[Date Notified (Adjusted)],"&gt;="&amp;K$3,Table2[Date Notified (Adjusted)],"&lt;"&amp;L$3,Table2[Calculated Location],"*"&amp;$D38&amp;"*")</f>
        <v>#DIV/0!</v>
      </c>
      <c r="L38" s="160" t="e">
        <f ca="1">COUNTIFS(Table2[Date Notified (Adjusted)],"&gt;="&amp;L$3,Table2[Date Notified (Adjusted)],"&lt;"&amp;M$3,Table2[Level of Review Required],"*"&amp;$AC$28&amp;"*",Table2[Calculated Location],"*"&amp;$D38&amp;"*")/COUNTIFS(Table2[ReviewDecision],"*decision*",Table2[Date Notified (Adjusted)],"&gt;="&amp;L$3,Table2[Date Notified (Adjusted)],"&lt;"&amp;M$3,Table2[Calculated Location],"*"&amp;$D38&amp;"*")</f>
        <v>#DIV/0!</v>
      </c>
      <c r="M38" s="160" t="e">
        <f ca="1">COUNTIFS(Table2[Date Notified (Adjusted)],"&gt;="&amp;M$3,Table2[Date Notified (Adjusted)],"&lt;"&amp;N$3,Table2[Level of Review Required],"*"&amp;$AC$28&amp;"*",Table2[Calculated Location],"*"&amp;$D38&amp;"*")/COUNTIFS(Table2[ReviewDecision],"*decision*",Table2[Date Notified (Adjusted)],"&gt;="&amp;M$3,Table2[Date Notified (Adjusted)],"&lt;"&amp;N$3,Table2[Calculated Location],"*"&amp;$D38&amp;"*")</f>
        <v>#DIV/0!</v>
      </c>
      <c r="N38" s="160" t="e">
        <f ca="1">COUNTIFS(Table2[Date Notified (Adjusted)],"&gt;="&amp;N$3,Table2[Date Notified (Adjusted)],"&lt;"&amp;O$3,Table2[Level of Review Required],"*"&amp;$AC$28&amp;"*",Table2[Calculated Location],"*"&amp;$D38&amp;"*")/COUNTIFS(Table2[ReviewDecision],"*decision*",Table2[Date Notified (Adjusted)],"&gt;="&amp;N$3,Table2[Date Notified (Adjusted)],"&lt;"&amp;O$3,Table2[Calculated Location],"*"&amp;$D38&amp;"*")</f>
        <v>#DIV/0!</v>
      </c>
      <c r="O38" s="160" t="e">
        <f ca="1">COUNTIFS(Table2[Date Notified (Adjusted)],"&gt;="&amp;O$3,Table2[Date Notified (Adjusted)],"&lt;"&amp;P$3,Table2[Level of Review Required],"*"&amp;$AC$28&amp;"*",Table2[Calculated Location],"*"&amp;$D38&amp;"*")/COUNTIFS(Table2[ReviewDecision],"*decision*",Table2[Date Notified (Adjusted)],"&gt;="&amp;O$3,Table2[Date Notified (Adjusted)],"&lt;"&amp;P$3,Table2[Calculated Location],"*"&amp;$D38&amp;"*")</f>
        <v>#DIV/0!</v>
      </c>
      <c r="P38" s="160" t="e">
        <f ca="1">COUNTIFS(Table2[Date Notified (Adjusted)],"&gt;="&amp;P$3,Table2[Date Notified (Adjusted)],"&lt;"&amp;Q$3,Table2[Level of Review Required],"*"&amp;$AC$28&amp;"*",Table2[Calculated Location],"*"&amp;$D38&amp;"*")/COUNTIFS(Table2[ReviewDecision],"*decision*",Table2[Date Notified (Adjusted)],"&gt;="&amp;P$3,Table2[Date Notified (Adjusted)],"&lt;"&amp;Q$3,Table2[Calculated Location],"*"&amp;$D38&amp;"*")</f>
        <v>#DIV/0!</v>
      </c>
      <c r="Q38" s="160" t="e">
        <f ca="1">COUNTIFS(Table2[Date Notified (Adjusted)],"&gt;="&amp;Q$3,Table2[Date Notified (Adjusted)],"&lt;"&amp;R$3,Table2[Level of Review Required],"*"&amp;$AC$28&amp;"*",Table2[Calculated Location],"*"&amp;$D38&amp;"*")/COUNTIFS(Table2[ReviewDecision],"*decision*",Table2[Date Notified (Adjusted)],"&gt;="&amp;Q$3,Table2[Date Notified (Adjusted)],"&lt;"&amp;R$3,Table2[Calculated Location],"*"&amp;$D38&amp;"*")</f>
        <v>#DIV/0!</v>
      </c>
      <c r="R38" s="160" t="e">
        <f ca="1">COUNTIFS(Table2[Date Notified (Adjusted)],"&gt;="&amp;R$3,Table2[Date Notified (Adjusted)],"&lt;"&amp;S$3,Table2[Level of Review Required],"*"&amp;$AC$28&amp;"*",Table2[Calculated Location],"*"&amp;$D38&amp;"*")/COUNTIFS(Table2[ReviewDecision],"*decision*",Table2[Date Notified (Adjusted)],"&gt;="&amp;R$3,Table2[Date Notified (Adjusted)],"&lt;"&amp;S$3,Table2[Calculated Location],"*"&amp;$D38&amp;"*")</f>
        <v>#DIV/0!</v>
      </c>
      <c r="S38" s="160" t="e">
        <f ca="1">COUNTIFS(Table2[Date Notified (Adjusted)],"&gt;="&amp;S$3,Table2[Date Notified (Adjusted)],"&lt;"&amp;T$3,Table2[Level of Review Required],"*"&amp;$AC$28&amp;"*",Table2[Calculated Location],"*"&amp;$D38&amp;"*")/COUNTIFS(Table2[ReviewDecision],"*decision*",Table2[Date Notified (Adjusted)],"&gt;="&amp;S$3,Table2[Date Notified (Adjusted)],"&lt;"&amp;T$3,Table2[Calculated Location],"*"&amp;$D38&amp;"*")</f>
        <v>#DIV/0!</v>
      </c>
      <c r="T38" s="160" t="e">
        <f ca="1">COUNTIFS(Table2[Date Notified (Adjusted)],"&gt;="&amp;T$3,Table2[Date Notified (Adjusted)],"&lt;"&amp;U$3,Table2[Level of Review Required],"*"&amp;$AC$28&amp;"*",Table2[Calculated Location],"*"&amp;$D38&amp;"*")/COUNTIFS(Table2[ReviewDecision],"*decision*",Table2[Date Notified (Adjusted)],"&gt;="&amp;T$3,Table2[Date Notified (Adjusted)],"&lt;"&amp;U$3,Table2[Calculated Location],"*"&amp;$D38&amp;"*")</f>
        <v>#DIV/0!</v>
      </c>
      <c r="U38" s="157"/>
      <c r="V38" s="157"/>
      <c r="W38" s="157">
        <f ca="1">COUNTIFS(Table2[Date Notified (Adjusted)],"&gt;="&amp;start125,Table2[Date Notified (Adjusted)],"&lt;="&amp;closeREP,Table2[Calculated Location],"*"&amp;$D38&amp;"*",Table2[Level of Review Required],"*"&amp;$AC$28&amp;"*")</f>
        <v>0</v>
      </c>
      <c r="X38" s="160" t="e">
        <f t="shared" ref="X38:X47" ca="1" si="20">W38/Y38</f>
        <v>#DIV/0!</v>
      </c>
      <c r="Y38" s="221">
        <f ca="1">COUNTIFS(Table2[ReviewDecision],"*decision*",Table2[Date Notified (Adjusted)],"&gt;="&amp;start125,Table2[Date Notified (Adjusted)],"&lt;="&amp;closeREP,Table2[Calculated Location],"*"&amp;$D38&amp;"*")</f>
        <v>0</v>
      </c>
    </row>
    <row r="39" spans="2:25" x14ac:dyDescent="0.25">
      <c r="B39" s="222" t="s">
        <v>106</v>
      </c>
      <c r="C39" s="161"/>
      <c r="D39" s="162" t="s">
        <v>125</v>
      </c>
      <c r="E39" s="163" t="e">
        <f ca="1">COUNTIFS(Table2[Date Notified (Adjusted)],"&gt;="&amp;E$3,Table2[Date Notified (Adjusted)],"&lt;"&amp;F$3,Table2[Level of Review Required],"*"&amp;$AC$28&amp;"*",Table2[Calculated Location],"*"&amp;$D39&amp;"*")/COUNTIFS(Table2[ReviewDecision],"*decision*",Table2[Date Notified (Adjusted)],"&gt;="&amp;E$3,Table2[Date Notified (Adjusted)],"&lt;"&amp;F$3,Table2[Calculated Location],"*"&amp;$D39&amp;"*")</f>
        <v>#DIV/0!</v>
      </c>
      <c r="F39" s="164" t="e">
        <f ca="1">COUNTIFS(Table2[Date Notified (Adjusted)],"&gt;="&amp;F$3,Table2[Date Notified (Adjusted)],"&lt;"&amp;G$3,Table2[Level of Review Required],"*"&amp;$AC$28&amp;"*",Table2[Calculated Location],"*"&amp;$D39&amp;"*")/COUNTIFS(Table2[ReviewDecision],"*decision*",Table2[Date Notified (Adjusted)],"&gt;="&amp;F$3,Table2[Date Notified (Adjusted)],"&lt;"&amp;G$3,Table2[Calculated Location],"*"&amp;$D39&amp;"*")</f>
        <v>#DIV/0!</v>
      </c>
      <c r="G39" s="164" t="e">
        <f ca="1">COUNTIFS(Table2[Date Notified (Adjusted)],"&gt;="&amp;G$3,Table2[Date Notified (Adjusted)],"&lt;"&amp;H$3,Table2[Level of Review Required],"*"&amp;$AC$28&amp;"*",Table2[Calculated Location],"*"&amp;$D39&amp;"*")/COUNTIFS(Table2[ReviewDecision],"*decision*",Table2[Date Notified (Adjusted)],"&gt;="&amp;G$3,Table2[Date Notified (Adjusted)],"&lt;"&amp;H$3,Table2[Calculated Location],"*"&amp;$D39&amp;"*")</f>
        <v>#DIV/0!</v>
      </c>
      <c r="H39" s="164" t="e">
        <f ca="1">COUNTIFS(Table2[Date Notified (Adjusted)],"&gt;="&amp;H$3,Table2[Date Notified (Adjusted)],"&lt;"&amp;I$3,Table2[Level of Review Required],"*"&amp;$AC$28&amp;"*",Table2[Calculated Location],"*"&amp;$D39&amp;"*")/COUNTIFS(Table2[ReviewDecision],"*decision*",Table2[Date Notified (Adjusted)],"&gt;="&amp;H$3,Table2[Date Notified (Adjusted)],"&lt;"&amp;I$3,Table2[Calculated Location],"*"&amp;$D39&amp;"*")</f>
        <v>#DIV/0!</v>
      </c>
      <c r="I39" s="164" t="e">
        <f ca="1">COUNTIFS(Table2[Date Notified (Adjusted)],"&gt;="&amp;I$3,Table2[Date Notified (Adjusted)],"&lt;"&amp;J$3,Table2[Level of Review Required],"*"&amp;$AC$28&amp;"*",Table2[Calculated Location],"*"&amp;$D39&amp;"*")/COUNTIFS(Table2[ReviewDecision],"*decision*",Table2[Date Notified (Adjusted)],"&gt;="&amp;I$3,Table2[Date Notified (Adjusted)],"&lt;"&amp;J$3,Table2[Calculated Location],"*"&amp;$D39&amp;"*")</f>
        <v>#DIV/0!</v>
      </c>
      <c r="J39" s="164" t="e">
        <f ca="1">COUNTIFS(Table2[Date Notified (Adjusted)],"&gt;="&amp;J$3,Table2[Date Notified (Adjusted)],"&lt;"&amp;K$3,Table2[Level of Review Required],"*"&amp;$AC$28&amp;"*",Table2[Calculated Location],"*"&amp;$D39&amp;"*")/COUNTIFS(Table2[ReviewDecision],"*decision*",Table2[Date Notified (Adjusted)],"&gt;="&amp;J$3,Table2[Date Notified (Adjusted)],"&lt;"&amp;K$3,Table2[Calculated Location],"*"&amp;$D39&amp;"*")</f>
        <v>#DIV/0!</v>
      </c>
      <c r="K39" s="164" t="e">
        <f ca="1">COUNTIFS(Table2[Date Notified (Adjusted)],"&gt;="&amp;K$3,Table2[Date Notified (Adjusted)],"&lt;"&amp;L$3,Table2[Level of Review Required],"*"&amp;$AC$28&amp;"*",Table2[Calculated Location],"*"&amp;$D39&amp;"*")/COUNTIFS(Table2[ReviewDecision],"*decision*",Table2[Date Notified (Adjusted)],"&gt;="&amp;K$3,Table2[Date Notified (Adjusted)],"&lt;"&amp;L$3,Table2[Calculated Location],"*"&amp;$D39&amp;"*")</f>
        <v>#DIV/0!</v>
      </c>
      <c r="L39" s="164" t="e">
        <f ca="1">COUNTIFS(Table2[Date Notified (Adjusted)],"&gt;="&amp;L$3,Table2[Date Notified (Adjusted)],"&lt;"&amp;M$3,Table2[Level of Review Required],"*"&amp;$AC$28&amp;"*",Table2[Calculated Location],"*"&amp;$D39&amp;"*")/COUNTIFS(Table2[ReviewDecision],"*decision*",Table2[Date Notified (Adjusted)],"&gt;="&amp;L$3,Table2[Date Notified (Adjusted)],"&lt;"&amp;M$3,Table2[Calculated Location],"*"&amp;$D39&amp;"*")</f>
        <v>#DIV/0!</v>
      </c>
      <c r="M39" s="164" t="e">
        <f ca="1">COUNTIFS(Table2[Date Notified (Adjusted)],"&gt;="&amp;M$3,Table2[Date Notified (Adjusted)],"&lt;"&amp;N$3,Table2[Level of Review Required],"*"&amp;$AC$28&amp;"*",Table2[Calculated Location],"*"&amp;$D39&amp;"*")/COUNTIFS(Table2[ReviewDecision],"*decision*",Table2[Date Notified (Adjusted)],"&gt;="&amp;M$3,Table2[Date Notified (Adjusted)],"&lt;"&amp;N$3,Table2[Calculated Location],"*"&amp;$D39&amp;"*")</f>
        <v>#DIV/0!</v>
      </c>
      <c r="N39" s="164" t="e">
        <f ca="1">COUNTIFS(Table2[Date Notified (Adjusted)],"&gt;="&amp;N$3,Table2[Date Notified (Adjusted)],"&lt;"&amp;O$3,Table2[Level of Review Required],"*"&amp;$AC$28&amp;"*",Table2[Calculated Location],"*"&amp;$D39&amp;"*")/COUNTIFS(Table2[ReviewDecision],"*decision*",Table2[Date Notified (Adjusted)],"&gt;="&amp;N$3,Table2[Date Notified (Adjusted)],"&lt;"&amp;O$3,Table2[Calculated Location],"*"&amp;$D39&amp;"*")</f>
        <v>#DIV/0!</v>
      </c>
      <c r="O39" s="164" t="e">
        <f ca="1">COUNTIFS(Table2[Date Notified (Adjusted)],"&gt;="&amp;O$3,Table2[Date Notified (Adjusted)],"&lt;"&amp;P$3,Table2[Level of Review Required],"*"&amp;$AC$28&amp;"*",Table2[Calculated Location],"*"&amp;$D39&amp;"*")/COUNTIFS(Table2[ReviewDecision],"*decision*",Table2[Date Notified (Adjusted)],"&gt;="&amp;O$3,Table2[Date Notified (Adjusted)],"&lt;"&amp;P$3,Table2[Calculated Location],"*"&amp;$D39&amp;"*")</f>
        <v>#DIV/0!</v>
      </c>
      <c r="P39" s="164" t="e">
        <f ca="1">COUNTIFS(Table2[Date Notified (Adjusted)],"&gt;="&amp;P$3,Table2[Date Notified (Adjusted)],"&lt;"&amp;Q$3,Table2[Level of Review Required],"*"&amp;$AC$28&amp;"*",Table2[Calculated Location],"*"&amp;$D39&amp;"*")/COUNTIFS(Table2[ReviewDecision],"*decision*",Table2[Date Notified (Adjusted)],"&gt;="&amp;P$3,Table2[Date Notified (Adjusted)],"&lt;"&amp;Q$3,Table2[Calculated Location],"*"&amp;$D39&amp;"*")</f>
        <v>#DIV/0!</v>
      </c>
      <c r="Q39" s="164" t="e">
        <f ca="1">COUNTIFS(Table2[Date Notified (Adjusted)],"&gt;="&amp;Q$3,Table2[Date Notified (Adjusted)],"&lt;"&amp;R$3,Table2[Level of Review Required],"*"&amp;$AC$28&amp;"*",Table2[Calculated Location],"*"&amp;$D39&amp;"*")/COUNTIFS(Table2[ReviewDecision],"*decision*",Table2[Date Notified (Adjusted)],"&gt;="&amp;Q$3,Table2[Date Notified (Adjusted)],"&lt;"&amp;R$3,Table2[Calculated Location],"*"&amp;$D39&amp;"*")</f>
        <v>#DIV/0!</v>
      </c>
      <c r="R39" s="164" t="e">
        <f ca="1">COUNTIFS(Table2[Date Notified (Adjusted)],"&gt;="&amp;R$3,Table2[Date Notified (Adjusted)],"&lt;"&amp;S$3,Table2[Level of Review Required],"*"&amp;$AC$28&amp;"*",Table2[Calculated Location],"*"&amp;$D39&amp;"*")/COUNTIFS(Table2[ReviewDecision],"*decision*",Table2[Date Notified (Adjusted)],"&gt;="&amp;R$3,Table2[Date Notified (Adjusted)],"&lt;"&amp;S$3,Table2[Calculated Location],"*"&amp;$D39&amp;"*")</f>
        <v>#DIV/0!</v>
      </c>
      <c r="S39" s="164" t="e">
        <f ca="1">COUNTIFS(Table2[Date Notified (Adjusted)],"&gt;="&amp;S$3,Table2[Date Notified (Adjusted)],"&lt;"&amp;T$3,Table2[Level of Review Required],"*"&amp;$AC$28&amp;"*",Table2[Calculated Location],"*"&amp;$D39&amp;"*")/COUNTIFS(Table2[ReviewDecision],"*decision*",Table2[Date Notified (Adjusted)],"&gt;="&amp;S$3,Table2[Date Notified (Adjusted)],"&lt;"&amp;T$3,Table2[Calculated Location],"*"&amp;$D39&amp;"*")</f>
        <v>#DIV/0!</v>
      </c>
      <c r="T39" s="164" t="e">
        <f ca="1">COUNTIFS(Table2[Date Notified (Adjusted)],"&gt;="&amp;T$3,Table2[Date Notified (Adjusted)],"&lt;"&amp;U$3,Table2[Level of Review Required],"*"&amp;$AC$28&amp;"*",Table2[Calculated Location],"*"&amp;$D39&amp;"*")/COUNTIFS(Table2[ReviewDecision],"*decision*",Table2[Date Notified (Adjusted)],"&gt;="&amp;T$3,Table2[Date Notified (Adjusted)],"&lt;"&amp;U$3,Table2[Calculated Location],"*"&amp;$D39&amp;"*")</f>
        <v>#DIV/0!</v>
      </c>
      <c r="U39" s="161"/>
      <c r="V39" s="161"/>
      <c r="W39" s="161">
        <f ca="1">COUNTIFS(Table2[Date Notified (Adjusted)],"&gt;="&amp;start125,Table2[Date Notified (Adjusted)],"&lt;="&amp;closeREP,Table2[Calculated Location],"*"&amp;$D39&amp;"*",Table2[Level of Review Required],"*"&amp;$AC$28&amp;"*")</f>
        <v>0</v>
      </c>
      <c r="X39" s="164" t="e">
        <f t="shared" ca="1" si="20"/>
        <v>#DIV/0!</v>
      </c>
      <c r="Y39" s="223">
        <f ca="1">COUNTIFS(Table2[ReviewDecision],"*decision*",Table2[Date Notified (Adjusted)],"&gt;="&amp;start125,Table2[Date Notified (Adjusted)],"&lt;="&amp;closeREP,Table2[Calculated Location],"*"&amp;$D39&amp;"*")</f>
        <v>0</v>
      </c>
    </row>
    <row r="40" spans="2:25" x14ac:dyDescent="0.25">
      <c r="B40" s="222" t="s">
        <v>107</v>
      </c>
      <c r="C40" s="161"/>
      <c r="D40" s="162" t="s">
        <v>126</v>
      </c>
      <c r="E40" s="163" t="e">
        <f ca="1">COUNTIFS(Table2[Date Notified (Adjusted)],"&gt;="&amp;E$3,Table2[Date Notified (Adjusted)],"&lt;"&amp;F$3,Table2[Level of Review Required],"*"&amp;$AC$28&amp;"*",Table2[Calculated Location],"*"&amp;$D40&amp;"*")/COUNTIFS(Table2[ReviewDecision],"*decision*",Table2[Date Notified (Adjusted)],"&gt;="&amp;E$3,Table2[Date Notified (Adjusted)],"&lt;"&amp;F$3,Table2[Calculated Location],"*"&amp;$D40&amp;"*")</f>
        <v>#DIV/0!</v>
      </c>
      <c r="F40" s="164" t="e">
        <f ca="1">COUNTIFS(Table2[Date Notified (Adjusted)],"&gt;="&amp;F$3,Table2[Date Notified (Adjusted)],"&lt;"&amp;G$3,Table2[Level of Review Required],"*"&amp;$AC$28&amp;"*",Table2[Calculated Location],"*"&amp;$D40&amp;"*")/COUNTIFS(Table2[ReviewDecision],"*decision*",Table2[Date Notified (Adjusted)],"&gt;="&amp;F$3,Table2[Date Notified (Adjusted)],"&lt;"&amp;G$3,Table2[Calculated Location],"*"&amp;$D40&amp;"*")</f>
        <v>#DIV/0!</v>
      </c>
      <c r="G40" s="164" t="e">
        <f ca="1">COUNTIFS(Table2[Date Notified (Adjusted)],"&gt;="&amp;G$3,Table2[Date Notified (Adjusted)],"&lt;"&amp;H$3,Table2[Level of Review Required],"*"&amp;$AC$28&amp;"*",Table2[Calculated Location],"*"&amp;$D40&amp;"*")/COUNTIFS(Table2[ReviewDecision],"*decision*",Table2[Date Notified (Adjusted)],"&gt;="&amp;G$3,Table2[Date Notified (Adjusted)],"&lt;"&amp;H$3,Table2[Calculated Location],"*"&amp;$D40&amp;"*")</f>
        <v>#DIV/0!</v>
      </c>
      <c r="H40" s="164" t="e">
        <f ca="1">COUNTIFS(Table2[Date Notified (Adjusted)],"&gt;="&amp;H$3,Table2[Date Notified (Adjusted)],"&lt;"&amp;I$3,Table2[Level of Review Required],"*"&amp;$AC$28&amp;"*",Table2[Calculated Location],"*"&amp;$D40&amp;"*")/COUNTIFS(Table2[ReviewDecision],"*decision*",Table2[Date Notified (Adjusted)],"&gt;="&amp;H$3,Table2[Date Notified (Adjusted)],"&lt;"&amp;I$3,Table2[Calculated Location],"*"&amp;$D40&amp;"*")</f>
        <v>#DIV/0!</v>
      </c>
      <c r="I40" s="164" t="e">
        <f ca="1">COUNTIFS(Table2[Date Notified (Adjusted)],"&gt;="&amp;I$3,Table2[Date Notified (Adjusted)],"&lt;"&amp;J$3,Table2[Level of Review Required],"*"&amp;$AC$28&amp;"*",Table2[Calculated Location],"*"&amp;$D40&amp;"*")/COUNTIFS(Table2[ReviewDecision],"*decision*",Table2[Date Notified (Adjusted)],"&gt;="&amp;I$3,Table2[Date Notified (Adjusted)],"&lt;"&amp;J$3,Table2[Calculated Location],"*"&amp;$D40&amp;"*")</f>
        <v>#DIV/0!</v>
      </c>
      <c r="J40" s="164" t="e">
        <f ca="1">COUNTIFS(Table2[Date Notified (Adjusted)],"&gt;="&amp;J$3,Table2[Date Notified (Adjusted)],"&lt;"&amp;K$3,Table2[Level of Review Required],"*"&amp;$AC$28&amp;"*",Table2[Calculated Location],"*"&amp;$D40&amp;"*")/COUNTIFS(Table2[ReviewDecision],"*decision*",Table2[Date Notified (Adjusted)],"&gt;="&amp;J$3,Table2[Date Notified (Adjusted)],"&lt;"&amp;K$3,Table2[Calculated Location],"*"&amp;$D40&amp;"*")</f>
        <v>#DIV/0!</v>
      </c>
      <c r="K40" s="164" t="e">
        <f ca="1">COUNTIFS(Table2[Date Notified (Adjusted)],"&gt;="&amp;K$3,Table2[Date Notified (Adjusted)],"&lt;"&amp;L$3,Table2[Level of Review Required],"*"&amp;$AC$28&amp;"*",Table2[Calculated Location],"*"&amp;$D40&amp;"*")/COUNTIFS(Table2[ReviewDecision],"*decision*",Table2[Date Notified (Adjusted)],"&gt;="&amp;K$3,Table2[Date Notified (Adjusted)],"&lt;"&amp;L$3,Table2[Calculated Location],"*"&amp;$D40&amp;"*")</f>
        <v>#DIV/0!</v>
      </c>
      <c r="L40" s="164" t="e">
        <f ca="1">COUNTIFS(Table2[Date Notified (Adjusted)],"&gt;="&amp;L$3,Table2[Date Notified (Adjusted)],"&lt;"&amp;M$3,Table2[Level of Review Required],"*"&amp;$AC$28&amp;"*",Table2[Calculated Location],"*"&amp;$D40&amp;"*")/COUNTIFS(Table2[ReviewDecision],"*decision*",Table2[Date Notified (Adjusted)],"&gt;="&amp;L$3,Table2[Date Notified (Adjusted)],"&lt;"&amp;M$3,Table2[Calculated Location],"*"&amp;$D40&amp;"*")</f>
        <v>#DIV/0!</v>
      </c>
      <c r="M40" s="164" t="e">
        <f ca="1">COUNTIFS(Table2[Date Notified (Adjusted)],"&gt;="&amp;M$3,Table2[Date Notified (Adjusted)],"&lt;"&amp;N$3,Table2[Level of Review Required],"*"&amp;$AC$28&amp;"*",Table2[Calculated Location],"*"&amp;$D40&amp;"*")/COUNTIFS(Table2[ReviewDecision],"*decision*",Table2[Date Notified (Adjusted)],"&gt;="&amp;M$3,Table2[Date Notified (Adjusted)],"&lt;"&amp;N$3,Table2[Calculated Location],"*"&amp;$D40&amp;"*")</f>
        <v>#DIV/0!</v>
      </c>
      <c r="N40" s="164" t="e">
        <f ca="1">COUNTIFS(Table2[Date Notified (Adjusted)],"&gt;="&amp;N$3,Table2[Date Notified (Adjusted)],"&lt;"&amp;O$3,Table2[Level of Review Required],"*"&amp;$AC$28&amp;"*",Table2[Calculated Location],"*"&amp;$D40&amp;"*")/COUNTIFS(Table2[ReviewDecision],"*decision*",Table2[Date Notified (Adjusted)],"&gt;="&amp;N$3,Table2[Date Notified (Adjusted)],"&lt;"&amp;O$3,Table2[Calculated Location],"*"&amp;$D40&amp;"*")</f>
        <v>#DIV/0!</v>
      </c>
      <c r="O40" s="164" t="e">
        <f ca="1">COUNTIFS(Table2[Date Notified (Adjusted)],"&gt;="&amp;O$3,Table2[Date Notified (Adjusted)],"&lt;"&amp;P$3,Table2[Level of Review Required],"*"&amp;$AC$28&amp;"*",Table2[Calculated Location],"*"&amp;$D40&amp;"*")/COUNTIFS(Table2[ReviewDecision],"*decision*",Table2[Date Notified (Adjusted)],"&gt;="&amp;O$3,Table2[Date Notified (Adjusted)],"&lt;"&amp;P$3,Table2[Calculated Location],"*"&amp;$D40&amp;"*")</f>
        <v>#DIV/0!</v>
      </c>
      <c r="P40" s="164" t="e">
        <f ca="1">COUNTIFS(Table2[Date Notified (Adjusted)],"&gt;="&amp;P$3,Table2[Date Notified (Adjusted)],"&lt;"&amp;Q$3,Table2[Level of Review Required],"*"&amp;$AC$28&amp;"*",Table2[Calculated Location],"*"&amp;$D40&amp;"*")/COUNTIFS(Table2[ReviewDecision],"*decision*",Table2[Date Notified (Adjusted)],"&gt;="&amp;P$3,Table2[Date Notified (Adjusted)],"&lt;"&amp;Q$3,Table2[Calculated Location],"*"&amp;$D40&amp;"*")</f>
        <v>#DIV/0!</v>
      </c>
      <c r="Q40" s="164" t="e">
        <f ca="1">COUNTIFS(Table2[Date Notified (Adjusted)],"&gt;="&amp;Q$3,Table2[Date Notified (Adjusted)],"&lt;"&amp;R$3,Table2[Level of Review Required],"*"&amp;$AC$28&amp;"*",Table2[Calculated Location],"*"&amp;$D40&amp;"*")/COUNTIFS(Table2[ReviewDecision],"*decision*",Table2[Date Notified (Adjusted)],"&gt;="&amp;Q$3,Table2[Date Notified (Adjusted)],"&lt;"&amp;R$3,Table2[Calculated Location],"*"&amp;$D40&amp;"*")</f>
        <v>#DIV/0!</v>
      </c>
      <c r="R40" s="164" t="e">
        <f ca="1">COUNTIFS(Table2[Date Notified (Adjusted)],"&gt;="&amp;R$3,Table2[Date Notified (Adjusted)],"&lt;"&amp;S$3,Table2[Level of Review Required],"*"&amp;$AC$28&amp;"*",Table2[Calculated Location],"*"&amp;$D40&amp;"*")/COUNTIFS(Table2[ReviewDecision],"*decision*",Table2[Date Notified (Adjusted)],"&gt;="&amp;R$3,Table2[Date Notified (Adjusted)],"&lt;"&amp;S$3,Table2[Calculated Location],"*"&amp;$D40&amp;"*")</f>
        <v>#DIV/0!</v>
      </c>
      <c r="S40" s="164" t="e">
        <f ca="1">COUNTIFS(Table2[Date Notified (Adjusted)],"&gt;="&amp;S$3,Table2[Date Notified (Adjusted)],"&lt;"&amp;T$3,Table2[Level of Review Required],"*"&amp;$AC$28&amp;"*",Table2[Calculated Location],"*"&amp;$D40&amp;"*")/COUNTIFS(Table2[ReviewDecision],"*decision*",Table2[Date Notified (Adjusted)],"&gt;="&amp;S$3,Table2[Date Notified (Adjusted)],"&lt;"&amp;T$3,Table2[Calculated Location],"*"&amp;$D40&amp;"*")</f>
        <v>#DIV/0!</v>
      </c>
      <c r="T40" s="164" t="e">
        <f ca="1">COUNTIFS(Table2[Date Notified (Adjusted)],"&gt;="&amp;T$3,Table2[Date Notified (Adjusted)],"&lt;"&amp;U$3,Table2[Level of Review Required],"*"&amp;$AC$28&amp;"*",Table2[Calculated Location],"*"&amp;$D40&amp;"*")/COUNTIFS(Table2[ReviewDecision],"*decision*",Table2[Date Notified (Adjusted)],"&gt;="&amp;T$3,Table2[Date Notified (Adjusted)],"&lt;"&amp;U$3,Table2[Calculated Location],"*"&amp;$D40&amp;"*")</f>
        <v>#DIV/0!</v>
      </c>
      <c r="U40" s="161"/>
      <c r="V40" s="161"/>
      <c r="W40" s="161">
        <f ca="1">COUNTIFS(Table2[Date Notified (Adjusted)],"&gt;="&amp;start125,Table2[Date Notified (Adjusted)],"&lt;="&amp;closeREP,Table2[Calculated Location],"*"&amp;$D40&amp;"*",Table2[Level of Review Required],"*"&amp;$AC$28&amp;"*")</f>
        <v>0</v>
      </c>
      <c r="X40" s="164" t="e">
        <f t="shared" ca="1" si="20"/>
        <v>#DIV/0!</v>
      </c>
      <c r="Y40" s="223">
        <f ca="1">COUNTIFS(Table2[ReviewDecision],"*decision*",Table2[Date Notified (Adjusted)],"&gt;="&amp;start125,Table2[Date Notified (Adjusted)],"&lt;="&amp;closeREP,Table2[Calculated Location],"*"&amp;$D40&amp;"*")</f>
        <v>0</v>
      </c>
    </row>
    <row r="41" spans="2:25" x14ac:dyDescent="0.25">
      <c r="B41" s="222" t="s">
        <v>108</v>
      </c>
      <c r="C41" s="161"/>
      <c r="D41" s="162" t="s">
        <v>127</v>
      </c>
      <c r="E41" s="163" t="e">
        <f ca="1">COUNTIFS(Table2[Date Notified (Adjusted)],"&gt;="&amp;E$3,Table2[Date Notified (Adjusted)],"&lt;"&amp;F$3,Table2[Level of Review Required],"*"&amp;$AC$28&amp;"*",Table2[Calculated Location],"*"&amp;$D41&amp;"*")/COUNTIFS(Table2[ReviewDecision],"*decision*",Table2[Date Notified (Adjusted)],"&gt;="&amp;E$3,Table2[Date Notified (Adjusted)],"&lt;"&amp;F$3,Table2[Calculated Location],"*"&amp;$D41&amp;"*")</f>
        <v>#DIV/0!</v>
      </c>
      <c r="F41" s="164" t="e">
        <f ca="1">COUNTIFS(Table2[Date Notified (Adjusted)],"&gt;="&amp;F$3,Table2[Date Notified (Adjusted)],"&lt;"&amp;G$3,Table2[Level of Review Required],"*"&amp;$AC$28&amp;"*",Table2[Calculated Location],"*"&amp;$D41&amp;"*")/COUNTIFS(Table2[ReviewDecision],"*decision*",Table2[Date Notified (Adjusted)],"&gt;="&amp;F$3,Table2[Date Notified (Adjusted)],"&lt;"&amp;G$3,Table2[Calculated Location],"*"&amp;$D41&amp;"*")</f>
        <v>#DIV/0!</v>
      </c>
      <c r="G41" s="164" t="e">
        <f ca="1">COUNTIFS(Table2[Date Notified (Adjusted)],"&gt;="&amp;G$3,Table2[Date Notified (Adjusted)],"&lt;"&amp;H$3,Table2[Level of Review Required],"*"&amp;$AC$28&amp;"*",Table2[Calculated Location],"*"&amp;$D41&amp;"*")/COUNTIFS(Table2[ReviewDecision],"*decision*",Table2[Date Notified (Adjusted)],"&gt;="&amp;G$3,Table2[Date Notified (Adjusted)],"&lt;"&amp;H$3,Table2[Calculated Location],"*"&amp;$D41&amp;"*")</f>
        <v>#DIV/0!</v>
      </c>
      <c r="H41" s="164" t="e">
        <f ca="1">COUNTIFS(Table2[Date Notified (Adjusted)],"&gt;="&amp;H$3,Table2[Date Notified (Adjusted)],"&lt;"&amp;I$3,Table2[Level of Review Required],"*"&amp;$AC$28&amp;"*",Table2[Calculated Location],"*"&amp;$D41&amp;"*")/COUNTIFS(Table2[ReviewDecision],"*decision*",Table2[Date Notified (Adjusted)],"&gt;="&amp;H$3,Table2[Date Notified (Adjusted)],"&lt;"&amp;I$3,Table2[Calculated Location],"*"&amp;$D41&amp;"*")</f>
        <v>#DIV/0!</v>
      </c>
      <c r="I41" s="164" t="e">
        <f ca="1">COUNTIFS(Table2[Date Notified (Adjusted)],"&gt;="&amp;I$3,Table2[Date Notified (Adjusted)],"&lt;"&amp;J$3,Table2[Level of Review Required],"*"&amp;$AC$28&amp;"*",Table2[Calculated Location],"*"&amp;$D41&amp;"*")/COUNTIFS(Table2[ReviewDecision],"*decision*",Table2[Date Notified (Adjusted)],"&gt;="&amp;I$3,Table2[Date Notified (Adjusted)],"&lt;"&amp;J$3,Table2[Calculated Location],"*"&amp;$D41&amp;"*")</f>
        <v>#DIV/0!</v>
      </c>
      <c r="J41" s="164" t="e">
        <f ca="1">COUNTIFS(Table2[Date Notified (Adjusted)],"&gt;="&amp;J$3,Table2[Date Notified (Adjusted)],"&lt;"&amp;K$3,Table2[Level of Review Required],"*"&amp;$AC$28&amp;"*",Table2[Calculated Location],"*"&amp;$D41&amp;"*")/COUNTIFS(Table2[ReviewDecision],"*decision*",Table2[Date Notified (Adjusted)],"&gt;="&amp;J$3,Table2[Date Notified (Adjusted)],"&lt;"&amp;K$3,Table2[Calculated Location],"*"&amp;$D41&amp;"*")</f>
        <v>#DIV/0!</v>
      </c>
      <c r="K41" s="164" t="e">
        <f ca="1">COUNTIFS(Table2[Date Notified (Adjusted)],"&gt;="&amp;K$3,Table2[Date Notified (Adjusted)],"&lt;"&amp;L$3,Table2[Level of Review Required],"*"&amp;$AC$28&amp;"*",Table2[Calculated Location],"*"&amp;$D41&amp;"*")/COUNTIFS(Table2[ReviewDecision],"*decision*",Table2[Date Notified (Adjusted)],"&gt;="&amp;K$3,Table2[Date Notified (Adjusted)],"&lt;"&amp;L$3,Table2[Calculated Location],"*"&amp;$D41&amp;"*")</f>
        <v>#DIV/0!</v>
      </c>
      <c r="L41" s="164" t="e">
        <f ca="1">COUNTIFS(Table2[Date Notified (Adjusted)],"&gt;="&amp;L$3,Table2[Date Notified (Adjusted)],"&lt;"&amp;M$3,Table2[Level of Review Required],"*"&amp;$AC$28&amp;"*",Table2[Calculated Location],"*"&amp;$D41&amp;"*")/COUNTIFS(Table2[ReviewDecision],"*decision*",Table2[Date Notified (Adjusted)],"&gt;="&amp;L$3,Table2[Date Notified (Adjusted)],"&lt;"&amp;M$3,Table2[Calculated Location],"*"&amp;$D41&amp;"*")</f>
        <v>#DIV/0!</v>
      </c>
      <c r="M41" s="164" t="e">
        <f ca="1">COUNTIFS(Table2[Date Notified (Adjusted)],"&gt;="&amp;M$3,Table2[Date Notified (Adjusted)],"&lt;"&amp;N$3,Table2[Level of Review Required],"*"&amp;$AC$28&amp;"*",Table2[Calculated Location],"*"&amp;$D41&amp;"*")/COUNTIFS(Table2[ReviewDecision],"*decision*",Table2[Date Notified (Adjusted)],"&gt;="&amp;M$3,Table2[Date Notified (Adjusted)],"&lt;"&amp;N$3,Table2[Calculated Location],"*"&amp;$D41&amp;"*")</f>
        <v>#DIV/0!</v>
      </c>
      <c r="N41" s="164" t="e">
        <f ca="1">COUNTIFS(Table2[Date Notified (Adjusted)],"&gt;="&amp;N$3,Table2[Date Notified (Adjusted)],"&lt;"&amp;O$3,Table2[Level of Review Required],"*"&amp;$AC$28&amp;"*",Table2[Calculated Location],"*"&amp;$D41&amp;"*")/COUNTIFS(Table2[ReviewDecision],"*decision*",Table2[Date Notified (Adjusted)],"&gt;="&amp;N$3,Table2[Date Notified (Adjusted)],"&lt;"&amp;O$3,Table2[Calculated Location],"*"&amp;$D41&amp;"*")</f>
        <v>#DIV/0!</v>
      </c>
      <c r="O41" s="164" t="e">
        <f ca="1">COUNTIFS(Table2[Date Notified (Adjusted)],"&gt;="&amp;O$3,Table2[Date Notified (Adjusted)],"&lt;"&amp;P$3,Table2[Level of Review Required],"*"&amp;$AC$28&amp;"*",Table2[Calculated Location],"*"&amp;$D41&amp;"*")/COUNTIFS(Table2[ReviewDecision],"*decision*",Table2[Date Notified (Adjusted)],"&gt;="&amp;O$3,Table2[Date Notified (Adjusted)],"&lt;"&amp;P$3,Table2[Calculated Location],"*"&amp;$D41&amp;"*")</f>
        <v>#DIV/0!</v>
      </c>
      <c r="P41" s="164" t="e">
        <f ca="1">COUNTIFS(Table2[Date Notified (Adjusted)],"&gt;="&amp;P$3,Table2[Date Notified (Adjusted)],"&lt;"&amp;Q$3,Table2[Level of Review Required],"*"&amp;$AC$28&amp;"*",Table2[Calculated Location],"*"&amp;$D41&amp;"*")/COUNTIFS(Table2[ReviewDecision],"*decision*",Table2[Date Notified (Adjusted)],"&gt;="&amp;P$3,Table2[Date Notified (Adjusted)],"&lt;"&amp;Q$3,Table2[Calculated Location],"*"&amp;$D41&amp;"*")</f>
        <v>#DIV/0!</v>
      </c>
      <c r="Q41" s="164" t="e">
        <f ca="1">COUNTIFS(Table2[Date Notified (Adjusted)],"&gt;="&amp;Q$3,Table2[Date Notified (Adjusted)],"&lt;"&amp;R$3,Table2[Level of Review Required],"*"&amp;$AC$28&amp;"*",Table2[Calculated Location],"*"&amp;$D41&amp;"*")/COUNTIFS(Table2[ReviewDecision],"*decision*",Table2[Date Notified (Adjusted)],"&gt;="&amp;Q$3,Table2[Date Notified (Adjusted)],"&lt;"&amp;R$3,Table2[Calculated Location],"*"&amp;$D41&amp;"*")</f>
        <v>#DIV/0!</v>
      </c>
      <c r="R41" s="164" t="e">
        <f ca="1">COUNTIFS(Table2[Date Notified (Adjusted)],"&gt;="&amp;R$3,Table2[Date Notified (Adjusted)],"&lt;"&amp;S$3,Table2[Level of Review Required],"*"&amp;$AC$28&amp;"*",Table2[Calculated Location],"*"&amp;$D41&amp;"*")/COUNTIFS(Table2[ReviewDecision],"*decision*",Table2[Date Notified (Adjusted)],"&gt;="&amp;R$3,Table2[Date Notified (Adjusted)],"&lt;"&amp;S$3,Table2[Calculated Location],"*"&amp;$D41&amp;"*")</f>
        <v>#DIV/0!</v>
      </c>
      <c r="S41" s="164" t="e">
        <f ca="1">COUNTIFS(Table2[Date Notified (Adjusted)],"&gt;="&amp;S$3,Table2[Date Notified (Adjusted)],"&lt;"&amp;T$3,Table2[Level of Review Required],"*"&amp;$AC$28&amp;"*",Table2[Calculated Location],"*"&amp;$D41&amp;"*")/COUNTIFS(Table2[ReviewDecision],"*decision*",Table2[Date Notified (Adjusted)],"&gt;="&amp;S$3,Table2[Date Notified (Adjusted)],"&lt;"&amp;T$3,Table2[Calculated Location],"*"&amp;$D41&amp;"*")</f>
        <v>#DIV/0!</v>
      </c>
      <c r="T41" s="164" t="e">
        <f ca="1">COUNTIFS(Table2[Date Notified (Adjusted)],"&gt;="&amp;T$3,Table2[Date Notified (Adjusted)],"&lt;"&amp;U$3,Table2[Level of Review Required],"*"&amp;$AC$28&amp;"*",Table2[Calculated Location],"*"&amp;$D41&amp;"*")/COUNTIFS(Table2[ReviewDecision],"*decision*",Table2[Date Notified (Adjusted)],"&gt;="&amp;T$3,Table2[Date Notified (Adjusted)],"&lt;"&amp;U$3,Table2[Calculated Location],"*"&amp;$D41&amp;"*")</f>
        <v>#DIV/0!</v>
      </c>
      <c r="U41" s="161"/>
      <c r="V41" s="161"/>
      <c r="W41" s="161">
        <f ca="1">COUNTIFS(Table2[Date Notified (Adjusted)],"&gt;="&amp;start125,Table2[Date Notified (Adjusted)],"&lt;="&amp;closeREP,Table2[Calculated Location],"*"&amp;$D41&amp;"*",Table2[Level of Review Required],"*"&amp;$AC$28&amp;"*")</f>
        <v>0</v>
      </c>
      <c r="X41" s="164" t="e">
        <f t="shared" ca="1" si="20"/>
        <v>#DIV/0!</v>
      </c>
      <c r="Y41" s="223">
        <f ca="1">COUNTIFS(Table2[ReviewDecision],"*decision*",Table2[Date Notified (Adjusted)],"&gt;="&amp;start125,Table2[Date Notified (Adjusted)],"&lt;="&amp;closeREP,Table2[Calculated Location],"*"&amp;$D41&amp;"*")</f>
        <v>0</v>
      </c>
    </row>
    <row r="42" spans="2:25" x14ac:dyDescent="0.25">
      <c r="B42" s="222" t="s">
        <v>109</v>
      </c>
      <c r="C42" s="161"/>
      <c r="D42" s="162" t="s">
        <v>128</v>
      </c>
      <c r="E42" s="163" t="e">
        <f ca="1">COUNTIFS(Table2[Date Notified (Adjusted)],"&gt;="&amp;E$3,Table2[Date Notified (Adjusted)],"&lt;"&amp;F$3,Table2[Level of Review Required],"*"&amp;$AC$28&amp;"*",Table2[Calculated Location],"*"&amp;$D42&amp;"*")/COUNTIFS(Table2[ReviewDecision],"*decision*",Table2[Date Notified (Adjusted)],"&gt;="&amp;E$3,Table2[Date Notified (Adjusted)],"&lt;"&amp;F$3,Table2[Calculated Location],"*"&amp;$D42&amp;"*")</f>
        <v>#DIV/0!</v>
      </c>
      <c r="F42" s="164" t="e">
        <f ca="1">COUNTIFS(Table2[Date Notified (Adjusted)],"&gt;="&amp;F$3,Table2[Date Notified (Adjusted)],"&lt;"&amp;G$3,Table2[Level of Review Required],"*"&amp;$AC$28&amp;"*",Table2[Calculated Location],"*"&amp;$D42&amp;"*")/COUNTIFS(Table2[ReviewDecision],"*decision*",Table2[Date Notified (Adjusted)],"&gt;="&amp;F$3,Table2[Date Notified (Adjusted)],"&lt;"&amp;G$3,Table2[Calculated Location],"*"&amp;$D42&amp;"*")</f>
        <v>#DIV/0!</v>
      </c>
      <c r="G42" s="164" t="e">
        <f ca="1">COUNTIFS(Table2[Date Notified (Adjusted)],"&gt;="&amp;G$3,Table2[Date Notified (Adjusted)],"&lt;"&amp;H$3,Table2[Level of Review Required],"*"&amp;$AC$28&amp;"*",Table2[Calculated Location],"*"&amp;$D42&amp;"*")/COUNTIFS(Table2[ReviewDecision],"*decision*",Table2[Date Notified (Adjusted)],"&gt;="&amp;G$3,Table2[Date Notified (Adjusted)],"&lt;"&amp;H$3,Table2[Calculated Location],"*"&amp;$D42&amp;"*")</f>
        <v>#DIV/0!</v>
      </c>
      <c r="H42" s="164" t="e">
        <f ca="1">COUNTIFS(Table2[Date Notified (Adjusted)],"&gt;="&amp;H$3,Table2[Date Notified (Adjusted)],"&lt;"&amp;I$3,Table2[Level of Review Required],"*"&amp;$AC$28&amp;"*",Table2[Calculated Location],"*"&amp;$D42&amp;"*")/COUNTIFS(Table2[ReviewDecision],"*decision*",Table2[Date Notified (Adjusted)],"&gt;="&amp;H$3,Table2[Date Notified (Adjusted)],"&lt;"&amp;I$3,Table2[Calculated Location],"*"&amp;$D42&amp;"*")</f>
        <v>#DIV/0!</v>
      </c>
      <c r="I42" s="164" t="e">
        <f ca="1">COUNTIFS(Table2[Date Notified (Adjusted)],"&gt;="&amp;I$3,Table2[Date Notified (Adjusted)],"&lt;"&amp;J$3,Table2[Level of Review Required],"*"&amp;$AC$28&amp;"*",Table2[Calculated Location],"*"&amp;$D42&amp;"*")/COUNTIFS(Table2[ReviewDecision],"*decision*",Table2[Date Notified (Adjusted)],"&gt;="&amp;I$3,Table2[Date Notified (Adjusted)],"&lt;"&amp;J$3,Table2[Calculated Location],"*"&amp;$D42&amp;"*")</f>
        <v>#DIV/0!</v>
      </c>
      <c r="J42" s="164" t="e">
        <f ca="1">COUNTIFS(Table2[Date Notified (Adjusted)],"&gt;="&amp;J$3,Table2[Date Notified (Adjusted)],"&lt;"&amp;K$3,Table2[Level of Review Required],"*"&amp;$AC$28&amp;"*",Table2[Calculated Location],"*"&amp;$D42&amp;"*")/COUNTIFS(Table2[ReviewDecision],"*decision*",Table2[Date Notified (Adjusted)],"&gt;="&amp;J$3,Table2[Date Notified (Adjusted)],"&lt;"&amp;K$3,Table2[Calculated Location],"*"&amp;$D42&amp;"*")</f>
        <v>#DIV/0!</v>
      </c>
      <c r="K42" s="164" t="e">
        <f ca="1">COUNTIFS(Table2[Date Notified (Adjusted)],"&gt;="&amp;K$3,Table2[Date Notified (Adjusted)],"&lt;"&amp;L$3,Table2[Level of Review Required],"*"&amp;$AC$28&amp;"*",Table2[Calculated Location],"*"&amp;$D42&amp;"*")/COUNTIFS(Table2[ReviewDecision],"*decision*",Table2[Date Notified (Adjusted)],"&gt;="&amp;K$3,Table2[Date Notified (Adjusted)],"&lt;"&amp;L$3,Table2[Calculated Location],"*"&amp;$D42&amp;"*")</f>
        <v>#DIV/0!</v>
      </c>
      <c r="L42" s="164" t="e">
        <f ca="1">COUNTIFS(Table2[Date Notified (Adjusted)],"&gt;="&amp;L$3,Table2[Date Notified (Adjusted)],"&lt;"&amp;M$3,Table2[Level of Review Required],"*"&amp;$AC$28&amp;"*",Table2[Calculated Location],"*"&amp;$D42&amp;"*")/COUNTIFS(Table2[ReviewDecision],"*decision*",Table2[Date Notified (Adjusted)],"&gt;="&amp;L$3,Table2[Date Notified (Adjusted)],"&lt;"&amp;M$3,Table2[Calculated Location],"*"&amp;$D42&amp;"*")</f>
        <v>#DIV/0!</v>
      </c>
      <c r="M42" s="164" t="e">
        <f ca="1">COUNTIFS(Table2[Date Notified (Adjusted)],"&gt;="&amp;M$3,Table2[Date Notified (Adjusted)],"&lt;"&amp;N$3,Table2[Level of Review Required],"*"&amp;$AC$28&amp;"*",Table2[Calculated Location],"*"&amp;$D42&amp;"*")/COUNTIFS(Table2[ReviewDecision],"*decision*",Table2[Date Notified (Adjusted)],"&gt;="&amp;M$3,Table2[Date Notified (Adjusted)],"&lt;"&amp;N$3,Table2[Calculated Location],"*"&amp;$D42&amp;"*")</f>
        <v>#DIV/0!</v>
      </c>
      <c r="N42" s="164" t="e">
        <f ca="1">COUNTIFS(Table2[Date Notified (Adjusted)],"&gt;="&amp;N$3,Table2[Date Notified (Adjusted)],"&lt;"&amp;O$3,Table2[Level of Review Required],"*"&amp;$AC$28&amp;"*",Table2[Calculated Location],"*"&amp;$D42&amp;"*")/COUNTIFS(Table2[ReviewDecision],"*decision*",Table2[Date Notified (Adjusted)],"&gt;="&amp;N$3,Table2[Date Notified (Adjusted)],"&lt;"&amp;O$3,Table2[Calculated Location],"*"&amp;$D42&amp;"*")</f>
        <v>#DIV/0!</v>
      </c>
      <c r="O42" s="164" t="e">
        <f ca="1">COUNTIFS(Table2[Date Notified (Adjusted)],"&gt;="&amp;O$3,Table2[Date Notified (Adjusted)],"&lt;"&amp;P$3,Table2[Level of Review Required],"*"&amp;$AC$28&amp;"*",Table2[Calculated Location],"*"&amp;$D42&amp;"*")/COUNTIFS(Table2[ReviewDecision],"*decision*",Table2[Date Notified (Adjusted)],"&gt;="&amp;O$3,Table2[Date Notified (Adjusted)],"&lt;"&amp;P$3,Table2[Calculated Location],"*"&amp;$D42&amp;"*")</f>
        <v>#DIV/0!</v>
      </c>
      <c r="P42" s="164" t="e">
        <f ca="1">COUNTIFS(Table2[Date Notified (Adjusted)],"&gt;="&amp;P$3,Table2[Date Notified (Adjusted)],"&lt;"&amp;Q$3,Table2[Level of Review Required],"*"&amp;$AC$28&amp;"*",Table2[Calculated Location],"*"&amp;$D42&amp;"*")/COUNTIFS(Table2[ReviewDecision],"*decision*",Table2[Date Notified (Adjusted)],"&gt;="&amp;P$3,Table2[Date Notified (Adjusted)],"&lt;"&amp;Q$3,Table2[Calculated Location],"*"&amp;$D42&amp;"*")</f>
        <v>#DIV/0!</v>
      </c>
      <c r="Q42" s="164" t="e">
        <f ca="1">COUNTIFS(Table2[Date Notified (Adjusted)],"&gt;="&amp;Q$3,Table2[Date Notified (Adjusted)],"&lt;"&amp;R$3,Table2[Level of Review Required],"*"&amp;$AC$28&amp;"*",Table2[Calculated Location],"*"&amp;$D42&amp;"*")/COUNTIFS(Table2[ReviewDecision],"*decision*",Table2[Date Notified (Adjusted)],"&gt;="&amp;Q$3,Table2[Date Notified (Adjusted)],"&lt;"&amp;R$3,Table2[Calculated Location],"*"&amp;$D42&amp;"*")</f>
        <v>#DIV/0!</v>
      </c>
      <c r="R42" s="164" t="e">
        <f ca="1">COUNTIFS(Table2[Date Notified (Adjusted)],"&gt;="&amp;R$3,Table2[Date Notified (Adjusted)],"&lt;"&amp;S$3,Table2[Level of Review Required],"*"&amp;$AC$28&amp;"*",Table2[Calculated Location],"*"&amp;$D42&amp;"*")/COUNTIFS(Table2[ReviewDecision],"*decision*",Table2[Date Notified (Adjusted)],"&gt;="&amp;R$3,Table2[Date Notified (Adjusted)],"&lt;"&amp;S$3,Table2[Calculated Location],"*"&amp;$D42&amp;"*")</f>
        <v>#DIV/0!</v>
      </c>
      <c r="S42" s="164" t="e">
        <f ca="1">COUNTIFS(Table2[Date Notified (Adjusted)],"&gt;="&amp;S$3,Table2[Date Notified (Adjusted)],"&lt;"&amp;T$3,Table2[Level of Review Required],"*"&amp;$AC$28&amp;"*",Table2[Calculated Location],"*"&amp;$D42&amp;"*")/COUNTIFS(Table2[ReviewDecision],"*decision*",Table2[Date Notified (Adjusted)],"&gt;="&amp;S$3,Table2[Date Notified (Adjusted)],"&lt;"&amp;T$3,Table2[Calculated Location],"*"&amp;$D42&amp;"*")</f>
        <v>#DIV/0!</v>
      </c>
      <c r="T42" s="164" t="e">
        <f ca="1">COUNTIFS(Table2[Date Notified (Adjusted)],"&gt;="&amp;T$3,Table2[Date Notified (Adjusted)],"&lt;"&amp;U$3,Table2[Level of Review Required],"*"&amp;$AC$28&amp;"*",Table2[Calculated Location],"*"&amp;$D42&amp;"*")/COUNTIFS(Table2[ReviewDecision],"*decision*",Table2[Date Notified (Adjusted)],"&gt;="&amp;T$3,Table2[Date Notified (Adjusted)],"&lt;"&amp;U$3,Table2[Calculated Location],"*"&amp;$D42&amp;"*")</f>
        <v>#DIV/0!</v>
      </c>
      <c r="U42" s="161"/>
      <c r="V42" s="161"/>
      <c r="W42" s="161">
        <f ca="1">COUNTIFS(Table2[Date Notified (Adjusted)],"&gt;="&amp;start125,Table2[Date Notified (Adjusted)],"&lt;="&amp;closeREP,Table2[Calculated Location],"*"&amp;$D42&amp;"*",Table2[Level of Review Required],"*"&amp;$AC$28&amp;"*")</f>
        <v>0</v>
      </c>
      <c r="X42" s="164" t="e">
        <f t="shared" ca="1" si="20"/>
        <v>#DIV/0!</v>
      </c>
      <c r="Y42" s="223">
        <f ca="1">COUNTIFS(Table2[ReviewDecision],"*decision*",Table2[Date Notified (Adjusted)],"&gt;="&amp;start125,Table2[Date Notified (Adjusted)],"&lt;="&amp;closeREP,Table2[Calculated Location],"*"&amp;$D42&amp;"*")</f>
        <v>0</v>
      </c>
    </row>
    <row r="43" spans="2:25" x14ac:dyDescent="0.25">
      <c r="B43" s="222" t="s">
        <v>110</v>
      </c>
      <c r="C43" s="161"/>
      <c r="D43" s="162" t="s">
        <v>129</v>
      </c>
      <c r="E43" s="163" t="e">
        <f ca="1">COUNTIFS(Table2[Date Notified (Adjusted)],"&gt;="&amp;E$3,Table2[Date Notified (Adjusted)],"&lt;"&amp;F$3,Table2[Level of Review Required],"*"&amp;$AC$28&amp;"*",Table2[Calculated Location],"*"&amp;$D43&amp;"*")/COUNTIFS(Table2[ReviewDecision],"*decision*",Table2[Date Notified (Adjusted)],"&gt;="&amp;E$3,Table2[Date Notified (Adjusted)],"&lt;"&amp;F$3,Table2[Calculated Location],"*"&amp;$D43&amp;"*")</f>
        <v>#DIV/0!</v>
      </c>
      <c r="F43" s="164" t="e">
        <f ca="1">COUNTIFS(Table2[Date Notified (Adjusted)],"&gt;="&amp;F$3,Table2[Date Notified (Adjusted)],"&lt;"&amp;G$3,Table2[Level of Review Required],"*"&amp;$AC$28&amp;"*",Table2[Calculated Location],"*"&amp;$D43&amp;"*")/COUNTIFS(Table2[ReviewDecision],"*decision*",Table2[Date Notified (Adjusted)],"&gt;="&amp;F$3,Table2[Date Notified (Adjusted)],"&lt;"&amp;G$3,Table2[Calculated Location],"*"&amp;$D43&amp;"*")</f>
        <v>#DIV/0!</v>
      </c>
      <c r="G43" s="164" t="e">
        <f ca="1">COUNTIFS(Table2[Date Notified (Adjusted)],"&gt;="&amp;G$3,Table2[Date Notified (Adjusted)],"&lt;"&amp;H$3,Table2[Level of Review Required],"*"&amp;$AC$28&amp;"*",Table2[Calculated Location],"*"&amp;$D43&amp;"*")/COUNTIFS(Table2[ReviewDecision],"*decision*",Table2[Date Notified (Adjusted)],"&gt;="&amp;G$3,Table2[Date Notified (Adjusted)],"&lt;"&amp;H$3,Table2[Calculated Location],"*"&amp;$D43&amp;"*")</f>
        <v>#DIV/0!</v>
      </c>
      <c r="H43" s="164" t="e">
        <f ca="1">COUNTIFS(Table2[Date Notified (Adjusted)],"&gt;="&amp;H$3,Table2[Date Notified (Adjusted)],"&lt;"&amp;I$3,Table2[Level of Review Required],"*"&amp;$AC$28&amp;"*",Table2[Calculated Location],"*"&amp;$D43&amp;"*")/COUNTIFS(Table2[ReviewDecision],"*decision*",Table2[Date Notified (Adjusted)],"&gt;="&amp;H$3,Table2[Date Notified (Adjusted)],"&lt;"&amp;I$3,Table2[Calculated Location],"*"&amp;$D43&amp;"*")</f>
        <v>#DIV/0!</v>
      </c>
      <c r="I43" s="164" t="e">
        <f ca="1">COUNTIFS(Table2[Date Notified (Adjusted)],"&gt;="&amp;I$3,Table2[Date Notified (Adjusted)],"&lt;"&amp;J$3,Table2[Level of Review Required],"*"&amp;$AC$28&amp;"*",Table2[Calculated Location],"*"&amp;$D43&amp;"*")/COUNTIFS(Table2[ReviewDecision],"*decision*",Table2[Date Notified (Adjusted)],"&gt;="&amp;I$3,Table2[Date Notified (Adjusted)],"&lt;"&amp;J$3,Table2[Calculated Location],"*"&amp;$D43&amp;"*")</f>
        <v>#DIV/0!</v>
      </c>
      <c r="J43" s="164" t="e">
        <f ca="1">COUNTIFS(Table2[Date Notified (Adjusted)],"&gt;="&amp;J$3,Table2[Date Notified (Adjusted)],"&lt;"&amp;K$3,Table2[Level of Review Required],"*"&amp;$AC$28&amp;"*",Table2[Calculated Location],"*"&amp;$D43&amp;"*")/COUNTIFS(Table2[ReviewDecision],"*decision*",Table2[Date Notified (Adjusted)],"&gt;="&amp;J$3,Table2[Date Notified (Adjusted)],"&lt;"&amp;K$3,Table2[Calculated Location],"*"&amp;$D43&amp;"*")</f>
        <v>#DIV/0!</v>
      </c>
      <c r="K43" s="164" t="e">
        <f ca="1">COUNTIFS(Table2[Date Notified (Adjusted)],"&gt;="&amp;K$3,Table2[Date Notified (Adjusted)],"&lt;"&amp;L$3,Table2[Level of Review Required],"*"&amp;$AC$28&amp;"*",Table2[Calculated Location],"*"&amp;$D43&amp;"*")/COUNTIFS(Table2[ReviewDecision],"*decision*",Table2[Date Notified (Adjusted)],"&gt;="&amp;K$3,Table2[Date Notified (Adjusted)],"&lt;"&amp;L$3,Table2[Calculated Location],"*"&amp;$D43&amp;"*")</f>
        <v>#DIV/0!</v>
      </c>
      <c r="L43" s="164" t="e">
        <f ca="1">COUNTIFS(Table2[Date Notified (Adjusted)],"&gt;="&amp;L$3,Table2[Date Notified (Adjusted)],"&lt;"&amp;M$3,Table2[Level of Review Required],"*"&amp;$AC$28&amp;"*",Table2[Calculated Location],"*"&amp;$D43&amp;"*")/COUNTIFS(Table2[ReviewDecision],"*decision*",Table2[Date Notified (Adjusted)],"&gt;="&amp;L$3,Table2[Date Notified (Adjusted)],"&lt;"&amp;M$3,Table2[Calculated Location],"*"&amp;$D43&amp;"*")</f>
        <v>#DIV/0!</v>
      </c>
      <c r="M43" s="164" t="e">
        <f ca="1">COUNTIFS(Table2[Date Notified (Adjusted)],"&gt;="&amp;M$3,Table2[Date Notified (Adjusted)],"&lt;"&amp;N$3,Table2[Level of Review Required],"*"&amp;$AC$28&amp;"*",Table2[Calculated Location],"*"&amp;$D43&amp;"*")/COUNTIFS(Table2[ReviewDecision],"*decision*",Table2[Date Notified (Adjusted)],"&gt;="&amp;M$3,Table2[Date Notified (Adjusted)],"&lt;"&amp;N$3,Table2[Calculated Location],"*"&amp;$D43&amp;"*")</f>
        <v>#DIV/0!</v>
      </c>
      <c r="N43" s="164" t="e">
        <f ca="1">COUNTIFS(Table2[Date Notified (Adjusted)],"&gt;="&amp;N$3,Table2[Date Notified (Adjusted)],"&lt;"&amp;O$3,Table2[Level of Review Required],"*"&amp;$AC$28&amp;"*",Table2[Calculated Location],"*"&amp;$D43&amp;"*")/COUNTIFS(Table2[ReviewDecision],"*decision*",Table2[Date Notified (Adjusted)],"&gt;="&amp;N$3,Table2[Date Notified (Adjusted)],"&lt;"&amp;O$3,Table2[Calculated Location],"*"&amp;$D43&amp;"*")</f>
        <v>#DIV/0!</v>
      </c>
      <c r="O43" s="164" t="e">
        <f ca="1">COUNTIFS(Table2[Date Notified (Adjusted)],"&gt;="&amp;O$3,Table2[Date Notified (Adjusted)],"&lt;"&amp;P$3,Table2[Level of Review Required],"*"&amp;$AC$28&amp;"*",Table2[Calculated Location],"*"&amp;$D43&amp;"*")/COUNTIFS(Table2[ReviewDecision],"*decision*",Table2[Date Notified (Adjusted)],"&gt;="&amp;O$3,Table2[Date Notified (Adjusted)],"&lt;"&amp;P$3,Table2[Calculated Location],"*"&amp;$D43&amp;"*")</f>
        <v>#DIV/0!</v>
      </c>
      <c r="P43" s="164" t="e">
        <f ca="1">COUNTIFS(Table2[Date Notified (Adjusted)],"&gt;="&amp;P$3,Table2[Date Notified (Adjusted)],"&lt;"&amp;Q$3,Table2[Level of Review Required],"*"&amp;$AC$28&amp;"*",Table2[Calculated Location],"*"&amp;$D43&amp;"*")/COUNTIFS(Table2[ReviewDecision],"*decision*",Table2[Date Notified (Adjusted)],"&gt;="&amp;P$3,Table2[Date Notified (Adjusted)],"&lt;"&amp;Q$3,Table2[Calculated Location],"*"&amp;$D43&amp;"*")</f>
        <v>#DIV/0!</v>
      </c>
      <c r="Q43" s="164" t="e">
        <f ca="1">COUNTIFS(Table2[Date Notified (Adjusted)],"&gt;="&amp;Q$3,Table2[Date Notified (Adjusted)],"&lt;"&amp;R$3,Table2[Level of Review Required],"*"&amp;$AC$28&amp;"*",Table2[Calculated Location],"*"&amp;$D43&amp;"*")/COUNTIFS(Table2[ReviewDecision],"*decision*",Table2[Date Notified (Adjusted)],"&gt;="&amp;Q$3,Table2[Date Notified (Adjusted)],"&lt;"&amp;R$3,Table2[Calculated Location],"*"&amp;$D43&amp;"*")</f>
        <v>#DIV/0!</v>
      </c>
      <c r="R43" s="164" t="e">
        <f ca="1">COUNTIFS(Table2[Date Notified (Adjusted)],"&gt;="&amp;R$3,Table2[Date Notified (Adjusted)],"&lt;"&amp;S$3,Table2[Level of Review Required],"*"&amp;$AC$28&amp;"*",Table2[Calculated Location],"*"&amp;$D43&amp;"*")/COUNTIFS(Table2[ReviewDecision],"*decision*",Table2[Date Notified (Adjusted)],"&gt;="&amp;R$3,Table2[Date Notified (Adjusted)],"&lt;"&amp;S$3,Table2[Calculated Location],"*"&amp;$D43&amp;"*")</f>
        <v>#DIV/0!</v>
      </c>
      <c r="S43" s="164" t="e">
        <f ca="1">COUNTIFS(Table2[Date Notified (Adjusted)],"&gt;="&amp;S$3,Table2[Date Notified (Adjusted)],"&lt;"&amp;T$3,Table2[Level of Review Required],"*"&amp;$AC$28&amp;"*",Table2[Calculated Location],"*"&amp;$D43&amp;"*")/COUNTIFS(Table2[ReviewDecision],"*decision*",Table2[Date Notified (Adjusted)],"&gt;="&amp;S$3,Table2[Date Notified (Adjusted)],"&lt;"&amp;T$3,Table2[Calculated Location],"*"&amp;$D43&amp;"*")</f>
        <v>#DIV/0!</v>
      </c>
      <c r="T43" s="164" t="e">
        <f ca="1">COUNTIFS(Table2[Date Notified (Adjusted)],"&gt;="&amp;T$3,Table2[Date Notified (Adjusted)],"&lt;"&amp;U$3,Table2[Level of Review Required],"*"&amp;$AC$28&amp;"*",Table2[Calculated Location],"*"&amp;$D43&amp;"*")/COUNTIFS(Table2[ReviewDecision],"*decision*",Table2[Date Notified (Adjusted)],"&gt;="&amp;T$3,Table2[Date Notified (Adjusted)],"&lt;"&amp;U$3,Table2[Calculated Location],"*"&amp;$D43&amp;"*")</f>
        <v>#DIV/0!</v>
      </c>
      <c r="U43" s="161"/>
      <c r="V43" s="161"/>
      <c r="W43" s="161">
        <f ca="1">COUNTIFS(Table2[Date Notified (Adjusted)],"&gt;="&amp;start125,Table2[Date Notified (Adjusted)],"&lt;="&amp;closeREP,Table2[Calculated Location],"*"&amp;$D43&amp;"*",Table2[Level of Review Required],"*"&amp;$AC$28&amp;"*")</f>
        <v>0</v>
      </c>
      <c r="X43" s="164" t="e">
        <f t="shared" ca="1" si="20"/>
        <v>#DIV/0!</v>
      </c>
      <c r="Y43" s="223">
        <f ca="1">COUNTIFS(Table2[ReviewDecision],"*decision*",Table2[Date Notified (Adjusted)],"&gt;="&amp;start125,Table2[Date Notified (Adjusted)],"&lt;="&amp;closeREP,Table2[Calculated Location],"*"&amp;$D43&amp;"*")</f>
        <v>0</v>
      </c>
    </row>
    <row r="44" spans="2:25" x14ac:dyDescent="0.25">
      <c r="B44" s="222" t="s">
        <v>111</v>
      </c>
      <c r="C44" s="161"/>
      <c r="D44" s="162" t="s">
        <v>130</v>
      </c>
      <c r="E44" s="163" t="e">
        <f ca="1">COUNTIFS(Table2[Date Notified (Adjusted)],"&gt;="&amp;E$3,Table2[Date Notified (Adjusted)],"&lt;"&amp;F$3,Table2[Level of Review Required],"*"&amp;$AC$28&amp;"*",Table2[Calculated Location],"*"&amp;$D44&amp;"*")/COUNTIFS(Table2[ReviewDecision],"*decision*",Table2[Date Notified (Adjusted)],"&gt;="&amp;E$3,Table2[Date Notified (Adjusted)],"&lt;"&amp;F$3,Table2[Calculated Location],"*"&amp;$D44&amp;"*")</f>
        <v>#DIV/0!</v>
      </c>
      <c r="F44" s="164" t="e">
        <f ca="1">COUNTIFS(Table2[Date Notified (Adjusted)],"&gt;="&amp;F$3,Table2[Date Notified (Adjusted)],"&lt;"&amp;G$3,Table2[Level of Review Required],"*"&amp;$AC$28&amp;"*",Table2[Calculated Location],"*"&amp;$D44&amp;"*")/COUNTIFS(Table2[ReviewDecision],"*decision*",Table2[Date Notified (Adjusted)],"&gt;="&amp;F$3,Table2[Date Notified (Adjusted)],"&lt;"&amp;G$3,Table2[Calculated Location],"*"&amp;$D44&amp;"*")</f>
        <v>#DIV/0!</v>
      </c>
      <c r="G44" s="164" t="e">
        <f ca="1">COUNTIFS(Table2[Date Notified (Adjusted)],"&gt;="&amp;G$3,Table2[Date Notified (Adjusted)],"&lt;"&amp;H$3,Table2[Level of Review Required],"*"&amp;$AC$28&amp;"*",Table2[Calculated Location],"*"&amp;$D44&amp;"*")/COUNTIFS(Table2[ReviewDecision],"*decision*",Table2[Date Notified (Adjusted)],"&gt;="&amp;G$3,Table2[Date Notified (Adjusted)],"&lt;"&amp;H$3,Table2[Calculated Location],"*"&amp;$D44&amp;"*")</f>
        <v>#DIV/0!</v>
      </c>
      <c r="H44" s="164" t="e">
        <f ca="1">COUNTIFS(Table2[Date Notified (Adjusted)],"&gt;="&amp;H$3,Table2[Date Notified (Adjusted)],"&lt;"&amp;I$3,Table2[Level of Review Required],"*"&amp;$AC$28&amp;"*",Table2[Calculated Location],"*"&amp;$D44&amp;"*")/COUNTIFS(Table2[ReviewDecision],"*decision*",Table2[Date Notified (Adjusted)],"&gt;="&amp;H$3,Table2[Date Notified (Adjusted)],"&lt;"&amp;I$3,Table2[Calculated Location],"*"&amp;$D44&amp;"*")</f>
        <v>#DIV/0!</v>
      </c>
      <c r="I44" s="164" t="e">
        <f ca="1">COUNTIFS(Table2[Date Notified (Adjusted)],"&gt;="&amp;I$3,Table2[Date Notified (Adjusted)],"&lt;"&amp;J$3,Table2[Level of Review Required],"*"&amp;$AC$28&amp;"*",Table2[Calculated Location],"*"&amp;$D44&amp;"*")/COUNTIFS(Table2[ReviewDecision],"*decision*",Table2[Date Notified (Adjusted)],"&gt;="&amp;I$3,Table2[Date Notified (Adjusted)],"&lt;"&amp;J$3,Table2[Calculated Location],"*"&amp;$D44&amp;"*")</f>
        <v>#DIV/0!</v>
      </c>
      <c r="J44" s="164" t="e">
        <f ca="1">COUNTIFS(Table2[Date Notified (Adjusted)],"&gt;="&amp;J$3,Table2[Date Notified (Adjusted)],"&lt;"&amp;K$3,Table2[Level of Review Required],"*"&amp;$AC$28&amp;"*",Table2[Calculated Location],"*"&amp;$D44&amp;"*")/COUNTIFS(Table2[ReviewDecision],"*decision*",Table2[Date Notified (Adjusted)],"&gt;="&amp;J$3,Table2[Date Notified (Adjusted)],"&lt;"&amp;K$3,Table2[Calculated Location],"*"&amp;$D44&amp;"*")</f>
        <v>#DIV/0!</v>
      </c>
      <c r="K44" s="164" t="e">
        <f ca="1">COUNTIFS(Table2[Date Notified (Adjusted)],"&gt;="&amp;K$3,Table2[Date Notified (Adjusted)],"&lt;"&amp;L$3,Table2[Level of Review Required],"*"&amp;$AC$28&amp;"*",Table2[Calculated Location],"*"&amp;$D44&amp;"*")/COUNTIFS(Table2[ReviewDecision],"*decision*",Table2[Date Notified (Adjusted)],"&gt;="&amp;K$3,Table2[Date Notified (Adjusted)],"&lt;"&amp;L$3,Table2[Calculated Location],"*"&amp;$D44&amp;"*")</f>
        <v>#DIV/0!</v>
      </c>
      <c r="L44" s="164" t="e">
        <f ca="1">COUNTIFS(Table2[Date Notified (Adjusted)],"&gt;="&amp;L$3,Table2[Date Notified (Adjusted)],"&lt;"&amp;M$3,Table2[Level of Review Required],"*"&amp;$AC$28&amp;"*",Table2[Calculated Location],"*"&amp;$D44&amp;"*")/COUNTIFS(Table2[ReviewDecision],"*decision*",Table2[Date Notified (Adjusted)],"&gt;="&amp;L$3,Table2[Date Notified (Adjusted)],"&lt;"&amp;M$3,Table2[Calculated Location],"*"&amp;$D44&amp;"*")</f>
        <v>#DIV/0!</v>
      </c>
      <c r="M44" s="164" t="e">
        <f ca="1">COUNTIFS(Table2[Date Notified (Adjusted)],"&gt;="&amp;M$3,Table2[Date Notified (Adjusted)],"&lt;"&amp;N$3,Table2[Level of Review Required],"*"&amp;$AC$28&amp;"*",Table2[Calculated Location],"*"&amp;$D44&amp;"*")/COUNTIFS(Table2[ReviewDecision],"*decision*",Table2[Date Notified (Adjusted)],"&gt;="&amp;M$3,Table2[Date Notified (Adjusted)],"&lt;"&amp;N$3,Table2[Calculated Location],"*"&amp;$D44&amp;"*")</f>
        <v>#DIV/0!</v>
      </c>
      <c r="N44" s="164" t="e">
        <f ca="1">COUNTIFS(Table2[Date Notified (Adjusted)],"&gt;="&amp;N$3,Table2[Date Notified (Adjusted)],"&lt;"&amp;O$3,Table2[Level of Review Required],"*"&amp;$AC$28&amp;"*",Table2[Calculated Location],"*"&amp;$D44&amp;"*")/COUNTIFS(Table2[ReviewDecision],"*decision*",Table2[Date Notified (Adjusted)],"&gt;="&amp;N$3,Table2[Date Notified (Adjusted)],"&lt;"&amp;O$3,Table2[Calculated Location],"*"&amp;$D44&amp;"*")</f>
        <v>#DIV/0!</v>
      </c>
      <c r="O44" s="164" t="e">
        <f ca="1">COUNTIFS(Table2[Date Notified (Adjusted)],"&gt;="&amp;O$3,Table2[Date Notified (Adjusted)],"&lt;"&amp;P$3,Table2[Level of Review Required],"*"&amp;$AC$28&amp;"*",Table2[Calculated Location],"*"&amp;$D44&amp;"*")/COUNTIFS(Table2[ReviewDecision],"*decision*",Table2[Date Notified (Adjusted)],"&gt;="&amp;O$3,Table2[Date Notified (Adjusted)],"&lt;"&amp;P$3,Table2[Calculated Location],"*"&amp;$D44&amp;"*")</f>
        <v>#DIV/0!</v>
      </c>
      <c r="P44" s="164" t="e">
        <f ca="1">COUNTIFS(Table2[Date Notified (Adjusted)],"&gt;="&amp;P$3,Table2[Date Notified (Adjusted)],"&lt;"&amp;Q$3,Table2[Level of Review Required],"*"&amp;$AC$28&amp;"*",Table2[Calculated Location],"*"&amp;$D44&amp;"*")/COUNTIFS(Table2[ReviewDecision],"*decision*",Table2[Date Notified (Adjusted)],"&gt;="&amp;P$3,Table2[Date Notified (Adjusted)],"&lt;"&amp;Q$3,Table2[Calculated Location],"*"&amp;$D44&amp;"*")</f>
        <v>#DIV/0!</v>
      </c>
      <c r="Q44" s="164" t="e">
        <f ca="1">COUNTIFS(Table2[Date Notified (Adjusted)],"&gt;="&amp;Q$3,Table2[Date Notified (Adjusted)],"&lt;"&amp;R$3,Table2[Level of Review Required],"*"&amp;$AC$28&amp;"*",Table2[Calculated Location],"*"&amp;$D44&amp;"*")/COUNTIFS(Table2[ReviewDecision],"*decision*",Table2[Date Notified (Adjusted)],"&gt;="&amp;Q$3,Table2[Date Notified (Adjusted)],"&lt;"&amp;R$3,Table2[Calculated Location],"*"&amp;$D44&amp;"*")</f>
        <v>#DIV/0!</v>
      </c>
      <c r="R44" s="164" t="e">
        <f ca="1">COUNTIFS(Table2[Date Notified (Adjusted)],"&gt;="&amp;R$3,Table2[Date Notified (Adjusted)],"&lt;"&amp;S$3,Table2[Level of Review Required],"*"&amp;$AC$28&amp;"*",Table2[Calculated Location],"*"&amp;$D44&amp;"*")/COUNTIFS(Table2[ReviewDecision],"*decision*",Table2[Date Notified (Adjusted)],"&gt;="&amp;R$3,Table2[Date Notified (Adjusted)],"&lt;"&amp;S$3,Table2[Calculated Location],"*"&amp;$D44&amp;"*")</f>
        <v>#DIV/0!</v>
      </c>
      <c r="S44" s="164" t="e">
        <f ca="1">COUNTIFS(Table2[Date Notified (Adjusted)],"&gt;="&amp;S$3,Table2[Date Notified (Adjusted)],"&lt;"&amp;T$3,Table2[Level of Review Required],"*"&amp;$AC$28&amp;"*",Table2[Calculated Location],"*"&amp;$D44&amp;"*")/COUNTIFS(Table2[ReviewDecision],"*decision*",Table2[Date Notified (Adjusted)],"&gt;="&amp;S$3,Table2[Date Notified (Adjusted)],"&lt;"&amp;T$3,Table2[Calculated Location],"*"&amp;$D44&amp;"*")</f>
        <v>#DIV/0!</v>
      </c>
      <c r="T44" s="164" t="e">
        <f ca="1">COUNTIFS(Table2[Date Notified (Adjusted)],"&gt;="&amp;T$3,Table2[Date Notified (Adjusted)],"&lt;"&amp;U$3,Table2[Level of Review Required],"*"&amp;$AC$28&amp;"*",Table2[Calculated Location],"*"&amp;$D44&amp;"*")/COUNTIFS(Table2[ReviewDecision],"*decision*",Table2[Date Notified (Adjusted)],"&gt;="&amp;T$3,Table2[Date Notified (Adjusted)],"&lt;"&amp;U$3,Table2[Calculated Location],"*"&amp;$D44&amp;"*")</f>
        <v>#DIV/0!</v>
      </c>
      <c r="U44" s="161"/>
      <c r="V44" s="161"/>
      <c r="W44" s="161">
        <f ca="1">COUNTIFS(Table2[Date Notified (Adjusted)],"&gt;="&amp;start125,Table2[Date Notified (Adjusted)],"&lt;="&amp;closeREP,Table2[Calculated Location],"*"&amp;$D44&amp;"*",Table2[Level of Review Required],"*"&amp;$AC$28&amp;"*")</f>
        <v>0</v>
      </c>
      <c r="X44" s="164" t="e">
        <f t="shared" ca="1" si="20"/>
        <v>#DIV/0!</v>
      </c>
      <c r="Y44" s="223">
        <f ca="1">COUNTIFS(Table2[ReviewDecision],"*decision*",Table2[Date Notified (Adjusted)],"&gt;="&amp;start125,Table2[Date Notified (Adjusted)],"&lt;="&amp;closeREP,Table2[Calculated Location],"*"&amp;$D44&amp;"*")</f>
        <v>0</v>
      </c>
    </row>
    <row r="45" spans="2:25" x14ac:dyDescent="0.25">
      <c r="B45" s="222" t="s">
        <v>112</v>
      </c>
      <c r="C45" s="161"/>
      <c r="D45" s="162" t="s">
        <v>131</v>
      </c>
      <c r="E45" s="163" t="e">
        <f ca="1">COUNTIFS(Table2[Date Notified (Adjusted)],"&gt;="&amp;E$3,Table2[Date Notified (Adjusted)],"&lt;"&amp;F$3,Table2[Level of Review Required],"*"&amp;$AC$28&amp;"*",Table2[Calculated Location],"*"&amp;$D45&amp;"*")/COUNTIFS(Table2[ReviewDecision],"*decision*",Table2[Date Notified (Adjusted)],"&gt;="&amp;E$3,Table2[Date Notified (Adjusted)],"&lt;"&amp;F$3,Table2[Calculated Location],"*"&amp;$D45&amp;"*")</f>
        <v>#DIV/0!</v>
      </c>
      <c r="F45" s="164" t="e">
        <f ca="1">COUNTIFS(Table2[Date Notified (Adjusted)],"&gt;="&amp;F$3,Table2[Date Notified (Adjusted)],"&lt;"&amp;G$3,Table2[Level of Review Required],"*"&amp;$AC$28&amp;"*",Table2[Calculated Location],"*"&amp;$D45&amp;"*")/COUNTIFS(Table2[ReviewDecision],"*decision*",Table2[Date Notified (Adjusted)],"&gt;="&amp;F$3,Table2[Date Notified (Adjusted)],"&lt;"&amp;G$3,Table2[Calculated Location],"*"&amp;$D45&amp;"*")</f>
        <v>#DIV/0!</v>
      </c>
      <c r="G45" s="164" t="e">
        <f ca="1">COUNTIFS(Table2[Date Notified (Adjusted)],"&gt;="&amp;G$3,Table2[Date Notified (Adjusted)],"&lt;"&amp;H$3,Table2[Level of Review Required],"*"&amp;$AC$28&amp;"*",Table2[Calculated Location],"*"&amp;$D45&amp;"*")/COUNTIFS(Table2[ReviewDecision],"*decision*",Table2[Date Notified (Adjusted)],"&gt;="&amp;G$3,Table2[Date Notified (Adjusted)],"&lt;"&amp;H$3,Table2[Calculated Location],"*"&amp;$D45&amp;"*")</f>
        <v>#DIV/0!</v>
      </c>
      <c r="H45" s="164" t="e">
        <f ca="1">COUNTIFS(Table2[Date Notified (Adjusted)],"&gt;="&amp;H$3,Table2[Date Notified (Adjusted)],"&lt;"&amp;I$3,Table2[Level of Review Required],"*"&amp;$AC$28&amp;"*",Table2[Calculated Location],"*"&amp;$D45&amp;"*")/COUNTIFS(Table2[ReviewDecision],"*decision*",Table2[Date Notified (Adjusted)],"&gt;="&amp;H$3,Table2[Date Notified (Adjusted)],"&lt;"&amp;I$3,Table2[Calculated Location],"*"&amp;$D45&amp;"*")</f>
        <v>#DIV/0!</v>
      </c>
      <c r="I45" s="164" t="e">
        <f ca="1">COUNTIFS(Table2[Date Notified (Adjusted)],"&gt;="&amp;I$3,Table2[Date Notified (Adjusted)],"&lt;"&amp;J$3,Table2[Level of Review Required],"*"&amp;$AC$28&amp;"*",Table2[Calculated Location],"*"&amp;$D45&amp;"*")/COUNTIFS(Table2[ReviewDecision],"*decision*",Table2[Date Notified (Adjusted)],"&gt;="&amp;I$3,Table2[Date Notified (Adjusted)],"&lt;"&amp;J$3,Table2[Calculated Location],"*"&amp;$D45&amp;"*")</f>
        <v>#DIV/0!</v>
      </c>
      <c r="J45" s="164" t="e">
        <f ca="1">COUNTIFS(Table2[Date Notified (Adjusted)],"&gt;="&amp;J$3,Table2[Date Notified (Adjusted)],"&lt;"&amp;K$3,Table2[Level of Review Required],"*"&amp;$AC$28&amp;"*",Table2[Calculated Location],"*"&amp;$D45&amp;"*")/COUNTIFS(Table2[ReviewDecision],"*decision*",Table2[Date Notified (Adjusted)],"&gt;="&amp;J$3,Table2[Date Notified (Adjusted)],"&lt;"&amp;K$3,Table2[Calculated Location],"*"&amp;$D45&amp;"*")</f>
        <v>#DIV/0!</v>
      </c>
      <c r="K45" s="164" t="e">
        <f ca="1">COUNTIFS(Table2[Date Notified (Adjusted)],"&gt;="&amp;K$3,Table2[Date Notified (Adjusted)],"&lt;"&amp;L$3,Table2[Level of Review Required],"*"&amp;$AC$28&amp;"*",Table2[Calculated Location],"*"&amp;$D45&amp;"*")/COUNTIFS(Table2[ReviewDecision],"*decision*",Table2[Date Notified (Adjusted)],"&gt;="&amp;K$3,Table2[Date Notified (Adjusted)],"&lt;"&amp;L$3,Table2[Calculated Location],"*"&amp;$D45&amp;"*")</f>
        <v>#DIV/0!</v>
      </c>
      <c r="L45" s="164" t="e">
        <f ca="1">COUNTIFS(Table2[Date Notified (Adjusted)],"&gt;="&amp;L$3,Table2[Date Notified (Adjusted)],"&lt;"&amp;M$3,Table2[Level of Review Required],"*"&amp;$AC$28&amp;"*",Table2[Calculated Location],"*"&amp;$D45&amp;"*")/COUNTIFS(Table2[ReviewDecision],"*decision*",Table2[Date Notified (Adjusted)],"&gt;="&amp;L$3,Table2[Date Notified (Adjusted)],"&lt;"&amp;M$3,Table2[Calculated Location],"*"&amp;$D45&amp;"*")</f>
        <v>#DIV/0!</v>
      </c>
      <c r="M45" s="164" t="e">
        <f ca="1">COUNTIFS(Table2[Date Notified (Adjusted)],"&gt;="&amp;M$3,Table2[Date Notified (Adjusted)],"&lt;"&amp;N$3,Table2[Level of Review Required],"*"&amp;$AC$28&amp;"*",Table2[Calculated Location],"*"&amp;$D45&amp;"*")/COUNTIFS(Table2[ReviewDecision],"*decision*",Table2[Date Notified (Adjusted)],"&gt;="&amp;M$3,Table2[Date Notified (Adjusted)],"&lt;"&amp;N$3,Table2[Calculated Location],"*"&amp;$D45&amp;"*")</f>
        <v>#DIV/0!</v>
      </c>
      <c r="N45" s="164" t="e">
        <f ca="1">COUNTIFS(Table2[Date Notified (Adjusted)],"&gt;="&amp;N$3,Table2[Date Notified (Adjusted)],"&lt;"&amp;O$3,Table2[Level of Review Required],"*"&amp;$AC$28&amp;"*",Table2[Calculated Location],"*"&amp;$D45&amp;"*")/COUNTIFS(Table2[ReviewDecision],"*decision*",Table2[Date Notified (Adjusted)],"&gt;="&amp;N$3,Table2[Date Notified (Adjusted)],"&lt;"&amp;O$3,Table2[Calculated Location],"*"&amp;$D45&amp;"*")</f>
        <v>#DIV/0!</v>
      </c>
      <c r="O45" s="164" t="e">
        <f ca="1">COUNTIFS(Table2[Date Notified (Adjusted)],"&gt;="&amp;O$3,Table2[Date Notified (Adjusted)],"&lt;"&amp;P$3,Table2[Level of Review Required],"*"&amp;$AC$28&amp;"*",Table2[Calculated Location],"*"&amp;$D45&amp;"*")/COUNTIFS(Table2[ReviewDecision],"*decision*",Table2[Date Notified (Adjusted)],"&gt;="&amp;O$3,Table2[Date Notified (Adjusted)],"&lt;"&amp;P$3,Table2[Calculated Location],"*"&amp;$D45&amp;"*")</f>
        <v>#DIV/0!</v>
      </c>
      <c r="P45" s="164" t="e">
        <f ca="1">COUNTIFS(Table2[Date Notified (Adjusted)],"&gt;="&amp;P$3,Table2[Date Notified (Adjusted)],"&lt;"&amp;Q$3,Table2[Level of Review Required],"*"&amp;$AC$28&amp;"*",Table2[Calculated Location],"*"&amp;$D45&amp;"*")/COUNTIFS(Table2[ReviewDecision],"*decision*",Table2[Date Notified (Adjusted)],"&gt;="&amp;P$3,Table2[Date Notified (Adjusted)],"&lt;"&amp;Q$3,Table2[Calculated Location],"*"&amp;$D45&amp;"*")</f>
        <v>#DIV/0!</v>
      </c>
      <c r="Q45" s="164" t="e">
        <f ca="1">COUNTIFS(Table2[Date Notified (Adjusted)],"&gt;="&amp;Q$3,Table2[Date Notified (Adjusted)],"&lt;"&amp;R$3,Table2[Level of Review Required],"*"&amp;$AC$28&amp;"*",Table2[Calculated Location],"*"&amp;$D45&amp;"*")/COUNTIFS(Table2[ReviewDecision],"*decision*",Table2[Date Notified (Adjusted)],"&gt;="&amp;Q$3,Table2[Date Notified (Adjusted)],"&lt;"&amp;R$3,Table2[Calculated Location],"*"&amp;$D45&amp;"*")</f>
        <v>#DIV/0!</v>
      </c>
      <c r="R45" s="164" t="e">
        <f ca="1">COUNTIFS(Table2[Date Notified (Adjusted)],"&gt;="&amp;R$3,Table2[Date Notified (Adjusted)],"&lt;"&amp;S$3,Table2[Level of Review Required],"*"&amp;$AC$28&amp;"*",Table2[Calculated Location],"*"&amp;$D45&amp;"*")/COUNTIFS(Table2[ReviewDecision],"*decision*",Table2[Date Notified (Adjusted)],"&gt;="&amp;R$3,Table2[Date Notified (Adjusted)],"&lt;"&amp;S$3,Table2[Calculated Location],"*"&amp;$D45&amp;"*")</f>
        <v>#DIV/0!</v>
      </c>
      <c r="S45" s="164" t="e">
        <f ca="1">COUNTIFS(Table2[Date Notified (Adjusted)],"&gt;="&amp;S$3,Table2[Date Notified (Adjusted)],"&lt;"&amp;T$3,Table2[Level of Review Required],"*"&amp;$AC$28&amp;"*",Table2[Calculated Location],"*"&amp;$D45&amp;"*")/COUNTIFS(Table2[ReviewDecision],"*decision*",Table2[Date Notified (Adjusted)],"&gt;="&amp;S$3,Table2[Date Notified (Adjusted)],"&lt;"&amp;T$3,Table2[Calculated Location],"*"&amp;$D45&amp;"*")</f>
        <v>#DIV/0!</v>
      </c>
      <c r="T45" s="164" t="e">
        <f ca="1">COUNTIFS(Table2[Date Notified (Adjusted)],"&gt;="&amp;T$3,Table2[Date Notified (Adjusted)],"&lt;"&amp;U$3,Table2[Level of Review Required],"*"&amp;$AC$28&amp;"*",Table2[Calculated Location],"*"&amp;$D45&amp;"*")/COUNTIFS(Table2[ReviewDecision],"*decision*",Table2[Date Notified (Adjusted)],"&gt;="&amp;T$3,Table2[Date Notified (Adjusted)],"&lt;"&amp;U$3,Table2[Calculated Location],"*"&amp;$D45&amp;"*")</f>
        <v>#DIV/0!</v>
      </c>
      <c r="U45" s="161"/>
      <c r="V45" s="161"/>
      <c r="W45" s="161">
        <f ca="1">COUNTIFS(Table2[Date Notified (Adjusted)],"&gt;="&amp;start125,Table2[Date Notified (Adjusted)],"&lt;="&amp;closeREP,Table2[Calculated Location],"*"&amp;$D45&amp;"*",Table2[Level of Review Required],"*"&amp;$AC$28&amp;"*")</f>
        <v>0</v>
      </c>
      <c r="X45" s="164" t="e">
        <f t="shared" ca="1" si="20"/>
        <v>#DIV/0!</v>
      </c>
      <c r="Y45" s="223">
        <f ca="1">COUNTIFS(Table2[ReviewDecision],"*decision*",Table2[Date Notified (Adjusted)],"&gt;="&amp;start125,Table2[Date Notified (Adjusted)],"&lt;="&amp;closeREP,Table2[Calculated Location],"*"&amp;$D45&amp;"*")</f>
        <v>0</v>
      </c>
    </row>
    <row r="46" spans="2:25" x14ac:dyDescent="0.25">
      <c r="B46" s="222" t="s">
        <v>113</v>
      </c>
      <c r="C46" s="161"/>
      <c r="D46" s="162" t="s">
        <v>132</v>
      </c>
      <c r="E46" s="163" t="e">
        <f ca="1">COUNTIFS(Table2[Date Notified (Adjusted)],"&gt;="&amp;E$3,Table2[Date Notified (Adjusted)],"&lt;"&amp;F$3,Table2[Level of Review Required],"*"&amp;$AC$28&amp;"*",Table2[Calculated Location],"*"&amp;$D46&amp;"*")/COUNTIFS(Table2[ReviewDecision],"*decision*",Table2[Date Notified (Adjusted)],"&gt;="&amp;E$3,Table2[Date Notified (Adjusted)],"&lt;"&amp;F$3,Table2[Calculated Location],"*"&amp;$D46&amp;"*")</f>
        <v>#DIV/0!</v>
      </c>
      <c r="F46" s="164" t="e">
        <f ca="1">COUNTIFS(Table2[Date Notified (Adjusted)],"&gt;="&amp;F$3,Table2[Date Notified (Adjusted)],"&lt;"&amp;G$3,Table2[Level of Review Required],"*"&amp;$AC$28&amp;"*",Table2[Calculated Location],"*"&amp;$D46&amp;"*")/COUNTIFS(Table2[ReviewDecision],"*decision*",Table2[Date Notified (Adjusted)],"&gt;="&amp;F$3,Table2[Date Notified (Adjusted)],"&lt;"&amp;G$3,Table2[Calculated Location],"*"&amp;$D46&amp;"*")</f>
        <v>#DIV/0!</v>
      </c>
      <c r="G46" s="164" t="e">
        <f ca="1">COUNTIFS(Table2[Date Notified (Adjusted)],"&gt;="&amp;G$3,Table2[Date Notified (Adjusted)],"&lt;"&amp;H$3,Table2[Level of Review Required],"*"&amp;$AC$28&amp;"*",Table2[Calculated Location],"*"&amp;$D46&amp;"*")/COUNTIFS(Table2[ReviewDecision],"*decision*",Table2[Date Notified (Adjusted)],"&gt;="&amp;G$3,Table2[Date Notified (Adjusted)],"&lt;"&amp;H$3,Table2[Calculated Location],"*"&amp;$D46&amp;"*")</f>
        <v>#DIV/0!</v>
      </c>
      <c r="H46" s="164" t="e">
        <f ca="1">COUNTIFS(Table2[Date Notified (Adjusted)],"&gt;="&amp;H$3,Table2[Date Notified (Adjusted)],"&lt;"&amp;I$3,Table2[Level of Review Required],"*"&amp;$AC$28&amp;"*",Table2[Calculated Location],"*"&amp;$D46&amp;"*")/COUNTIFS(Table2[ReviewDecision],"*decision*",Table2[Date Notified (Adjusted)],"&gt;="&amp;H$3,Table2[Date Notified (Adjusted)],"&lt;"&amp;I$3,Table2[Calculated Location],"*"&amp;$D46&amp;"*")</f>
        <v>#DIV/0!</v>
      </c>
      <c r="I46" s="164" t="e">
        <f ca="1">COUNTIFS(Table2[Date Notified (Adjusted)],"&gt;="&amp;I$3,Table2[Date Notified (Adjusted)],"&lt;"&amp;J$3,Table2[Level of Review Required],"*"&amp;$AC$28&amp;"*",Table2[Calculated Location],"*"&amp;$D46&amp;"*")/COUNTIFS(Table2[ReviewDecision],"*decision*",Table2[Date Notified (Adjusted)],"&gt;="&amp;I$3,Table2[Date Notified (Adjusted)],"&lt;"&amp;J$3,Table2[Calculated Location],"*"&amp;$D46&amp;"*")</f>
        <v>#DIV/0!</v>
      </c>
      <c r="J46" s="164" t="e">
        <f ca="1">COUNTIFS(Table2[Date Notified (Adjusted)],"&gt;="&amp;J$3,Table2[Date Notified (Adjusted)],"&lt;"&amp;K$3,Table2[Level of Review Required],"*"&amp;$AC$28&amp;"*",Table2[Calculated Location],"*"&amp;$D46&amp;"*")/COUNTIFS(Table2[ReviewDecision],"*decision*",Table2[Date Notified (Adjusted)],"&gt;="&amp;J$3,Table2[Date Notified (Adjusted)],"&lt;"&amp;K$3,Table2[Calculated Location],"*"&amp;$D46&amp;"*")</f>
        <v>#DIV/0!</v>
      </c>
      <c r="K46" s="164" t="e">
        <f ca="1">COUNTIFS(Table2[Date Notified (Adjusted)],"&gt;="&amp;K$3,Table2[Date Notified (Adjusted)],"&lt;"&amp;L$3,Table2[Level of Review Required],"*"&amp;$AC$28&amp;"*",Table2[Calculated Location],"*"&amp;$D46&amp;"*")/COUNTIFS(Table2[ReviewDecision],"*decision*",Table2[Date Notified (Adjusted)],"&gt;="&amp;K$3,Table2[Date Notified (Adjusted)],"&lt;"&amp;L$3,Table2[Calculated Location],"*"&amp;$D46&amp;"*")</f>
        <v>#DIV/0!</v>
      </c>
      <c r="L46" s="164" t="e">
        <f ca="1">COUNTIFS(Table2[Date Notified (Adjusted)],"&gt;="&amp;L$3,Table2[Date Notified (Adjusted)],"&lt;"&amp;M$3,Table2[Level of Review Required],"*"&amp;$AC$28&amp;"*",Table2[Calculated Location],"*"&amp;$D46&amp;"*")/COUNTIFS(Table2[ReviewDecision],"*decision*",Table2[Date Notified (Adjusted)],"&gt;="&amp;L$3,Table2[Date Notified (Adjusted)],"&lt;"&amp;M$3,Table2[Calculated Location],"*"&amp;$D46&amp;"*")</f>
        <v>#DIV/0!</v>
      </c>
      <c r="M46" s="164" t="e">
        <f ca="1">COUNTIFS(Table2[Date Notified (Adjusted)],"&gt;="&amp;M$3,Table2[Date Notified (Adjusted)],"&lt;"&amp;N$3,Table2[Level of Review Required],"*"&amp;$AC$28&amp;"*",Table2[Calculated Location],"*"&amp;$D46&amp;"*")/COUNTIFS(Table2[ReviewDecision],"*decision*",Table2[Date Notified (Adjusted)],"&gt;="&amp;M$3,Table2[Date Notified (Adjusted)],"&lt;"&amp;N$3,Table2[Calculated Location],"*"&amp;$D46&amp;"*")</f>
        <v>#DIV/0!</v>
      </c>
      <c r="N46" s="164" t="e">
        <f ca="1">COUNTIFS(Table2[Date Notified (Adjusted)],"&gt;="&amp;N$3,Table2[Date Notified (Adjusted)],"&lt;"&amp;O$3,Table2[Level of Review Required],"*"&amp;$AC$28&amp;"*",Table2[Calculated Location],"*"&amp;$D46&amp;"*")/COUNTIFS(Table2[ReviewDecision],"*decision*",Table2[Date Notified (Adjusted)],"&gt;="&amp;N$3,Table2[Date Notified (Adjusted)],"&lt;"&amp;O$3,Table2[Calculated Location],"*"&amp;$D46&amp;"*")</f>
        <v>#DIV/0!</v>
      </c>
      <c r="O46" s="164" t="e">
        <f ca="1">COUNTIFS(Table2[Date Notified (Adjusted)],"&gt;="&amp;O$3,Table2[Date Notified (Adjusted)],"&lt;"&amp;P$3,Table2[Level of Review Required],"*"&amp;$AC$28&amp;"*",Table2[Calculated Location],"*"&amp;$D46&amp;"*")/COUNTIFS(Table2[ReviewDecision],"*decision*",Table2[Date Notified (Adjusted)],"&gt;="&amp;O$3,Table2[Date Notified (Adjusted)],"&lt;"&amp;P$3,Table2[Calculated Location],"*"&amp;$D46&amp;"*")</f>
        <v>#DIV/0!</v>
      </c>
      <c r="P46" s="164" t="e">
        <f ca="1">COUNTIFS(Table2[Date Notified (Adjusted)],"&gt;="&amp;P$3,Table2[Date Notified (Adjusted)],"&lt;"&amp;Q$3,Table2[Level of Review Required],"*"&amp;$AC$28&amp;"*",Table2[Calculated Location],"*"&amp;$D46&amp;"*")/COUNTIFS(Table2[ReviewDecision],"*decision*",Table2[Date Notified (Adjusted)],"&gt;="&amp;P$3,Table2[Date Notified (Adjusted)],"&lt;"&amp;Q$3,Table2[Calculated Location],"*"&amp;$D46&amp;"*")</f>
        <v>#DIV/0!</v>
      </c>
      <c r="Q46" s="164" t="e">
        <f ca="1">COUNTIFS(Table2[Date Notified (Adjusted)],"&gt;="&amp;Q$3,Table2[Date Notified (Adjusted)],"&lt;"&amp;R$3,Table2[Level of Review Required],"*"&amp;$AC$28&amp;"*",Table2[Calculated Location],"*"&amp;$D46&amp;"*")/COUNTIFS(Table2[ReviewDecision],"*decision*",Table2[Date Notified (Adjusted)],"&gt;="&amp;Q$3,Table2[Date Notified (Adjusted)],"&lt;"&amp;R$3,Table2[Calculated Location],"*"&amp;$D46&amp;"*")</f>
        <v>#DIV/0!</v>
      </c>
      <c r="R46" s="164" t="e">
        <f ca="1">COUNTIFS(Table2[Date Notified (Adjusted)],"&gt;="&amp;R$3,Table2[Date Notified (Adjusted)],"&lt;"&amp;S$3,Table2[Level of Review Required],"*"&amp;$AC$28&amp;"*",Table2[Calculated Location],"*"&amp;$D46&amp;"*")/COUNTIFS(Table2[ReviewDecision],"*decision*",Table2[Date Notified (Adjusted)],"&gt;="&amp;R$3,Table2[Date Notified (Adjusted)],"&lt;"&amp;S$3,Table2[Calculated Location],"*"&amp;$D46&amp;"*")</f>
        <v>#DIV/0!</v>
      </c>
      <c r="S46" s="164" t="e">
        <f ca="1">COUNTIFS(Table2[Date Notified (Adjusted)],"&gt;="&amp;S$3,Table2[Date Notified (Adjusted)],"&lt;"&amp;T$3,Table2[Level of Review Required],"*"&amp;$AC$28&amp;"*",Table2[Calculated Location],"*"&amp;$D46&amp;"*")/COUNTIFS(Table2[ReviewDecision],"*decision*",Table2[Date Notified (Adjusted)],"&gt;="&amp;S$3,Table2[Date Notified (Adjusted)],"&lt;"&amp;T$3,Table2[Calculated Location],"*"&amp;$D46&amp;"*")</f>
        <v>#DIV/0!</v>
      </c>
      <c r="T46" s="164" t="e">
        <f ca="1">COUNTIFS(Table2[Date Notified (Adjusted)],"&gt;="&amp;T$3,Table2[Date Notified (Adjusted)],"&lt;"&amp;U$3,Table2[Level of Review Required],"*"&amp;$AC$28&amp;"*",Table2[Calculated Location],"*"&amp;$D46&amp;"*")/COUNTIFS(Table2[ReviewDecision],"*decision*",Table2[Date Notified (Adjusted)],"&gt;="&amp;T$3,Table2[Date Notified (Adjusted)],"&lt;"&amp;U$3,Table2[Calculated Location],"*"&amp;$D46&amp;"*")</f>
        <v>#DIV/0!</v>
      </c>
      <c r="U46" s="161"/>
      <c r="V46" s="161"/>
      <c r="W46" s="161">
        <f ca="1">COUNTIFS(Table2[Date Notified (Adjusted)],"&gt;="&amp;start125,Table2[Date Notified (Adjusted)],"&lt;="&amp;closeREP,Table2[Calculated Location],"*"&amp;$D46&amp;"*",Table2[Level of Review Required],"*"&amp;$AC$28&amp;"*")</f>
        <v>0</v>
      </c>
      <c r="X46" s="164" t="e">
        <f t="shared" ca="1" si="20"/>
        <v>#DIV/0!</v>
      </c>
      <c r="Y46" s="223">
        <f ca="1">COUNTIFS(Table2[ReviewDecision],"*decision*",Table2[Date Notified (Adjusted)],"&gt;="&amp;start125,Table2[Date Notified (Adjusted)],"&lt;="&amp;closeREP,Table2[Calculated Location],"*"&amp;$D46&amp;"*")</f>
        <v>0</v>
      </c>
    </row>
    <row r="47" spans="2:25" x14ac:dyDescent="0.25">
      <c r="B47" s="224" t="s">
        <v>80</v>
      </c>
      <c r="C47" s="166"/>
      <c r="D47" s="171" t="s">
        <v>45</v>
      </c>
      <c r="E47" s="168" t="e">
        <f ca="1">COUNTIFS(Table2[Date Notified (Adjusted)],"&gt;="&amp;E$3,Table2[Date Notified (Adjusted)],"&lt;"&amp;F$3,Table2[Level of Review Required],"*"&amp;$AC$28&amp;"*",Table2[Calculated Location],"*"&amp;$D47&amp;"*")/COUNTIFS(Table2[ReviewDecision],"*decision*",Table2[Date Notified (Adjusted)],"&gt;="&amp;E$3,Table2[Date Notified (Adjusted)],"&lt;"&amp;F$3,Table2[Calculated Location],"*"&amp;$D47&amp;"*")</f>
        <v>#DIV/0!</v>
      </c>
      <c r="F47" s="169" t="e">
        <f ca="1">COUNTIFS(Table2[Date Notified (Adjusted)],"&gt;="&amp;F$3,Table2[Date Notified (Adjusted)],"&lt;"&amp;G$3,Table2[Level of Review Required],"*"&amp;$AC$28&amp;"*",Table2[Calculated Location],"*"&amp;$D47&amp;"*")/COUNTIFS(Table2[ReviewDecision],"*decision*",Table2[Date Notified (Adjusted)],"&gt;="&amp;F$3,Table2[Date Notified (Adjusted)],"&lt;"&amp;G$3,Table2[Calculated Location],"*"&amp;$D47&amp;"*")</f>
        <v>#DIV/0!</v>
      </c>
      <c r="G47" s="169" t="e">
        <f ca="1">COUNTIFS(Table2[Date Notified (Adjusted)],"&gt;="&amp;G$3,Table2[Date Notified (Adjusted)],"&lt;"&amp;H$3,Table2[Level of Review Required],"*"&amp;$AC$28&amp;"*",Table2[Calculated Location],"*"&amp;$D47&amp;"*")/COUNTIFS(Table2[ReviewDecision],"*decision*",Table2[Date Notified (Adjusted)],"&gt;="&amp;G$3,Table2[Date Notified (Adjusted)],"&lt;"&amp;H$3,Table2[Calculated Location],"*"&amp;$D47&amp;"*")</f>
        <v>#DIV/0!</v>
      </c>
      <c r="H47" s="169" t="e">
        <f ca="1">COUNTIFS(Table2[Date Notified (Adjusted)],"&gt;="&amp;H$3,Table2[Date Notified (Adjusted)],"&lt;"&amp;I$3,Table2[Level of Review Required],"*"&amp;$AC$28&amp;"*",Table2[Calculated Location],"*"&amp;$D47&amp;"*")/COUNTIFS(Table2[ReviewDecision],"*decision*",Table2[Date Notified (Adjusted)],"&gt;="&amp;H$3,Table2[Date Notified (Adjusted)],"&lt;"&amp;I$3,Table2[Calculated Location],"*"&amp;$D47&amp;"*")</f>
        <v>#DIV/0!</v>
      </c>
      <c r="I47" s="169" t="e">
        <f ca="1">COUNTIFS(Table2[Date Notified (Adjusted)],"&gt;="&amp;I$3,Table2[Date Notified (Adjusted)],"&lt;"&amp;J$3,Table2[Level of Review Required],"*"&amp;$AC$28&amp;"*",Table2[Calculated Location],"*"&amp;$D47&amp;"*")/COUNTIFS(Table2[ReviewDecision],"*decision*",Table2[Date Notified (Adjusted)],"&gt;="&amp;I$3,Table2[Date Notified (Adjusted)],"&lt;"&amp;J$3,Table2[Calculated Location],"*"&amp;$D47&amp;"*")</f>
        <v>#DIV/0!</v>
      </c>
      <c r="J47" s="169" t="e">
        <f ca="1">COUNTIFS(Table2[Date Notified (Adjusted)],"&gt;="&amp;J$3,Table2[Date Notified (Adjusted)],"&lt;"&amp;K$3,Table2[Level of Review Required],"*"&amp;$AC$28&amp;"*",Table2[Calculated Location],"*"&amp;$D47&amp;"*")/COUNTIFS(Table2[ReviewDecision],"*decision*",Table2[Date Notified (Adjusted)],"&gt;="&amp;J$3,Table2[Date Notified (Adjusted)],"&lt;"&amp;K$3,Table2[Calculated Location],"*"&amp;$D47&amp;"*")</f>
        <v>#DIV/0!</v>
      </c>
      <c r="K47" s="169" t="e">
        <f ca="1">COUNTIFS(Table2[Date Notified (Adjusted)],"&gt;="&amp;K$3,Table2[Date Notified (Adjusted)],"&lt;"&amp;L$3,Table2[Level of Review Required],"*"&amp;$AC$28&amp;"*",Table2[Calculated Location],"*"&amp;$D47&amp;"*")/COUNTIFS(Table2[ReviewDecision],"*decision*",Table2[Date Notified (Adjusted)],"&gt;="&amp;K$3,Table2[Date Notified (Adjusted)],"&lt;"&amp;L$3,Table2[Calculated Location],"*"&amp;$D47&amp;"*")</f>
        <v>#DIV/0!</v>
      </c>
      <c r="L47" s="169" t="e">
        <f ca="1">COUNTIFS(Table2[Date Notified (Adjusted)],"&gt;="&amp;L$3,Table2[Date Notified (Adjusted)],"&lt;"&amp;M$3,Table2[Level of Review Required],"*"&amp;$AC$28&amp;"*",Table2[Calculated Location],"*"&amp;$D47&amp;"*")/COUNTIFS(Table2[ReviewDecision],"*decision*",Table2[Date Notified (Adjusted)],"&gt;="&amp;L$3,Table2[Date Notified (Adjusted)],"&lt;"&amp;M$3,Table2[Calculated Location],"*"&amp;$D47&amp;"*")</f>
        <v>#DIV/0!</v>
      </c>
      <c r="M47" s="169" t="e">
        <f ca="1">COUNTIFS(Table2[Date Notified (Adjusted)],"&gt;="&amp;M$3,Table2[Date Notified (Adjusted)],"&lt;"&amp;N$3,Table2[Level of Review Required],"*"&amp;$AC$28&amp;"*",Table2[Calculated Location],"*"&amp;$D47&amp;"*")/COUNTIFS(Table2[ReviewDecision],"*decision*",Table2[Date Notified (Adjusted)],"&gt;="&amp;M$3,Table2[Date Notified (Adjusted)],"&lt;"&amp;N$3,Table2[Calculated Location],"*"&amp;$D47&amp;"*")</f>
        <v>#DIV/0!</v>
      </c>
      <c r="N47" s="169" t="e">
        <f ca="1">COUNTIFS(Table2[Date Notified (Adjusted)],"&gt;="&amp;N$3,Table2[Date Notified (Adjusted)],"&lt;"&amp;O$3,Table2[Level of Review Required],"*"&amp;$AC$28&amp;"*",Table2[Calculated Location],"*"&amp;$D47&amp;"*")/COUNTIFS(Table2[ReviewDecision],"*decision*",Table2[Date Notified (Adjusted)],"&gt;="&amp;N$3,Table2[Date Notified (Adjusted)],"&lt;"&amp;O$3,Table2[Calculated Location],"*"&amp;$D47&amp;"*")</f>
        <v>#DIV/0!</v>
      </c>
      <c r="O47" s="169" t="e">
        <f ca="1">COUNTIFS(Table2[Date Notified (Adjusted)],"&gt;="&amp;O$3,Table2[Date Notified (Adjusted)],"&lt;"&amp;P$3,Table2[Level of Review Required],"*"&amp;$AC$28&amp;"*",Table2[Calculated Location],"*"&amp;$D47&amp;"*")/COUNTIFS(Table2[ReviewDecision],"*decision*",Table2[Date Notified (Adjusted)],"&gt;="&amp;O$3,Table2[Date Notified (Adjusted)],"&lt;"&amp;P$3,Table2[Calculated Location],"*"&amp;$D47&amp;"*")</f>
        <v>#DIV/0!</v>
      </c>
      <c r="P47" s="169" t="e">
        <f ca="1">COUNTIFS(Table2[Date Notified (Adjusted)],"&gt;="&amp;P$3,Table2[Date Notified (Adjusted)],"&lt;"&amp;Q$3,Table2[Level of Review Required],"*"&amp;$AC$28&amp;"*",Table2[Calculated Location],"*"&amp;$D47&amp;"*")/COUNTIFS(Table2[ReviewDecision],"*decision*",Table2[Date Notified (Adjusted)],"&gt;="&amp;P$3,Table2[Date Notified (Adjusted)],"&lt;"&amp;Q$3,Table2[Calculated Location],"*"&amp;$D47&amp;"*")</f>
        <v>#DIV/0!</v>
      </c>
      <c r="Q47" s="169" t="e">
        <f ca="1">COUNTIFS(Table2[Date Notified (Adjusted)],"&gt;="&amp;Q$3,Table2[Date Notified (Adjusted)],"&lt;"&amp;R$3,Table2[Level of Review Required],"*"&amp;$AC$28&amp;"*",Table2[Calculated Location],"*"&amp;$D47&amp;"*")/COUNTIFS(Table2[ReviewDecision],"*decision*",Table2[Date Notified (Adjusted)],"&gt;="&amp;Q$3,Table2[Date Notified (Adjusted)],"&lt;"&amp;R$3,Table2[Calculated Location],"*"&amp;$D47&amp;"*")</f>
        <v>#DIV/0!</v>
      </c>
      <c r="R47" s="169" t="e">
        <f ca="1">COUNTIFS(Table2[Date Notified (Adjusted)],"&gt;="&amp;R$3,Table2[Date Notified (Adjusted)],"&lt;"&amp;S$3,Table2[Level of Review Required],"*"&amp;$AC$28&amp;"*",Table2[Calculated Location],"*"&amp;$D47&amp;"*")/COUNTIFS(Table2[ReviewDecision],"*decision*",Table2[Date Notified (Adjusted)],"&gt;="&amp;R$3,Table2[Date Notified (Adjusted)],"&lt;"&amp;S$3,Table2[Calculated Location],"*"&amp;$D47&amp;"*")</f>
        <v>#DIV/0!</v>
      </c>
      <c r="S47" s="169" t="e">
        <f ca="1">COUNTIFS(Table2[Date Notified (Adjusted)],"&gt;="&amp;S$3,Table2[Date Notified (Adjusted)],"&lt;"&amp;T$3,Table2[Level of Review Required],"*"&amp;$AC$28&amp;"*",Table2[Calculated Location],"*"&amp;$D47&amp;"*")/COUNTIFS(Table2[ReviewDecision],"*decision*",Table2[Date Notified (Adjusted)],"&gt;="&amp;S$3,Table2[Date Notified (Adjusted)],"&lt;"&amp;T$3,Table2[Calculated Location],"*"&amp;$D47&amp;"*")</f>
        <v>#DIV/0!</v>
      </c>
      <c r="T47" s="169" t="e">
        <f ca="1">COUNTIFS(Table2[Date Notified (Adjusted)],"&gt;="&amp;T$3,Table2[Date Notified (Adjusted)],"&lt;"&amp;U$3,Table2[Level of Review Required],"*"&amp;$AC$28&amp;"*",Table2[Calculated Location],"*"&amp;$D47&amp;"*")/COUNTIFS(Table2[ReviewDecision],"*decision*",Table2[Date Notified (Adjusted)],"&gt;="&amp;T$3,Table2[Date Notified (Adjusted)],"&lt;"&amp;U$3,Table2[Calculated Location],"*"&amp;$D47&amp;"*")</f>
        <v>#DIV/0!</v>
      </c>
      <c r="U47" s="166"/>
      <c r="V47" s="166"/>
      <c r="W47" s="166">
        <f ca="1">COUNTIFS(Table2[Date Notified (Adjusted)],"&gt;="&amp;start125,Table2[Date Notified (Adjusted)],"&lt;="&amp;closeREP,Table2[Calculated Location],"*"&amp;$D47&amp;"*",Table2[Level of Review Required],"*"&amp;$AC$28&amp;"*")</f>
        <v>0</v>
      </c>
      <c r="X47" s="169" t="e">
        <f t="shared" ca="1" si="20"/>
        <v>#DIV/0!</v>
      </c>
      <c r="Y47" s="225">
        <f ca="1">COUNTIFS(Table2[ReviewDecision],"*decision*",Table2[Date Notified (Adjusted)],"&gt;="&amp;start125,Table2[Date Notified (Adjusted)],"&lt;="&amp;closeREP,Table2[Calculated Location],"*"&amp;$D47&amp;"*")</f>
        <v>0</v>
      </c>
    </row>
    <row r="48" spans="2:25" x14ac:dyDescent="0.25">
      <c r="B48" s="213" t="s">
        <v>153</v>
      </c>
      <c r="C48" s="13"/>
      <c r="D48" s="268" t="s">
        <v>254</v>
      </c>
      <c r="E48" s="174"/>
      <c r="F48" s="174"/>
      <c r="G48" s="174"/>
      <c r="H48" s="174"/>
      <c r="I48" s="174"/>
      <c r="J48" s="174"/>
      <c r="K48" s="174"/>
      <c r="L48" s="174"/>
      <c r="M48" s="174"/>
      <c r="N48" s="174"/>
      <c r="O48" s="174"/>
      <c r="P48" s="174"/>
      <c r="Q48" s="174"/>
      <c r="R48" s="174"/>
      <c r="S48" s="174"/>
      <c r="T48" s="174"/>
      <c r="U48" s="174"/>
      <c r="V48" s="174"/>
      <c r="W48" s="174">
        <f ca="1">SUM(W38:W47)</f>
        <v>0</v>
      </c>
      <c r="X48" s="173" t="e">
        <f ca="1">W48/Y48</f>
        <v>#DIV/0!</v>
      </c>
      <c r="Y48" s="212">
        <f ca="1">SUM(Y38:Y47)</f>
        <v>0</v>
      </c>
    </row>
    <row r="49" spans="2:29" x14ac:dyDescent="0.25">
      <c r="B49" s="214"/>
      <c r="C49" s="215"/>
      <c r="D49" s="215"/>
      <c r="E49" s="216"/>
      <c r="F49" s="215"/>
      <c r="G49" s="215"/>
      <c r="H49" s="215"/>
      <c r="I49" s="215"/>
      <c r="J49" s="215"/>
      <c r="K49" s="215"/>
      <c r="L49" s="215"/>
      <c r="M49" s="215"/>
      <c r="N49" s="215"/>
      <c r="O49" s="215"/>
      <c r="P49" s="215"/>
      <c r="Q49" s="215"/>
      <c r="R49" s="215"/>
      <c r="S49" s="215"/>
      <c r="T49" s="215"/>
      <c r="U49" s="215"/>
      <c r="V49" s="215"/>
      <c r="W49" s="217">
        <f ca="1">SUM(W29:W36)+SUM(W38:W47)</f>
        <v>0</v>
      </c>
      <c r="X49" s="218" t="e">
        <f ca="1">W49/Y49</f>
        <v>#DIV/0!</v>
      </c>
      <c r="Y49" s="219">
        <f ca="1">SUM(Y29:Y36)+SUM(Y38:Y47)</f>
        <v>0</v>
      </c>
    </row>
    <row r="52" spans="2:29" ht="94.5" customHeight="1" thickBot="1" x14ac:dyDescent="0.4">
      <c r="E52" s="433" t="str">
        <f ca="1">CONCATENATE("For ",W74," incidents there is a decision for an aggregate review recorded.
The table below shows the distribution of incidents where there is a decision for an aggregate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an aggregate review recorded.
The table below shows the distribution of incidents where there is a decision for an aggregate review recorded as a percentage of total number of incidents which have a review decision per location and month and the totals and percentage per period and location. Percantages are calculated against total number of records which have a decision for review.</v>
      </c>
      <c r="F52" s="433"/>
      <c r="G52" s="433"/>
      <c r="H52" s="433"/>
      <c r="I52" s="433"/>
      <c r="J52" s="433"/>
      <c r="K52" s="433"/>
      <c r="L52" s="433"/>
      <c r="M52" s="433"/>
      <c r="N52" s="433"/>
      <c r="O52" s="433"/>
      <c r="P52" s="433"/>
      <c r="Q52" s="433"/>
      <c r="R52" s="433"/>
      <c r="S52" s="433"/>
      <c r="T52" s="433"/>
      <c r="U52" s="433"/>
      <c r="V52" s="433"/>
      <c r="W52" s="433"/>
      <c r="X52" s="433"/>
    </row>
    <row r="53" spans="2:29" ht="44.25" thickBot="1" x14ac:dyDescent="0.3">
      <c r="B53" s="201"/>
      <c r="C53" s="202"/>
      <c r="D53" s="203"/>
      <c r="E53" s="204">
        <f ca="1">start125</f>
        <v>44470</v>
      </c>
      <c r="F53" s="204">
        <f ca="1">DATE(YEAR(E53),MONTH(E53)+1,1)</f>
        <v>44501</v>
      </c>
      <c r="G53" s="204">
        <f t="shared" ref="G53" ca="1" si="21">DATE(YEAR(F53),MONTH(F53)+1,1)</f>
        <v>44531</v>
      </c>
      <c r="H53" s="204">
        <f t="shared" ref="H53" ca="1" si="22">DATE(YEAR(G53),MONTH(G53)+1,1)</f>
        <v>44562</v>
      </c>
      <c r="I53" s="204">
        <f t="shared" ref="I53" ca="1" si="23">DATE(YEAR(H53),MONTH(H53)+1,1)</f>
        <v>44593</v>
      </c>
      <c r="J53" s="204">
        <f t="shared" ref="J53" ca="1" si="24">DATE(YEAR(I53),MONTH(I53)+1,1)</f>
        <v>44621</v>
      </c>
      <c r="K53" s="204">
        <f t="shared" ref="K53" ca="1" si="25">DATE(YEAR(J53),MONTH(J53)+1,1)</f>
        <v>44652</v>
      </c>
      <c r="L53" s="204">
        <f t="shared" ref="L53" ca="1" si="26">DATE(YEAR(K53),MONTH(K53)+1,1)</f>
        <v>44682</v>
      </c>
      <c r="M53" s="204">
        <f t="shared" ref="M53" ca="1" si="27">DATE(YEAR(L53),MONTH(L53)+1,1)</f>
        <v>44713</v>
      </c>
      <c r="N53" s="204">
        <f t="shared" ref="N53" ca="1" si="28">DATE(YEAR(M53),MONTH(M53)+1,1)</f>
        <v>44743</v>
      </c>
      <c r="O53" s="204">
        <f t="shared" ref="O53" ca="1" si="29">DATE(YEAR(N53),MONTH(N53)+1,1)</f>
        <v>44774</v>
      </c>
      <c r="P53" s="204">
        <f t="shared" ref="P53" ca="1" si="30">DATE(YEAR(O53),MONTH(O53)+1,1)</f>
        <v>44805</v>
      </c>
      <c r="Q53" s="204">
        <f t="shared" ref="Q53" ca="1" si="31">DATE(YEAR(P53),MONTH(P53)+1,1)</f>
        <v>44835</v>
      </c>
      <c r="R53" s="204">
        <f t="shared" ref="R53" ca="1" si="32">DATE(YEAR(Q53),MONTH(Q53)+1,1)</f>
        <v>44866</v>
      </c>
      <c r="S53" s="204">
        <f t="shared" ref="S53" ca="1" si="33">DATE(YEAR(R53),MONTH(R53)+1,1)</f>
        <v>44896</v>
      </c>
      <c r="T53" s="204">
        <f t="shared" ref="T53" ca="1" si="34">DATE(YEAR(S53),MONTH(S53)+1,1)</f>
        <v>44927</v>
      </c>
      <c r="U53" s="205">
        <f t="shared" ref="U53" ca="1" si="35">DATE(YEAR(T53),MONTH(T53)+1,1)</f>
        <v>44958</v>
      </c>
      <c r="V53" s="206"/>
      <c r="W53" s="265" t="str">
        <f>CONCATENATE("Level of review is ",PROPER(AC53))</f>
        <v>Level of review is Aggregate</v>
      </c>
      <c r="X53" s="266" t="s">
        <v>245</v>
      </c>
      <c r="Y53" s="267" t="str">
        <f ca="1">CONCATENATE(TEXT(E53,"mmmyy"),"-",TEXT(T53,"mmmyy")," review decision")</f>
        <v>Oct21-Jan23 review decision</v>
      </c>
      <c r="AB53" s="101" t="s">
        <v>325</v>
      </c>
      <c r="AC53" s="102" t="s">
        <v>331</v>
      </c>
    </row>
    <row r="54" spans="2:29" x14ac:dyDescent="0.25">
      <c r="B54" s="220" t="s">
        <v>256</v>
      </c>
      <c r="C54" s="157"/>
      <c r="D54" s="158" t="s">
        <v>121</v>
      </c>
      <c r="E54" s="159" t="e">
        <f ca="1">COUNTIFS(Table2[Date Notified (Adjusted)],"&gt;="&amp;E$3,Table2[Date Notified (Adjusted)],"&lt;"&amp;F$3,Table2[Level of Review Required],"*"&amp;$AC$53&amp;"*",Table2[Calculated Location],"*"&amp;$D54&amp;"*")/COUNTIFS(Table2[ReviewDecision],"*decision*",Table2[Date Notified (Adjusted)],"&gt;="&amp;E$3,Table2[Date Notified (Adjusted)],"&lt;"&amp;F$3,Table2[Calculated Location],"*"&amp;$D54&amp;"*")</f>
        <v>#DIV/0!</v>
      </c>
      <c r="F54" s="160" t="e">
        <f ca="1">COUNTIFS(Table2[Date Notified (Adjusted)],"&gt;="&amp;F$3,Table2[Date Notified (Adjusted)],"&lt;"&amp;G$3,Table2[Level of Review Required],"*"&amp;$AC$53&amp;"*",Table2[Calculated Location],"*"&amp;$D54&amp;"*")/COUNTIFS(Table2[ReviewDecision],"*decision*",Table2[Date Notified (Adjusted)],"&gt;="&amp;F$3,Table2[Date Notified (Adjusted)],"&lt;"&amp;G$3,Table2[Calculated Location],"*"&amp;$D54&amp;"*")</f>
        <v>#DIV/0!</v>
      </c>
      <c r="G54" s="160" t="e">
        <f ca="1">COUNTIFS(Table2[Date Notified (Adjusted)],"&gt;="&amp;G$3,Table2[Date Notified (Adjusted)],"&lt;"&amp;H$3,Table2[Level of Review Required],"*"&amp;$AC$53&amp;"*",Table2[Calculated Location],"*"&amp;$D54&amp;"*")/COUNTIFS(Table2[ReviewDecision],"*decision*",Table2[Date Notified (Adjusted)],"&gt;="&amp;G$3,Table2[Date Notified (Adjusted)],"&lt;"&amp;H$3,Table2[Calculated Location],"*"&amp;$D54&amp;"*")</f>
        <v>#DIV/0!</v>
      </c>
      <c r="H54" s="160" t="e">
        <f ca="1">COUNTIFS(Table2[Date Notified (Adjusted)],"&gt;="&amp;H$3,Table2[Date Notified (Adjusted)],"&lt;"&amp;I$3,Table2[Level of Review Required],"*"&amp;$AC$53&amp;"*",Table2[Calculated Location],"*"&amp;$D54&amp;"*")/COUNTIFS(Table2[ReviewDecision],"*decision*",Table2[Date Notified (Adjusted)],"&gt;="&amp;H$3,Table2[Date Notified (Adjusted)],"&lt;"&amp;I$3,Table2[Calculated Location],"*"&amp;$D54&amp;"*")</f>
        <v>#DIV/0!</v>
      </c>
      <c r="I54" s="160" t="e">
        <f ca="1">COUNTIFS(Table2[Date Notified (Adjusted)],"&gt;="&amp;I$3,Table2[Date Notified (Adjusted)],"&lt;"&amp;J$3,Table2[Level of Review Required],"*"&amp;$AC$53&amp;"*",Table2[Calculated Location],"*"&amp;$D54&amp;"*")/COUNTIFS(Table2[ReviewDecision],"*decision*",Table2[Date Notified (Adjusted)],"&gt;="&amp;I$3,Table2[Date Notified (Adjusted)],"&lt;"&amp;J$3,Table2[Calculated Location],"*"&amp;$D54&amp;"*")</f>
        <v>#DIV/0!</v>
      </c>
      <c r="J54" s="160" t="e">
        <f ca="1">COUNTIFS(Table2[Date Notified (Adjusted)],"&gt;="&amp;J$3,Table2[Date Notified (Adjusted)],"&lt;"&amp;K$3,Table2[Level of Review Required],"*"&amp;$AC$53&amp;"*",Table2[Calculated Location],"*"&amp;$D54&amp;"*")/COUNTIFS(Table2[ReviewDecision],"*decision*",Table2[Date Notified (Adjusted)],"&gt;="&amp;J$3,Table2[Date Notified (Adjusted)],"&lt;"&amp;K$3,Table2[Calculated Location],"*"&amp;$D54&amp;"*")</f>
        <v>#DIV/0!</v>
      </c>
      <c r="K54" s="160" t="e">
        <f ca="1">COUNTIFS(Table2[Date Notified (Adjusted)],"&gt;="&amp;K$3,Table2[Date Notified (Adjusted)],"&lt;"&amp;L$3,Table2[Level of Review Required],"*"&amp;$AC$53&amp;"*",Table2[Calculated Location],"*"&amp;$D54&amp;"*")/COUNTIFS(Table2[ReviewDecision],"*decision*",Table2[Date Notified (Adjusted)],"&gt;="&amp;K$3,Table2[Date Notified (Adjusted)],"&lt;"&amp;L$3,Table2[Calculated Location],"*"&amp;$D54&amp;"*")</f>
        <v>#DIV/0!</v>
      </c>
      <c r="L54" s="160" t="e">
        <f ca="1">COUNTIFS(Table2[Date Notified (Adjusted)],"&gt;="&amp;L$3,Table2[Date Notified (Adjusted)],"&lt;"&amp;M$3,Table2[Level of Review Required],"*"&amp;$AC$53&amp;"*",Table2[Calculated Location],"*"&amp;$D54&amp;"*")/COUNTIFS(Table2[ReviewDecision],"*decision*",Table2[Date Notified (Adjusted)],"&gt;="&amp;L$3,Table2[Date Notified (Adjusted)],"&lt;"&amp;M$3,Table2[Calculated Location],"*"&amp;$D54&amp;"*")</f>
        <v>#DIV/0!</v>
      </c>
      <c r="M54" s="160" t="e">
        <f ca="1">COUNTIFS(Table2[Date Notified (Adjusted)],"&gt;="&amp;M$3,Table2[Date Notified (Adjusted)],"&lt;"&amp;N$3,Table2[Level of Review Required],"*"&amp;$AC$53&amp;"*",Table2[Calculated Location],"*"&amp;$D54&amp;"*")/COUNTIFS(Table2[ReviewDecision],"*decision*",Table2[Date Notified (Adjusted)],"&gt;="&amp;M$3,Table2[Date Notified (Adjusted)],"&lt;"&amp;N$3,Table2[Calculated Location],"*"&amp;$D54&amp;"*")</f>
        <v>#DIV/0!</v>
      </c>
      <c r="N54" s="160" t="e">
        <f ca="1">COUNTIFS(Table2[Date Notified (Adjusted)],"&gt;="&amp;N$3,Table2[Date Notified (Adjusted)],"&lt;"&amp;O$3,Table2[Level of Review Required],"*"&amp;$AC$53&amp;"*",Table2[Calculated Location],"*"&amp;$D54&amp;"*")/COUNTIFS(Table2[ReviewDecision],"*decision*",Table2[Date Notified (Adjusted)],"&gt;="&amp;N$3,Table2[Date Notified (Adjusted)],"&lt;"&amp;O$3,Table2[Calculated Location],"*"&amp;$D54&amp;"*")</f>
        <v>#DIV/0!</v>
      </c>
      <c r="O54" s="160" t="e">
        <f ca="1">COUNTIFS(Table2[Date Notified (Adjusted)],"&gt;="&amp;O$3,Table2[Date Notified (Adjusted)],"&lt;"&amp;P$3,Table2[Level of Review Required],"*"&amp;$AC$53&amp;"*",Table2[Calculated Location],"*"&amp;$D54&amp;"*")/COUNTIFS(Table2[ReviewDecision],"*decision*",Table2[Date Notified (Adjusted)],"&gt;="&amp;O$3,Table2[Date Notified (Adjusted)],"&lt;"&amp;P$3,Table2[Calculated Location],"*"&amp;$D54&amp;"*")</f>
        <v>#DIV/0!</v>
      </c>
      <c r="P54" s="160" t="e">
        <f ca="1">COUNTIFS(Table2[Date Notified (Adjusted)],"&gt;="&amp;P$3,Table2[Date Notified (Adjusted)],"&lt;"&amp;Q$3,Table2[Level of Review Required],"*"&amp;$AC$53&amp;"*",Table2[Calculated Location],"*"&amp;$D54&amp;"*")/COUNTIFS(Table2[ReviewDecision],"*decision*",Table2[Date Notified (Adjusted)],"&gt;="&amp;P$3,Table2[Date Notified (Adjusted)],"&lt;"&amp;Q$3,Table2[Calculated Location],"*"&amp;$D54&amp;"*")</f>
        <v>#DIV/0!</v>
      </c>
      <c r="Q54" s="160" t="e">
        <f ca="1">COUNTIFS(Table2[Date Notified (Adjusted)],"&gt;="&amp;Q$3,Table2[Date Notified (Adjusted)],"&lt;"&amp;R$3,Table2[Level of Review Required],"*"&amp;$AC$53&amp;"*",Table2[Calculated Location],"*"&amp;$D54&amp;"*")/COUNTIFS(Table2[ReviewDecision],"*decision*",Table2[Date Notified (Adjusted)],"&gt;="&amp;Q$3,Table2[Date Notified (Adjusted)],"&lt;"&amp;R$3,Table2[Calculated Location],"*"&amp;$D54&amp;"*")</f>
        <v>#DIV/0!</v>
      </c>
      <c r="R54" s="160" t="e">
        <f ca="1">COUNTIFS(Table2[Date Notified (Adjusted)],"&gt;="&amp;R$3,Table2[Date Notified (Adjusted)],"&lt;"&amp;S$3,Table2[Level of Review Required],"*"&amp;$AC$53&amp;"*",Table2[Calculated Location],"*"&amp;$D54&amp;"*")/COUNTIFS(Table2[ReviewDecision],"*decision*",Table2[Date Notified (Adjusted)],"&gt;="&amp;R$3,Table2[Date Notified (Adjusted)],"&lt;"&amp;S$3,Table2[Calculated Location],"*"&amp;$D54&amp;"*")</f>
        <v>#DIV/0!</v>
      </c>
      <c r="S54" s="160" t="e">
        <f ca="1">COUNTIFS(Table2[Date Notified (Adjusted)],"&gt;="&amp;S$3,Table2[Date Notified (Adjusted)],"&lt;"&amp;T$3,Table2[Level of Review Required],"*"&amp;$AC$53&amp;"*",Table2[Calculated Location],"*"&amp;$D54&amp;"*")/COUNTIFS(Table2[ReviewDecision],"*decision*",Table2[Date Notified (Adjusted)],"&gt;="&amp;S$3,Table2[Date Notified (Adjusted)],"&lt;"&amp;T$3,Table2[Calculated Location],"*"&amp;$D54&amp;"*")</f>
        <v>#DIV/0!</v>
      </c>
      <c r="T54" s="160" t="e">
        <f ca="1">COUNTIFS(Table2[Date Notified (Adjusted)],"&gt;="&amp;T$3,Table2[Date Notified (Adjusted)],"&lt;"&amp;U$3,Table2[Level of Review Required],"*"&amp;$AC$53&amp;"*",Table2[Calculated Location],"*"&amp;$D54&amp;"*")/COUNTIFS(Table2[ReviewDecision],"*decision*",Table2[Date Notified (Adjusted)],"&gt;="&amp;T$3,Table2[Date Notified (Adjusted)],"&lt;"&amp;U$3,Table2[Calculated Location],"*"&amp;$D54&amp;"*")</f>
        <v>#DIV/0!</v>
      </c>
      <c r="U54" s="157"/>
      <c r="V54" s="157"/>
      <c r="W54" s="157">
        <f ca="1">COUNTIFS(Table2[Date Notified (Adjusted)],"&gt;="&amp;start125,Table2[Date Notified (Adjusted)],"&lt;="&amp;closeREP,Table2[Calculated Location],"*"&amp;$D54&amp;"*",Table2[Level of Review Required],"*"&amp;$AC$53&amp;"*")</f>
        <v>0</v>
      </c>
      <c r="X54" s="160" t="e">
        <f ca="1">W54/Y54</f>
        <v>#DIV/0!</v>
      </c>
      <c r="Y54" s="221">
        <f ca="1">COUNTIFS(Table2[ReviewDecision],"*decision*",Table2[Date Notified (Adjusted)],"&gt;="&amp;start125,Table2[Date Notified (Adjusted)],"&lt;="&amp;closeREP,Table2[Calculated Location],"*"&amp;$D54&amp;"*")</f>
        <v>0</v>
      </c>
    </row>
    <row r="55" spans="2:29" x14ac:dyDescent="0.25">
      <c r="B55" s="222" t="s">
        <v>234</v>
      </c>
      <c r="C55" s="161"/>
      <c r="D55" s="162" t="s">
        <v>118</v>
      </c>
      <c r="E55" s="163" t="e">
        <f ca="1">COUNTIFS(Table2[Date Notified (Adjusted)],"&gt;="&amp;E$3,Table2[Date Notified (Adjusted)],"&lt;"&amp;F$3,Table2[Level of Review Required],"*"&amp;$AC$53&amp;"*",Table2[Calculated Location],"*"&amp;$D55&amp;"*")/COUNTIFS(Table2[ReviewDecision],"*decision*",Table2[Date Notified (Adjusted)],"&gt;="&amp;E$3,Table2[Date Notified (Adjusted)],"&lt;"&amp;F$3,Table2[Calculated Location],"*"&amp;$D55&amp;"*")</f>
        <v>#DIV/0!</v>
      </c>
      <c r="F55" s="164" t="e">
        <f ca="1">COUNTIFS(Table2[Date Notified (Adjusted)],"&gt;="&amp;F$3,Table2[Date Notified (Adjusted)],"&lt;"&amp;G$3,Table2[Level of Review Required],"*"&amp;$AC$53&amp;"*",Table2[Calculated Location],"*"&amp;$D55&amp;"*")/COUNTIFS(Table2[ReviewDecision],"*decision*",Table2[Date Notified (Adjusted)],"&gt;="&amp;F$3,Table2[Date Notified (Adjusted)],"&lt;"&amp;G$3,Table2[Calculated Location],"*"&amp;$D55&amp;"*")</f>
        <v>#DIV/0!</v>
      </c>
      <c r="G55" s="164" t="e">
        <f ca="1">COUNTIFS(Table2[Date Notified (Adjusted)],"&gt;="&amp;G$3,Table2[Date Notified (Adjusted)],"&lt;"&amp;H$3,Table2[Level of Review Required],"*"&amp;$AC$53&amp;"*",Table2[Calculated Location],"*"&amp;$D55&amp;"*")/COUNTIFS(Table2[ReviewDecision],"*decision*",Table2[Date Notified (Adjusted)],"&gt;="&amp;G$3,Table2[Date Notified (Adjusted)],"&lt;"&amp;H$3,Table2[Calculated Location],"*"&amp;$D55&amp;"*")</f>
        <v>#DIV/0!</v>
      </c>
      <c r="H55" s="164" t="e">
        <f ca="1">COUNTIFS(Table2[Date Notified (Adjusted)],"&gt;="&amp;H$3,Table2[Date Notified (Adjusted)],"&lt;"&amp;I$3,Table2[Level of Review Required],"*"&amp;$AC$53&amp;"*",Table2[Calculated Location],"*"&amp;$D55&amp;"*")/COUNTIFS(Table2[ReviewDecision],"*decision*",Table2[Date Notified (Adjusted)],"&gt;="&amp;H$3,Table2[Date Notified (Adjusted)],"&lt;"&amp;I$3,Table2[Calculated Location],"*"&amp;$D55&amp;"*")</f>
        <v>#DIV/0!</v>
      </c>
      <c r="I55" s="164" t="e">
        <f ca="1">COUNTIFS(Table2[Date Notified (Adjusted)],"&gt;="&amp;I$3,Table2[Date Notified (Adjusted)],"&lt;"&amp;J$3,Table2[Level of Review Required],"*"&amp;$AC$53&amp;"*",Table2[Calculated Location],"*"&amp;$D55&amp;"*")/COUNTIFS(Table2[ReviewDecision],"*decision*",Table2[Date Notified (Adjusted)],"&gt;="&amp;I$3,Table2[Date Notified (Adjusted)],"&lt;"&amp;J$3,Table2[Calculated Location],"*"&amp;$D55&amp;"*")</f>
        <v>#DIV/0!</v>
      </c>
      <c r="J55" s="164" t="e">
        <f ca="1">COUNTIFS(Table2[Date Notified (Adjusted)],"&gt;="&amp;J$3,Table2[Date Notified (Adjusted)],"&lt;"&amp;K$3,Table2[Level of Review Required],"*"&amp;$AC$53&amp;"*",Table2[Calculated Location],"*"&amp;$D55&amp;"*")/COUNTIFS(Table2[ReviewDecision],"*decision*",Table2[Date Notified (Adjusted)],"&gt;="&amp;J$3,Table2[Date Notified (Adjusted)],"&lt;"&amp;K$3,Table2[Calculated Location],"*"&amp;$D55&amp;"*")</f>
        <v>#DIV/0!</v>
      </c>
      <c r="K55" s="164" t="e">
        <f ca="1">COUNTIFS(Table2[Date Notified (Adjusted)],"&gt;="&amp;K$3,Table2[Date Notified (Adjusted)],"&lt;"&amp;L$3,Table2[Level of Review Required],"*"&amp;$AC$53&amp;"*",Table2[Calculated Location],"*"&amp;$D55&amp;"*")/COUNTIFS(Table2[ReviewDecision],"*decision*",Table2[Date Notified (Adjusted)],"&gt;="&amp;K$3,Table2[Date Notified (Adjusted)],"&lt;"&amp;L$3,Table2[Calculated Location],"*"&amp;$D55&amp;"*")</f>
        <v>#DIV/0!</v>
      </c>
      <c r="L55" s="164" t="e">
        <f ca="1">COUNTIFS(Table2[Date Notified (Adjusted)],"&gt;="&amp;L$3,Table2[Date Notified (Adjusted)],"&lt;"&amp;M$3,Table2[Level of Review Required],"*"&amp;$AC$53&amp;"*",Table2[Calculated Location],"*"&amp;$D55&amp;"*")/COUNTIFS(Table2[ReviewDecision],"*decision*",Table2[Date Notified (Adjusted)],"&gt;="&amp;L$3,Table2[Date Notified (Adjusted)],"&lt;"&amp;M$3,Table2[Calculated Location],"*"&amp;$D55&amp;"*")</f>
        <v>#DIV/0!</v>
      </c>
      <c r="M55" s="164" t="e">
        <f ca="1">COUNTIFS(Table2[Date Notified (Adjusted)],"&gt;="&amp;M$3,Table2[Date Notified (Adjusted)],"&lt;"&amp;N$3,Table2[Level of Review Required],"*"&amp;$AC$53&amp;"*",Table2[Calculated Location],"*"&amp;$D55&amp;"*")/COUNTIFS(Table2[ReviewDecision],"*decision*",Table2[Date Notified (Adjusted)],"&gt;="&amp;M$3,Table2[Date Notified (Adjusted)],"&lt;"&amp;N$3,Table2[Calculated Location],"*"&amp;$D55&amp;"*")</f>
        <v>#DIV/0!</v>
      </c>
      <c r="N55" s="164" t="e">
        <f ca="1">COUNTIFS(Table2[Date Notified (Adjusted)],"&gt;="&amp;N$3,Table2[Date Notified (Adjusted)],"&lt;"&amp;O$3,Table2[Level of Review Required],"*"&amp;$AC$53&amp;"*",Table2[Calculated Location],"*"&amp;$D55&amp;"*")/COUNTIFS(Table2[ReviewDecision],"*decision*",Table2[Date Notified (Adjusted)],"&gt;="&amp;N$3,Table2[Date Notified (Adjusted)],"&lt;"&amp;O$3,Table2[Calculated Location],"*"&amp;$D55&amp;"*")</f>
        <v>#DIV/0!</v>
      </c>
      <c r="O55" s="164" t="e">
        <f ca="1">COUNTIFS(Table2[Date Notified (Adjusted)],"&gt;="&amp;O$3,Table2[Date Notified (Adjusted)],"&lt;"&amp;P$3,Table2[Level of Review Required],"*"&amp;$AC$53&amp;"*",Table2[Calculated Location],"*"&amp;$D55&amp;"*")/COUNTIFS(Table2[ReviewDecision],"*decision*",Table2[Date Notified (Adjusted)],"&gt;="&amp;O$3,Table2[Date Notified (Adjusted)],"&lt;"&amp;P$3,Table2[Calculated Location],"*"&amp;$D55&amp;"*")</f>
        <v>#DIV/0!</v>
      </c>
      <c r="P55" s="164" t="e">
        <f ca="1">COUNTIFS(Table2[Date Notified (Adjusted)],"&gt;="&amp;P$3,Table2[Date Notified (Adjusted)],"&lt;"&amp;Q$3,Table2[Level of Review Required],"*"&amp;$AC$53&amp;"*",Table2[Calculated Location],"*"&amp;$D55&amp;"*")/COUNTIFS(Table2[ReviewDecision],"*decision*",Table2[Date Notified (Adjusted)],"&gt;="&amp;P$3,Table2[Date Notified (Adjusted)],"&lt;"&amp;Q$3,Table2[Calculated Location],"*"&amp;$D55&amp;"*")</f>
        <v>#DIV/0!</v>
      </c>
      <c r="Q55" s="164" t="e">
        <f ca="1">COUNTIFS(Table2[Date Notified (Adjusted)],"&gt;="&amp;Q$3,Table2[Date Notified (Adjusted)],"&lt;"&amp;R$3,Table2[Level of Review Required],"*"&amp;$AC$53&amp;"*",Table2[Calculated Location],"*"&amp;$D55&amp;"*")/COUNTIFS(Table2[ReviewDecision],"*decision*",Table2[Date Notified (Adjusted)],"&gt;="&amp;Q$3,Table2[Date Notified (Adjusted)],"&lt;"&amp;R$3,Table2[Calculated Location],"*"&amp;$D55&amp;"*")</f>
        <v>#DIV/0!</v>
      </c>
      <c r="R55" s="164" t="e">
        <f ca="1">COUNTIFS(Table2[Date Notified (Adjusted)],"&gt;="&amp;R$3,Table2[Date Notified (Adjusted)],"&lt;"&amp;S$3,Table2[Level of Review Required],"*"&amp;$AC$53&amp;"*",Table2[Calculated Location],"*"&amp;$D55&amp;"*")/COUNTIFS(Table2[ReviewDecision],"*decision*",Table2[Date Notified (Adjusted)],"&gt;="&amp;R$3,Table2[Date Notified (Adjusted)],"&lt;"&amp;S$3,Table2[Calculated Location],"*"&amp;$D55&amp;"*")</f>
        <v>#DIV/0!</v>
      </c>
      <c r="S55" s="164" t="e">
        <f ca="1">COUNTIFS(Table2[Date Notified (Adjusted)],"&gt;="&amp;S$3,Table2[Date Notified (Adjusted)],"&lt;"&amp;T$3,Table2[Level of Review Required],"*"&amp;$AC$53&amp;"*",Table2[Calculated Location],"*"&amp;$D55&amp;"*")/COUNTIFS(Table2[ReviewDecision],"*decision*",Table2[Date Notified (Adjusted)],"&gt;="&amp;S$3,Table2[Date Notified (Adjusted)],"&lt;"&amp;T$3,Table2[Calculated Location],"*"&amp;$D55&amp;"*")</f>
        <v>#DIV/0!</v>
      </c>
      <c r="T55" s="164" t="e">
        <f ca="1">COUNTIFS(Table2[Date Notified (Adjusted)],"&gt;="&amp;T$3,Table2[Date Notified (Adjusted)],"&lt;"&amp;U$3,Table2[Level of Review Required],"*"&amp;$AC$53&amp;"*",Table2[Calculated Location],"*"&amp;$D55&amp;"*")/COUNTIFS(Table2[ReviewDecision],"*decision*",Table2[Date Notified (Adjusted)],"&gt;="&amp;T$3,Table2[Date Notified (Adjusted)],"&lt;"&amp;U$3,Table2[Calculated Location],"*"&amp;$D55&amp;"*")</f>
        <v>#DIV/0!</v>
      </c>
      <c r="U55" s="161"/>
      <c r="V55" s="161"/>
      <c r="W55" s="161">
        <f ca="1">COUNTIFS(Table2[Date Notified (Adjusted)],"&gt;="&amp;start125,Table2[Date Notified (Adjusted)],"&lt;="&amp;closeREP,Table2[Calculated Location],"*"&amp;$D55&amp;"*",Table2[Level of Review Required],"*"&amp;$AC$53&amp;"*")</f>
        <v>0</v>
      </c>
      <c r="X55" s="164" t="e">
        <f t="shared" ref="X55:X61" ca="1" si="36">W55/Y55</f>
        <v>#DIV/0!</v>
      </c>
      <c r="Y55" s="223">
        <f ca="1">COUNTIFS(Table2[ReviewDecision],"*decision*",Table2[Date Notified (Adjusted)],"&gt;="&amp;start125,Table2[Date Notified (Adjusted)],"&lt;="&amp;closeREP,Table2[Calculated Location],"*"&amp;$D55&amp;"*")</f>
        <v>0</v>
      </c>
    </row>
    <row r="56" spans="2:29" x14ac:dyDescent="0.25">
      <c r="B56" s="222" t="s">
        <v>257</v>
      </c>
      <c r="C56" s="162"/>
      <c r="D56" s="162" t="s">
        <v>119</v>
      </c>
      <c r="E56" s="163" t="e">
        <f ca="1">COUNTIFS(Table2[Date Notified (Adjusted)],"&gt;="&amp;E$3,Table2[Date Notified (Adjusted)],"&lt;"&amp;F$3,Table2[Level of Review Required],"*"&amp;$AC$53&amp;"*",Table2[Calculated Location],"*"&amp;$D56&amp;"*")/COUNTIFS(Table2[ReviewDecision],"*decision*",Table2[Date Notified (Adjusted)],"&gt;="&amp;E$3,Table2[Date Notified (Adjusted)],"&lt;"&amp;F$3,Table2[Calculated Location],"*"&amp;$D56&amp;"*")</f>
        <v>#DIV/0!</v>
      </c>
      <c r="F56" s="164" t="e">
        <f ca="1">COUNTIFS(Table2[Date Notified (Adjusted)],"&gt;="&amp;F$3,Table2[Date Notified (Adjusted)],"&lt;"&amp;G$3,Table2[Level of Review Required],"*"&amp;$AC$53&amp;"*",Table2[Calculated Location],"*"&amp;$D56&amp;"*")/COUNTIFS(Table2[ReviewDecision],"*decision*",Table2[Date Notified (Adjusted)],"&gt;="&amp;F$3,Table2[Date Notified (Adjusted)],"&lt;"&amp;G$3,Table2[Calculated Location],"*"&amp;$D56&amp;"*")</f>
        <v>#DIV/0!</v>
      </c>
      <c r="G56" s="164" t="e">
        <f ca="1">COUNTIFS(Table2[Date Notified (Adjusted)],"&gt;="&amp;G$3,Table2[Date Notified (Adjusted)],"&lt;"&amp;H$3,Table2[Level of Review Required],"*"&amp;$AC$53&amp;"*",Table2[Calculated Location],"*"&amp;$D56&amp;"*")/COUNTIFS(Table2[ReviewDecision],"*decision*",Table2[Date Notified (Adjusted)],"&gt;="&amp;G$3,Table2[Date Notified (Adjusted)],"&lt;"&amp;H$3,Table2[Calculated Location],"*"&amp;$D56&amp;"*")</f>
        <v>#DIV/0!</v>
      </c>
      <c r="H56" s="164" t="e">
        <f ca="1">COUNTIFS(Table2[Date Notified (Adjusted)],"&gt;="&amp;H$3,Table2[Date Notified (Adjusted)],"&lt;"&amp;I$3,Table2[Level of Review Required],"*"&amp;$AC$53&amp;"*",Table2[Calculated Location],"*"&amp;$D56&amp;"*")/COUNTIFS(Table2[ReviewDecision],"*decision*",Table2[Date Notified (Adjusted)],"&gt;="&amp;H$3,Table2[Date Notified (Adjusted)],"&lt;"&amp;I$3,Table2[Calculated Location],"*"&amp;$D56&amp;"*")</f>
        <v>#DIV/0!</v>
      </c>
      <c r="I56" s="164" t="e">
        <f ca="1">COUNTIFS(Table2[Date Notified (Adjusted)],"&gt;="&amp;I$3,Table2[Date Notified (Adjusted)],"&lt;"&amp;J$3,Table2[Level of Review Required],"*"&amp;$AC$53&amp;"*",Table2[Calculated Location],"*"&amp;$D56&amp;"*")/COUNTIFS(Table2[ReviewDecision],"*decision*",Table2[Date Notified (Adjusted)],"&gt;="&amp;I$3,Table2[Date Notified (Adjusted)],"&lt;"&amp;J$3,Table2[Calculated Location],"*"&amp;$D56&amp;"*")</f>
        <v>#DIV/0!</v>
      </c>
      <c r="J56" s="164" t="e">
        <f ca="1">COUNTIFS(Table2[Date Notified (Adjusted)],"&gt;="&amp;J$3,Table2[Date Notified (Adjusted)],"&lt;"&amp;K$3,Table2[Level of Review Required],"*"&amp;$AC$53&amp;"*",Table2[Calculated Location],"*"&amp;$D56&amp;"*")/COUNTIFS(Table2[ReviewDecision],"*decision*",Table2[Date Notified (Adjusted)],"&gt;="&amp;J$3,Table2[Date Notified (Adjusted)],"&lt;"&amp;K$3,Table2[Calculated Location],"*"&amp;$D56&amp;"*")</f>
        <v>#DIV/0!</v>
      </c>
      <c r="K56" s="164" t="e">
        <f ca="1">COUNTIFS(Table2[Date Notified (Adjusted)],"&gt;="&amp;K$3,Table2[Date Notified (Adjusted)],"&lt;"&amp;L$3,Table2[Level of Review Required],"*"&amp;$AC$53&amp;"*",Table2[Calculated Location],"*"&amp;$D56&amp;"*")/COUNTIFS(Table2[ReviewDecision],"*decision*",Table2[Date Notified (Adjusted)],"&gt;="&amp;K$3,Table2[Date Notified (Adjusted)],"&lt;"&amp;L$3,Table2[Calculated Location],"*"&amp;$D56&amp;"*")</f>
        <v>#DIV/0!</v>
      </c>
      <c r="L56" s="164" t="e">
        <f ca="1">COUNTIFS(Table2[Date Notified (Adjusted)],"&gt;="&amp;L$3,Table2[Date Notified (Adjusted)],"&lt;"&amp;M$3,Table2[Level of Review Required],"*"&amp;$AC$53&amp;"*",Table2[Calculated Location],"*"&amp;$D56&amp;"*")/COUNTIFS(Table2[ReviewDecision],"*decision*",Table2[Date Notified (Adjusted)],"&gt;="&amp;L$3,Table2[Date Notified (Adjusted)],"&lt;"&amp;M$3,Table2[Calculated Location],"*"&amp;$D56&amp;"*")</f>
        <v>#DIV/0!</v>
      </c>
      <c r="M56" s="164" t="e">
        <f ca="1">COUNTIFS(Table2[Date Notified (Adjusted)],"&gt;="&amp;M$3,Table2[Date Notified (Adjusted)],"&lt;"&amp;N$3,Table2[Level of Review Required],"*"&amp;$AC$53&amp;"*",Table2[Calculated Location],"*"&amp;$D56&amp;"*")/COUNTIFS(Table2[ReviewDecision],"*decision*",Table2[Date Notified (Adjusted)],"&gt;="&amp;M$3,Table2[Date Notified (Adjusted)],"&lt;"&amp;N$3,Table2[Calculated Location],"*"&amp;$D56&amp;"*")</f>
        <v>#DIV/0!</v>
      </c>
      <c r="N56" s="164" t="e">
        <f ca="1">COUNTIFS(Table2[Date Notified (Adjusted)],"&gt;="&amp;N$3,Table2[Date Notified (Adjusted)],"&lt;"&amp;O$3,Table2[Level of Review Required],"*"&amp;$AC$53&amp;"*",Table2[Calculated Location],"*"&amp;$D56&amp;"*")/COUNTIFS(Table2[ReviewDecision],"*decision*",Table2[Date Notified (Adjusted)],"&gt;="&amp;N$3,Table2[Date Notified (Adjusted)],"&lt;"&amp;O$3,Table2[Calculated Location],"*"&amp;$D56&amp;"*")</f>
        <v>#DIV/0!</v>
      </c>
      <c r="O56" s="164" t="e">
        <f ca="1">COUNTIFS(Table2[Date Notified (Adjusted)],"&gt;="&amp;O$3,Table2[Date Notified (Adjusted)],"&lt;"&amp;P$3,Table2[Level of Review Required],"*"&amp;$AC$53&amp;"*",Table2[Calculated Location],"*"&amp;$D56&amp;"*")/COUNTIFS(Table2[ReviewDecision],"*decision*",Table2[Date Notified (Adjusted)],"&gt;="&amp;O$3,Table2[Date Notified (Adjusted)],"&lt;"&amp;P$3,Table2[Calculated Location],"*"&amp;$D56&amp;"*")</f>
        <v>#DIV/0!</v>
      </c>
      <c r="P56" s="164" t="e">
        <f ca="1">COUNTIFS(Table2[Date Notified (Adjusted)],"&gt;="&amp;P$3,Table2[Date Notified (Adjusted)],"&lt;"&amp;Q$3,Table2[Level of Review Required],"*"&amp;$AC$53&amp;"*",Table2[Calculated Location],"*"&amp;$D56&amp;"*")/COUNTIFS(Table2[ReviewDecision],"*decision*",Table2[Date Notified (Adjusted)],"&gt;="&amp;P$3,Table2[Date Notified (Adjusted)],"&lt;"&amp;Q$3,Table2[Calculated Location],"*"&amp;$D56&amp;"*")</f>
        <v>#DIV/0!</v>
      </c>
      <c r="Q56" s="164" t="e">
        <f ca="1">COUNTIFS(Table2[Date Notified (Adjusted)],"&gt;="&amp;Q$3,Table2[Date Notified (Adjusted)],"&lt;"&amp;R$3,Table2[Level of Review Required],"*"&amp;$AC$53&amp;"*",Table2[Calculated Location],"*"&amp;$D56&amp;"*")/COUNTIFS(Table2[ReviewDecision],"*decision*",Table2[Date Notified (Adjusted)],"&gt;="&amp;Q$3,Table2[Date Notified (Adjusted)],"&lt;"&amp;R$3,Table2[Calculated Location],"*"&amp;$D56&amp;"*")</f>
        <v>#DIV/0!</v>
      </c>
      <c r="R56" s="164" t="e">
        <f ca="1">COUNTIFS(Table2[Date Notified (Adjusted)],"&gt;="&amp;R$3,Table2[Date Notified (Adjusted)],"&lt;"&amp;S$3,Table2[Level of Review Required],"*"&amp;$AC$53&amp;"*",Table2[Calculated Location],"*"&amp;$D56&amp;"*")/COUNTIFS(Table2[ReviewDecision],"*decision*",Table2[Date Notified (Adjusted)],"&gt;="&amp;R$3,Table2[Date Notified (Adjusted)],"&lt;"&amp;S$3,Table2[Calculated Location],"*"&amp;$D56&amp;"*")</f>
        <v>#DIV/0!</v>
      </c>
      <c r="S56" s="164" t="e">
        <f ca="1">COUNTIFS(Table2[Date Notified (Adjusted)],"&gt;="&amp;S$3,Table2[Date Notified (Adjusted)],"&lt;"&amp;T$3,Table2[Level of Review Required],"*"&amp;$AC$53&amp;"*",Table2[Calculated Location],"*"&amp;$D56&amp;"*")/COUNTIFS(Table2[ReviewDecision],"*decision*",Table2[Date Notified (Adjusted)],"&gt;="&amp;S$3,Table2[Date Notified (Adjusted)],"&lt;"&amp;T$3,Table2[Calculated Location],"*"&amp;$D56&amp;"*")</f>
        <v>#DIV/0!</v>
      </c>
      <c r="T56" s="164" t="e">
        <f ca="1">COUNTIFS(Table2[Date Notified (Adjusted)],"&gt;="&amp;T$3,Table2[Date Notified (Adjusted)],"&lt;"&amp;U$3,Table2[Level of Review Required],"*"&amp;$AC$53&amp;"*",Table2[Calculated Location],"*"&amp;$D56&amp;"*")/COUNTIFS(Table2[ReviewDecision],"*decision*",Table2[Date Notified (Adjusted)],"&gt;="&amp;T$3,Table2[Date Notified (Adjusted)],"&lt;"&amp;U$3,Table2[Calculated Location],"*"&amp;$D56&amp;"*")</f>
        <v>#DIV/0!</v>
      </c>
      <c r="U56" s="161"/>
      <c r="V56" s="161"/>
      <c r="W56" s="161">
        <f ca="1">COUNTIFS(Table2[Date Notified (Adjusted)],"&gt;="&amp;start125,Table2[Date Notified (Adjusted)],"&lt;="&amp;closeREP,Table2[Calculated Location],"*"&amp;$D56&amp;"*",Table2[Level of Review Required],"*"&amp;$AC$53&amp;"*")</f>
        <v>0</v>
      </c>
      <c r="X56" s="164" t="e">
        <f t="shared" ref="X56" ca="1" si="37">W56/Y56</f>
        <v>#DIV/0!</v>
      </c>
      <c r="Y56" s="223">
        <f ca="1">COUNTIFS(Table2[ReviewDecision],"*decision*",Table2[Date Notified (Adjusted)],"&gt;="&amp;start125,Table2[Date Notified (Adjusted)],"&lt;="&amp;closeREP,Table2[Calculated Location],"*"&amp;$D56&amp;"*")</f>
        <v>0</v>
      </c>
    </row>
    <row r="57" spans="2:29" x14ac:dyDescent="0.25">
      <c r="B57" s="222" t="s">
        <v>258</v>
      </c>
      <c r="C57" s="161"/>
      <c r="D57" s="162" t="s">
        <v>120</v>
      </c>
      <c r="E57" s="163" t="e">
        <f ca="1">COUNTIFS(Table2[Date Notified (Adjusted)],"&gt;="&amp;E$3,Table2[Date Notified (Adjusted)],"&lt;"&amp;F$3,Table2[Level of Review Required],"*"&amp;$AC$53&amp;"*",Table2[Calculated Location],"*"&amp;$D57&amp;"*")/COUNTIFS(Table2[ReviewDecision],"*decision*",Table2[Date Notified (Adjusted)],"&gt;="&amp;E$3,Table2[Date Notified (Adjusted)],"&lt;"&amp;F$3,Table2[Calculated Location],"*"&amp;$D57&amp;"*")</f>
        <v>#DIV/0!</v>
      </c>
      <c r="F57" s="164" t="e">
        <f ca="1">COUNTIFS(Table2[Date Notified (Adjusted)],"&gt;="&amp;F$3,Table2[Date Notified (Adjusted)],"&lt;"&amp;G$3,Table2[Level of Review Required],"*"&amp;$AC$53&amp;"*",Table2[Calculated Location],"*"&amp;$D57&amp;"*")/COUNTIFS(Table2[ReviewDecision],"*decision*",Table2[Date Notified (Adjusted)],"&gt;="&amp;F$3,Table2[Date Notified (Adjusted)],"&lt;"&amp;G$3,Table2[Calculated Location],"*"&amp;$D57&amp;"*")</f>
        <v>#DIV/0!</v>
      </c>
      <c r="G57" s="164" t="e">
        <f ca="1">COUNTIFS(Table2[Date Notified (Adjusted)],"&gt;="&amp;G$3,Table2[Date Notified (Adjusted)],"&lt;"&amp;H$3,Table2[Level of Review Required],"*"&amp;$AC$53&amp;"*",Table2[Calculated Location],"*"&amp;$D57&amp;"*")/COUNTIFS(Table2[ReviewDecision],"*decision*",Table2[Date Notified (Adjusted)],"&gt;="&amp;G$3,Table2[Date Notified (Adjusted)],"&lt;"&amp;H$3,Table2[Calculated Location],"*"&amp;$D57&amp;"*")</f>
        <v>#DIV/0!</v>
      </c>
      <c r="H57" s="164" t="e">
        <f ca="1">COUNTIFS(Table2[Date Notified (Adjusted)],"&gt;="&amp;H$3,Table2[Date Notified (Adjusted)],"&lt;"&amp;I$3,Table2[Level of Review Required],"*"&amp;$AC$53&amp;"*",Table2[Calculated Location],"*"&amp;$D57&amp;"*")/COUNTIFS(Table2[ReviewDecision],"*decision*",Table2[Date Notified (Adjusted)],"&gt;="&amp;H$3,Table2[Date Notified (Adjusted)],"&lt;"&amp;I$3,Table2[Calculated Location],"*"&amp;$D57&amp;"*")</f>
        <v>#DIV/0!</v>
      </c>
      <c r="I57" s="164" t="e">
        <f ca="1">COUNTIFS(Table2[Date Notified (Adjusted)],"&gt;="&amp;I$3,Table2[Date Notified (Adjusted)],"&lt;"&amp;J$3,Table2[Level of Review Required],"*"&amp;$AC$53&amp;"*",Table2[Calculated Location],"*"&amp;$D57&amp;"*")/COUNTIFS(Table2[ReviewDecision],"*decision*",Table2[Date Notified (Adjusted)],"&gt;="&amp;I$3,Table2[Date Notified (Adjusted)],"&lt;"&amp;J$3,Table2[Calculated Location],"*"&amp;$D57&amp;"*")</f>
        <v>#DIV/0!</v>
      </c>
      <c r="J57" s="164" t="e">
        <f ca="1">COUNTIFS(Table2[Date Notified (Adjusted)],"&gt;="&amp;J$3,Table2[Date Notified (Adjusted)],"&lt;"&amp;K$3,Table2[Level of Review Required],"*"&amp;$AC$53&amp;"*",Table2[Calculated Location],"*"&amp;$D57&amp;"*")/COUNTIFS(Table2[ReviewDecision],"*decision*",Table2[Date Notified (Adjusted)],"&gt;="&amp;J$3,Table2[Date Notified (Adjusted)],"&lt;"&amp;K$3,Table2[Calculated Location],"*"&amp;$D57&amp;"*")</f>
        <v>#DIV/0!</v>
      </c>
      <c r="K57" s="164" t="e">
        <f ca="1">COUNTIFS(Table2[Date Notified (Adjusted)],"&gt;="&amp;K$3,Table2[Date Notified (Adjusted)],"&lt;"&amp;L$3,Table2[Level of Review Required],"*"&amp;$AC$53&amp;"*",Table2[Calculated Location],"*"&amp;$D57&amp;"*")/COUNTIFS(Table2[ReviewDecision],"*decision*",Table2[Date Notified (Adjusted)],"&gt;="&amp;K$3,Table2[Date Notified (Adjusted)],"&lt;"&amp;L$3,Table2[Calculated Location],"*"&amp;$D57&amp;"*")</f>
        <v>#DIV/0!</v>
      </c>
      <c r="L57" s="164" t="e">
        <f ca="1">COUNTIFS(Table2[Date Notified (Adjusted)],"&gt;="&amp;L$3,Table2[Date Notified (Adjusted)],"&lt;"&amp;M$3,Table2[Level of Review Required],"*"&amp;$AC$53&amp;"*",Table2[Calculated Location],"*"&amp;$D57&amp;"*")/COUNTIFS(Table2[ReviewDecision],"*decision*",Table2[Date Notified (Adjusted)],"&gt;="&amp;L$3,Table2[Date Notified (Adjusted)],"&lt;"&amp;M$3,Table2[Calculated Location],"*"&amp;$D57&amp;"*")</f>
        <v>#DIV/0!</v>
      </c>
      <c r="M57" s="164" t="e">
        <f ca="1">COUNTIFS(Table2[Date Notified (Adjusted)],"&gt;="&amp;M$3,Table2[Date Notified (Adjusted)],"&lt;"&amp;N$3,Table2[Level of Review Required],"*"&amp;$AC$53&amp;"*",Table2[Calculated Location],"*"&amp;$D57&amp;"*")/COUNTIFS(Table2[ReviewDecision],"*decision*",Table2[Date Notified (Adjusted)],"&gt;="&amp;M$3,Table2[Date Notified (Adjusted)],"&lt;"&amp;N$3,Table2[Calculated Location],"*"&amp;$D57&amp;"*")</f>
        <v>#DIV/0!</v>
      </c>
      <c r="N57" s="164" t="e">
        <f ca="1">COUNTIFS(Table2[Date Notified (Adjusted)],"&gt;="&amp;N$3,Table2[Date Notified (Adjusted)],"&lt;"&amp;O$3,Table2[Level of Review Required],"*"&amp;$AC$53&amp;"*",Table2[Calculated Location],"*"&amp;$D57&amp;"*")/COUNTIFS(Table2[ReviewDecision],"*decision*",Table2[Date Notified (Adjusted)],"&gt;="&amp;N$3,Table2[Date Notified (Adjusted)],"&lt;"&amp;O$3,Table2[Calculated Location],"*"&amp;$D57&amp;"*")</f>
        <v>#DIV/0!</v>
      </c>
      <c r="O57" s="164" t="e">
        <f ca="1">COUNTIFS(Table2[Date Notified (Adjusted)],"&gt;="&amp;O$3,Table2[Date Notified (Adjusted)],"&lt;"&amp;P$3,Table2[Level of Review Required],"*"&amp;$AC$53&amp;"*",Table2[Calculated Location],"*"&amp;$D57&amp;"*")/COUNTIFS(Table2[ReviewDecision],"*decision*",Table2[Date Notified (Adjusted)],"&gt;="&amp;O$3,Table2[Date Notified (Adjusted)],"&lt;"&amp;P$3,Table2[Calculated Location],"*"&amp;$D57&amp;"*")</f>
        <v>#DIV/0!</v>
      </c>
      <c r="P57" s="164" t="e">
        <f ca="1">COUNTIFS(Table2[Date Notified (Adjusted)],"&gt;="&amp;P$3,Table2[Date Notified (Adjusted)],"&lt;"&amp;Q$3,Table2[Level of Review Required],"*"&amp;$AC$53&amp;"*",Table2[Calculated Location],"*"&amp;$D57&amp;"*")/COUNTIFS(Table2[ReviewDecision],"*decision*",Table2[Date Notified (Adjusted)],"&gt;="&amp;P$3,Table2[Date Notified (Adjusted)],"&lt;"&amp;Q$3,Table2[Calculated Location],"*"&amp;$D57&amp;"*")</f>
        <v>#DIV/0!</v>
      </c>
      <c r="Q57" s="164" t="e">
        <f ca="1">COUNTIFS(Table2[Date Notified (Adjusted)],"&gt;="&amp;Q$3,Table2[Date Notified (Adjusted)],"&lt;"&amp;R$3,Table2[Level of Review Required],"*"&amp;$AC$53&amp;"*",Table2[Calculated Location],"*"&amp;$D57&amp;"*")/COUNTIFS(Table2[ReviewDecision],"*decision*",Table2[Date Notified (Adjusted)],"&gt;="&amp;Q$3,Table2[Date Notified (Adjusted)],"&lt;"&amp;R$3,Table2[Calculated Location],"*"&amp;$D57&amp;"*")</f>
        <v>#DIV/0!</v>
      </c>
      <c r="R57" s="164" t="e">
        <f ca="1">COUNTIFS(Table2[Date Notified (Adjusted)],"&gt;="&amp;R$3,Table2[Date Notified (Adjusted)],"&lt;"&amp;S$3,Table2[Level of Review Required],"*"&amp;$AC$53&amp;"*",Table2[Calculated Location],"*"&amp;$D57&amp;"*")/COUNTIFS(Table2[ReviewDecision],"*decision*",Table2[Date Notified (Adjusted)],"&gt;="&amp;R$3,Table2[Date Notified (Adjusted)],"&lt;"&amp;S$3,Table2[Calculated Location],"*"&amp;$D57&amp;"*")</f>
        <v>#DIV/0!</v>
      </c>
      <c r="S57" s="164" t="e">
        <f ca="1">COUNTIFS(Table2[Date Notified (Adjusted)],"&gt;="&amp;S$3,Table2[Date Notified (Adjusted)],"&lt;"&amp;T$3,Table2[Level of Review Required],"*"&amp;$AC$53&amp;"*",Table2[Calculated Location],"*"&amp;$D57&amp;"*")/COUNTIFS(Table2[ReviewDecision],"*decision*",Table2[Date Notified (Adjusted)],"&gt;="&amp;S$3,Table2[Date Notified (Adjusted)],"&lt;"&amp;T$3,Table2[Calculated Location],"*"&amp;$D57&amp;"*")</f>
        <v>#DIV/0!</v>
      </c>
      <c r="T57" s="164" t="e">
        <f ca="1">COUNTIFS(Table2[Date Notified (Adjusted)],"&gt;="&amp;T$3,Table2[Date Notified (Adjusted)],"&lt;"&amp;U$3,Table2[Level of Review Required],"*"&amp;$AC$53&amp;"*",Table2[Calculated Location],"*"&amp;$D57&amp;"*")/COUNTIFS(Table2[ReviewDecision],"*decision*",Table2[Date Notified (Adjusted)],"&gt;="&amp;T$3,Table2[Date Notified (Adjusted)],"&lt;"&amp;U$3,Table2[Calculated Location],"*"&amp;$D57&amp;"*")</f>
        <v>#DIV/0!</v>
      </c>
      <c r="U57" s="161"/>
      <c r="V57" s="161"/>
      <c r="W57" s="161">
        <f ca="1">COUNTIFS(Table2[Date Notified (Adjusted)],"&gt;="&amp;start125,Table2[Date Notified (Adjusted)],"&lt;="&amp;closeREP,Table2[Calculated Location],"*"&amp;$D57&amp;"*",Table2[Level of Review Required],"*"&amp;$AC$53&amp;"*")</f>
        <v>0</v>
      </c>
      <c r="X57" s="164" t="e">
        <f t="shared" ca="1" si="36"/>
        <v>#DIV/0!</v>
      </c>
      <c r="Y57" s="223">
        <f ca="1">COUNTIFS(Table2[ReviewDecision],"*decision*",Table2[Date Notified (Adjusted)],"&gt;="&amp;start125,Table2[Date Notified (Adjusted)],"&lt;="&amp;closeREP,Table2[Calculated Location],"*"&amp;$D57&amp;"*")</f>
        <v>0</v>
      </c>
    </row>
    <row r="58" spans="2:29" x14ac:dyDescent="0.25">
      <c r="B58" s="222" t="s">
        <v>259</v>
      </c>
      <c r="C58" s="161"/>
      <c r="D58" s="162" t="s">
        <v>122</v>
      </c>
      <c r="E58" s="163" t="e">
        <f ca="1">COUNTIFS(Table2[Date Notified (Adjusted)],"&gt;="&amp;E$3,Table2[Date Notified (Adjusted)],"&lt;"&amp;F$3,Table2[Level of Review Required],"*"&amp;$AC$53&amp;"*",Table2[Calculated Location],"*"&amp;$D58&amp;"*")/COUNTIFS(Table2[ReviewDecision],"*decision*",Table2[Date Notified (Adjusted)],"&gt;="&amp;E$3,Table2[Date Notified (Adjusted)],"&lt;"&amp;F$3,Table2[Calculated Location],"*"&amp;$D58&amp;"*")</f>
        <v>#DIV/0!</v>
      </c>
      <c r="F58" s="164" t="e">
        <f ca="1">COUNTIFS(Table2[Date Notified (Adjusted)],"&gt;="&amp;F$3,Table2[Date Notified (Adjusted)],"&lt;"&amp;G$3,Table2[Level of Review Required],"*"&amp;$AC$53&amp;"*",Table2[Calculated Location],"*"&amp;$D58&amp;"*")/COUNTIFS(Table2[ReviewDecision],"*decision*",Table2[Date Notified (Adjusted)],"&gt;="&amp;F$3,Table2[Date Notified (Adjusted)],"&lt;"&amp;G$3,Table2[Calculated Location],"*"&amp;$D58&amp;"*")</f>
        <v>#DIV/0!</v>
      </c>
      <c r="G58" s="164" t="e">
        <f ca="1">COUNTIFS(Table2[Date Notified (Adjusted)],"&gt;="&amp;G$3,Table2[Date Notified (Adjusted)],"&lt;"&amp;H$3,Table2[Level of Review Required],"*"&amp;$AC$53&amp;"*",Table2[Calculated Location],"*"&amp;$D58&amp;"*")/COUNTIFS(Table2[ReviewDecision],"*decision*",Table2[Date Notified (Adjusted)],"&gt;="&amp;G$3,Table2[Date Notified (Adjusted)],"&lt;"&amp;H$3,Table2[Calculated Location],"*"&amp;$D58&amp;"*")</f>
        <v>#DIV/0!</v>
      </c>
      <c r="H58" s="164" t="e">
        <f ca="1">COUNTIFS(Table2[Date Notified (Adjusted)],"&gt;="&amp;H$3,Table2[Date Notified (Adjusted)],"&lt;"&amp;I$3,Table2[Level of Review Required],"*"&amp;$AC$53&amp;"*",Table2[Calculated Location],"*"&amp;$D58&amp;"*")/COUNTIFS(Table2[ReviewDecision],"*decision*",Table2[Date Notified (Adjusted)],"&gt;="&amp;H$3,Table2[Date Notified (Adjusted)],"&lt;"&amp;I$3,Table2[Calculated Location],"*"&amp;$D58&amp;"*")</f>
        <v>#DIV/0!</v>
      </c>
      <c r="I58" s="164" t="e">
        <f ca="1">COUNTIFS(Table2[Date Notified (Adjusted)],"&gt;="&amp;I$3,Table2[Date Notified (Adjusted)],"&lt;"&amp;J$3,Table2[Level of Review Required],"*"&amp;$AC$53&amp;"*",Table2[Calculated Location],"*"&amp;$D58&amp;"*")/COUNTIFS(Table2[ReviewDecision],"*decision*",Table2[Date Notified (Adjusted)],"&gt;="&amp;I$3,Table2[Date Notified (Adjusted)],"&lt;"&amp;J$3,Table2[Calculated Location],"*"&amp;$D58&amp;"*")</f>
        <v>#DIV/0!</v>
      </c>
      <c r="J58" s="164" t="e">
        <f ca="1">COUNTIFS(Table2[Date Notified (Adjusted)],"&gt;="&amp;J$3,Table2[Date Notified (Adjusted)],"&lt;"&amp;K$3,Table2[Level of Review Required],"*"&amp;$AC$53&amp;"*",Table2[Calculated Location],"*"&amp;$D58&amp;"*")/COUNTIFS(Table2[ReviewDecision],"*decision*",Table2[Date Notified (Adjusted)],"&gt;="&amp;J$3,Table2[Date Notified (Adjusted)],"&lt;"&amp;K$3,Table2[Calculated Location],"*"&amp;$D58&amp;"*")</f>
        <v>#DIV/0!</v>
      </c>
      <c r="K58" s="164" t="e">
        <f ca="1">COUNTIFS(Table2[Date Notified (Adjusted)],"&gt;="&amp;K$3,Table2[Date Notified (Adjusted)],"&lt;"&amp;L$3,Table2[Level of Review Required],"*"&amp;$AC$53&amp;"*",Table2[Calculated Location],"*"&amp;$D58&amp;"*")/COUNTIFS(Table2[ReviewDecision],"*decision*",Table2[Date Notified (Adjusted)],"&gt;="&amp;K$3,Table2[Date Notified (Adjusted)],"&lt;"&amp;L$3,Table2[Calculated Location],"*"&amp;$D58&amp;"*")</f>
        <v>#DIV/0!</v>
      </c>
      <c r="L58" s="164" t="e">
        <f ca="1">COUNTIFS(Table2[Date Notified (Adjusted)],"&gt;="&amp;L$3,Table2[Date Notified (Adjusted)],"&lt;"&amp;M$3,Table2[Level of Review Required],"*"&amp;$AC$53&amp;"*",Table2[Calculated Location],"*"&amp;$D58&amp;"*")/COUNTIFS(Table2[ReviewDecision],"*decision*",Table2[Date Notified (Adjusted)],"&gt;="&amp;L$3,Table2[Date Notified (Adjusted)],"&lt;"&amp;M$3,Table2[Calculated Location],"*"&amp;$D58&amp;"*")</f>
        <v>#DIV/0!</v>
      </c>
      <c r="M58" s="164" t="e">
        <f ca="1">COUNTIFS(Table2[Date Notified (Adjusted)],"&gt;="&amp;M$3,Table2[Date Notified (Adjusted)],"&lt;"&amp;N$3,Table2[Level of Review Required],"*"&amp;$AC$53&amp;"*",Table2[Calculated Location],"*"&amp;$D58&amp;"*")/COUNTIFS(Table2[ReviewDecision],"*decision*",Table2[Date Notified (Adjusted)],"&gt;="&amp;M$3,Table2[Date Notified (Adjusted)],"&lt;"&amp;N$3,Table2[Calculated Location],"*"&amp;$D58&amp;"*")</f>
        <v>#DIV/0!</v>
      </c>
      <c r="N58" s="164" t="e">
        <f ca="1">COUNTIFS(Table2[Date Notified (Adjusted)],"&gt;="&amp;N$3,Table2[Date Notified (Adjusted)],"&lt;"&amp;O$3,Table2[Level of Review Required],"*"&amp;$AC$53&amp;"*",Table2[Calculated Location],"*"&amp;$D58&amp;"*")/COUNTIFS(Table2[ReviewDecision],"*decision*",Table2[Date Notified (Adjusted)],"&gt;="&amp;N$3,Table2[Date Notified (Adjusted)],"&lt;"&amp;O$3,Table2[Calculated Location],"*"&amp;$D58&amp;"*")</f>
        <v>#DIV/0!</v>
      </c>
      <c r="O58" s="164" t="e">
        <f ca="1">COUNTIFS(Table2[Date Notified (Adjusted)],"&gt;="&amp;O$3,Table2[Date Notified (Adjusted)],"&lt;"&amp;P$3,Table2[Level of Review Required],"*"&amp;$AC$53&amp;"*",Table2[Calculated Location],"*"&amp;$D58&amp;"*")/COUNTIFS(Table2[ReviewDecision],"*decision*",Table2[Date Notified (Adjusted)],"&gt;="&amp;O$3,Table2[Date Notified (Adjusted)],"&lt;"&amp;P$3,Table2[Calculated Location],"*"&amp;$D58&amp;"*")</f>
        <v>#DIV/0!</v>
      </c>
      <c r="P58" s="164" t="e">
        <f ca="1">COUNTIFS(Table2[Date Notified (Adjusted)],"&gt;="&amp;P$3,Table2[Date Notified (Adjusted)],"&lt;"&amp;Q$3,Table2[Level of Review Required],"*"&amp;$AC$53&amp;"*",Table2[Calculated Location],"*"&amp;$D58&amp;"*")/COUNTIFS(Table2[ReviewDecision],"*decision*",Table2[Date Notified (Adjusted)],"&gt;="&amp;P$3,Table2[Date Notified (Adjusted)],"&lt;"&amp;Q$3,Table2[Calculated Location],"*"&amp;$D58&amp;"*")</f>
        <v>#DIV/0!</v>
      </c>
      <c r="Q58" s="164" t="e">
        <f ca="1">COUNTIFS(Table2[Date Notified (Adjusted)],"&gt;="&amp;Q$3,Table2[Date Notified (Adjusted)],"&lt;"&amp;R$3,Table2[Level of Review Required],"*"&amp;$AC$53&amp;"*",Table2[Calculated Location],"*"&amp;$D58&amp;"*")/COUNTIFS(Table2[ReviewDecision],"*decision*",Table2[Date Notified (Adjusted)],"&gt;="&amp;Q$3,Table2[Date Notified (Adjusted)],"&lt;"&amp;R$3,Table2[Calculated Location],"*"&amp;$D58&amp;"*")</f>
        <v>#DIV/0!</v>
      </c>
      <c r="R58" s="164" t="e">
        <f ca="1">COUNTIFS(Table2[Date Notified (Adjusted)],"&gt;="&amp;R$3,Table2[Date Notified (Adjusted)],"&lt;"&amp;S$3,Table2[Level of Review Required],"*"&amp;$AC$53&amp;"*",Table2[Calculated Location],"*"&amp;$D58&amp;"*")/COUNTIFS(Table2[ReviewDecision],"*decision*",Table2[Date Notified (Adjusted)],"&gt;="&amp;R$3,Table2[Date Notified (Adjusted)],"&lt;"&amp;S$3,Table2[Calculated Location],"*"&amp;$D58&amp;"*")</f>
        <v>#DIV/0!</v>
      </c>
      <c r="S58" s="164" t="e">
        <f ca="1">COUNTIFS(Table2[Date Notified (Adjusted)],"&gt;="&amp;S$3,Table2[Date Notified (Adjusted)],"&lt;"&amp;T$3,Table2[Level of Review Required],"*"&amp;$AC$53&amp;"*",Table2[Calculated Location],"*"&amp;$D58&amp;"*")/COUNTIFS(Table2[ReviewDecision],"*decision*",Table2[Date Notified (Adjusted)],"&gt;="&amp;S$3,Table2[Date Notified (Adjusted)],"&lt;"&amp;T$3,Table2[Calculated Location],"*"&amp;$D58&amp;"*")</f>
        <v>#DIV/0!</v>
      </c>
      <c r="T58" s="164" t="e">
        <f ca="1">COUNTIFS(Table2[Date Notified (Adjusted)],"&gt;="&amp;T$3,Table2[Date Notified (Adjusted)],"&lt;"&amp;U$3,Table2[Level of Review Required],"*"&amp;$AC$53&amp;"*",Table2[Calculated Location],"*"&amp;$D58&amp;"*")/COUNTIFS(Table2[ReviewDecision],"*decision*",Table2[Date Notified (Adjusted)],"&gt;="&amp;T$3,Table2[Date Notified (Adjusted)],"&lt;"&amp;U$3,Table2[Calculated Location],"*"&amp;$D58&amp;"*")</f>
        <v>#DIV/0!</v>
      </c>
      <c r="U58" s="165"/>
      <c r="V58" s="161"/>
      <c r="W58" s="161">
        <f ca="1">COUNTIFS(Table2[Date Notified (Adjusted)],"&gt;="&amp;start125,Table2[Date Notified (Adjusted)],"&lt;="&amp;closeREP,Table2[Calculated Location],"*"&amp;$D58&amp;"*",Table2[Level of Review Required],"*"&amp;$AC$53&amp;"*")</f>
        <v>0</v>
      </c>
      <c r="X58" s="164" t="e">
        <f t="shared" ca="1" si="36"/>
        <v>#DIV/0!</v>
      </c>
      <c r="Y58" s="223">
        <f ca="1">COUNTIFS(Table2[ReviewDecision],"*decision*",Table2[Date Notified (Adjusted)],"&gt;="&amp;start125,Table2[Date Notified (Adjusted)],"&lt;="&amp;closeREP,Table2[Calculated Location],"*"&amp;$D58&amp;"*")</f>
        <v>0</v>
      </c>
    </row>
    <row r="59" spans="2:29" x14ac:dyDescent="0.25">
      <c r="B59" s="222" t="s">
        <v>260</v>
      </c>
      <c r="C59" s="161"/>
      <c r="D59" s="162" t="s">
        <v>123</v>
      </c>
      <c r="E59" s="163" t="e">
        <f ca="1">COUNTIFS(Table2[Date Notified (Adjusted)],"&gt;="&amp;E$3,Table2[Date Notified (Adjusted)],"&lt;"&amp;F$3,Table2[Level of Review Required],"*"&amp;$AC$53&amp;"*",Table2[Calculated Location],"*"&amp;$D59&amp;"*")/COUNTIFS(Table2[ReviewDecision],"*decision*",Table2[Date Notified (Adjusted)],"&gt;="&amp;E$3,Table2[Date Notified (Adjusted)],"&lt;"&amp;F$3,Table2[Calculated Location],"*"&amp;$D59&amp;"*")</f>
        <v>#DIV/0!</v>
      </c>
      <c r="F59" s="164" t="e">
        <f ca="1">COUNTIFS(Table2[Date Notified (Adjusted)],"&gt;="&amp;F$3,Table2[Date Notified (Adjusted)],"&lt;"&amp;G$3,Table2[Level of Review Required],"*"&amp;$AC$53&amp;"*",Table2[Calculated Location],"*"&amp;$D59&amp;"*")/COUNTIFS(Table2[ReviewDecision],"*decision*",Table2[Date Notified (Adjusted)],"&gt;="&amp;F$3,Table2[Date Notified (Adjusted)],"&lt;"&amp;G$3,Table2[Calculated Location],"*"&amp;$D59&amp;"*")</f>
        <v>#DIV/0!</v>
      </c>
      <c r="G59" s="164" t="e">
        <f ca="1">COUNTIFS(Table2[Date Notified (Adjusted)],"&gt;="&amp;G$3,Table2[Date Notified (Adjusted)],"&lt;"&amp;H$3,Table2[Level of Review Required],"*"&amp;$AC$53&amp;"*",Table2[Calculated Location],"*"&amp;$D59&amp;"*")/COUNTIFS(Table2[ReviewDecision],"*decision*",Table2[Date Notified (Adjusted)],"&gt;="&amp;G$3,Table2[Date Notified (Adjusted)],"&lt;"&amp;H$3,Table2[Calculated Location],"*"&amp;$D59&amp;"*")</f>
        <v>#DIV/0!</v>
      </c>
      <c r="H59" s="164" t="e">
        <f ca="1">COUNTIFS(Table2[Date Notified (Adjusted)],"&gt;="&amp;H$3,Table2[Date Notified (Adjusted)],"&lt;"&amp;I$3,Table2[Level of Review Required],"*"&amp;$AC$53&amp;"*",Table2[Calculated Location],"*"&amp;$D59&amp;"*")/COUNTIFS(Table2[ReviewDecision],"*decision*",Table2[Date Notified (Adjusted)],"&gt;="&amp;H$3,Table2[Date Notified (Adjusted)],"&lt;"&amp;I$3,Table2[Calculated Location],"*"&amp;$D59&amp;"*")</f>
        <v>#DIV/0!</v>
      </c>
      <c r="I59" s="164" t="e">
        <f ca="1">COUNTIFS(Table2[Date Notified (Adjusted)],"&gt;="&amp;I$3,Table2[Date Notified (Adjusted)],"&lt;"&amp;J$3,Table2[Level of Review Required],"*"&amp;$AC$53&amp;"*",Table2[Calculated Location],"*"&amp;$D59&amp;"*")/COUNTIFS(Table2[ReviewDecision],"*decision*",Table2[Date Notified (Adjusted)],"&gt;="&amp;I$3,Table2[Date Notified (Adjusted)],"&lt;"&amp;J$3,Table2[Calculated Location],"*"&amp;$D59&amp;"*")</f>
        <v>#DIV/0!</v>
      </c>
      <c r="J59" s="164" t="e">
        <f ca="1">COUNTIFS(Table2[Date Notified (Adjusted)],"&gt;="&amp;J$3,Table2[Date Notified (Adjusted)],"&lt;"&amp;K$3,Table2[Level of Review Required],"*"&amp;$AC$53&amp;"*",Table2[Calculated Location],"*"&amp;$D59&amp;"*")/COUNTIFS(Table2[ReviewDecision],"*decision*",Table2[Date Notified (Adjusted)],"&gt;="&amp;J$3,Table2[Date Notified (Adjusted)],"&lt;"&amp;K$3,Table2[Calculated Location],"*"&amp;$D59&amp;"*")</f>
        <v>#DIV/0!</v>
      </c>
      <c r="K59" s="164" t="e">
        <f ca="1">COUNTIFS(Table2[Date Notified (Adjusted)],"&gt;="&amp;K$3,Table2[Date Notified (Adjusted)],"&lt;"&amp;L$3,Table2[Level of Review Required],"*"&amp;$AC$53&amp;"*",Table2[Calculated Location],"*"&amp;$D59&amp;"*")/COUNTIFS(Table2[ReviewDecision],"*decision*",Table2[Date Notified (Adjusted)],"&gt;="&amp;K$3,Table2[Date Notified (Adjusted)],"&lt;"&amp;L$3,Table2[Calculated Location],"*"&amp;$D59&amp;"*")</f>
        <v>#DIV/0!</v>
      </c>
      <c r="L59" s="164" t="e">
        <f ca="1">COUNTIFS(Table2[Date Notified (Adjusted)],"&gt;="&amp;L$3,Table2[Date Notified (Adjusted)],"&lt;"&amp;M$3,Table2[Level of Review Required],"*"&amp;$AC$53&amp;"*",Table2[Calculated Location],"*"&amp;$D59&amp;"*")/COUNTIFS(Table2[ReviewDecision],"*decision*",Table2[Date Notified (Adjusted)],"&gt;="&amp;L$3,Table2[Date Notified (Adjusted)],"&lt;"&amp;M$3,Table2[Calculated Location],"*"&amp;$D59&amp;"*")</f>
        <v>#DIV/0!</v>
      </c>
      <c r="M59" s="164" t="e">
        <f ca="1">COUNTIFS(Table2[Date Notified (Adjusted)],"&gt;="&amp;M$3,Table2[Date Notified (Adjusted)],"&lt;"&amp;N$3,Table2[Level of Review Required],"*"&amp;$AC$53&amp;"*",Table2[Calculated Location],"*"&amp;$D59&amp;"*")/COUNTIFS(Table2[ReviewDecision],"*decision*",Table2[Date Notified (Adjusted)],"&gt;="&amp;M$3,Table2[Date Notified (Adjusted)],"&lt;"&amp;N$3,Table2[Calculated Location],"*"&amp;$D59&amp;"*")</f>
        <v>#DIV/0!</v>
      </c>
      <c r="N59" s="164" t="e">
        <f ca="1">COUNTIFS(Table2[Date Notified (Adjusted)],"&gt;="&amp;N$3,Table2[Date Notified (Adjusted)],"&lt;"&amp;O$3,Table2[Level of Review Required],"*"&amp;$AC$53&amp;"*",Table2[Calculated Location],"*"&amp;$D59&amp;"*")/COUNTIFS(Table2[ReviewDecision],"*decision*",Table2[Date Notified (Adjusted)],"&gt;="&amp;N$3,Table2[Date Notified (Adjusted)],"&lt;"&amp;O$3,Table2[Calculated Location],"*"&amp;$D59&amp;"*")</f>
        <v>#DIV/0!</v>
      </c>
      <c r="O59" s="164" t="e">
        <f ca="1">COUNTIFS(Table2[Date Notified (Adjusted)],"&gt;="&amp;O$3,Table2[Date Notified (Adjusted)],"&lt;"&amp;P$3,Table2[Level of Review Required],"*"&amp;$AC$53&amp;"*",Table2[Calculated Location],"*"&amp;$D59&amp;"*")/COUNTIFS(Table2[ReviewDecision],"*decision*",Table2[Date Notified (Adjusted)],"&gt;="&amp;O$3,Table2[Date Notified (Adjusted)],"&lt;"&amp;P$3,Table2[Calculated Location],"*"&amp;$D59&amp;"*")</f>
        <v>#DIV/0!</v>
      </c>
      <c r="P59" s="164" t="e">
        <f ca="1">COUNTIFS(Table2[Date Notified (Adjusted)],"&gt;="&amp;P$3,Table2[Date Notified (Adjusted)],"&lt;"&amp;Q$3,Table2[Level of Review Required],"*"&amp;$AC$53&amp;"*",Table2[Calculated Location],"*"&amp;$D59&amp;"*")/COUNTIFS(Table2[ReviewDecision],"*decision*",Table2[Date Notified (Adjusted)],"&gt;="&amp;P$3,Table2[Date Notified (Adjusted)],"&lt;"&amp;Q$3,Table2[Calculated Location],"*"&amp;$D59&amp;"*")</f>
        <v>#DIV/0!</v>
      </c>
      <c r="Q59" s="164" t="e">
        <f ca="1">COUNTIFS(Table2[Date Notified (Adjusted)],"&gt;="&amp;Q$3,Table2[Date Notified (Adjusted)],"&lt;"&amp;R$3,Table2[Level of Review Required],"*"&amp;$AC$53&amp;"*",Table2[Calculated Location],"*"&amp;$D59&amp;"*")/COUNTIFS(Table2[ReviewDecision],"*decision*",Table2[Date Notified (Adjusted)],"&gt;="&amp;Q$3,Table2[Date Notified (Adjusted)],"&lt;"&amp;R$3,Table2[Calculated Location],"*"&amp;$D59&amp;"*")</f>
        <v>#DIV/0!</v>
      </c>
      <c r="R59" s="164" t="e">
        <f ca="1">COUNTIFS(Table2[Date Notified (Adjusted)],"&gt;="&amp;R$3,Table2[Date Notified (Adjusted)],"&lt;"&amp;S$3,Table2[Level of Review Required],"*"&amp;$AC$53&amp;"*",Table2[Calculated Location],"*"&amp;$D59&amp;"*")/COUNTIFS(Table2[ReviewDecision],"*decision*",Table2[Date Notified (Adjusted)],"&gt;="&amp;R$3,Table2[Date Notified (Adjusted)],"&lt;"&amp;S$3,Table2[Calculated Location],"*"&amp;$D59&amp;"*")</f>
        <v>#DIV/0!</v>
      </c>
      <c r="S59" s="164" t="e">
        <f ca="1">COUNTIFS(Table2[Date Notified (Adjusted)],"&gt;="&amp;S$3,Table2[Date Notified (Adjusted)],"&lt;"&amp;T$3,Table2[Level of Review Required],"*"&amp;$AC$53&amp;"*",Table2[Calculated Location],"*"&amp;$D59&amp;"*")/COUNTIFS(Table2[ReviewDecision],"*decision*",Table2[Date Notified (Adjusted)],"&gt;="&amp;S$3,Table2[Date Notified (Adjusted)],"&lt;"&amp;T$3,Table2[Calculated Location],"*"&amp;$D59&amp;"*")</f>
        <v>#DIV/0!</v>
      </c>
      <c r="T59" s="164" t="e">
        <f ca="1">COUNTIFS(Table2[Date Notified (Adjusted)],"&gt;="&amp;T$3,Table2[Date Notified (Adjusted)],"&lt;"&amp;U$3,Table2[Level of Review Required],"*"&amp;$AC$53&amp;"*",Table2[Calculated Location],"*"&amp;$D59&amp;"*")/COUNTIFS(Table2[ReviewDecision],"*decision*",Table2[Date Notified (Adjusted)],"&gt;="&amp;T$3,Table2[Date Notified (Adjusted)],"&lt;"&amp;U$3,Table2[Calculated Location],"*"&amp;$D59&amp;"*")</f>
        <v>#DIV/0!</v>
      </c>
      <c r="U59" s="165"/>
      <c r="V59" s="161"/>
      <c r="W59" s="161">
        <f ca="1">COUNTIFS(Table2[Date Notified (Adjusted)],"&gt;="&amp;start125,Table2[Date Notified (Adjusted)],"&lt;="&amp;closeREP,Table2[Calculated Location],"*"&amp;$D59&amp;"*",Table2[Level of Review Required],"*"&amp;$AC$53&amp;"*")</f>
        <v>0</v>
      </c>
      <c r="X59" s="164" t="e">
        <f t="shared" ca="1" si="36"/>
        <v>#DIV/0!</v>
      </c>
      <c r="Y59" s="223">
        <f ca="1">COUNTIFS(Table2[ReviewDecision],"*decision*",Table2[Date Notified (Adjusted)],"&gt;="&amp;start125,Table2[Date Notified (Adjusted)],"&lt;="&amp;closeREP,Table2[Calculated Location],"*"&amp;$D59&amp;"*")</f>
        <v>0</v>
      </c>
    </row>
    <row r="60" spans="2:29" x14ac:dyDescent="0.25">
      <c r="B60" s="222" t="s">
        <v>261</v>
      </c>
      <c r="C60" s="161"/>
      <c r="D60" s="162" t="s">
        <v>117</v>
      </c>
      <c r="E60" s="163" t="e">
        <f ca="1">COUNTIFS(Table2[Date Notified (Adjusted)],"&gt;="&amp;E$3,Table2[Date Notified (Adjusted)],"&lt;"&amp;F$3,Table2[Level of Review Required],"*"&amp;$AC$53&amp;"*",Table2[Calculated Location],"*"&amp;$D60&amp;"*")/COUNTIFS(Table2[ReviewDecision],"*decision*",Table2[Date Notified (Adjusted)],"&gt;="&amp;E$3,Table2[Date Notified (Adjusted)],"&lt;"&amp;F$3,Table2[Calculated Location],"*"&amp;$D60&amp;"*")</f>
        <v>#DIV/0!</v>
      </c>
      <c r="F60" s="164" t="e">
        <f ca="1">COUNTIFS(Table2[Date Notified (Adjusted)],"&gt;="&amp;F$3,Table2[Date Notified (Adjusted)],"&lt;"&amp;G$3,Table2[Level of Review Required],"*"&amp;$AC$53&amp;"*",Table2[Calculated Location],"*"&amp;$D60&amp;"*")/COUNTIFS(Table2[ReviewDecision],"*decision*",Table2[Date Notified (Adjusted)],"&gt;="&amp;F$3,Table2[Date Notified (Adjusted)],"&lt;"&amp;G$3,Table2[Calculated Location],"*"&amp;$D60&amp;"*")</f>
        <v>#DIV/0!</v>
      </c>
      <c r="G60" s="164" t="e">
        <f ca="1">COUNTIFS(Table2[Date Notified (Adjusted)],"&gt;="&amp;G$3,Table2[Date Notified (Adjusted)],"&lt;"&amp;H$3,Table2[Level of Review Required],"*"&amp;$AC$53&amp;"*",Table2[Calculated Location],"*"&amp;$D60&amp;"*")/COUNTIFS(Table2[ReviewDecision],"*decision*",Table2[Date Notified (Adjusted)],"&gt;="&amp;G$3,Table2[Date Notified (Adjusted)],"&lt;"&amp;H$3,Table2[Calculated Location],"*"&amp;$D60&amp;"*")</f>
        <v>#DIV/0!</v>
      </c>
      <c r="H60" s="164" t="e">
        <f ca="1">COUNTIFS(Table2[Date Notified (Adjusted)],"&gt;="&amp;H$3,Table2[Date Notified (Adjusted)],"&lt;"&amp;I$3,Table2[Level of Review Required],"*"&amp;$AC$53&amp;"*",Table2[Calculated Location],"*"&amp;$D60&amp;"*")/COUNTIFS(Table2[ReviewDecision],"*decision*",Table2[Date Notified (Adjusted)],"&gt;="&amp;H$3,Table2[Date Notified (Adjusted)],"&lt;"&amp;I$3,Table2[Calculated Location],"*"&amp;$D60&amp;"*")</f>
        <v>#DIV/0!</v>
      </c>
      <c r="I60" s="164" t="e">
        <f ca="1">COUNTIFS(Table2[Date Notified (Adjusted)],"&gt;="&amp;I$3,Table2[Date Notified (Adjusted)],"&lt;"&amp;J$3,Table2[Level of Review Required],"*"&amp;$AC$53&amp;"*",Table2[Calculated Location],"*"&amp;$D60&amp;"*")/COUNTIFS(Table2[ReviewDecision],"*decision*",Table2[Date Notified (Adjusted)],"&gt;="&amp;I$3,Table2[Date Notified (Adjusted)],"&lt;"&amp;J$3,Table2[Calculated Location],"*"&amp;$D60&amp;"*")</f>
        <v>#DIV/0!</v>
      </c>
      <c r="J60" s="164" t="e">
        <f ca="1">COUNTIFS(Table2[Date Notified (Adjusted)],"&gt;="&amp;J$3,Table2[Date Notified (Adjusted)],"&lt;"&amp;K$3,Table2[Level of Review Required],"*"&amp;$AC$53&amp;"*",Table2[Calculated Location],"*"&amp;$D60&amp;"*")/COUNTIFS(Table2[ReviewDecision],"*decision*",Table2[Date Notified (Adjusted)],"&gt;="&amp;J$3,Table2[Date Notified (Adjusted)],"&lt;"&amp;K$3,Table2[Calculated Location],"*"&amp;$D60&amp;"*")</f>
        <v>#DIV/0!</v>
      </c>
      <c r="K60" s="164" t="e">
        <f ca="1">COUNTIFS(Table2[Date Notified (Adjusted)],"&gt;="&amp;K$3,Table2[Date Notified (Adjusted)],"&lt;"&amp;L$3,Table2[Level of Review Required],"*"&amp;$AC$53&amp;"*",Table2[Calculated Location],"*"&amp;$D60&amp;"*")/COUNTIFS(Table2[ReviewDecision],"*decision*",Table2[Date Notified (Adjusted)],"&gt;="&amp;K$3,Table2[Date Notified (Adjusted)],"&lt;"&amp;L$3,Table2[Calculated Location],"*"&amp;$D60&amp;"*")</f>
        <v>#DIV/0!</v>
      </c>
      <c r="L60" s="164" t="e">
        <f ca="1">COUNTIFS(Table2[Date Notified (Adjusted)],"&gt;="&amp;L$3,Table2[Date Notified (Adjusted)],"&lt;"&amp;M$3,Table2[Level of Review Required],"*"&amp;$AC$53&amp;"*",Table2[Calculated Location],"*"&amp;$D60&amp;"*")/COUNTIFS(Table2[ReviewDecision],"*decision*",Table2[Date Notified (Adjusted)],"&gt;="&amp;L$3,Table2[Date Notified (Adjusted)],"&lt;"&amp;M$3,Table2[Calculated Location],"*"&amp;$D60&amp;"*")</f>
        <v>#DIV/0!</v>
      </c>
      <c r="M60" s="164" t="e">
        <f ca="1">COUNTIFS(Table2[Date Notified (Adjusted)],"&gt;="&amp;M$3,Table2[Date Notified (Adjusted)],"&lt;"&amp;N$3,Table2[Level of Review Required],"*"&amp;$AC$53&amp;"*",Table2[Calculated Location],"*"&amp;$D60&amp;"*")/COUNTIFS(Table2[ReviewDecision],"*decision*",Table2[Date Notified (Adjusted)],"&gt;="&amp;M$3,Table2[Date Notified (Adjusted)],"&lt;"&amp;N$3,Table2[Calculated Location],"*"&amp;$D60&amp;"*")</f>
        <v>#DIV/0!</v>
      </c>
      <c r="N60" s="164" t="e">
        <f ca="1">COUNTIFS(Table2[Date Notified (Adjusted)],"&gt;="&amp;N$3,Table2[Date Notified (Adjusted)],"&lt;"&amp;O$3,Table2[Level of Review Required],"*"&amp;$AC$53&amp;"*",Table2[Calculated Location],"*"&amp;$D60&amp;"*")/COUNTIFS(Table2[ReviewDecision],"*decision*",Table2[Date Notified (Adjusted)],"&gt;="&amp;N$3,Table2[Date Notified (Adjusted)],"&lt;"&amp;O$3,Table2[Calculated Location],"*"&amp;$D60&amp;"*")</f>
        <v>#DIV/0!</v>
      </c>
      <c r="O60" s="164" t="e">
        <f ca="1">COUNTIFS(Table2[Date Notified (Adjusted)],"&gt;="&amp;O$3,Table2[Date Notified (Adjusted)],"&lt;"&amp;P$3,Table2[Level of Review Required],"*"&amp;$AC$53&amp;"*",Table2[Calculated Location],"*"&amp;$D60&amp;"*")/COUNTIFS(Table2[ReviewDecision],"*decision*",Table2[Date Notified (Adjusted)],"&gt;="&amp;O$3,Table2[Date Notified (Adjusted)],"&lt;"&amp;P$3,Table2[Calculated Location],"*"&amp;$D60&amp;"*")</f>
        <v>#DIV/0!</v>
      </c>
      <c r="P60" s="164" t="e">
        <f ca="1">COUNTIFS(Table2[Date Notified (Adjusted)],"&gt;="&amp;P$3,Table2[Date Notified (Adjusted)],"&lt;"&amp;Q$3,Table2[Level of Review Required],"*"&amp;$AC$53&amp;"*",Table2[Calculated Location],"*"&amp;$D60&amp;"*")/COUNTIFS(Table2[ReviewDecision],"*decision*",Table2[Date Notified (Adjusted)],"&gt;="&amp;P$3,Table2[Date Notified (Adjusted)],"&lt;"&amp;Q$3,Table2[Calculated Location],"*"&amp;$D60&amp;"*")</f>
        <v>#DIV/0!</v>
      </c>
      <c r="Q60" s="164" t="e">
        <f ca="1">COUNTIFS(Table2[Date Notified (Adjusted)],"&gt;="&amp;Q$3,Table2[Date Notified (Adjusted)],"&lt;"&amp;R$3,Table2[Level of Review Required],"*"&amp;$AC$53&amp;"*",Table2[Calculated Location],"*"&amp;$D60&amp;"*")/COUNTIFS(Table2[ReviewDecision],"*decision*",Table2[Date Notified (Adjusted)],"&gt;="&amp;Q$3,Table2[Date Notified (Adjusted)],"&lt;"&amp;R$3,Table2[Calculated Location],"*"&amp;$D60&amp;"*")</f>
        <v>#DIV/0!</v>
      </c>
      <c r="R60" s="164" t="e">
        <f ca="1">COUNTIFS(Table2[Date Notified (Adjusted)],"&gt;="&amp;R$3,Table2[Date Notified (Adjusted)],"&lt;"&amp;S$3,Table2[Level of Review Required],"*"&amp;$AC$53&amp;"*",Table2[Calculated Location],"*"&amp;$D60&amp;"*")/COUNTIFS(Table2[ReviewDecision],"*decision*",Table2[Date Notified (Adjusted)],"&gt;="&amp;R$3,Table2[Date Notified (Adjusted)],"&lt;"&amp;S$3,Table2[Calculated Location],"*"&amp;$D60&amp;"*")</f>
        <v>#DIV/0!</v>
      </c>
      <c r="S60" s="164" t="e">
        <f ca="1">COUNTIFS(Table2[Date Notified (Adjusted)],"&gt;="&amp;S$3,Table2[Date Notified (Adjusted)],"&lt;"&amp;T$3,Table2[Level of Review Required],"*"&amp;$AC$53&amp;"*",Table2[Calculated Location],"*"&amp;$D60&amp;"*")/COUNTIFS(Table2[ReviewDecision],"*decision*",Table2[Date Notified (Adjusted)],"&gt;="&amp;S$3,Table2[Date Notified (Adjusted)],"&lt;"&amp;T$3,Table2[Calculated Location],"*"&amp;$D60&amp;"*")</f>
        <v>#DIV/0!</v>
      </c>
      <c r="T60" s="164" t="e">
        <f ca="1">COUNTIFS(Table2[Date Notified (Adjusted)],"&gt;="&amp;T$3,Table2[Date Notified (Adjusted)],"&lt;"&amp;U$3,Table2[Level of Review Required],"*"&amp;$AC$53&amp;"*",Table2[Calculated Location],"*"&amp;$D60&amp;"*")/COUNTIFS(Table2[ReviewDecision],"*decision*",Table2[Date Notified (Adjusted)],"&gt;="&amp;T$3,Table2[Date Notified (Adjusted)],"&lt;"&amp;U$3,Table2[Calculated Location],"*"&amp;$D60&amp;"*")</f>
        <v>#DIV/0!</v>
      </c>
      <c r="U60" s="165"/>
      <c r="V60" s="161"/>
      <c r="W60" s="161">
        <f ca="1">COUNTIFS(Table2[Date Notified (Adjusted)],"&gt;="&amp;start125,Table2[Date Notified (Adjusted)],"&lt;="&amp;closeREP,Table2[Calculated Location],"*"&amp;$D60&amp;"*",Table2[Level of Review Required],"*"&amp;$AC$53&amp;"*")</f>
        <v>0</v>
      </c>
      <c r="X60" s="164" t="e">
        <f t="shared" ca="1" si="36"/>
        <v>#DIV/0!</v>
      </c>
      <c r="Y60" s="223">
        <f ca="1">COUNTIFS(Table2[ReviewDecision],"*decision*",Table2[Date Notified (Adjusted)],"&gt;="&amp;start125,Table2[Date Notified (Adjusted)],"&lt;="&amp;closeREP,Table2[Calculated Location],"*"&amp;$D60&amp;"*")</f>
        <v>0</v>
      </c>
    </row>
    <row r="61" spans="2:29" x14ac:dyDescent="0.25">
      <c r="B61" s="224" t="s">
        <v>262</v>
      </c>
      <c r="C61" s="166"/>
      <c r="D61" s="167" t="s">
        <v>104</v>
      </c>
      <c r="E61" s="168" t="e">
        <f ca="1">COUNTIFS(Table2[Date Notified (Adjusted)],"&gt;="&amp;E$3,Table2[Date Notified (Adjusted)],"&lt;"&amp;F$3,Table2[Level of Review Required],"*"&amp;$AC$53&amp;"*",Table2[Calculated Location],"*"&amp;$D61&amp;"*")/COUNTIFS(Table2[ReviewDecision],"*decision*",Table2[Date Notified (Adjusted)],"&gt;="&amp;E$3,Table2[Date Notified (Adjusted)],"&lt;"&amp;F$3,Table2[Calculated Location],"*"&amp;$D61&amp;"*")</f>
        <v>#DIV/0!</v>
      </c>
      <c r="F61" s="169" t="e">
        <f ca="1">COUNTIFS(Table2[Date Notified (Adjusted)],"&gt;="&amp;F$3,Table2[Date Notified (Adjusted)],"&lt;"&amp;G$3,Table2[Level of Review Required],"*"&amp;$AC$53&amp;"*",Table2[Calculated Location],"*"&amp;$D61&amp;"*")/COUNTIFS(Table2[ReviewDecision],"*decision*",Table2[Date Notified (Adjusted)],"&gt;="&amp;F$3,Table2[Date Notified (Adjusted)],"&lt;"&amp;G$3,Table2[Calculated Location],"*"&amp;$D61&amp;"*")</f>
        <v>#DIV/0!</v>
      </c>
      <c r="G61" s="169" t="e">
        <f ca="1">COUNTIFS(Table2[Date Notified (Adjusted)],"&gt;="&amp;G$3,Table2[Date Notified (Adjusted)],"&lt;"&amp;H$3,Table2[Level of Review Required],"*"&amp;$AC$53&amp;"*",Table2[Calculated Location],"*"&amp;$D61&amp;"*")/COUNTIFS(Table2[ReviewDecision],"*decision*",Table2[Date Notified (Adjusted)],"&gt;="&amp;G$3,Table2[Date Notified (Adjusted)],"&lt;"&amp;H$3,Table2[Calculated Location],"*"&amp;$D61&amp;"*")</f>
        <v>#DIV/0!</v>
      </c>
      <c r="H61" s="169" t="e">
        <f ca="1">COUNTIFS(Table2[Date Notified (Adjusted)],"&gt;="&amp;H$3,Table2[Date Notified (Adjusted)],"&lt;"&amp;I$3,Table2[Level of Review Required],"*"&amp;$AC$53&amp;"*",Table2[Calculated Location],"*"&amp;$D61&amp;"*")/COUNTIFS(Table2[ReviewDecision],"*decision*",Table2[Date Notified (Adjusted)],"&gt;="&amp;H$3,Table2[Date Notified (Adjusted)],"&lt;"&amp;I$3,Table2[Calculated Location],"*"&amp;$D61&amp;"*")</f>
        <v>#DIV/0!</v>
      </c>
      <c r="I61" s="169" t="e">
        <f ca="1">COUNTIFS(Table2[Date Notified (Adjusted)],"&gt;="&amp;I$3,Table2[Date Notified (Adjusted)],"&lt;"&amp;J$3,Table2[Level of Review Required],"*"&amp;$AC$53&amp;"*",Table2[Calculated Location],"*"&amp;$D61&amp;"*")/COUNTIFS(Table2[ReviewDecision],"*decision*",Table2[Date Notified (Adjusted)],"&gt;="&amp;I$3,Table2[Date Notified (Adjusted)],"&lt;"&amp;J$3,Table2[Calculated Location],"*"&amp;$D61&amp;"*")</f>
        <v>#DIV/0!</v>
      </c>
      <c r="J61" s="169" t="e">
        <f ca="1">COUNTIFS(Table2[Date Notified (Adjusted)],"&gt;="&amp;J$3,Table2[Date Notified (Adjusted)],"&lt;"&amp;K$3,Table2[Level of Review Required],"*"&amp;$AC$53&amp;"*",Table2[Calculated Location],"*"&amp;$D61&amp;"*")/COUNTIFS(Table2[ReviewDecision],"*decision*",Table2[Date Notified (Adjusted)],"&gt;="&amp;J$3,Table2[Date Notified (Adjusted)],"&lt;"&amp;K$3,Table2[Calculated Location],"*"&amp;$D61&amp;"*")</f>
        <v>#DIV/0!</v>
      </c>
      <c r="K61" s="169" t="e">
        <f ca="1">COUNTIFS(Table2[Date Notified (Adjusted)],"&gt;="&amp;K$3,Table2[Date Notified (Adjusted)],"&lt;"&amp;L$3,Table2[Level of Review Required],"*"&amp;$AC$53&amp;"*",Table2[Calculated Location],"*"&amp;$D61&amp;"*")/COUNTIFS(Table2[ReviewDecision],"*decision*",Table2[Date Notified (Adjusted)],"&gt;="&amp;K$3,Table2[Date Notified (Adjusted)],"&lt;"&amp;L$3,Table2[Calculated Location],"*"&amp;$D61&amp;"*")</f>
        <v>#DIV/0!</v>
      </c>
      <c r="L61" s="169" t="e">
        <f ca="1">COUNTIFS(Table2[Date Notified (Adjusted)],"&gt;="&amp;L$3,Table2[Date Notified (Adjusted)],"&lt;"&amp;M$3,Table2[Level of Review Required],"*"&amp;$AC$53&amp;"*",Table2[Calculated Location],"*"&amp;$D61&amp;"*")/COUNTIFS(Table2[ReviewDecision],"*decision*",Table2[Date Notified (Adjusted)],"&gt;="&amp;L$3,Table2[Date Notified (Adjusted)],"&lt;"&amp;M$3,Table2[Calculated Location],"*"&amp;$D61&amp;"*")</f>
        <v>#DIV/0!</v>
      </c>
      <c r="M61" s="169" t="e">
        <f ca="1">COUNTIFS(Table2[Date Notified (Adjusted)],"&gt;="&amp;M$3,Table2[Date Notified (Adjusted)],"&lt;"&amp;N$3,Table2[Level of Review Required],"*"&amp;$AC$53&amp;"*",Table2[Calculated Location],"*"&amp;$D61&amp;"*")/COUNTIFS(Table2[ReviewDecision],"*decision*",Table2[Date Notified (Adjusted)],"&gt;="&amp;M$3,Table2[Date Notified (Adjusted)],"&lt;"&amp;N$3,Table2[Calculated Location],"*"&amp;$D61&amp;"*")</f>
        <v>#DIV/0!</v>
      </c>
      <c r="N61" s="169" t="e">
        <f ca="1">COUNTIFS(Table2[Date Notified (Adjusted)],"&gt;="&amp;N$3,Table2[Date Notified (Adjusted)],"&lt;"&amp;O$3,Table2[Level of Review Required],"*"&amp;$AC$53&amp;"*",Table2[Calculated Location],"*"&amp;$D61&amp;"*")/COUNTIFS(Table2[ReviewDecision],"*decision*",Table2[Date Notified (Adjusted)],"&gt;="&amp;N$3,Table2[Date Notified (Adjusted)],"&lt;"&amp;O$3,Table2[Calculated Location],"*"&amp;$D61&amp;"*")</f>
        <v>#DIV/0!</v>
      </c>
      <c r="O61" s="169" t="e">
        <f ca="1">COUNTIFS(Table2[Date Notified (Adjusted)],"&gt;="&amp;O$3,Table2[Date Notified (Adjusted)],"&lt;"&amp;P$3,Table2[Level of Review Required],"*"&amp;$AC$53&amp;"*",Table2[Calculated Location],"*"&amp;$D61&amp;"*")/COUNTIFS(Table2[ReviewDecision],"*decision*",Table2[Date Notified (Adjusted)],"&gt;="&amp;O$3,Table2[Date Notified (Adjusted)],"&lt;"&amp;P$3,Table2[Calculated Location],"*"&amp;$D61&amp;"*")</f>
        <v>#DIV/0!</v>
      </c>
      <c r="P61" s="169" t="e">
        <f ca="1">COUNTIFS(Table2[Date Notified (Adjusted)],"&gt;="&amp;P$3,Table2[Date Notified (Adjusted)],"&lt;"&amp;Q$3,Table2[Level of Review Required],"*"&amp;$AC$53&amp;"*",Table2[Calculated Location],"*"&amp;$D61&amp;"*")/COUNTIFS(Table2[ReviewDecision],"*decision*",Table2[Date Notified (Adjusted)],"&gt;="&amp;P$3,Table2[Date Notified (Adjusted)],"&lt;"&amp;Q$3,Table2[Calculated Location],"*"&amp;$D61&amp;"*")</f>
        <v>#DIV/0!</v>
      </c>
      <c r="Q61" s="169" t="e">
        <f ca="1">COUNTIFS(Table2[Date Notified (Adjusted)],"&gt;="&amp;Q$3,Table2[Date Notified (Adjusted)],"&lt;"&amp;R$3,Table2[Level of Review Required],"*"&amp;$AC$53&amp;"*",Table2[Calculated Location],"*"&amp;$D61&amp;"*")/COUNTIFS(Table2[ReviewDecision],"*decision*",Table2[Date Notified (Adjusted)],"&gt;="&amp;Q$3,Table2[Date Notified (Adjusted)],"&lt;"&amp;R$3,Table2[Calculated Location],"*"&amp;$D61&amp;"*")</f>
        <v>#DIV/0!</v>
      </c>
      <c r="R61" s="169" t="e">
        <f ca="1">COUNTIFS(Table2[Date Notified (Adjusted)],"&gt;="&amp;R$3,Table2[Date Notified (Adjusted)],"&lt;"&amp;S$3,Table2[Level of Review Required],"*"&amp;$AC$53&amp;"*",Table2[Calculated Location],"*"&amp;$D61&amp;"*")/COUNTIFS(Table2[ReviewDecision],"*decision*",Table2[Date Notified (Adjusted)],"&gt;="&amp;R$3,Table2[Date Notified (Adjusted)],"&lt;"&amp;S$3,Table2[Calculated Location],"*"&amp;$D61&amp;"*")</f>
        <v>#DIV/0!</v>
      </c>
      <c r="S61" s="169" t="e">
        <f ca="1">COUNTIFS(Table2[Date Notified (Adjusted)],"&gt;="&amp;S$3,Table2[Date Notified (Adjusted)],"&lt;"&amp;T$3,Table2[Level of Review Required],"*"&amp;$AC$53&amp;"*",Table2[Calculated Location],"*"&amp;$D61&amp;"*")/COUNTIFS(Table2[ReviewDecision],"*decision*",Table2[Date Notified (Adjusted)],"&gt;="&amp;S$3,Table2[Date Notified (Adjusted)],"&lt;"&amp;T$3,Table2[Calculated Location],"*"&amp;$D61&amp;"*")</f>
        <v>#DIV/0!</v>
      </c>
      <c r="T61" s="169" t="e">
        <f ca="1">COUNTIFS(Table2[Date Notified (Adjusted)],"&gt;="&amp;T$3,Table2[Date Notified (Adjusted)],"&lt;"&amp;U$3,Table2[Level of Review Required],"*"&amp;$AC$53&amp;"*",Table2[Calculated Location],"*"&amp;$D61&amp;"*")/COUNTIFS(Table2[ReviewDecision],"*decision*",Table2[Date Notified (Adjusted)],"&gt;="&amp;T$3,Table2[Date Notified (Adjusted)],"&lt;"&amp;U$3,Table2[Calculated Location],"*"&amp;$D61&amp;"*")</f>
        <v>#DIV/0!</v>
      </c>
      <c r="U61" s="170"/>
      <c r="V61" s="166"/>
      <c r="W61" s="166">
        <f ca="1">COUNTIFS(Table2[Date Notified (Adjusted)],"&gt;="&amp;start125,Table2[Date Notified (Adjusted)],"&lt;="&amp;closeREP,Table2[Calculated Location],"*"&amp;$D61&amp;"*",Table2[Level of Review Required],"*"&amp;$AC$53&amp;"*")</f>
        <v>0</v>
      </c>
      <c r="X61" s="169" t="e">
        <f t="shared" ca="1" si="36"/>
        <v>#DIV/0!</v>
      </c>
      <c r="Y61" s="225">
        <f ca="1">COUNTIFS(Table2[ReviewDecision],"*decision*",Table2[Date Notified (Adjusted)],"&gt;="&amp;start125,Table2[Date Notified (Adjusted)],"&lt;="&amp;closeREP,Table2[Calculated Location],"*"&amp;$D61&amp;"*")</f>
        <v>0</v>
      </c>
    </row>
    <row r="62" spans="2:29" x14ac:dyDescent="0.25">
      <c r="B62" s="211" t="s">
        <v>154</v>
      </c>
      <c r="C62" s="13"/>
      <c r="D62" s="268" t="s">
        <v>246</v>
      </c>
      <c r="E62" s="172"/>
      <c r="F62" s="173"/>
      <c r="G62" s="173"/>
      <c r="H62" s="173"/>
      <c r="I62" s="173"/>
      <c r="J62" s="173"/>
      <c r="K62" s="173"/>
      <c r="L62" s="173"/>
      <c r="M62" s="173"/>
      <c r="N62" s="173"/>
      <c r="O62" s="173"/>
      <c r="P62" s="173"/>
      <c r="Q62" s="173"/>
      <c r="R62" s="173"/>
      <c r="S62" s="173"/>
      <c r="T62" s="173"/>
      <c r="U62" s="174"/>
      <c r="V62" s="174"/>
      <c r="W62" s="174">
        <f ca="1">SUM(W54:W61)</f>
        <v>0</v>
      </c>
      <c r="X62" s="173" t="e">
        <f ca="1">W62/Y62</f>
        <v>#DIV/0!</v>
      </c>
      <c r="Y62" s="212">
        <f ca="1">SUM(Y54:Y61)</f>
        <v>0</v>
      </c>
    </row>
    <row r="63" spans="2:29" x14ac:dyDescent="0.25">
      <c r="B63" s="220" t="s">
        <v>105</v>
      </c>
      <c r="C63" s="157"/>
      <c r="D63" s="158" t="s">
        <v>124</v>
      </c>
      <c r="E63" s="159" t="e">
        <f ca="1">COUNTIFS(Table2[Date Notified (Adjusted)],"&gt;="&amp;E$3,Table2[Date Notified (Adjusted)],"&lt;"&amp;F$3,Table2[Level of Review Required],"*"&amp;$AC$53&amp;"*",Table2[Calculated Location],"*"&amp;$D63&amp;"*")/COUNTIFS(Table2[ReviewDecision],"*decision*",Table2[Date Notified (Adjusted)],"&gt;="&amp;E$3,Table2[Date Notified (Adjusted)],"&lt;"&amp;F$3,Table2[Calculated Location],"*"&amp;$D63&amp;"*")</f>
        <v>#DIV/0!</v>
      </c>
      <c r="F63" s="160" t="e">
        <f ca="1">COUNTIFS(Table2[Date Notified (Adjusted)],"&gt;="&amp;F$3,Table2[Date Notified (Adjusted)],"&lt;"&amp;G$3,Table2[Level of Review Required],"*"&amp;$AC$53&amp;"*",Table2[Calculated Location],"*"&amp;$D63&amp;"*")/COUNTIFS(Table2[ReviewDecision],"*decision*",Table2[Date Notified (Adjusted)],"&gt;="&amp;F$3,Table2[Date Notified (Adjusted)],"&lt;"&amp;G$3,Table2[Calculated Location],"*"&amp;$D63&amp;"*")</f>
        <v>#DIV/0!</v>
      </c>
      <c r="G63" s="160" t="e">
        <f ca="1">COUNTIFS(Table2[Date Notified (Adjusted)],"&gt;="&amp;G$3,Table2[Date Notified (Adjusted)],"&lt;"&amp;H$3,Table2[Level of Review Required],"*"&amp;$AC$53&amp;"*",Table2[Calculated Location],"*"&amp;$D63&amp;"*")/COUNTIFS(Table2[ReviewDecision],"*decision*",Table2[Date Notified (Adjusted)],"&gt;="&amp;G$3,Table2[Date Notified (Adjusted)],"&lt;"&amp;H$3,Table2[Calculated Location],"*"&amp;$D63&amp;"*")</f>
        <v>#DIV/0!</v>
      </c>
      <c r="H63" s="160" t="e">
        <f ca="1">COUNTIFS(Table2[Date Notified (Adjusted)],"&gt;="&amp;H$3,Table2[Date Notified (Adjusted)],"&lt;"&amp;I$3,Table2[Level of Review Required],"*"&amp;$AC$53&amp;"*",Table2[Calculated Location],"*"&amp;$D63&amp;"*")/COUNTIFS(Table2[ReviewDecision],"*decision*",Table2[Date Notified (Adjusted)],"&gt;="&amp;H$3,Table2[Date Notified (Adjusted)],"&lt;"&amp;I$3,Table2[Calculated Location],"*"&amp;$D63&amp;"*")</f>
        <v>#DIV/0!</v>
      </c>
      <c r="I63" s="160" t="e">
        <f ca="1">COUNTIFS(Table2[Date Notified (Adjusted)],"&gt;="&amp;I$3,Table2[Date Notified (Adjusted)],"&lt;"&amp;J$3,Table2[Level of Review Required],"*"&amp;$AC$53&amp;"*",Table2[Calculated Location],"*"&amp;$D63&amp;"*")/COUNTIFS(Table2[ReviewDecision],"*decision*",Table2[Date Notified (Adjusted)],"&gt;="&amp;I$3,Table2[Date Notified (Adjusted)],"&lt;"&amp;J$3,Table2[Calculated Location],"*"&amp;$D63&amp;"*")</f>
        <v>#DIV/0!</v>
      </c>
      <c r="J63" s="160" t="e">
        <f ca="1">COUNTIFS(Table2[Date Notified (Adjusted)],"&gt;="&amp;J$3,Table2[Date Notified (Adjusted)],"&lt;"&amp;K$3,Table2[Level of Review Required],"*"&amp;$AC$53&amp;"*",Table2[Calculated Location],"*"&amp;$D63&amp;"*")/COUNTIFS(Table2[ReviewDecision],"*decision*",Table2[Date Notified (Adjusted)],"&gt;="&amp;J$3,Table2[Date Notified (Adjusted)],"&lt;"&amp;K$3,Table2[Calculated Location],"*"&amp;$D63&amp;"*")</f>
        <v>#DIV/0!</v>
      </c>
      <c r="K63" s="160" t="e">
        <f ca="1">COUNTIFS(Table2[Date Notified (Adjusted)],"&gt;="&amp;K$3,Table2[Date Notified (Adjusted)],"&lt;"&amp;L$3,Table2[Level of Review Required],"*"&amp;$AC$53&amp;"*",Table2[Calculated Location],"*"&amp;$D63&amp;"*")/COUNTIFS(Table2[ReviewDecision],"*decision*",Table2[Date Notified (Adjusted)],"&gt;="&amp;K$3,Table2[Date Notified (Adjusted)],"&lt;"&amp;L$3,Table2[Calculated Location],"*"&amp;$D63&amp;"*")</f>
        <v>#DIV/0!</v>
      </c>
      <c r="L63" s="160" t="e">
        <f ca="1">COUNTIFS(Table2[Date Notified (Adjusted)],"&gt;="&amp;L$3,Table2[Date Notified (Adjusted)],"&lt;"&amp;M$3,Table2[Level of Review Required],"*"&amp;$AC$53&amp;"*",Table2[Calculated Location],"*"&amp;$D63&amp;"*")/COUNTIFS(Table2[ReviewDecision],"*decision*",Table2[Date Notified (Adjusted)],"&gt;="&amp;L$3,Table2[Date Notified (Adjusted)],"&lt;"&amp;M$3,Table2[Calculated Location],"*"&amp;$D63&amp;"*")</f>
        <v>#DIV/0!</v>
      </c>
      <c r="M63" s="160" t="e">
        <f ca="1">COUNTIFS(Table2[Date Notified (Adjusted)],"&gt;="&amp;M$3,Table2[Date Notified (Adjusted)],"&lt;"&amp;N$3,Table2[Level of Review Required],"*"&amp;$AC$53&amp;"*",Table2[Calculated Location],"*"&amp;$D63&amp;"*")/COUNTIFS(Table2[ReviewDecision],"*decision*",Table2[Date Notified (Adjusted)],"&gt;="&amp;M$3,Table2[Date Notified (Adjusted)],"&lt;"&amp;N$3,Table2[Calculated Location],"*"&amp;$D63&amp;"*")</f>
        <v>#DIV/0!</v>
      </c>
      <c r="N63" s="160" t="e">
        <f ca="1">COUNTIFS(Table2[Date Notified (Adjusted)],"&gt;="&amp;N$3,Table2[Date Notified (Adjusted)],"&lt;"&amp;O$3,Table2[Level of Review Required],"*"&amp;$AC$53&amp;"*",Table2[Calculated Location],"*"&amp;$D63&amp;"*")/COUNTIFS(Table2[ReviewDecision],"*decision*",Table2[Date Notified (Adjusted)],"&gt;="&amp;N$3,Table2[Date Notified (Adjusted)],"&lt;"&amp;O$3,Table2[Calculated Location],"*"&amp;$D63&amp;"*")</f>
        <v>#DIV/0!</v>
      </c>
      <c r="O63" s="160" t="e">
        <f ca="1">COUNTIFS(Table2[Date Notified (Adjusted)],"&gt;="&amp;O$3,Table2[Date Notified (Adjusted)],"&lt;"&amp;P$3,Table2[Level of Review Required],"*"&amp;$AC$53&amp;"*",Table2[Calculated Location],"*"&amp;$D63&amp;"*")/COUNTIFS(Table2[ReviewDecision],"*decision*",Table2[Date Notified (Adjusted)],"&gt;="&amp;O$3,Table2[Date Notified (Adjusted)],"&lt;"&amp;P$3,Table2[Calculated Location],"*"&amp;$D63&amp;"*")</f>
        <v>#DIV/0!</v>
      </c>
      <c r="P63" s="160" t="e">
        <f ca="1">COUNTIFS(Table2[Date Notified (Adjusted)],"&gt;="&amp;P$3,Table2[Date Notified (Adjusted)],"&lt;"&amp;Q$3,Table2[Level of Review Required],"*"&amp;$AC$53&amp;"*",Table2[Calculated Location],"*"&amp;$D63&amp;"*")/COUNTIFS(Table2[ReviewDecision],"*decision*",Table2[Date Notified (Adjusted)],"&gt;="&amp;P$3,Table2[Date Notified (Adjusted)],"&lt;"&amp;Q$3,Table2[Calculated Location],"*"&amp;$D63&amp;"*")</f>
        <v>#DIV/0!</v>
      </c>
      <c r="Q63" s="160" t="e">
        <f ca="1">COUNTIFS(Table2[Date Notified (Adjusted)],"&gt;="&amp;Q$3,Table2[Date Notified (Adjusted)],"&lt;"&amp;R$3,Table2[Level of Review Required],"*"&amp;$AC$53&amp;"*",Table2[Calculated Location],"*"&amp;$D63&amp;"*")/COUNTIFS(Table2[ReviewDecision],"*decision*",Table2[Date Notified (Adjusted)],"&gt;="&amp;Q$3,Table2[Date Notified (Adjusted)],"&lt;"&amp;R$3,Table2[Calculated Location],"*"&amp;$D63&amp;"*")</f>
        <v>#DIV/0!</v>
      </c>
      <c r="R63" s="160" t="e">
        <f ca="1">COUNTIFS(Table2[Date Notified (Adjusted)],"&gt;="&amp;R$3,Table2[Date Notified (Adjusted)],"&lt;"&amp;S$3,Table2[Level of Review Required],"*"&amp;$AC$53&amp;"*",Table2[Calculated Location],"*"&amp;$D63&amp;"*")/COUNTIFS(Table2[ReviewDecision],"*decision*",Table2[Date Notified (Adjusted)],"&gt;="&amp;R$3,Table2[Date Notified (Adjusted)],"&lt;"&amp;S$3,Table2[Calculated Location],"*"&amp;$D63&amp;"*")</f>
        <v>#DIV/0!</v>
      </c>
      <c r="S63" s="160" t="e">
        <f ca="1">COUNTIFS(Table2[Date Notified (Adjusted)],"&gt;="&amp;S$3,Table2[Date Notified (Adjusted)],"&lt;"&amp;T$3,Table2[Level of Review Required],"*"&amp;$AC$53&amp;"*",Table2[Calculated Location],"*"&amp;$D63&amp;"*")/COUNTIFS(Table2[ReviewDecision],"*decision*",Table2[Date Notified (Adjusted)],"&gt;="&amp;S$3,Table2[Date Notified (Adjusted)],"&lt;"&amp;T$3,Table2[Calculated Location],"*"&amp;$D63&amp;"*")</f>
        <v>#DIV/0!</v>
      </c>
      <c r="T63" s="160" t="e">
        <f ca="1">COUNTIFS(Table2[Date Notified (Adjusted)],"&gt;="&amp;T$3,Table2[Date Notified (Adjusted)],"&lt;"&amp;U$3,Table2[Level of Review Required],"*"&amp;$AC$53&amp;"*",Table2[Calculated Location],"*"&amp;$D63&amp;"*")/COUNTIFS(Table2[ReviewDecision],"*decision*",Table2[Date Notified (Adjusted)],"&gt;="&amp;T$3,Table2[Date Notified (Adjusted)],"&lt;"&amp;U$3,Table2[Calculated Location],"*"&amp;$D63&amp;"*")</f>
        <v>#DIV/0!</v>
      </c>
      <c r="U63" s="157"/>
      <c r="V63" s="157"/>
      <c r="W63" s="157">
        <f ca="1">COUNTIFS(Table2[Date Notified (Adjusted)],"&gt;="&amp;start125,Table2[Date Notified (Adjusted)],"&lt;="&amp;closeREP,Table2[Calculated Location],"*"&amp;$D63&amp;"*",Table2[Level of Review Required],"*"&amp;$AC$53&amp;"*")</f>
        <v>0</v>
      </c>
      <c r="X63" s="160" t="e">
        <f t="shared" ref="X63:X72" ca="1" si="38">W63/Y63</f>
        <v>#DIV/0!</v>
      </c>
      <c r="Y63" s="221">
        <f ca="1">COUNTIFS(Table2[ReviewDecision],"*decision*",Table2[Date Notified (Adjusted)],"&gt;="&amp;start125,Table2[Date Notified (Adjusted)],"&lt;="&amp;closeREP,Table2[Calculated Location],"*"&amp;$D63&amp;"*")</f>
        <v>0</v>
      </c>
    </row>
    <row r="64" spans="2:29" x14ac:dyDescent="0.25">
      <c r="B64" s="222" t="s">
        <v>106</v>
      </c>
      <c r="C64" s="161"/>
      <c r="D64" s="162" t="s">
        <v>125</v>
      </c>
      <c r="E64" s="163" t="e">
        <f ca="1">COUNTIFS(Table2[Date Notified (Adjusted)],"&gt;="&amp;E$3,Table2[Date Notified (Adjusted)],"&lt;"&amp;F$3,Table2[Level of Review Required],"*"&amp;$AC$53&amp;"*",Table2[Calculated Location],"*"&amp;$D64&amp;"*")/COUNTIFS(Table2[ReviewDecision],"*decision*",Table2[Date Notified (Adjusted)],"&gt;="&amp;E$3,Table2[Date Notified (Adjusted)],"&lt;"&amp;F$3,Table2[Calculated Location],"*"&amp;$D64&amp;"*")</f>
        <v>#DIV/0!</v>
      </c>
      <c r="F64" s="164" t="e">
        <f ca="1">COUNTIFS(Table2[Date Notified (Adjusted)],"&gt;="&amp;F$3,Table2[Date Notified (Adjusted)],"&lt;"&amp;G$3,Table2[Level of Review Required],"*"&amp;$AC$53&amp;"*",Table2[Calculated Location],"*"&amp;$D64&amp;"*")/COUNTIFS(Table2[ReviewDecision],"*decision*",Table2[Date Notified (Adjusted)],"&gt;="&amp;F$3,Table2[Date Notified (Adjusted)],"&lt;"&amp;G$3,Table2[Calculated Location],"*"&amp;$D64&amp;"*")</f>
        <v>#DIV/0!</v>
      </c>
      <c r="G64" s="164" t="e">
        <f ca="1">COUNTIFS(Table2[Date Notified (Adjusted)],"&gt;="&amp;G$3,Table2[Date Notified (Adjusted)],"&lt;"&amp;H$3,Table2[Level of Review Required],"*"&amp;$AC$53&amp;"*",Table2[Calculated Location],"*"&amp;$D64&amp;"*")/COUNTIFS(Table2[ReviewDecision],"*decision*",Table2[Date Notified (Adjusted)],"&gt;="&amp;G$3,Table2[Date Notified (Adjusted)],"&lt;"&amp;H$3,Table2[Calculated Location],"*"&amp;$D64&amp;"*")</f>
        <v>#DIV/0!</v>
      </c>
      <c r="H64" s="164" t="e">
        <f ca="1">COUNTIFS(Table2[Date Notified (Adjusted)],"&gt;="&amp;H$3,Table2[Date Notified (Adjusted)],"&lt;"&amp;I$3,Table2[Level of Review Required],"*"&amp;$AC$53&amp;"*",Table2[Calculated Location],"*"&amp;$D64&amp;"*")/COUNTIFS(Table2[ReviewDecision],"*decision*",Table2[Date Notified (Adjusted)],"&gt;="&amp;H$3,Table2[Date Notified (Adjusted)],"&lt;"&amp;I$3,Table2[Calculated Location],"*"&amp;$D64&amp;"*")</f>
        <v>#DIV/0!</v>
      </c>
      <c r="I64" s="164" t="e">
        <f ca="1">COUNTIFS(Table2[Date Notified (Adjusted)],"&gt;="&amp;I$3,Table2[Date Notified (Adjusted)],"&lt;"&amp;J$3,Table2[Level of Review Required],"*"&amp;$AC$53&amp;"*",Table2[Calculated Location],"*"&amp;$D64&amp;"*")/COUNTIFS(Table2[ReviewDecision],"*decision*",Table2[Date Notified (Adjusted)],"&gt;="&amp;I$3,Table2[Date Notified (Adjusted)],"&lt;"&amp;J$3,Table2[Calculated Location],"*"&amp;$D64&amp;"*")</f>
        <v>#DIV/0!</v>
      </c>
      <c r="J64" s="164" t="e">
        <f ca="1">COUNTIFS(Table2[Date Notified (Adjusted)],"&gt;="&amp;J$3,Table2[Date Notified (Adjusted)],"&lt;"&amp;K$3,Table2[Level of Review Required],"*"&amp;$AC$53&amp;"*",Table2[Calculated Location],"*"&amp;$D64&amp;"*")/COUNTIFS(Table2[ReviewDecision],"*decision*",Table2[Date Notified (Adjusted)],"&gt;="&amp;J$3,Table2[Date Notified (Adjusted)],"&lt;"&amp;K$3,Table2[Calculated Location],"*"&amp;$D64&amp;"*")</f>
        <v>#DIV/0!</v>
      </c>
      <c r="K64" s="164" t="e">
        <f ca="1">COUNTIFS(Table2[Date Notified (Adjusted)],"&gt;="&amp;K$3,Table2[Date Notified (Adjusted)],"&lt;"&amp;L$3,Table2[Level of Review Required],"*"&amp;$AC$53&amp;"*",Table2[Calculated Location],"*"&amp;$D64&amp;"*")/COUNTIFS(Table2[ReviewDecision],"*decision*",Table2[Date Notified (Adjusted)],"&gt;="&amp;K$3,Table2[Date Notified (Adjusted)],"&lt;"&amp;L$3,Table2[Calculated Location],"*"&amp;$D64&amp;"*")</f>
        <v>#DIV/0!</v>
      </c>
      <c r="L64" s="164" t="e">
        <f ca="1">COUNTIFS(Table2[Date Notified (Adjusted)],"&gt;="&amp;L$3,Table2[Date Notified (Adjusted)],"&lt;"&amp;M$3,Table2[Level of Review Required],"*"&amp;$AC$53&amp;"*",Table2[Calculated Location],"*"&amp;$D64&amp;"*")/COUNTIFS(Table2[ReviewDecision],"*decision*",Table2[Date Notified (Adjusted)],"&gt;="&amp;L$3,Table2[Date Notified (Adjusted)],"&lt;"&amp;M$3,Table2[Calculated Location],"*"&amp;$D64&amp;"*")</f>
        <v>#DIV/0!</v>
      </c>
      <c r="M64" s="164" t="e">
        <f ca="1">COUNTIFS(Table2[Date Notified (Adjusted)],"&gt;="&amp;M$3,Table2[Date Notified (Adjusted)],"&lt;"&amp;N$3,Table2[Level of Review Required],"*"&amp;$AC$53&amp;"*",Table2[Calculated Location],"*"&amp;$D64&amp;"*")/COUNTIFS(Table2[ReviewDecision],"*decision*",Table2[Date Notified (Adjusted)],"&gt;="&amp;M$3,Table2[Date Notified (Adjusted)],"&lt;"&amp;N$3,Table2[Calculated Location],"*"&amp;$D64&amp;"*")</f>
        <v>#DIV/0!</v>
      </c>
      <c r="N64" s="164" t="e">
        <f ca="1">COUNTIFS(Table2[Date Notified (Adjusted)],"&gt;="&amp;N$3,Table2[Date Notified (Adjusted)],"&lt;"&amp;O$3,Table2[Level of Review Required],"*"&amp;$AC$53&amp;"*",Table2[Calculated Location],"*"&amp;$D64&amp;"*")/COUNTIFS(Table2[ReviewDecision],"*decision*",Table2[Date Notified (Adjusted)],"&gt;="&amp;N$3,Table2[Date Notified (Adjusted)],"&lt;"&amp;O$3,Table2[Calculated Location],"*"&amp;$D64&amp;"*")</f>
        <v>#DIV/0!</v>
      </c>
      <c r="O64" s="164" t="e">
        <f ca="1">COUNTIFS(Table2[Date Notified (Adjusted)],"&gt;="&amp;O$3,Table2[Date Notified (Adjusted)],"&lt;"&amp;P$3,Table2[Level of Review Required],"*"&amp;$AC$53&amp;"*",Table2[Calculated Location],"*"&amp;$D64&amp;"*")/COUNTIFS(Table2[ReviewDecision],"*decision*",Table2[Date Notified (Adjusted)],"&gt;="&amp;O$3,Table2[Date Notified (Adjusted)],"&lt;"&amp;P$3,Table2[Calculated Location],"*"&amp;$D64&amp;"*")</f>
        <v>#DIV/0!</v>
      </c>
      <c r="P64" s="164" t="e">
        <f ca="1">COUNTIFS(Table2[Date Notified (Adjusted)],"&gt;="&amp;P$3,Table2[Date Notified (Adjusted)],"&lt;"&amp;Q$3,Table2[Level of Review Required],"*"&amp;$AC$53&amp;"*",Table2[Calculated Location],"*"&amp;$D64&amp;"*")/COUNTIFS(Table2[ReviewDecision],"*decision*",Table2[Date Notified (Adjusted)],"&gt;="&amp;P$3,Table2[Date Notified (Adjusted)],"&lt;"&amp;Q$3,Table2[Calculated Location],"*"&amp;$D64&amp;"*")</f>
        <v>#DIV/0!</v>
      </c>
      <c r="Q64" s="164" t="e">
        <f ca="1">COUNTIFS(Table2[Date Notified (Adjusted)],"&gt;="&amp;Q$3,Table2[Date Notified (Adjusted)],"&lt;"&amp;R$3,Table2[Level of Review Required],"*"&amp;$AC$53&amp;"*",Table2[Calculated Location],"*"&amp;$D64&amp;"*")/COUNTIFS(Table2[ReviewDecision],"*decision*",Table2[Date Notified (Adjusted)],"&gt;="&amp;Q$3,Table2[Date Notified (Adjusted)],"&lt;"&amp;R$3,Table2[Calculated Location],"*"&amp;$D64&amp;"*")</f>
        <v>#DIV/0!</v>
      </c>
      <c r="R64" s="164" t="e">
        <f ca="1">COUNTIFS(Table2[Date Notified (Adjusted)],"&gt;="&amp;R$3,Table2[Date Notified (Adjusted)],"&lt;"&amp;S$3,Table2[Level of Review Required],"*"&amp;$AC$53&amp;"*",Table2[Calculated Location],"*"&amp;$D64&amp;"*")/COUNTIFS(Table2[ReviewDecision],"*decision*",Table2[Date Notified (Adjusted)],"&gt;="&amp;R$3,Table2[Date Notified (Adjusted)],"&lt;"&amp;S$3,Table2[Calculated Location],"*"&amp;$D64&amp;"*")</f>
        <v>#DIV/0!</v>
      </c>
      <c r="S64" s="164" t="e">
        <f ca="1">COUNTIFS(Table2[Date Notified (Adjusted)],"&gt;="&amp;S$3,Table2[Date Notified (Adjusted)],"&lt;"&amp;T$3,Table2[Level of Review Required],"*"&amp;$AC$53&amp;"*",Table2[Calculated Location],"*"&amp;$D64&amp;"*")/COUNTIFS(Table2[ReviewDecision],"*decision*",Table2[Date Notified (Adjusted)],"&gt;="&amp;S$3,Table2[Date Notified (Adjusted)],"&lt;"&amp;T$3,Table2[Calculated Location],"*"&amp;$D64&amp;"*")</f>
        <v>#DIV/0!</v>
      </c>
      <c r="T64" s="164" t="e">
        <f ca="1">COUNTIFS(Table2[Date Notified (Adjusted)],"&gt;="&amp;T$3,Table2[Date Notified (Adjusted)],"&lt;"&amp;U$3,Table2[Level of Review Required],"*"&amp;$AC$53&amp;"*",Table2[Calculated Location],"*"&amp;$D64&amp;"*")/COUNTIFS(Table2[ReviewDecision],"*decision*",Table2[Date Notified (Adjusted)],"&gt;="&amp;T$3,Table2[Date Notified (Adjusted)],"&lt;"&amp;U$3,Table2[Calculated Location],"*"&amp;$D64&amp;"*")</f>
        <v>#DIV/0!</v>
      </c>
      <c r="U64" s="161"/>
      <c r="V64" s="161"/>
      <c r="W64" s="161">
        <f ca="1">COUNTIFS(Table2[Date Notified (Adjusted)],"&gt;="&amp;start125,Table2[Date Notified (Adjusted)],"&lt;="&amp;closeREP,Table2[Calculated Location],"*"&amp;$D64&amp;"*",Table2[Level of Review Required],"*"&amp;$AC$53&amp;"*")</f>
        <v>0</v>
      </c>
      <c r="X64" s="164" t="e">
        <f t="shared" ca="1" si="38"/>
        <v>#DIV/0!</v>
      </c>
      <c r="Y64" s="223">
        <f ca="1">COUNTIFS(Table2[ReviewDecision],"*decision*",Table2[Date Notified (Adjusted)],"&gt;="&amp;start125,Table2[Date Notified (Adjusted)],"&lt;="&amp;closeREP,Table2[Calculated Location],"*"&amp;$D64&amp;"*")</f>
        <v>0</v>
      </c>
    </row>
    <row r="65" spans="2:25" x14ac:dyDescent="0.25">
      <c r="B65" s="222" t="s">
        <v>107</v>
      </c>
      <c r="C65" s="161"/>
      <c r="D65" s="162" t="s">
        <v>126</v>
      </c>
      <c r="E65" s="163" t="e">
        <f ca="1">COUNTIFS(Table2[Date Notified (Adjusted)],"&gt;="&amp;E$3,Table2[Date Notified (Adjusted)],"&lt;"&amp;F$3,Table2[Level of Review Required],"*"&amp;$AC$53&amp;"*",Table2[Calculated Location],"*"&amp;$D65&amp;"*")/COUNTIFS(Table2[ReviewDecision],"*decision*",Table2[Date Notified (Adjusted)],"&gt;="&amp;E$3,Table2[Date Notified (Adjusted)],"&lt;"&amp;F$3,Table2[Calculated Location],"*"&amp;$D65&amp;"*")</f>
        <v>#DIV/0!</v>
      </c>
      <c r="F65" s="164" t="e">
        <f ca="1">COUNTIFS(Table2[Date Notified (Adjusted)],"&gt;="&amp;F$3,Table2[Date Notified (Adjusted)],"&lt;"&amp;G$3,Table2[Level of Review Required],"*"&amp;$AC$53&amp;"*",Table2[Calculated Location],"*"&amp;$D65&amp;"*")/COUNTIFS(Table2[ReviewDecision],"*decision*",Table2[Date Notified (Adjusted)],"&gt;="&amp;F$3,Table2[Date Notified (Adjusted)],"&lt;"&amp;G$3,Table2[Calculated Location],"*"&amp;$D65&amp;"*")</f>
        <v>#DIV/0!</v>
      </c>
      <c r="G65" s="164" t="e">
        <f ca="1">COUNTIFS(Table2[Date Notified (Adjusted)],"&gt;="&amp;G$3,Table2[Date Notified (Adjusted)],"&lt;"&amp;H$3,Table2[Level of Review Required],"*"&amp;$AC$53&amp;"*",Table2[Calculated Location],"*"&amp;$D65&amp;"*")/COUNTIFS(Table2[ReviewDecision],"*decision*",Table2[Date Notified (Adjusted)],"&gt;="&amp;G$3,Table2[Date Notified (Adjusted)],"&lt;"&amp;H$3,Table2[Calculated Location],"*"&amp;$D65&amp;"*")</f>
        <v>#DIV/0!</v>
      </c>
      <c r="H65" s="164" t="e">
        <f ca="1">COUNTIFS(Table2[Date Notified (Adjusted)],"&gt;="&amp;H$3,Table2[Date Notified (Adjusted)],"&lt;"&amp;I$3,Table2[Level of Review Required],"*"&amp;$AC$53&amp;"*",Table2[Calculated Location],"*"&amp;$D65&amp;"*")/COUNTIFS(Table2[ReviewDecision],"*decision*",Table2[Date Notified (Adjusted)],"&gt;="&amp;H$3,Table2[Date Notified (Adjusted)],"&lt;"&amp;I$3,Table2[Calculated Location],"*"&amp;$D65&amp;"*")</f>
        <v>#DIV/0!</v>
      </c>
      <c r="I65" s="164" t="e">
        <f ca="1">COUNTIFS(Table2[Date Notified (Adjusted)],"&gt;="&amp;I$3,Table2[Date Notified (Adjusted)],"&lt;"&amp;J$3,Table2[Level of Review Required],"*"&amp;$AC$53&amp;"*",Table2[Calculated Location],"*"&amp;$D65&amp;"*")/COUNTIFS(Table2[ReviewDecision],"*decision*",Table2[Date Notified (Adjusted)],"&gt;="&amp;I$3,Table2[Date Notified (Adjusted)],"&lt;"&amp;J$3,Table2[Calculated Location],"*"&amp;$D65&amp;"*")</f>
        <v>#DIV/0!</v>
      </c>
      <c r="J65" s="164" t="e">
        <f ca="1">COUNTIFS(Table2[Date Notified (Adjusted)],"&gt;="&amp;J$3,Table2[Date Notified (Adjusted)],"&lt;"&amp;K$3,Table2[Level of Review Required],"*"&amp;$AC$53&amp;"*",Table2[Calculated Location],"*"&amp;$D65&amp;"*")/COUNTIFS(Table2[ReviewDecision],"*decision*",Table2[Date Notified (Adjusted)],"&gt;="&amp;J$3,Table2[Date Notified (Adjusted)],"&lt;"&amp;K$3,Table2[Calculated Location],"*"&amp;$D65&amp;"*")</f>
        <v>#DIV/0!</v>
      </c>
      <c r="K65" s="164" t="e">
        <f ca="1">COUNTIFS(Table2[Date Notified (Adjusted)],"&gt;="&amp;K$3,Table2[Date Notified (Adjusted)],"&lt;"&amp;L$3,Table2[Level of Review Required],"*"&amp;$AC$53&amp;"*",Table2[Calculated Location],"*"&amp;$D65&amp;"*")/COUNTIFS(Table2[ReviewDecision],"*decision*",Table2[Date Notified (Adjusted)],"&gt;="&amp;K$3,Table2[Date Notified (Adjusted)],"&lt;"&amp;L$3,Table2[Calculated Location],"*"&amp;$D65&amp;"*")</f>
        <v>#DIV/0!</v>
      </c>
      <c r="L65" s="164" t="e">
        <f ca="1">COUNTIFS(Table2[Date Notified (Adjusted)],"&gt;="&amp;L$3,Table2[Date Notified (Adjusted)],"&lt;"&amp;M$3,Table2[Level of Review Required],"*"&amp;$AC$53&amp;"*",Table2[Calculated Location],"*"&amp;$D65&amp;"*")/COUNTIFS(Table2[ReviewDecision],"*decision*",Table2[Date Notified (Adjusted)],"&gt;="&amp;L$3,Table2[Date Notified (Adjusted)],"&lt;"&amp;M$3,Table2[Calculated Location],"*"&amp;$D65&amp;"*")</f>
        <v>#DIV/0!</v>
      </c>
      <c r="M65" s="164" t="e">
        <f ca="1">COUNTIFS(Table2[Date Notified (Adjusted)],"&gt;="&amp;M$3,Table2[Date Notified (Adjusted)],"&lt;"&amp;N$3,Table2[Level of Review Required],"*"&amp;$AC$53&amp;"*",Table2[Calculated Location],"*"&amp;$D65&amp;"*")/COUNTIFS(Table2[ReviewDecision],"*decision*",Table2[Date Notified (Adjusted)],"&gt;="&amp;M$3,Table2[Date Notified (Adjusted)],"&lt;"&amp;N$3,Table2[Calculated Location],"*"&amp;$D65&amp;"*")</f>
        <v>#DIV/0!</v>
      </c>
      <c r="N65" s="164" t="e">
        <f ca="1">COUNTIFS(Table2[Date Notified (Adjusted)],"&gt;="&amp;N$3,Table2[Date Notified (Adjusted)],"&lt;"&amp;O$3,Table2[Level of Review Required],"*"&amp;$AC$53&amp;"*",Table2[Calculated Location],"*"&amp;$D65&amp;"*")/COUNTIFS(Table2[ReviewDecision],"*decision*",Table2[Date Notified (Adjusted)],"&gt;="&amp;N$3,Table2[Date Notified (Adjusted)],"&lt;"&amp;O$3,Table2[Calculated Location],"*"&amp;$D65&amp;"*")</f>
        <v>#DIV/0!</v>
      </c>
      <c r="O65" s="164" t="e">
        <f ca="1">COUNTIFS(Table2[Date Notified (Adjusted)],"&gt;="&amp;O$3,Table2[Date Notified (Adjusted)],"&lt;"&amp;P$3,Table2[Level of Review Required],"*"&amp;$AC$53&amp;"*",Table2[Calculated Location],"*"&amp;$D65&amp;"*")/COUNTIFS(Table2[ReviewDecision],"*decision*",Table2[Date Notified (Adjusted)],"&gt;="&amp;O$3,Table2[Date Notified (Adjusted)],"&lt;"&amp;P$3,Table2[Calculated Location],"*"&amp;$D65&amp;"*")</f>
        <v>#DIV/0!</v>
      </c>
      <c r="P65" s="164" t="e">
        <f ca="1">COUNTIFS(Table2[Date Notified (Adjusted)],"&gt;="&amp;P$3,Table2[Date Notified (Adjusted)],"&lt;"&amp;Q$3,Table2[Level of Review Required],"*"&amp;$AC$53&amp;"*",Table2[Calculated Location],"*"&amp;$D65&amp;"*")/COUNTIFS(Table2[ReviewDecision],"*decision*",Table2[Date Notified (Adjusted)],"&gt;="&amp;P$3,Table2[Date Notified (Adjusted)],"&lt;"&amp;Q$3,Table2[Calculated Location],"*"&amp;$D65&amp;"*")</f>
        <v>#DIV/0!</v>
      </c>
      <c r="Q65" s="164" t="e">
        <f ca="1">COUNTIFS(Table2[Date Notified (Adjusted)],"&gt;="&amp;Q$3,Table2[Date Notified (Adjusted)],"&lt;"&amp;R$3,Table2[Level of Review Required],"*"&amp;$AC$53&amp;"*",Table2[Calculated Location],"*"&amp;$D65&amp;"*")/COUNTIFS(Table2[ReviewDecision],"*decision*",Table2[Date Notified (Adjusted)],"&gt;="&amp;Q$3,Table2[Date Notified (Adjusted)],"&lt;"&amp;R$3,Table2[Calculated Location],"*"&amp;$D65&amp;"*")</f>
        <v>#DIV/0!</v>
      </c>
      <c r="R65" s="164" t="e">
        <f ca="1">COUNTIFS(Table2[Date Notified (Adjusted)],"&gt;="&amp;R$3,Table2[Date Notified (Adjusted)],"&lt;"&amp;S$3,Table2[Level of Review Required],"*"&amp;$AC$53&amp;"*",Table2[Calculated Location],"*"&amp;$D65&amp;"*")/COUNTIFS(Table2[ReviewDecision],"*decision*",Table2[Date Notified (Adjusted)],"&gt;="&amp;R$3,Table2[Date Notified (Adjusted)],"&lt;"&amp;S$3,Table2[Calculated Location],"*"&amp;$D65&amp;"*")</f>
        <v>#DIV/0!</v>
      </c>
      <c r="S65" s="164" t="e">
        <f ca="1">COUNTIFS(Table2[Date Notified (Adjusted)],"&gt;="&amp;S$3,Table2[Date Notified (Adjusted)],"&lt;"&amp;T$3,Table2[Level of Review Required],"*"&amp;$AC$53&amp;"*",Table2[Calculated Location],"*"&amp;$D65&amp;"*")/COUNTIFS(Table2[ReviewDecision],"*decision*",Table2[Date Notified (Adjusted)],"&gt;="&amp;S$3,Table2[Date Notified (Adjusted)],"&lt;"&amp;T$3,Table2[Calculated Location],"*"&amp;$D65&amp;"*")</f>
        <v>#DIV/0!</v>
      </c>
      <c r="T65" s="164" t="e">
        <f ca="1">COUNTIFS(Table2[Date Notified (Adjusted)],"&gt;="&amp;T$3,Table2[Date Notified (Adjusted)],"&lt;"&amp;U$3,Table2[Level of Review Required],"*"&amp;$AC$53&amp;"*",Table2[Calculated Location],"*"&amp;$D65&amp;"*")/COUNTIFS(Table2[ReviewDecision],"*decision*",Table2[Date Notified (Adjusted)],"&gt;="&amp;T$3,Table2[Date Notified (Adjusted)],"&lt;"&amp;U$3,Table2[Calculated Location],"*"&amp;$D65&amp;"*")</f>
        <v>#DIV/0!</v>
      </c>
      <c r="U65" s="161"/>
      <c r="V65" s="161"/>
      <c r="W65" s="161">
        <f ca="1">COUNTIFS(Table2[Date Notified (Adjusted)],"&gt;="&amp;start125,Table2[Date Notified (Adjusted)],"&lt;="&amp;closeREP,Table2[Calculated Location],"*"&amp;$D65&amp;"*",Table2[Level of Review Required],"*"&amp;$AC$53&amp;"*")</f>
        <v>0</v>
      </c>
      <c r="X65" s="164" t="e">
        <f t="shared" ca="1" si="38"/>
        <v>#DIV/0!</v>
      </c>
      <c r="Y65" s="223">
        <f ca="1">COUNTIFS(Table2[ReviewDecision],"*decision*",Table2[Date Notified (Adjusted)],"&gt;="&amp;start125,Table2[Date Notified (Adjusted)],"&lt;="&amp;closeREP,Table2[Calculated Location],"*"&amp;$D65&amp;"*")</f>
        <v>0</v>
      </c>
    </row>
    <row r="66" spans="2:25" x14ac:dyDescent="0.25">
      <c r="B66" s="222" t="s">
        <v>108</v>
      </c>
      <c r="C66" s="161"/>
      <c r="D66" s="162" t="s">
        <v>127</v>
      </c>
      <c r="E66" s="163" t="e">
        <f ca="1">COUNTIFS(Table2[Date Notified (Adjusted)],"&gt;="&amp;E$3,Table2[Date Notified (Adjusted)],"&lt;"&amp;F$3,Table2[Level of Review Required],"*"&amp;$AC$53&amp;"*",Table2[Calculated Location],"*"&amp;$D66&amp;"*")/COUNTIFS(Table2[ReviewDecision],"*decision*",Table2[Date Notified (Adjusted)],"&gt;="&amp;E$3,Table2[Date Notified (Adjusted)],"&lt;"&amp;F$3,Table2[Calculated Location],"*"&amp;$D66&amp;"*")</f>
        <v>#DIV/0!</v>
      </c>
      <c r="F66" s="164" t="e">
        <f ca="1">COUNTIFS(Table2[Date Notified (Adjusted)],"&gt;="&amp;F$3,Table2[Date Notified (Adjusted)],"&lt;"&amp;G$3,Table2[Level of Review Required],"*"&amp;$AC$53&amp;"*",Table2[Calculated Location],"*"&amp;$D66&amp;"*")/COUNTIFS(Table2[ReviewDecision],"*decision*",Table2[Date Notified (Adjusted)],"&gt;="&amp;F$3,Table2[Date Notified (Adjusted)],"&lt;"&amp;G$3,Table2[Calculated Location],"*"&amp;$D66&amp;"*")</f>
        <v>#DIV/0!</v>
      </c>
      <c r="G66" s="164" t="e">
        <f ca="1">COUNTIFS(Table2[Date Notified (Adjusted)],"&gt;="&amp;G$3,Table2[Date Notified (Adjusted)],"&lt;"&amp;H$3,Table2[Level of Review Required],"*"&amp;$AC$53&amp;"*",Table2[Calculated Location],"*"&amp;$D66&amp;"*")/COUNTIFS(Table2[ReviewDecision],"*decision*",Table2[Date Notified (Adjusted)],"&gt;="&amp;G$3,Table2[Date Notified (Adjusted)],"&lt;"&amp;H$3,Table2[Calculated Location],"*"&amp;$D66&amp;"*")</f>
        <v>#DIV/0!</v>
      </c>
      <c r="H66" s="164" t="e">
        <f ca="1">COUNTIFS(Table2[Date Notified (Adjusted)],"&gt;="&amp;H$3,Table2[Date Notified (Adjusted)],"&lt;"&amp;I$3,Table2[Level of Review Required],"*"&amp;$AC$53&amp;"*",Table2[Calculated Location],"*"&amp;$D66&amp;"*")/COUNTIFS(Table2[ReviewDecision],"*decision*",Table2[Date Notified (Adjusted)],"&gt;="&amp;H$3,Table2[Date Notified (Adjusted)],"&lt;"&amp;I$3,Table2[Calculated Location],"*"&amp;$D66&amp;"*")</f>
        <v>#DIV/0!</v>
      </c>
      <c r="I66" s="164" t="e">
        <f ca="1">COUNTIFS(Table2[Date Notified (Adjusted)],"&gt;="&amp;I$3,Table2[Date Notified (Adjusted)],"&lt;"&amp;J$3,Table2[Level of Review Required],"*"&amp;$AC$53&amp;"*",Table2[Calculated Location],"*"&amp;$D66&amp;"*")/COUNTIFS(Table2[ReviewDecision],"*decision*",Table2[Date Notified (Adjusted)],"&gt;="&amp;I$3,Table2[Date Notified (Adjusted)],"&lt;"&amp;J$3,Table2[Calculated Location],"*"&amp;$D66&amp;"*")</f>
        <v>#DIV/0!</v>
      </c>
      <c r="J66" s="164" t="e">
        <f ca="1">COUNTIFS(Table2[Date Notified (Adjusted)],"&gt;="&amp;J$3,Table2[Date Notified (Adjusted)],"&lt;"&amp;K$3,Table2[Level of Review Required],"*"&amp;$AC$53&amp;"*",Table2[Calculated Location],"*"&amp;$D66&amp;"*")/COUNTIFS(Table2[ReviewDecision],"*decision*",Table2[Date Notified (Adjusted)],"&gt;="&amp;J$3,Table2[Date Notified (Adjusted)],"&lt;"&amp;K$3,Table2[Calculated Location],"*"&amp;$D66&amp;"*")</f>
        <v>#DIV/0!</v>
      </c>
      <c r="K66" s="164" t="e">
        <f ca="1">COUNTIFS(Table2[Date Notified (Adjusted)],"&gt;="&amp;K$3,Table2[Date Notified (Adjusted)],"&lt;"&amp;L$3,Table2[Level of Review Required],"*"&amp;$AC$53&amp;"*",Table2[Calculated Location],"*"&amp;$D66&amp;"*")/COUNTIFS(Table2[ReviewDecision],"*decision*",Table2[Date Notified (Adjusted)],"&gt;="&amp;K$3,Table2[Date Notified (Adjusted)],"&lt;"&amp;L$3,Table2[Calculated Location],"*"&amp;$D66&amp;"*")</f>
        <v>#DIV/0!</v>
      </c>
      <c r="L66" s="164" t="e">
        <f ca="1">COUNTIFS(Table2[Date Notified (Adjusted)],"&gt;="&amp;L$3,Table2[Date Notified (Adjusted)],"&lt;"&amp;M$3,Table2[Level of Review Required],"*"&amp;$AC$53&amp;"*",Table2[Calculated Location],"*"&amp;$D66&amp;"*")/COUNTIFS(Table2[ReviewDecision],"*decision*",Table2[Date Notified (Adjusted)],"&gt;="&amp;L$3,Table2[Date Notified (Adjusted)],"&lt;"&amp;M$3,Table2[Calculated Location],"*"&amp;$D66&amp;"*")</f>
        <v>#DIV/0!</v>
      </c>
      <c r="M66" s="164" t="e">
        <f ca="1">COUNTIFS(Table2[Date Notified (Adjusted)],"&gt;="&amp;M$3,Table2[Date Notified (Adjusted)],"&lt;"&amp;N$3,Table2[Level of Review Required],"*"&amp;$AC$53&amp;"*",Table2[Calculated Location],"*"&amp;$D66&amp;"*")/COUNTIFS(Table2[ReviewDecision],"*decision*",Table2[Date Notified (Adjusted)],"&gt;="&amp;M$3,Table2[Date Notified (Adjusted)],"&lt;"&amp;N$3,Table2[Calculated Location],"*"&amp;$D66&amp;"*")</f>
        <v>#DIV/0!</v>
      </c>
      <c r="N66" s="164" t="e">
        <f ca="1">COUNTIFS(Table2[Date Notified (Adjusted)],"&gt;="&amp;N$3,Table2[Date Notified (Adjusted)],"&lt;"&amp;O$3,Table2[Level of Review Required],"*"&amp;$AC$53&amp;"*",Table2[Calculated Location],"*"&amp;$D66&amp;"*")/COUNTIFS(Table2[ReviewDecision],"*decision*",Table2[Date Notified (Adjusted)],"&gt;="&amp;N$3,Table2[Date Notified (Adjusted)],"&lt;"&amp;O$3,Table2[Calculated Location],"*"&amp;$D66&amp;"*")</f>
        <v>#DIV/0!</v>
      </c>
      <c r="O66" s="164" t="e">
        <f ca="1">COUNTIFS(Table2[Date Notified (Adjusted)],"&gt;="&amp;O$3,Table2[Date Notified (Adjusted)],"&lt;"&amp;P$3,Table2[Level of Review Required],"*"&amp;$AC$53&amp;"*",Table2[Calculated Location],"*"&amp;$D66&amp;"*")/COUNTIFS(Table2[ReviewDecision],"*decision*",Table2[Date Notified (Adjusted)],"&gt;="&amp;O$3,Table2[Date Notified (Adjusted)],"&lt;"&amp;P$3,Table2[Calculated Location],"*"&amp;$D66&amp;"*")</f>
        <v>#DIV/0!</v>
      </c>
      <c r="P66" s="164" t="e">
        <f ca="1">COUNTIFS(Table2[Date Notified (Adjusted)],"&gt;="&amp;P$3,Table2[Date Notified (Adjusted)],"&lt;"&amp;Q$3,Table2[Level of Review Required],"*"&amp;$AC$53&amp;"*",Table2[Calculated Location],"*"&amp;$D66&amp;"*")/COUNTIFS(Table2[ReviewDecision],"*decision*",Table2[Date Notified (Adjusted)],"&gt;="&amp;P$3,Table2[Date Notified (Adjusted)],"&lt;"&amp;Q$3,Table2[Calculated Location],"*"&amp;$D66&amp;"*")</f>
        <v>#DIV/0!</v>
      </c>
      <c r="Q66" s="164" t="e">
        <f ca="1">COUNTIFS(Table2[Date Notified (Adjusted)],"&gt;="&amp;Q$3,Table2[Date Notified (Adjusted)],"&lt;"&amp;R$3,Table2[Level of Review Required],"*"&amp;$AC$53&amp;"*",Table2[Calculated Location],"*"&amp;$D66&amp;"*")/COUNTIFS(Table2[ReviewDecision],"*decision*",Table2[Date Notified (Adjusted)],"&gt;="&amp;Q$3,Table2[Date Notified (Adjusted)],"&lt;"&amp;R$3,Table2[Calculated Location],"*"&amp;$D66&amp;"*")</f>
        <v>#DIV/0!</v>
      </c>
      <c r="R66" s="164" t="e">
        <f ca="1">COUNTIFS(Table2[Date Notified (Adjusted)],"&gt;="&amp;R$3,Table2[Date Notified (Adjusted)],"&lt;"&amp;S$3,Table2[Level of Review Required],"*"&amp;$AC$53&amp;"*",Table2[Calculated Location],"*"&amp;$D66&amp;"*")/COUNTIFS(Table2[ReviewDecision],"*decision*",Table2[Date Notified (Adjusted)],"&gt;="&amp;R$3,Table2[Date Notified (Adjusted)],"&lt;"&amp;S$3,Table2[Calculated Location],"*"&amp;$D66&amp;"*")</f>
        <v>#DIV/0!</v>
      </c>
      <c r="S66" s="164" t="e">
        <f ca="1">COUNTIFS(Table2[Date Notified (Adjusted)],"&gt;="&amp;S$3,Table2[Date Notified (Adjusted)],"&lt;"&amp;T$3,Table2[Level of Review Required],"*"&amp;$AC$53&amp;"*",Table2[Calculated Location],"*"&amp;$D66&amp;"*")/COUNTIFS(Table2[ReviewDecision],"*decision*",Table2[Date Notified (Adjusted)],"&gt;="&amp;S$3,Table2[Date Notified (Adjusted)],"&lt;"&amp;T$3,Table2[Calculated Location],"*"&amp;$D66&amp;"*")</f>
        <v>#DIV/0!</v>
      </c>
      <c r="T66" s="164" t="e">
        <f ca="1">COUNTIFS(Table2[Date Notified (Adjusted)],"&gt;="&amp;T$3,Table2[Date Notified (Adjusted)],"&lt;"&amp;U$3,Table2[Level of Review Required],"*"&amp;$AC$53&amp;"*",Table2[Calculated Location],"*"&amp;$D66&amp;"*")/COUNTIFS(Table2[ReviewDecision],"*decision*",Table2[Date Notified (Adjusted)],"&gt;="&amp;T$3,Table2[Date Notified (Adjusted)],"&lt;"&amp;U$3,Table2[Calculated Location],"*"&amp;$D66&amp;"*")</f>
        <v>#DIV/0!</v>
      </c>
      <c r="U66" s="161"/>
      <c r="V66" s="161"/>
      <c r="W66" s="161">
        <f ca="1">COUNTIFS(Table2[Date Notified (Adjusted)],"&gt;="&amp;start125,Table2[Date Notified (Adjusted)],"&lt;="&amp;closeREP,Table2[Calculated Location],"*"&amp;$D66&amp;"*",Table2[Level of Review Required],"*"&amp;$AC$53&amp;"*")</f>
        <v>0</v>
      </c>
      <c r="X66" s="164" t="e">
        <f t="shared" ca="1" si="38"/>
        <v>#DIV/0!</v>
      </c>
      <c r="Y66" s="223">
        <f ca="1">COUNTIFS(Table2[ReviewDecision],"*decision*",Table2[Date Notified (Adjusted)],"&gt;="&amp;start125,Table2[Date Notified (Adjusted)],"&lt;="&amp;closeREP,Table2[Calculated Location],"*"&amp;$D66&amp;"*")</f>
        <v>0</v>
      </c>
    </row>
    <row r="67" spans="2:25" x14ac:dyDescent="0.25">
      <c r="B67" s="222" t="s">
        <v>109</v>
      </c>
      <c r="C67" s="161"/>
      <c r="D67" s="162" t="s">
        <v>128</v>
      </c>
      <c r="E67" s="163" t="e">
        <f ca="1">COUNTIFS(Table2[Date Notified (Adjusted)],"&gt;="&amp;E$3,Table2[Date Notified (Adjusted)],"&lt;"&amp;F$3,Table2[Level of Review Required],"*"&amp;$AC$53&amp;"*",Table2[Calculated Location],"*"&amp;$D67&amp;"*")/COUNTIFS(Table2[ReviewDecision],"*decision*",Table2[Date Notified (Adjusted)],"&gt;="&amp;E$3,Table2[Date Notified (Adjusted)],"&lt;"&amp;F$3,Table2[Calculated Location],"*"&amp;$D67&amp;"*")</f>
        <v>#DIV/0!</v>
      </c>
      <c r="F67" s="164" t="e">
        <f ca="1">COUNTIFS(Table2[Date Notified (Adjusted)],"&gt;="&amp;F$3,Table2[Date Notified (Adjusted)],"&lt;"&amp;G$3,Table2[Level of Review Required],"*"&amp;$AC$53&amp;"*",Table2[Calculated Location],"*"&amp;$D67&amp;"*")/COUNTIFS(Table2[ReviewDecision],"*decision*",Table2[Date Notified (Adjusted)],"&gt;="&amp;F$3,Table2[Date Notified (Adjusted)],"&lt;"&amp;G$3,Table2[Calculated Location],"*"&amp;$D67&amp;"*")</f>
        <v>#DIV/0!</v>
      </c>
      <c r="G67" s="164" t="e">
        <f ca="1">COUNTIFS(Table2[Date Notified (Adjusted)],"&gt;="&amp;G$3,Table2[Date Notified (Adjusted)],"&lt;"&amp;H$3,Table2[Level of Review Required],"*"&amp;$AC$53&amp;"*",Table2[Calculated Location],"*"&amp;$D67&amp;"*")/COUNTIFS(Table2[ReviewDecision],"*decision*",Table2[Date Notified (Adjusted)],"&gt;="&amp;G$3,Table2[Date Notified (Adjusted)],"&lt;"&amp;H$3,Table2[Calculated Location],"*"&amp;$D67&amp;"*")</f>
        <v>#DIV/0!</v>
      </c>
      <c r="H67" s="164" t="e">
        <f ca="1">COUNTIFS(Table2[Date Notified (Adjusted)],"&gt;="&amp;H$3,Table2[Date Notified (Adjusted)],"&lt;"&amp;I$3,Table2[Level of Review Required],"*"&amp;$AC$53&amp;"*",Table2[Calculated Location],"*"&amp;$D67&amp;"*")/COUNTIFS(Table2[ReviewDecision],"*decision*",Table2[Date Notified (Adjusted)],"&gt;="&amp;H$3,Table2[Date Notified (Adjusted)],"&lt;"&amp;I$3,Table2[Calculated Location],"*"&amp;$D67&amp;"*")</f>
        <v>#DIV/0!</v>
      </c>
      <c r="I67" s="164" t="e">
        <f ca="1">COUNTIFS(Table2[Date Notified (Adjusted)],"&gt;="&amp;I$3,Table2[Date Notified (Adjusted)],"&lt;"&amp;J$3,Table2[Level of Review Required],"*"&amp;$AC$53&amp;"*",Table2[Calculated Location],"*"&amp;$D67&amp;"*")/COUNTIFS(Table2[ReviewDecision],"*decision*",Table2[Date Notified (Adjusted)],"&gt;="&amp;I$3,Table2[Date Notified (Adjusted)],"&lt;"&amp;J$3,Table2[Calculated Location],"*"&amp;$D67&amp;"*")</f>
        <v>#DIV/0!</v>
      </c>
      <c r="J67" s="164" t="e">
        <f ca="1">COUNTIFS(Table2[Date Notified (Adjusted)],"&gt;="&amp;J$3,Table2[Date Notified (Adjusted)],"&lt;"&amp;K$3,Table2[Level of Review Required],"*"&amp;$AC$53&amp;"*",Table2[Calculated Location],"*"&amp;$D67&amp;"*")/COUNTIFS(Table2[ReviewDecision],"*decision*",Table2[Date Notified (Adjusted)],"&gt;="&amp;J$3,Table2[Date Notified (Adjusted)],"&lt;"&amp;K$3,Table2[Calculated Location],"*"&amp;$D67&amp;"*")</f>
        <v>#DIV/0!</v>
      </c>
      <c r="K67" s="164" t="e">
        <f ca="1">COUNTIFS(Table2[Date Notified (Adjusted)],"&gt;="&amp;K$3,Table2[Date Notified (Adjusted)],"&lt;"&amp;L$3,Table2[Level of Review Required],"*"&amp;$AC$53&amp;"*",Table2[Calculated Location],"*"&amp;$D67&amp;"*")/COUNTIFS(Table2[ReviewDecision],"*decision*",Table2[Date Notified (Adjusted)],"&gt;="&amp;K$3,Table2[Date Notified (Adjusted)],"&lt;"&amp;L$3,Table2[Calculated Location],"*"&amp;$D67&amp;"*")</f>
        <v>#DIV/0!</v>
      </c>
      <c r="L67" s="164" t="e">
        <f ca="1">COUNTIFS(Table2[Date Notified (Adjusted)],"&gt;="&amp;L$3,Table2[Date Notified (Adjusted)],"&lt;"&amp;M$3,Table2[Level of Review Required],"*"&amp;$AC$53&amp;"*",Table2[Calculated Location],"*"&amp;$D67&amp;"*")/COUNTIFS(Table2[ReviewDecision],"*decision*",Table2[Date Notified (Adjusted)],"&gt;="&amp;L$3,Table2[Date Notified (Adjusted)],"&lt;"&amp;M$3,Table2[Calculated Location],"*"&amp;$D67&amp;"*")</f>
        <v>#DIV/0!</v>
      </c>
      <c r="M67" s="164" t="e">
        <f ca="1">COUNTIFS(Table2[Date Notified (Adjusted)],"&gt;="&amp;M$3,Table2[Date Notified (Adjusted)],"&lt;"&amp;N$3,Table2[Level of Review Required],"*"&amp;$AC$53&amp;"*",Table2[Calculated Location],"*"&amp;$D67&amp;"*")/COUNTIFS(Table2[ReviewDecision],"*decision*",Table2[Date Notified (Adjusted)],"&gt;="&amp;M$3,Table2[Date Notified (Adjusted)],"&lt;"&amp;N$3,Table2[Calculated Location],"*"&amp;$D67&amp;"*")</f>
        <v>#DIV/0!</v>
      </c>
      <c r="N67" s="164" t="e">
        <f ca="1">COUNTIFS(Table2[Date Notified (Adjusted)],"&gt;="&amp;N$3,Table2[Date Notified (Adjusted)],"&lt;"&amp;O$3,Table2[Level of Review Required],"*"&amp;$AC$53&amp;"*",Table2[Calculated Location],"*"&amp;$D67&amp;"*")/COUNTIFS(Table2[ReviewDecision],"*decision*",Table2[Date Notified (Adjusted)],"&gt;="&amp;N$3,Table2[Date Notified (Adjusted)],"&lt;"&amp;O$3,Table2[Calculated Location],"*"&amp;$D67&amp;"*")</f>
        <v>#DIV/0!</v>
      </c>
      <c r="O67" s="164" t="e">
        <f ca="1">COUNTIFS(Table2[Date Notified (Adjusted)],"&gt;="&amp;O$3,Table2[Date Notified (Adjusted)],"&lt;"&amp;P$3,Table2[Level of Review Required],"*"&amp;$AC$53&amp;"*",Table2[Calculated Location],"*"&amp;$D67&amp;"*")/COUNTIFS(Table2[ReviewDecision],"*decision*",Table2[Date Notified (Adjusted)],"&gt;="&amp;O$3,Table2[Date Notified (Adjusted)],"&lt;"&amp;P$3,Table2[Calculated Location],"*"&amp;$D67&amp;"*")</f>
        <v>#DIV/0!</v>
      </c>
      <c r="P67" s="164" t="e">
        <f ca="1">COUNTIFS(Table2[Date Notified (Adjusted)],"&gt;="&amp;P$3,Table2[Date Notified (Adjusted)],"&lt;"&amp;Q$3,Table2[Level of Review Required],"*"&amp;$AC$53&amp;"*",Table2[Calculated Location],"*"&amp;$D67&amp;"*")/COUNTIFS(Table2[ReviewDecision],"*decision*",Table2[Date Notified (Adjusted)],"&gt;="&amp;P$3,Table2[Date Notified (Adjusted)],"&lt;"&amp;Q$3,Table2[Calculated Location],"*"&amp;$D67&amp;"*")</f>
        <v>#DIV/0!</v>
      </c>
      <c r="Q67" s="164" t="e">
        <f ca="1">COUNTIFS(Table2[Date Notified (Adjusted)],"&gt;="&amp;Q$3,Table2[Date Notified (Adjusted)],"&lt;"&amp;R$3,Table2[Level of Review Required],"*"&amp;$AC$53&amp;"*",Table2[Calculated Location],"*"&amp;$D67&amp;"*")/COUNTIFS(Table2[ReviewDecision],"*decision*",Table2[Date Notified (Adjusted)],"&gt;="&amp;Q$3,Table2[Date Notified (Adjusted)],"&lt;"&amp;R$3,Table2[Calculated Location],"*"&amp;$D67&amp;"*")</f>
        <v>#DIV/0!</v>
      </c>
      <c r="R67" s="164" t="e">
        <f ca="1">COUNTIFS(Table2[Date Notified (Adjusted)],"&gt;="&amp;R$3,Table2[Date Notified (Adjusted)],"&lt;"&amp;S$3,Table2[Level of Review Required],"*"&amp;$AC$53&amp;"*",Table2[Calculated Location],"*"&amp;$D67&amp;"*")/COUNTIFS(Table2[ReviewDecision],"*decision*",Table2[Date Notified (Adjusted)],"&gt;="&amp;R$3,Table2[Date Notified (Adjusted)],"&lt;"&amp;S$3,Table2[Calculated Location],"*"&amp;$D67&amp;"*")</f>
        <v>#DIV/0!</v>
      </c>
      <c r="S67" s="164" t="e">
        <f ca="1">COUNTIFS(Table2[Date Notified (Adjusted)],"&gt;="&amp;S$3,Table2[Date Notified (Adjusted)],"&lt;"&amp;T$3,Table2[Level of Review Required],"*"&amp;$AC$53&amp;"*",Table2[Calculated Location],"*"&amp;$D67&amp;"*")/COUNTIFS(Table2[ReviewDecision],"*decision*",Table2[Date Notified (Adjusted)],"&gt;="&amp;S$3,Table2[Date Notified (Adjusted)],"&lt;"&amp;T$3,Table2[Calculated Location],"*"&amp;$D67&amp;"*")</f>
        <v>#DIV/0!</v>
      </c>
      <c r="T67" s="164" t="e">
        <f ca="1">COUNTIFS(Table2[Date Notified (Adjusted)],"&gt;="&amp;T$3,Table2[Date Notified (Adjusted)],"&lt;"&amp;U$3,Table2[Level of Review Required],"*"&amp;$AC$53&amp;"*",Table2[Calculated Location],"*"&amp;$D67&amp;"*")/COUNTIFS(Table2[ReviewDecision],"*decision*",Table2[Date Notified (Adjusted)],"&gt;="&amp;T$3,Table2[Date Notified (Adjusted)],"&lt;"&amp;U$3,Table2[Calculated Location],"*"&amp;$D67&amp;"*")</f>
        <v>#DIV/0!</v>
      </c>
      <c r="U67" s="161"/>
      <c r="V67" s="161"/>
      <c r="W67" s="161">
        <f ca="1">COUNTIFS(Table2[Date Notified (Adjusted)],"&gt;="&amp;start125,Table2[Date Notified (Adjusted)],"&lt;="&amp;closeREP,Table2[Calculated Location],"*"&amp;$D67&amp;"*",Table2[Level of Review Required],"*"&amp;$AC$53&amp;"*")</f>
        <v>0</v>
      </c>
      <c r="X67" s="164" t="e">
        <f t="shared" ca="1" si="38"/>
        <v>#DIV/0!</v>
      </c>
      <c r="Y67" s="223">
        <f ca="1">COUNTIFS(Table2[ReviewDecision],"*decision*",Table2[Date Notified (Adjusted)],"&gt;="&amp;start125,Table2[Date Notified (Adjusted)],"&lt;="&amp;closeREP,Table2[Calculated Location],"*"&amp;$D67&amp;"*")</f>
        <v>0</v>
      </c>
    </row>
    <row r="68" spans="2:25" x14ac:dyDescent="0.25">
      <c r="B68" s="222" t="s">
        <v>110</v>
      </c>
      <c r="C68" s="161"/>
      <c r="D68" s="162" t="s">
        <v>129</v>
      </c>
      <c r="E68" s="163" t="e">
        <f ca="1">COUNTIFS(Table2[Date Notified (Adjusted)],"&gt;="&amp;E$3,Table2[Date Notified (Adjusted)],"&lt;"&amp;F$3,Table2[Level of Review Required],"*"&amp;$AC$53&amp;"*",Table2[Calculated Location],"*"&amp;$D68&amp;"*")/COUNTIFS(Table2[ReviewDecision],"*decision*",Table2[Date Notified (Adjusted)],"&gt;="&amp;E$3,Table2[Date Notified (Adjusted)],"&lt;"&amp;F$3,Table2[Calculated Location],"*"&amp;$D68&amp;"*")</f>
        <v>#DIV/0!</v>
      </c>
      <c r="F68" s="164" t="e">
        <f ca="1">COUNTIFS(Table2[Date Notified (Adjusted)],"&gt;="&amp;F$3,Table2[Date Notified (Adjusted)],"&lt;"&amp;G$3,Table2[Level of Review Required],"*"&amp;$AC$53&amp;"*",Table2[Calculated Location],"*"&amp;$D68&amp;"*")/COUNTIFS(Table2[ReviewDecision],"*decision*",Table2[Date Notified (Adjusted)],"&gt;="&amp;F$3,Table2[Date Notified (Adjusted)],"&lt;"&amp;G$3,Table2[Calculated Location],"*"&amp;$D68&amp;"*")</f>
        <v>#DIV/0!</v>
      </c>
      <c r="G68" s="164" t="e">
        <f ca="1">COUNTIFS(Table2[Date Notified (Adjusted)],"&gt;="&amp;G$3,Table2[Date Notified (Adjusted)],"&lt;"&amp;H$3,Table2[Level of Review Required],"*"&amp;$AC$53&amp;"*",Table2[Calculated Location],"*"&amp;$D68&amp;"*")/COUNTIFS(Table2[ReviewDecision],"*decision*",Table2[Date Notified (Adjusted)],"&gt;="&amp;G$3,Table2[Date Notified (Adjusted)],"&lt;"&amp;H$3,Table2[Calculated Location],"*"&amp;$D68&amp;"*")</f>
        <v>#DIV/0!</v>
      </c>
      <c r="H68" s="164" t="e">
        <f ca="1">COUNTIFS(Table2[Date Notified (Adjusted)],"&gt;="&amp;H$3,Table2[Date Notified (Adjusted)],"&lt;"&amp;I$3,Table2[Level of Review Required],"*"&amp;$AC$53&amp;"*",Table2[Calculated Location],"*"&amp;$D68&amp;"*")/COUNTIFS(Table2[ReviewDecision],"*decision*",Table2[Date Notified (Adjusted)],"&gt;="&amp;H$3,Table2[Date Notified (Adjusted)],"&lt;"&amp;I$3,Table2[Calculated Location],"*"&amp;$D68&amp;"*")</f>
        <v>#DIV/0!</v>
      </c>
      <c r="I68" s="164" t="e">
        <f ca="1">COUNTIFS(Table2[Date Notified (Adjusted)],"&gt;="&amp;I$3,Table2[Date Notified (Adjusted)],"&lt;"&amp;J$3,Table2[Level of Review Required],"*"&amp;$AC$53&amp;"*",Table2[Calculated Location],"*"&amp;$D68&amp;"*")/COUNTIFS(Table2[ReviewDecision],"*decision*",Table2[Date Notified (Adjusted)],"&gt;="&amp;I$3,Table2[Date Notified (Adjusted)],"&lt;"&amp;J$3,Table2[Calculated Location],"*"&amp;$D68&amp;"*")</f>
        <v>#DIV/0!</v>
      </c>
      <c r="J68" s="164" t="e">
        <f ca="1">COUNTIFS(Table2[Date Notified (Adjusted)],"&gt;="&amp;J$3,Table2[Date Notified (Adjusted)],"&lt;"&amp;K$3,Table2[Level of Review Required],"*"&amp;$AC$53&amp;"*",Table2[Calculated Location],"*"&amp;$D68&amp;"*")/COUNTIFS(Table2[ReviewDecision],"*decision*",Table2[Date Notified (Adjusted)],"&gt;="&amp;J$3,Table2[Date Notified (Adjusted)],"&lt;"&amp;K$3,Table2[Calculated Location],"*"&amp;$D68&amp;"*")</f>
        <v>#DIV/0!</v>
      </c>
      <c r="K68" s="164" t="e">
        <f ca="1">COUNTIFS(Table2[Date Notified (Adjusted)],"&gt;="&amp;K$3,Table2[Date Notified (Adjusted)],"&lt;"&amp;L$3,Table2[Level of Review Required],"*"&amp;$AC$53&amp;"*",Table2[Calculated Location],"*"&amp;$D68&amp;"*")/COUNTIFS(Table2[ReviewDecision],"*decision*",Table2[Date Notified (Adjusted)],"&gt;="&amp;K$3,Table2[Date Notified (Adjusted)],"&lt;"&amp;L$3,Table2[Calculated Location],"*"&amp;$D68&amp;"*")</f>
        <v>#DIV/0!</v>
      </c>
      <c r="L68" s="164" t="e">
        <f ca="1">COUNTIFS(Table2[Date Notified (Adjusted)],"&gt;="&amp;L$3,Table2[Date Notified (Adjusted)],"&lt;"&amp;M$3,Table2[Level of Review Required],"*"&amp;$AC$53&amp;"*",Table2[Calculated Location],"*"&amp;$D68&amp;"*")/COUNTIFS(Table2[ReviewDecision],"*decision*",Table2[Date Notified (Adjusted)],"&gt;="&amp;L$3,Table2[Date Notified (Adjusted)],"&lt;"&amp;M$3,Table2[Calculated Location],"*"&amp;$D68&amp;"*")</f>
        <v>#DIV/0!</v>
      </c>
      <c r="M68" s="164" t="e">
        <f ca="1">COUNTIFS(Table2[Date Notified (Adjusted)],"&gt;="&amp;M$3,Table2[Date Notified (Adjusted)],"&lt;"&amp;N$3,Table2[Level of Review Required],"*"&amp;$AC$53&amp;"*",Table2[Calculated Location],"*"&amp;$D68&amp;"*")/COUNTIFS(Table2[ReviewDecision],"*decision*",Table2[Date Notified (Adjusted)],"&gt;="&amp;M$3,Table2[Date Notified (Adjusted)],"&lt;"&amp;N$3,Table2[Calculated Location],"*"&amp;$D68&amp;"*")</f>
        <v>#DIV/0!</v>
      </c>
      <c r="N68" s="164" t="e">
        <f ca="1">COUNTIFS(Table2[Date Notified (Adjusted)],"&gt;="&amp;N$3,Table2[Date Notified (Adjusted)],"&lt;"&amp;O$3,Table2[Level of Review Required],"*"&amp;$AC$53&amp;"*",Table2[Calculated Location],"*"&amp;$D68&amp;"*")/COUNTIFS(Table2[ReviewDecision],"*decision*",Table2[Date Notified (Adjusted)],"&gt;="&amp;N$3,Table2[Date Notified (Adjusted)],"&lt;"&amp;O$3,Table2[Calculated Location],"*"&amp;$D68&amp;"*")</f>
        <v>#DIV/0!</v>
      </c>
      <c r="O68" s="164" t="e">
        <f ca="1">COUNTIFS(Table2[Date Notified (Adjusted)],"&gt;="&amp;O$3,Table2[Date Notified (Adjusted)],"&lt;"&amp;P$3,Table2[Level of Review Required],"*"&amp;$AC$53&amp;"*",Table2[Calculated Location],"*"&amp;$D68&amp;"*")/COUNTIFS(Table2[ReviewDecision],"*decision*",Table2[Date Notified (Adjusted)],"&gt;="&amp;O$3,Table2[Date Notified (Adjusted)],"&lt;"&amp;P$3,Table2[Calculated Location],"*"&amp;$D68&amp;"*")</f>
        <v>#DIV/0!</v>
      </c>
      <c r="P68" s="164" t="e">
        <f ca="1">COUNTIFS(Table2[Date Notified (Adjusted)],"&gt;="&amp;P$3,Table2[Date Notified (Adjusted)],"&lt;"&amp;Q$3,Table2[Level of Review Required],"*"&amp;$AC$53&amp;"*",Table2[Calculated Location],"*"&amp;$D68&amp;"*")/COUNTIFS(Table2[ReviewDecision],"*decision*",Table2[Date Notified (Adjusted)],"&gt;="&amp;P$3,Table2[Date Notified (Adjusted)],"&lt;"&amp;Q$3,Table2[Calculated Location],"*"&amp;$D68&amp;"*")</f>
        <v>#DIV/0!</v>
      </c>
      <c r="Q68" s="164" t="e">
        <f ca="1">COUNTIFS(Table2[Date Notified (Adjusted)],"&gt;="&amp;Q$3,Table2[Date Notified (Adjusted)],"&lt;"&amp;R$3,Table2[Level of Review Required],"*"&amp;$AC$53&amp;"*",Table2[Calculated Location],"*"&amp;$D68&amp;"*")/COUNTIFS(Table2[ReviewDecision],"*decision*",Table2[Date Notified (Adjusted)],"&gt;="&amp;Q$3,Table2[Date Notified (Adjusted)],"&lt;"&amp;R$3,Table2[Calculated Location],"*"&amp;$D68&amp;"*")</f>
        <v>#DIV/0!</v>
      </c>
      <c r="R68" s="164" t="e">
        <f ca="1">COUNTIFS(Table2[Date Notified (Adjusted)],"&gt;="&amp;R$3,Table2[Date Notified (Adjusted)],"&lt;"&amp;S$3,Table2[Level of Review Required],"*"&amp;$AC$53&amp;"*",Table2[Calculated Location],"*"&amp;$D68&amp;"*")/COUNTIFS(Table2[ReviewDecision],"*decision*",Table2[Date Notified (Adjusted)],"&gt;="&amp;R$3,Table2[Date Notified (Adjusted)],"&lt;"&amp;S$3,Table2[Calculated Location],"*"&amp;$D68&amp;"*")</f>
        <v>#DIV/0!</v>
      </c>
      <c r="S68" s="164" t="e">
        <f ca="1">COUNTIFS(Table2[Date Notified (Adjusted)],"&gt;="&amp;S$3,Table2[Date Notified (Adjusted)],"&lt;"&amp;T$3,Table2[Level of Review Required],"*"&amp;$AC$53&amp;"*",Table2[Calculated Location],"*"&amp;$D68&amp;"*")/COUNTIFS(Table2[ReviewDecision],"*decision*",Table2[Date Notified (Adjusted)],"&gt;="&amp;S$3,Table2[Date Notified (Adjusted)],"&lt;"&amp;T$3,Table2[Calculated Location],"*"&amp;$D68&amp;"*")</f>
        <v>#DIV/0!</v>
      </c>
      <c r="T68" s="164" t="e">
        <f ca="1">COUNTIFS(Table2[Date Notified (Adjusted)],"&gt;="&amp;T$3,Table2[Date Notified (Adjusted)],"&lt;"&amp;U$3,Table2[Level of Review Required],"*"&amp;$AC$53&amp;"*",Table2[Calculated Location],"*"&amp;$D68&amp;"*")/COUNTIFS(Table2[ReviewDecision],"*decision*",Table2[Date Notified (Adjusted)],"&gt;="&amp;T$3,Table2[Date Notified (Adjusted)],"&lt;"&amp;U$3,Table2[Calculated Location],"*"&amp;$D68&amp;"*")</f>
        <v>#DIV/0!</v>
      </c>
      <c r="U68" s="161"/>
      <c r="V68" s="161"/>
      <c r="W68" s="161">
        <f ca="1">COUNTIFS(Table2[Date Notified (Adjusted)],"&gt;="&amp;start125,Table2[Date Notified (Adjusted)],"&lt;="&amp;closeREP,Table2[Calculated Location],"*"&amp;$D68&amp;"*",Table2[Level of Review Required],"*"&amp;$AC$53&amp;"*")</f>
        <v>0</v>
      </c>
      <c r="X68" s="164" t="e">
        <f t="shared" ca="1" si="38"/>
        <v>#DIV/0!</v>
      </c>
      <c r="Y68" s="223">
        <f ca="1">COUNTIFS(Table2[ReviewDecision],"*decision*",Table2[Date Notified (Adjusted)],"&gt;="&amp;start125,Table2[Date Notified (Adjusted)],"&lt;="&amp;closeREP,Table2[Calculated Location],"*"&amp;$D68&amp;"*")</f>
        <v>0</v>
      </c>
    </row>
    <row r="69" spans="2:25" x14ac:dyDescent="0.25">
      <c r="B69" s="222" t="s">
        <v>111</v>
      </c>
      <c r="C69" s="161"/>
      <c r="D69" s="162" t="s">
        <v>130</v>
      </c>
      <c r="E69" s="163" t="e">
        <f ca="1">COUNTIFS(Table2[Date Notified (Adjusted)],"&gt;="&amp;E$3,Table2[Date Notified (Adjusted)],"&lt;"&amp;F$3,Table2[Level of Review Required],"*"&amp;$AC$53&amp;"*",Table2[Calculated Location],"*"&amp;$D69&amp;"*")/COUNTIFS(Table2[ReviewDecision],"*decision*",Table2[Date Notified (Adjusted)],"&gt;="&amp;E$3,Table2[Date Notified (Adjusted)],"&lt;"&amp;F$3,Table2[Calculated Location],"*"&amp;$D69&amp;"*")</f>
        <v>#DIV/0!</v>
      </c>
      <c r="F69" s="164" t="e">
        <f ca="1">COUNTIFS(Table2[Date Notified (Adjusted)],"&gt;="&amp;F$3,Table2[Date Notified (Adjusted)],"&lt;"&amp;G$3,Table2[Level of Review Required],"*"&amp;$AC$53&amp;"*",Table2[Calculated Location],"*"&amp;$D69&amp;"*")/COUNTIFS(Table2[ReviewDecision],"*decision*",Table2[Date Notified (Adjusted)],"&gt;="&amp;F$3,Table2[Date Notified (Adjusted)],"&lt;"&amp;G$3,Table2[Calculated Location],"*"&amp;$D69&amp;"*")</f>
        <v>#DIV/0!</v>
      </c>
      <c r="G69" s="164" t="e">
        <f ca="1">COUNTIFS(Table2[Date Notified (Adjusted)],"&gt;="&amp;G$3,Table2[Date Notified (Adjusted)],"&lt;"&amp;H$3,Table2[Level of Review Required],"*"&amp;$AC$53&amp;"*",Table2[Calculated Location],"*"&amp;$D69&amp;"*")/COUNTIFS(Table2[ReviewDecision],"*decision*",Table2[Date Notified (Adjusted)],"&gt;="&amp;G$3,Table2[Date Notified (Adjusted)],"&lt;"&amp;H$3,Table2[Calculated Location],"*"&amp;$D69&amp;"*")</f>
        <v>#DIV/0!</v>
      </c>
      <c r="H69" s="164" t="e">
        <f ca="1">COUNTIFS(Table2[Date Notified (Adjusted)],"&gt;="&amp;H$3,Table2[Date Notified (Adjusted)],"&lt;"&amp;I$3,Table2[Level of Review Required],"*"&amp;$AC$53&amp;"*",Table2[Calculated Location],"*"&amp;$D69&amp;"*")/COUNTIFS(Table2[ReviewDecision],"*decision*",Table2[Date Notified (Adjusted)],"&gt;="&amp;H$3,Table2[Date Notified (Adjusted)],"&lt;"&amp;I$3,Table2[Calculated Location],"*"&amp;$D69&amp;"*")</f>
        <v>#DIV/0!</v>
      </c>
      <c r="I69" s="164" t="e">
        <f ca="1">COUNTIFS(Table2[Date Notified (Adjusted)],"&gt;="&amp;I$3,Table2[Date Notified (Adjusted)],"&lt;"&amp;J$3,Table2[Level of Review Required],"*"&amp;$AC$53&amp;"*",Table2[Calculated Location],"*"&amp;$D69&amp;"*")/COUNTIFS(Table2[ReviewDecision],"*decision*",Table2[Date Notified (Adjusted)],"&gt;="&amp;I$3,Table2[Date Notified (Adjusted)],"&lt;"&amp;J$3,Table2[Calculated Location],"*"&amp;$D69&amp;"*")</f>
        <v>#DIV/0!</v>
      </c>
      <c r="J69" s="164" t="e">
        <f ca="1">COUNTIFS(Table2[Date Notified (Adjusted)],"&gt;="&amp;J$3,Table2[Date Notified (Adjusted)],"&lt;"&amp;K$3,Table2[Level of Review Required],"*"&amp;$AC$53&amp;"*",Table2[Calculated Location],"*"&amp;$D69&amp;"*")/COUNTIFS(Table2[ReviewDecision],"*decision*",Table2[Date Notified (Adjusted)],"&gt;="&amp;J$3,Table2[Date Notified (Adjusted)],"&lt;"&amp;K$3,Table2[Calculated Location],"*"&amp;$D69&amp;"*")</f>
        <v>#DIV/0!</v>
      </c>
      <c r="K69" s="164" t="e">
        <f ca="1">COUNTIFS(Table2[Date Notified (Adjusted)],"&gt;="&amp;K$3,Table2[Date Notified (Adjusted)],"&lt;"&amp;L$3,Table2[Level of Review Required],"*"&amp;$AC$53&amp;"*",Table2[Calculated Location],"*"&amp;$D69&amp;"*")/COUNTIFS(Table2[ReviewDecision],"*decision*",Table2[Date Notified (Adjusted)],"&gt;="&amp;K$3,Table2[Date Notified (Adjusted)],"&lt;"&amp;L$3,Table2[Calculated Location],"*"&amp;$D69&amp;"*")</f>
        <v>#DIV/0!</v>
      </c>
      <c r="L69" s="164" t="e">
        <f ca="1">COUNTIFS(Table2[Date Notified (Adjusted)],"&gt;="&amp;L$3,Table2[Date Notified (Adjusted)],"&lt;"&amp;M$3,Table2[Level of Review Required],"*"&amp;$AC$53&amp;"*",Table2[Calculated Location],"*"&amp;$D69&amp;"*")/COUNTIFS(Table2[ReviewDecision],"*decision*",Table2[Date Notified (Adjusted)],"&gt;="&amp;L$3,Table2[Date Notified (Adjusted)],"&lt;"&amp;M$3,Table2[Calculated Location],"*"&amp;$D69&amp;"*")</f>
        <v>#DIV/0!</v>
      </c>
      <c r="M69" s="164" t="e">
        <f ca="1">COUNTIFS(Table2[Date Notified (Adjusted)],"&gt;="&amp;M$3,Table2[Date Notified (Adjusted)],"&lt;"&amp;N$3,Table2[Level of Review Required],"*"&amp;$AC$53&amp;"*",Table2[Calculated Location],"*"&amp;$D69&amp;"*")/COUNTIFS(Table2[ReviewDecision],"*decision*",Table2[Date Notified (Adjusted)],"&gt;="&amp;M$3,Table2[Date Notified (Adjusted)],"&lt;"&amp;N$3,Table2[Calculated Location],"*"&amp;$D69&amp;"*")</f>
        <v>#DIV/0!</v>
      </c>
      <c r="N69" s="164" t="e">
        <f ca="1">COUNTIFS(Table2[Date Notified (Adjusted)],"&gt;="&amp;N$3,Table2[Date Notified (Adjusted)],"&lt;"&amp;O$3,Table2[Level of Review Required],"*"&amp;$AC$53&amp;"*",Table2[Calculated Location],"*"&amp;$D69&amp;"*")/COUNTIFS(Table2[ReviewDecision],"*decision*",Table2[Date Notified (Adjusted)],"&gt;="&amp;N$3,Table2[Date Notified (Adjusted)],"&lt;"&amp;O$3,Table2[Calculated Location],"*"&amp;$D69&amp;"*")</f>
        <v>#DIV/0!</v>
      </c>
      <c r="O69" s="164" t="e">
        <f ca="1">COUNTIFS(Table2[Date Notified (Adjusted)],"&gt;="&amp;O$3,Table2[Date Notified (Adjusted)],"&lt;"&amp;P$3,Table2[Level of Review Required],"*"&amp;$AC$53&amp;"*",Table2[Calculated Location],"*"&amp;$D69&amp;"*")/COUNTIFS(Table2[ReviewDecision],"*decision*",Table2[Date Notified (Adjusted)],"&gt;="&amp;O$3,Table2[Date Notified (Adjusted)],"&lt;"&amp;P$3,Table2[Calculated Location],"*"&amp;$D69&amp;"*")</f>
        <v>#DIV/0!</v>
      </c>
      <c r="P69" s="164" t="e">
        <f ca="1">COUNTIFS(Table2[Date Notified (Adjusted)],"&gt;="&amp;P$3,Table2[Date Notified (Adjusted)],"&lt;"&amp;Q$3,Table2[Level of Review Required],"*"&amp;$AC$53&amp;"*",Table2[Calculated Location],"*"&amp;$D69&amp;"*")/COUNTIFS(Table2[ReviewDecision],"*decision*",Table2[Date Notified (Adjusted)],"&gt;="&amp;P$3,Table2[Date Notified (Adjusted)],"&lt;"&amp;Q$3,Table2[Calculated Location],"*"&amp;$D69&amp;"*")</f>
        <v>#DIV/0!</v>
      </c>
      <c r="Q69" s="164" t="e">
        <f ca="1">COUNTIFS(Table2[Date Notified (Adjusted)],"&gt;="&amp;Q$3,Table2[Date Notified (Adjusted)],"&lt;"&amp;R$3,Table2[Level of Review Required],"*"&amp;$AC$53&amp;"*",Table2[Calculated Location],"*"&amp;$D69&amp;"*")/COUNTIFS(Table2[ReviewDecision],"*decision*",Table2[Date Notified (Adjusted)],"&gt;="&amp;Q$3,Table2[Date Notified (Adjusted)],"&lt;"&amp;R$3,Table2[Calculated Location],"*"&amp;$D69&amp;"*")</f>
        <v>#DIV/0!</v>
      </c>
      <c r="R69" s="164" t="e">
        <f ca="1">COUNTIFS(Table2[Date Notified (Adjusted)],"&gt;="&amp;R$3,Table2[Date Notified (Adjusted)],"&lt;"&amp;S$3,Table2[Level of Review Required],"*"&amp;$AC$53&amp;"*",Table2[Calculated Location],"*"&amp;$D69&amp;"*")/COUNTIFS(Table2[ReviewDecision],"*decision*",Table2[Date Notified (Adjusted)],"&gt;="&amp;R$3,Table2[Date Notified (Adjusted)],"&lt;"&amp;S$3,Table2[Calculated Location],"*"&amp;$D69&amp;"*")</f>
        <v>#DIV/0!</v>
      </c>
      <c r="S69" s="164" t="e">
        <f ca="1">COUNTIFS(Table2[Date Notified (Adjusted)],"&gt;="&amp;S$3,Table2[Date Notified (Adjusted)],"&lt;"&amp;T$3,Table2[Level of Review Required],"*"&amp;$AC$53&amp;"*",Table2[Calculated Location],"*"&amp;$D69&amp;"*")/COUNTIFS(Table2[ReviewDecision],"*decision*",Table2[Date Notified (Adjusted)],"&gt;="&amp;S$3,Table2[Date Notified (Adjusted)],"&lt;"&amp;T$3,Table2[Calculated Location],"*"&amp;$D69&amp;"*")</f>
        <v>#DIV/0!</v>
      </c>
      <c r="T69" s="164" t="e">
        <f ca="1">COUNTIFS(Table2[Date Notified (Adjusted)],"&gt;="&amp;T$3,Table2[Date Notified (Adjusted)],"&lt;"&amp;U$3,Table2[Level of Review Required],"*"&amp;$AC$53&amp;"*",Table2[Calculated Location],"*"&amp;$D69&amp;"*")/COUNTIFS(Table2[ReviewDecision],"*decision*",Table2[Date Notified (Adjusted)],"&gt;="&amp;T$3,Table2[Date Notified (Adjusted)],"&lt;"&amp;U$3,Table2[Calculated Location],"*"&amp;$D69&amp;"*")</f>
        <v>#DIV/0!</v>
      </c>
      <c r="U69" s="161"/>
      <c r="V69" s="161"/>
      <c r="W69" s="161">
        <f ca="1">COUNTIFS(Table2[Date Notified (Adjusted)],"&gt;="&amp;start125,Table2[Date Notified (Adjusted)],"&lt;="&amp;closeREP,Table2[Calculated Location],"*"&amp;$D69&amp;"*",Table2[Level of Review Required],"*"&amp;$AC$53&amp;"*")</f>
        <v>0</v>
      </c>
      <c r="X69" s="164" t="e">
        <f t="shared" ca="1" si="38"/>
        <v>#DIV/0!</v>
      </c>
      <c r="Y69" s="223">
        <f ca="1">COUNTIFS(Table2[ReviewDecision],"*decision*",Table2[Date Notified (Adjusted)],"&gt;="&amp;start125,Table2[Date Notified (Adjusted)],"&lt;="&amp;closeREP,Table2[Calculated Location],"*"&amp;$D69&amp;"*")</f>
        <v>0</v>
      </c>
    </row>
    <row r="70" spans="2:25" x14ac:dyDescent="0.25">
      <c r="B70" s="222" t="s">
        <v>112</v>
      </c>
      <c r="C70" s="161"/>
      <c r="D70" s="162" t="s">
        <v>131</v>
      </c>
      <c r="E70" s="163" t="e">
        <f ca="1">COUNTIFS(Table2[Date Notified (Adjusted)],"&gt;="&amp;E$3,Table2[Date Notified (Adjusted)],"&lt;"&amp;F$3,Table2[Level of Review Required],"*"&amp;$AC$53&amp;"*",Table2[Calculated Location],"*"&amp;$D70&amp;"*")/COUNTIFS(Table2[ReviewDecision],"*decision*",Table2[Date Notified (Adjusted)],"&gt;="&amp;E$3,Table2[Date Notified (Adjusted)],"&lt;"&amp;F$3,Table2[Calculated Location],"*"&amp;$D70&amp;"*")</f>
        <v>#DIV/0!</v>
      </c>
      <c r="F70" s="164" t="e">
        <f ca="1">COUNTIFS(Table2[Date Notified (Adjusted)],"&gt;="&amp;F$3,Table2[Date Notified (Adjusted)],"&lt;"&amp;G$3,Table2[Level of Review Required],"*"&amp;$AC$53&amp;"*",Table2[Calculated Location],"*"&amp;$D70&amp;"*")/COUNTIFS(Table2[ReviewDecision],"*decision*",Table2[Date Notified (Adjusted)],"&gt;="&amp;F$3,Table2[Date Notified (Adjusted)],"&lt;"&amp;G$3,Table2[Calculated Location],"*"&amp;$D70&amp;"*")</f>
        <v>#DIV/0!</v>
      </c>
      <c r="G70" s="164" t="e">
        <f ca="1">COUNTIFS(Table2[Date Notified (Adjusted)],"&gt;="&amp;G$3,Table2[Date Notified (Adjusted)],"&lt;"&amp;H$3,Table2[Level of Review Required],"*"&amp;$AC$53&amp;"*",Table2[Calculated Location],"*"&amp;$D70&amp;"*")/COUNTIFS(Table2[ReviewDecision],"*decision*",Table2[Date Notified (Adjusted)],"&gt;="&amp;G$3,Table2[Date Notified (Adjusted)],"&lt;"&amp;H$3,Table2[Calculated Location],"*"&amp;$D70&amp;"*")</f>
        <v>#DIV/0!</v>
      </c>
      <c r="H70" s="164" t="e">
        <f ca="1">COUNTIFS(Table2[Date Notified (Adjusted)],"&gt;="&amp;H$3,Table2[Date Notified (Adjusted)],"&lt;"&amp;I$3,Table2[Level of Review Required],"*"&amp;$AC$53&amp;"*",Table2[Calculated Location],"*"&amp;$D70&amp;"*")/COUNTIFS(Table2[ReviewDecision],"*decision*",Table2[Date Notified (Adjusted)],"&gt;="&amp;H$3,Table2[Date Notified (Adjusted)],"&lt;"&amp;I$3,Table2[Calculated Location],"*"&amp;$D70&amp;"*")</f>
        <v>#DIV/0!</v>
      </c>
      <c r="I70" s="164" t="e">
        <f ca="1">COUNTIFS(Table2[Date Notified (Adjusted)],"&gt;="&amp;I$3,Table2[Date Notified (Adjusted)],"&lt;"&amp;J$3,Table2[Level of Review Required],"*"&amp;$AC$53&amp;"*",Table2[Calculated Location],"*"&amp;$D70&amp;"*")/COUNTIFS(Table2[ReviewDecision],"*decision*",Table2[Date Notified (Adjusted)],"&gt;="&amp;I$3,Table2[Date Notified (Adjusted)],"&lt;"&amp;J$3,Table2[Calculated Location],"*"&amp;$D70&amp;"*")</f>
        <v>#DIV/0!</v>
      </c>
      <c r="J70" s="164" t="e">
        <f ca="1">COUNTIFS(Table2[Date Notified (Adjusted)],"&gt;="&amp;J$3,Table2[Date Notified (Adjusted)],"&lt;"&amp;K$3,Table2[Level of Review Required],"*"&amp;$AC$53&amp;"*",Table2[Calculated Location],"*"&amp;$D70&amp;"*")/COUNTIFS(Table2[ReviewDecision],"*decision*",Table2[Date Notified (Adjusted)],"&gt;="&amp;J$3,Table2[Date Notified (Adjusted)],"&lt;"&amp;K$3,Table2[Calculated Location],"*"&amp;$D70&amp;"*")</f>
        <v>#DIV/0!</v>
      </c>
      <c r="K70" s="164" t="e">
        <f ca="1">COUNTIFS(Table2[Date Notified (Adjusted)],"&gt;="&amp;K$3,Table2[Date Notified (Adjusted)],"&lt;"&amp;L$3,Table2[Level of Review Required],"*"&amp;$AC$53&amp;"*",Table2[Calculated Location],"*"&amp;$D70&amp;"*")/COUNTIFS(Table2[ReviewDecision],"*decision*",Table2[Date Notified (Adjusted)],"&gt;="&amp;K$3,Table2[Date Notified (Adjusted)],"&lt;"&amp;L$3,Table2[Calculated Location],"*"&amp;$D70&amp;"*")</f>
        <v>#DIV/0!</v>
      </c>
      <c r="L70" s="164" t="e">
        <f ca="1">COUNTIFS(Table2[Date Notified (Adjusted)],"&gt;="&amp;L$3,Table2[Date Notified (Adjusted)],"&lt;"&amp;M$3,Table2[Level of Review Required],"*"&amp;$AC$53&amp;"*",Table2[Calculated Location],"*"&amp;$D70&amp;"*")/COUNTIFS(Table2[ReviewDecision],"*decision*",Table2[Date Notified (Adjusted)],"&gt;="&amp;L$3,Table2[Date Notified (Adjusted)],"&lt;"&amp;M$3,Table2[Calculated Location],"*"&amp;$D70&amp;"*")</f>
        <v>#DIV/0!</v>
      </c>
      <c r="M70" s="164" t="e">
        <f ca="1">COUNTIFS(Table2[Date Notified (Adjusted)],"&gt;="&amp;M$3,Table2[Date Notified (Adjusted)],"&lt;"&amp;N$3,Table2[Level of Review Required],"*"&amp;$AC$53&amp;"*",Table2[Calculated Location],"*"&amp;$D70&amp;"*")/COUNTIFS(Table2[ReviewDecision],"*decision*",Table2[Date Notified (Adjusted)],"&gt;="&amp;M$3,Table2[Date Notified (Adjusted)],"&lt;"&amp;N$3,Table2[Calculated Location],"*"&amp;$D70&amp;"*")</f>
        <v>#DIV/0!</v>
      </c>
      <c r="N70" s="164" t="e">
        <f ca="1">COUNTIFS(Table2[Date Notified (Adjusted)],"&gt;="&amp;N$3,Table2[Date Notified (Adjusted)],"&lt;"&amp;O$3,Table2[Level of Review Required],"*"&amp;$AC$53&amp;"*",Table2[Calculated Location],"*"&amp;$D70&amp;"*")/COUNTIFS(Table2[ReviewDecision],"*decision*",Table2[Date Notified (Adjusted)],"&gt;="&amp;N$3,Table2[Date Notified (Adjusted)],"&lt;"&amp;O$3,Table2[Calculated Location],"*"&amp;$D70&amp;"*")</f>
        <v>#DIV/0!</v>
      </c>
      <c r="O70" s="164" t="e">
        <f ca="1">COUNTIFS(Table2[Date Notified (Adjusted)],"&gt;="&amp;O$3,Table2[Date Notified (Adjusted)],"&lt;"&amp;P$3,Table2[Level of Review Required],"*"&amp;$AC$53&amp;"*",Table2[Calculated Location],"*"&amp;$D70&amp;"*")/COUNTIFS(Table2[ReviewDecision],"*decision*",Table2[Date Notified (Adjusted)],"&gt;="&amp;O$3,Table2[Date Notified (Adjusted)],"&lt;"&amp;P$3,Table2[Calculated Location],"*"&amp;$D70&amp;"*")</f>
        <v>#DIV/0!</v>
      </c>
      <c r="P70" s="164" t="e">
        <f ca="1">COUNTIFS(Table2[Date Notified (Adjusted)],"&gt;="&amp;P$3,Table2[Date Notified (Adjusted)],"&lt;"&amp;Q$3,Table2[Level of Review Required],"*"&amp;$AC$53&amp;"*",Table2[Calculated Location],"*"&amp;$D70&amp;"*")/COUNTIFS(Table2[ReviewDecision],"*decision*",Table2[Date Notified (Adjusted)],"&gt;="&amp;P$3,Table2[Date Notified (Adjusted)],"&lt;"&amp;Q$3,Table2[Calculated Location],"*"&amp;$D70&amp;"*")</f>
        <v>#DIV/0!</v>
      </c>
      <c r="Q70" s="164" t="e">
        <f ca="1">COUNTIFS(Table2[Date Notified (Adjusted)],"&gt;="&amp;Q$3,Table2[Date Notified (Adjusted)],"&lt;"&amp;R$3,Table2[Level of Review Required],"*"&amp;$AC$53&amp;"*",Table2[Calculated Location],"*"&amp;$D70&amp;"*")/COUNTIFS(Table2[ReviewDecision],"*decision*",Table2[Date Notified (Adjusted)],"&gt;="&amp;Q$3,Table2[Date Notified (Adjusted)],"&lt;"&amp;R$3,Table2[Calculated Location],"*"&amp;$D70&amp;"*")</f>
        <v>#DIV/0!</v>
      </c>
      <c r="R70" s="164" t="e">
        <f ca="1">COUNTIFS(Table2[Date Notified (Adjusted)],"&gt;="&amp;R$3,Table2[Date Notified (Adjusted)],"&lt;"&amp;S$3,Table2[Level of Review Required],"*"&amp;$AC$53&amp;"*",Table2[Calculated Location],"*"&amp;$D70&amp;"*")/COUNTIFS(Table2[ReviewDecision],"*decision*",Table2[Date Notified (Adjusted)],"&gt;="&amp;R$3,Table2[Date Notified (Adjusted)],"&lt;"&amp;S$3,Table2[Calculated Location],"*"&amp;$D70&amp;"*")</f>
        <v>#DIV/0!</v>
      </c>
      <c r="S70" s="164" t="e">
        <f ca="1">COUNTIFS(Table2[Date Notified (Adjusted)],"&gt;="&amp;S$3,Table2[Date Notified (Adjusted)],"&lt;"&amp;T$3,Table2[Level of Review Required],"*"&amp;$AC$53&amp;"*",Table2[Calculated Location],"*"&amp;$D70&amp;"*")/COUNTIFS(Table2[ReviewDecision],"*decision*",Table2[Date Notified (Adjusted)],"&gt;="&amp;S$3,Table2[Date Notified (Adjusted)],"&lt;"&amp;T$3,Table2[Calculated Location],"*"&amp;$D70&amp;"*")</f>
        <v>#DIV/0!</v>
      </c>
      <c r="T70" s="164" t="e">
        <f ca="1">COUNTIFS(Table2[Date Notified (Adjusted)],"&gt;="&amp;T$3,Table2[Date Notified (Adjusted)],"&lt;"&amp;U$3,Table2[Level of Review Required],"*"&amp;$AC$53&amp;"*",Table2[Calculated Location],"*"&amp;$D70&amp;"*")/COUNTIFS(Table2[ReviewDecision],"*decision*",Table2[Date Notified (Adjusted)],"&gt;="&amp;T$3,Table2[Date Notified (Adjusted)],"&lt;"&amp;U$3,Table2[Calculated Location],"*"&amp;$D70&amp;"*")</f>
        <v>#DIV/0!</v>
      </c>
      <c r="U70" s="161"/>
      <c r="V70" s="161"/>
      <c r="W70" s="161">
        <f ca="1">COUNTIFS(Table2[Date Notified (Adjusted)],"&gt;="&amp;start125,Table2[Date Notified (Adjusted)],"&lt;="&amp;closeREP,Table2[Calculated Location],"*"&amp;$D70&amp;"*",Table2[Level of Review Required],"*"&amp;$AC$53&amp;"*")</f>
        <v>0</v>
      </c>
      <c r="X70" s="164" t="e">
        <f t="shared" ca="1" si="38"/>
        <v>#DIV/0!</v>
      </c>
      <c r="Y70" s="223">
        <f ca="1">COUNTIFS(Table2[ReviewDecision],"*decision*",Table2[Date Notified (Adjusted)],"&gt;="&amp;start125,Table2[Date Notified (Adjusted)],"&lt;="&amp;closeREP,Table2[Calculated Location],"*"&amp;$D70&amp;"*")</f>
        <v>0</v>
      </c>
    </row>
    <row r="71" spans="2:25" x14ac:dyDescent="0.25">
      <c r="B71" s="222" t="s">
        <v>113</v>
      </c>
      <c r="C71" s="161"/>
      <c r="D71" s="162" t="s">
        <v>132</v>
      </c>
      <c r="E71" s="163" t="e">
        <f ca="1">COUNTIFS(Table2[Date Notified (Adjusted)],"&gt;="&amp;E$3,Table2[Date Notified (Adjusted)],"&lt;"&amp;F$3,Table2[Level of Review Required],"*"&amp;$AC$53&amp;"*",Table2[Calculated Location],"*"&amp;$D71&amp;"*")/COUNTIFS(Table2[ReviewDecision],"*decision*",Table2[Date Notified (Adjusted)],"&gt;="&amp;E$3,Table2[Date Notified (Adjusted)],"&lt;"&amp;F$3,Table2[Calculated Location],"*"&amp;$D71&amp;"*")</f>
        <v>#DIV/0!</v>
      </c>
      <c r="F71" s="164" t="e">
        <f ca="1">COUNTIFS(Table2[Date Notified (Adjusted)],"&gt;="&amp;F$3,Table2[Date Notified (Adjusted)],"&lt;"&amp;G$3,Table2[Level of Review Required],"*"&amp;$AC$53&amp;"*",Table2[Calculated Location],"*"&amp;$D71&amp;"*")/COUNTIFS(Table2[ReviewDecision],"*decision*",Table2[Date Notified (Adjusted)],"&gt;="&amp;F$3,Table2[Date Notified (Adjusted)],"&lt;"&amp;G$3,Table2[Calculated Location],"*"&amp;$D71&amp;"*")</f>
        <v>#DIV/0!</v>
      </c>
      <c r="G71" s="164" t="e">
        <f ca="1">COUNTIFS(Table2[Date Notified (Adjusted)],"&gt;="&amp;G$3,Table2[Date Notified (Adjusted)],"&lt;"&amp;H$3,Table2[Level of Review Required],"*"&amp;$AC$53&amp;"*",Table2[Calculated Location],"*"&amp;$D71&amp;"*")/COUNTIFS(Table2[ReviewDecision],"*decision*",Table2[Date Notified (Adjusted)],"&gt;="&amp;G$3,Table2[Date Notified (Adjusted)],"&lt;"&amp;H$3,Table2[Calculated Location],"*"&amp;$D71&amp;"*")</f>
        <v>#DIV/0!</v>
      </c>
      <c r="H71" s="164" t="e">
        <f ca="1">COUNTIFS(Table2[Date Notified (Adjusted)],"&gt;="&amp;H$3,Table2[Date Notified (Adjusted)],"&lt;"&amp;I$3,Table2[Level of Review Required],"*"&amp;$AC$53&amp;"*",Table2[Calculated Location],"*"&amp;$D71&amp;"*")/COUNTIFS(Table2[ReviewDecision],"*decision*",Table2[Date Notified (Adjusted)],"&gt;="&amp;H$3,Table2[Date Notified (Adjusted)],"&lt;"&amp;I$3,Table2[Calculated Location],"*"&amp;$D71&amp;"*")</f>
        <v>#DIV/0!</v>
      </c>
      <c r="I71" s="164" t="e">
        <f ca="1">COUNTIFS(Table2[Date Notified (Adjusted)],"&gt;="&amp;I$3,Table2[Date Notified (Adjusted)],"&lt;"&amp;J$3,Table2[Level of Review Required],"*"&amp;$AC$53&amp;"*",Table2[Calculated Location],"*"&amp;$D71&amp;"*")/COUNTIFS(Table2[ReviewDecision],"*decision*",Table2[Date Notified (Adjusted)],"&gt;="&amp;I$3,Table2[Date Notified (Adjusted)],"&lt;"&amp;J$3,Table2[Calculated Location],"*"&amp;$D71&amp;"*")</f>
        <v>#DIV/0!</v>
      </c>
      <c r="J71" s="164" t="e">
        <f ca="1">COUNTIFS(Table2[Date Notified (Adjusted)],"&gt;="&amp;J$3,Table2[Date Notified (Adjusted)],"&lt;"&amp;K$3,Table2[Level of Review Required],"*"&amp;$AC$53&amp;"*",Table2[Calculated Location],"*"&amp;$D71&amp;"*")/COUNTIFS(Table2[ReviewDecision],"*decision*",Table2[Date Notified (Adjusted)],"&gt;="&amp;J$3,Table2[Date Notified (Adjusted)],"&lt;"&amp;K$3,Table2[Calculated Location],"*"&amp;$D71&amp;"*")</f>
        <v>#DIV/0!</v>
      </c>
      <c r="K71" s="164" t="e">
        <f ca="1">COUNTIFS(Table2[Date Notified (Adjusted)],"&gt;="&amp;K$3,Table2[Date Notified (Adjusted)],"&lt;"&amp;L$3,Table2[Level of Review Required],"*"&amp;$AC$53&amp;"*",Table2[Calculated Location],"*"&amp;$D71&amp;"*")/COUNTIFS(Table2[ReviewDecision],"*decision*",Table2[Date Notified (Adjusted)],"&gt;="&amp;K$3,Table2[Date Notified (Adjusted)],"&lt;"&amp;L$3,Table2[Calculated Location],"*"&amp;$D71&amp;"*")</f>
        <v>#DIV/0!</v>
      </c>
      <c r="L71" s="164" t="e">
        <f ca="1">COUNTIFS(Table2[Date Notified (Adjusted)],"&gt;="&amp;L$3,Table2[Date Notified (Adjusted)],"&lt;"&amp;M$3,Table2[Level of Review Required],"*"&amp;$AC$53&amp;"*",Table2[Calculated Location],"*"&amp;$D71&amp;"*")/COUNTIFS(Table2[ReviewDecision],"*decision*",Table2[Date Notified (Adjusted)],"&gt;="&amp;L$3,Table2[Date Notified (Adjusted)],"&lt;"&amp;M$3,Table2[Calculated Location],"*"&amp;$D71&amp;"*")</f>
        <v>#DIV/0!</v>
      </c>
      <c r="M71" s="164" t="e">
        <f ca="1">COUNTIFS(Table2[Date Notified (Adjusted)],"&gt;="&amp;M$3,Table2[Date Notified (Adjusted)],"&lt;"&amp;N$3,Table2[Level of Review Required],"*"&amp;$AC$53&amp;"*",Table2[Calculated Location],"*"&amp;$D71&amp;"*")/COUNTIFS(Table2[ReviewDecision],"*decision*",Table2[Date Notified (Adjusted)],"&gt;="&amp;M$3,Table2[Date Notified (Adjusted)],"&lt;"&amp;N$3,Table2[Calculated Location],"*"&amp;$D71&amp;"*")</f>
        <v>#DIV/0!</v>
      </c>
      <c r="N71" s="164" t="e">
        <f ca="1">COUNTIFS(Table2[Date Notified (Adjusted)],"&gt;="&amp;N$3,Table2[Date Notified (Adjusted)],"&lt;"&amp;O$3,Table2[Level of Review Required],"*"&amp;$AC$53&amp;"*",Table2[Calculated Location],"*"&amp;$D71&amp;"*")/COUNTIFS(Table2[ReviewDecision],"*decision*",Table2[Date Notified (Adjusted)],"&gt;="&amp;N$3,Table2[Date Notified (Adjusted)],"&lt;"&amp;O$3,Table2[Calculated Location],"*"&amp;$D71&amp;"*")</f>
        <v>#DIV/0!</v>
      </c>
      <c r="O71" s="164" t="e">
        <f ca="1">COUNTIFS(Table2[Date Notified (Adjusted)],"&gt;="&amp;O$3,Table2[Date Notified (Adjusted)],"&lt;"&amp;P$3,Table2[Level of Review Required],"*"&amp;$AC$53&amp;"*",Table2[Calculated Location],"*"&amp;$D71&amp;"*")/COUNTIFS(Table2[ReviewDecision],"*decision*",Table2[Date Notified (Adjusted)],"&gt;="&amp;O$3,Table2[Date Notified (Adjusted)],"&lt;"&amp;P$3,Table2[Calculated Location],"*"&amp;$D71&amp;"*")</f>
        <v>#DIV/0!</v>
      </c>
      <c r="P71" s="164" t="e">
        <f ca="1">COUNTIFS(Table2[Date Notified (Adjusted)],"&gt;="&amp;P$3,Table2[Date Notified (Adjusted)],"&lt;"&amp;Q$3,Table2[Level of Review Required],"*"&amp;$AC$53&amp;"*",Table2[Calculated Location],"*"&amp;$D71&amp;"*")/COUNTIFS(Table2[ReviewDecision],"*decision*",Table2[Date Notified (Adjusted)],"&gt;="&amp;P$3,Table2[Date Notified (Adjusted)],"&lt;"&amp;Q$3,Table2[Calculated Location],"*"&amp;$D71&amp;"*")</f>
        <v>#DIV/0!</v>
      </c>
      <c r="Q71" s="164" t="e">
        <f ca="1">COUNTIFS(Table2[Date Notified (Adjusted)],"&gt;="&amp;Q$3,Table2[Date Notified (Adjusted)],"&lt;"&amp;R$3,Table2[Level of Review Required],"*"&amp;$AC$53&amp;"*",Table2[Calculated Location],"*"&amp;$D71&amp;"*")/COUNTIFS(Table2[ReviewDecision],"*decision*",Table2[Date Notified (Adjusted)],"&gt;="&amp;Q$3,Table2[Date Notified (Adjusted)],"&lt;"&amp;R$3,Table2[Calculated Location],"*"&amp;$D71&amp;"*")</f>
        <v>#DIV/0!</v>
      </c>
      <c r="R71" s="164" t="e">
        <f ca="1">COUNTIFS(Table2[Date Notified (Adjusted)],"&gt;="&amp;R$3,Table2[Date Notified (Adjusted)],"&lt;"&amp;S$3,Table2[Level of Review Required],"*"&amp;$AC$53&amp;"*",Table2[Calculated Location],"*"&amp;$D71&amp;"*")/COUNTIFS(Table2[ReviewDecision],"*decision*",Table2[Date Notified (Adjusted)],"&gt;="&amp;R$3,Table2[Date Notified (Adjusted)],"&lt;"&amp;S$3,Table2[Calculated Location],"*"&amp;$D71&amp;"*")</f>
        <v>#DIV/0!</v>
      </c>
      <c r="S71" s="164" t="e">
        <f ca="1">COUNTIFS(Table2[Date Notified (Adjusted)],"&gt;="&amp;S$3,Table2[Date Notified (Adjusted)],"&lt;"&amp;T$3,Table2[Level of Review Required],"*"&amp;$AC$53&amp;"*",Table2[Calculated Location],"*"&amp;$D71&amp;"*")/COUNTIFS(Table2[ReviewDecision],"*decision*",Table2[Date Notified (Adjusted)],"&gt;="&amp;S$3,Table2[Date Notified (Adjusted)],"&lt;"&amp;T$3,Table2[Calculated Location],"*"&amp;$D71&amp;"*")</f>
        <v>#DIV/0!</v>
      </c>
      <c r="T71" s="164" t="e">
        <f ca="1">COUNTIFS(Table2[Date Notified (Adjusted)],"&gt;="&amp;T$3,Table2[Date Notified (Adjusted)],"&lt;"&amp;U$3,Table2[Level of Review Required],"*"&amp;$AC$53&amp;"*",Table2[Calculated Location],"*"&amp;$D71&amp;"*")/COUNTIFS(Table2[ReviewDecision],"*decision*",Table2[Date Notified (Adjusted)],"&gt;="&amp;T$3,Table2[Date Notified (Adjusted)],"&lt;"&amp;U$3,Table2[Calculated Location],"*"&amp;$D71&amp;"*")</f>
        <v>#DIV/0!</v>
      </c>
      <c r="U71" s="161"/>
      <c r="V71" s="161"/>
      <c r="W71" s="161">
        <f ca="1">COUNTIFS(Table2[Date Notified (Adjusted)],"&gt;="&amp;start125,Table2[Date Notified (Adjusted)],"&lt;="&amp;closeREP,Table2[Calculated Location],"*"&amp;$D71&amp;"*",Table2[Level of Review Required],"*"&amp;$AC$53&amp;"*")</f>
        <v>0</v>
      </c>
      <c r="X71" s="164" t="e">
        <f t="shared" ca="1" si="38"/>
        <v>#DIV/0!</v>
      </c>
      <c r="Y71" s="223">
        <f ca="1">COUNTIFS(Table2[ReviewDecision],"*decision*",Table2[Date Notified (Adjusted)],"&gt;="&amp;start125,Table2[Date Notified (Adjusted)],"&lt;="&amp;closeREP,Table2[Calculated Location],"*"&amp;$D71&amp;"*")</f>
        <v>0</v>
      </c>
    </row>
    <row r="72" spans="2:25" x14ac:dyDescent="0.25">
      <c r="B72" s="224" t="s">
        <v>80</v>
      </c>
      <c r="C72" s="166"/>
      <c r="D72" s="171" t="s">
        <v>45</v>
      </c>
      <c r="E72" s="168" t="e">
        <f ca="1">COUNTIFS(Table2[Date Notified (Adjusted)],"&gt;="&amp;E$3,Table2[Date Notified (Adjusted)],"&lt;"&amp;F$3,Table2[Level of Review Required],"*"&amp;$AC$53&amp;"*",Table2[Calculated Location],"*"&amp;$D72&amp;"*")/COUNTIFS(Table2[ReviewDecision],"*decision*",Table2[Date Notified (Adjusted)],"&gt;="&amp;E$3,Table2[Date Notified (Adjusted)],"&lt;"&amp;F$3,Table2[Calculated Location],"*"&amp;$D72&amp;"*")</f>
        <v>#DIV/0!</v>
      </c>
      <c r="F72" s="169" t="e">
        <f ca="1">COUNTIFS(Table2[Date Notified (Adjusted)],"&gt;="&amp;F$3,Table2[Date Notified (Adjusted)],"&lt;"&amp;G$3,Table2[Level of Review Required],"*"&amp;$AC$53&amp;"*",Table2[Calculated Location],"*"&amp;$D72&amp;"*")/COUNTIFS(Table2[ReviewDecision],"*decision*",Table2[Date Notified (Adjusted)],"&gt;="&amp;F$3,Table2[Date Notified (Adjusted)],"&lt;"&amp;G$3,Table2[Calculated Location],"*"&amp;$D72&amp;"*")</f>
        <v>#DIV/0!</v>
      </c>
      <c r="G72" s="169" t="e">
        <f ca="1">COUNTIFS(Table2[Date Notified (Adjusted)],"&gt;="&amp;G$3,Table2[Date Notified (Adjusted)],"&lt;"&amp;H$3,Table2[Level of Review Required],"*"&amp;$AC$53&amp;"*",Table2[Calculated Location],"*"&amp;$D72&amp;"*")/COUNTIFS(Table2[ReviewDecision],"*decision*",Table2[Date Notified (Adjusted)],"&gt;="&amp;G$3,Table2[Date Notified (Adjusted)],"&lt;"&amp;H$3,Table2[Calculated Location],"*"&amp;$D72&amp;"*")</f>
        <v>#DIV/0!</v>
      </c>
      <c r="H72" s="169" t="e">
        <f ca="1">COUNTIFS(Table2[Date Notified (Adjusted)],"&gt;="&amp;H$3,Table2[Date Notified (Adjusted)],"&lt;"&amp;I$3,Table2[Level of Review Required],"*"&amp;$AC$53&amp;"*",Table2[Calculated Location],"*"&amp;$D72&amp;"*")/COUNTIFS(Table2[ReviewDecision],"*decision*",Table2[Date Notified (Adjusted)],"&gt;="&amp;H$3,Table2[Date Notified (Adjusted)],"&lt;"&amp;I$3,Table2[Calculated Location],"*"&amp;$D72&amp;"*")</f>
        <v>#DIV/0!</v>
      </c>
      <c r="I72" s="169" t="e">
        <f ca="1">COUNTIFS(Table2[Date Notified (Adjusted)],"&gt;="&amp;I$3,Table2[Date Notified (Adjusted)],"&lt;"&amp;J$3,Table2[Level of Review Required],"*"&amp;$AC$53&amp;"*",Table2[Calculated Location],"*"&amp;$D72&amp;"*")/COUNTIFS(Table2[ReviewDecision],"*decision*",Table2[Date Notified (Adjusted)],"&gt;="&amp;I$3,Table2[Date Notified (Adjusted)],"&lt;"&amp;J$3,Table2[Calculated Location],"*"&amp;$D72&amp;"*")</f>
        <v>#DIV/0!</v>
      </c>
      <c r="J72" s="169" t="e">
        <f ca="1">COUNTIFS(Table2[Date Notified (Adjusted)],"&gt;="&amp;J$3,Table2[Date Notified (Adjusted)],"&lt;"&amp;K$3,Table2[Level of Review Required],"*"&amp;$AC$53&amp;"*",Table2[Calculated Location],"*"&amp;$D72&amp;"*")/COUNTIFS(Table2[ReviewDecision],"*decision*",Table2[Date Notified (Adjusted)],"&gt;="&amp;J$3,Table2[Date Notified (Adjusted)],"&lt;"&amp;K$3,Table2[Calculated Location],"*"&amp;$D72&amp;"*")</f>
        <v>#DIV/0!</v>
      </c>
      <c r="K72" s="169" t="e">
        <f ca="1">COUNTIFS(Table2[Date Notified (Adjusted)],"&gt;="&amp;K$3,Table2[Date Notified (Adjusted)],"&lt;"&amp;L$3,Table2[Level of Review Required],"*"&amp;$AC$53&amp;"*",Table2[Calculated Location],"*"&amp;$D72&amp;"*")/COUNTIFS(Table2[ReviewDecision],"*decision*",Table2[Date Notified (Adjusted)],"&gt;="&amp;K$3,Table2[Date Notified (Adjusted)],"&lt;"&amp;L$3,Table2[Calculated Location],"*"&amp;$D72&amp;"*")</f>
        <v>#DIV/0!</v>
      </c>
      <c r="L72" s="169" t="e">
        <f ca="1">COUNTIFS(Table2[Date Notified (Adjusted)],"&gt;="&amp;L$3,Table2[Date Notified (Adjusted)],"&lt;"&amp;M$3,Table2[Level of Review Required],"*"&amp;$AC$53&amp;"*",Table2[Calculated Location],"*"&amp;$D72&amp;"*")/COUNTIFS(Table2[ReviewDecision],"*decision*",Table2[Date Notified (Adjusted)],"&gt;="&amp;L$3,Table2[Date Notified (Adjusted)],"&lt;"&amp;M$3,Table2[Calculated Location],"*"&amp;$D72&amp;"*")</f>
        <v>#DIV/0!</v>
      </c>
      <c r="M72" s="169" t="e">
        <f ca="1">COUNTIFS(Table2[Date Notified (Adjusted)],"&gt;="&amp;M$3,Table2[Date Notified (Adjusted)],"&lt;"&amp;N$3,Table2[Level of Review Required],"*"&amp;$AC$53&amp;"*",Table2[Calculated Location],"*"&amp;$D72&amp;"*")/COUNTIFS(Table2[ReviewDecision],"*decision*",Table2[Date Notified (Adjusted)],"&gt;="&amp;M$3,Table2[Date Notified (Adjusted)],"&lt;"&amp;N$3,Table2[Calculated Location],"*"&amp;$D72&amp;"*")</f>
        <v>#DIV/0!</v>
      </c>
      <c r="N72" s="169" t="e">
        <f ca="1">COUNTIFS(Table2[Date Notified (Adjusted)],"&gt;="&amp;N$3,Table2[Date Notified (Adjusted)],"&lt;"&amp;O$3,Table2[Level of Review Required],"*"&amp;$AC$53&amp;"*",Table2[Calculated Location],"*"&amp;$D72&amp;"*")/COUNTIFS(Table2[ReviewDecision],"*decision*",Table2[Date Notified (Adjusted)],"&gt;="&amp;N$3,Table2[Date Notified (Adjusted)],"&lt;"&amp;O$3,Table2[Calculated Location],"*"&amp;$D72&amp;"*")</f>
        <v>#DIV/0!</v>
      </c>
      <c r="O72" s="169" t="e">
        <f ca="1">COUNTIFS(Table2[Date Notified (Adjusted)],"&gt;="&amp;O$3,Table2[Date Notified (Adjusted)],"&lt;"&amp;P$3,Table2[Level of Review Required],"*"&amp;$AC$53&amp;"*",Table2[Calculated Location],"*"&amp;$D72&amp;"*")/COUNTIFS(Table2[ReviewDecision],"*decision*",Table2[Date Notified (Adjusted)],"&gt;="&amp;O$3,Table2[Date Notified (Adjusted)],"&lt;"&amp;P$3,Table2[Calculated Location],"*"&amp;$D72&amp;"*")</f>
        <v>#DIV/0!</v>
      </c>
      <c r="P72" s="169" t="e">
        <f ca="1">COUNTIFS(Table2[Date Notified (Adjusted)],"&gt;="&amp;P$3,Table2[Date Notified (Adjusted)],"&lt;"&amp;Q$3,Table2[Level of Review Required],"*"&amp;$AC$53&amp;"*",Table2[Calculated Location],"*"&amp;$D72&amp;"*")/COUNTIFS(Table2[ReviewDecision],"*decision*",Table2[Date Notified (Adjusted)],"&gt;="&amp;P$3,Table2[Date Notified (Adjusted)],"&lt;"&amp;Q$3,Table2[Calculated Location],"*"&amp;$D72&amp;"*")</f>
        <v>#DIV/0!</v>
      </c>
      <c r="Q72" s="169" t="e">
        <f ca="1">COUNTIFS(Table2[Date Notified (Adjusted)],"&gt;="&amp;Q$3,Table2[Date Notified (Adjusted)],"&lt;"&amp;R$3,Table2[Level of Review Required],"*"&amp;$AC$53&amp;"*",Table2[Calculated Location],"*"&amp;$D72&amp;"*")/COUNTIFS(Table2[ReviewDecision],"*decision*",Table2[Date Notified (Adjusted)],"&gt;="&amp;Q$3,Table2[Date Notified (Adjusted)],"&lt;"&amp;R$3,Table2[Calculated Location],"*"&amp;$D72&amp;"*")</f>
        <v>#DIV/0!</v>
      </c>
      <c r="R72" s="169" t="e">
        <f ca="1">COUNTIFS(Table2[Date Notified (Adjusted)],"&gt;="&amp;R$3,Table2[Date Notified (Adjusted)],"&lt;"&amp;S$3,Table2[Level of Review Required],"*"&amp;$AC$53&amp;"*",Table2[Calculated Location],"*"&amp;$D72&amp;"*")/COUNTIFS(Table2[ReviewDecision],"*decision*",Table2[Date Notified (Adjusted)],"&gt;="&amp;R$3,Table2[Date Notified (Adjusted)],"&lt;"&amp;S$3,Table2[Calculated Location],"*"&amp;$D72&amp;"*")</f>
        <v>#DIV/0!</v>
      </c>
      <c r="S72" s="169" t="e">
        <f ca="1">COUNTIFS(Table2[Date Notified (Adjusted)],"&gt;="&amp;S$3,Table2[Date Notified (Adjusted)],"&lt;"&amp;T$3,Table2[Level of Review Required],"*"&amp;$AC$53&amp;"*",Table2[Calculated Location],"*"&amp;$D72&amp;"*")/COUNTIFS(Table2[ReviewDecision],"*decision*",Table2[Date Notified (Adjusted)],"&gt;="&amp;S$3,Table2[Date Notified (Adjusted)],"&lt;"&amp;T$3,Table2[Calculated Location],"*"&amp;$D72&amp;"*")</f>
        <v>#DIV/0!</v>
      </c>
      <c r="T72" s="169" t="e">
        <f ca="1">COUNTIFS(Table2[Date Notified (Adjusted)],"&gt;="&amp;T$3,Table2[Date Notified (Adjusted)],"&lt;"&amp;U$3,Table2[Level of Review Required],"*"&amp;$AC$53&amp;"*",Table2[Calculated Location],"*"&amp;$D72&amp;"*")/COUNTIFS(Table2[ReviewDecision],"*decision*",Table2[Date Notified (Adjusted)],"&gt;="&amp;T$3,Table2[Date Notified (Adjusted)],"&lt;"&amp;U$3,Table2[Calculated Location],"*"&amp;$D72&amp;"*")</f>
        <v>#DIV/0!</v>
      </c>
      <c r="U72" s="166"/>
      <c r="V72" s="166"/>
      <c r="W72" s="166">
        <f ca="1">COUNTIFS(Table2[Date Notified (Adjusted)],"&gt;="&amp;start125,Table2[Date Notified (Adjusted)],"&lt;="&amp;closeREP,Table2[Calculated Location],"*"&amp;$D72&amp;"*",Table2[Level of Review Required],"*"&amp;$AC$53&amp;"*")</f>
        <v>0</v>
      </c>
      <c r="X72" s="169" t="e">
        <f t="shared" ca="1" si="38"/>
        <v>#DIV/0!</v>
      </c>
      <c r="Y72" s="225">
        <f ca="1">COUNTIFS(Table2[ReviewDecision],"*decision*",Table2[Date Notified (Adjusted)],"&gt;="&amp;start125,Table2[Date Notified (Adjusted)],"&lt;="&amp;closeREP,Table2[Calculated Location],"*"&amp;$D72&amp;"*")</f>
        <v>0</v>
      </c>
    </row>
    <row r="73" spans="2:25" x14ac:dyDescent="0.25">
      <c r="B73" s="213" t="s">
        <v>153</v>
      </c>
      <c r="C73" s="13"/>
      <c r="D73" s="268" t="s">
        <v>254</v>
      </c>
      <c r="E73" s="174"/>
      <c r="F73" s="174"/>
      <c r="G73" s="174"/>
      <c r="H73" s="174"/>
      <c r="I73" s="174"/>
      <c r="J73" s="174"/>
      <c r="K73" s="174"/>
      <c r="L73" s="174"/>
      <c r="M73" s="174"/>
      <c r="N73" s="174"/>
      <c r="O73" s="174"/>
      <c r="P73" s="174"/>
      <c r="Q73" s="174"/>
      <c r="R73" s="174"/>
      <c r="S73" s="174"/>
      <c r="T73" s="174"/>
      <c r="U73" s="174"/>
      <c r="V73" s="174"/>
      <c r="W73" s="174">
        <f ca="1">SUM(W63:W72)</f>
        <v>0</v>
      </c>
      <c r="X73" s="173" t="e">
        <f ca="1">W73/Y73</f>
        <v>#DIV/0!</v>
      </c>
      <c r="Y73" s="212">
        <f ca="1">SUM(Y63:Y72)</f>
        <v>0</v>
      </c>
    </row>
    <row r="74" spans="2:25" x14ac:dyDescent="0.25">
      <c r="B74" s="214"/>
      <c r="C74" s="215"/>
      <c r="D74" s="215"/>
      <c r="E74" s="216"/>
      <c r="F74" s="215"/>
      <c r="G74" s="215"/>
      <c r="H74" s="215"/>
      <c r="I74" s="215"/>
      <c r="J74" s="215"/>
      <c r="K74" s="215"/>
      <c r="L74" s="215"/>
      <c r="M74" s="215"/>
      <c r="N74" s="215"/>
      <c r="O74" s="215"/>
      <c r="P74" s="215"/>
      <c r="Q74" s="215"/>
      <c r="R74" s="215"/>
      <c r="S74" s="215"/>
      <c r="T74" s="215"/>
      <c r="U74" s="215"/>
      <c r="V74" s="215"/>
      <c r="W74" s="217">
        <f ca="1">SUM(W54:W61)+SUM(W63:W72)</f>
        <v>0</v>
      </c>
      <c r="X74" s="218" t="e">
        <f ca="1">W74/Y74</f>
        <v>#DIV/0!</v>
      </c>
      <c r="Y74" s="219">
        <f ca="1">SUM(Y54:Y61)+SUM(Y63:Y72)</f>
        <v>0</v>
      </c>
    </row>
  </sheetData>
  <mergeCells count="3">
    <mergeCell ref="E2:X2"/>
    <mergeCell ref="E27:X27"/>
    <mergeCell ref="E52:X52"/>
  </mergeCells>
  <conditionalFormatting sqref="U24 U4:U11 U13:U22">
    <cfRule type="cellIs" dxfId="125" priority="94" operator="equal">
      <formula>0</formula>
    </cfRule>
  </conditionalFormatting>
  <conditionalFormatting sqref="U4:U11 U13:U22">
    <cfRule type="colorScale" priority="90">
      <colorScale>
        <cfvo type="min"/>
        <cfvo type="percentile" val="50"/>
        <cfvo type="max"/>
        <color rgb="FFF8696B"/>
        <color rgb="FFFFEB84"/>
        <color rgb="FF63BE7B"/>
      </colorScale>
    </cfRule>
  </conditionalFormatting>
  <conditionalFormatting sqref="U49 E29:U36 E38:U47">
    <cfRule type="cellIs" dxfId="124" priority="56" operator="equal">
      <formula>0</formula>
    </cfRule>
  </conditionalFormatting>
  <conditionalFormatting sqref="E29:T36 E38:T47">
    <cfRule type="colorScale" priority="47">
      <colorScale>
        <cfvo type="min"/>
        <cfvo type="percentile" val="50"/>
        <cfvo type="max"/>
        <color theme="4" tint="0.79998168889431442"/>
        <color rgb="FF33CCCC"/>
        <color theme="4" tint="-0.249977111117893"/>
      </colorScale>
    </cfRule>
    <cfRule type="colorScale" priority="53">
      <colorScale>
        <cfvo type="min"/>
        <cfvo type="max"/>
        <color rgb="FFFCFCFF"/>
        <color rgb="FF63BE7B"/>
      </colorScale>
    </cfRule>
    <cfRule type="containsErrors" dxfId="123" priority="55">
      <formula>ISERROR(E29)</formula>
    </cfRule>
  </conditionalFormatting>
  <conditionalFormatting sqref="E29:U36 E38:U47">
    <cfRule type="colorScale" priority="54">
      <colorScale>
        <cfvo type="min"/>
        <cfvo type="percentile" val="50"/>
        <cfvo type="max"/>
        <color rgb="FFF8696B"/>
        <color rgb="FFFFEB84"/>
        <color rgb="FF63BE7B"/>
      </colorScale>
    </cfRule>
  </conditionalFormatting>
  <conditionalFormatting sqref="X47">
    <cfRule type="colorScale" priority="49">
      <colorScale>
        <cfvo type="min"/>
        <cfvo type="percentile" val="50"/>
        <cfvo type="max"/>
        <color rgb="FF63BE7B"/>
        <color rgb="FFFFEB84"/>
        <color rgb="FFF8696B"/>
      </colorScale>
    </cfRule>
    <cfRule type="containsErrors" dxfId="122" priority="50">
      <formula>ISERROR(X47)</formula>
    </cfRule>
    <cfRule type="colorScale" priority="51">
      <colorScale>
        <cfvo type="min"/>
        <cfvo type="max"/>
        <color rgb="FFFCFCFF"/>
        <color rgb="FFF8696B"/>
      </colorScale>
    </cfRule>
  </conditionalFormatting>
  <conditionalFormatting sqref="X47">
    <cfRule type="colorScale" priority="48">
      <colorScale>
        <cfvo type="min"/>
        <cfvo type="percentile" val="50"/>
        <cfvo type="max"/>
        <color theme="4" tint="0.79998168889431442"/>
        <color rgb="FF33CCCC"/>
        <color theme="4" tint="-0.249977111117893"/>
      </colorScale>
    </cfRule>
  </conditionalFormatting>
  <conditionalFormatting sqref="X29:X36 X38:X46">
    <cfRule type="colorScale" priority="43">
      <colorScale>
        <cfvo type="min"/>
        <cfvo type="percentile" val="50"/>
        <cfvo type="max"/>
        <color rgb="FF63BE7B"/>
        <color rgb="FFFFEB84"/>
        <color rgb="FFF8696B"/>
      </colorScale>
    </cfRule>
    <cfRule type="containsErrors" dxfId="121" priority="44">
      <formula>ISERROR(X29)</formula>
    </cfRule>
    <cfRule type="colorScale" priority="45">
      <colorScale>
        <cfvo type="min"/>
        <cfvo type="max"/>
        <color rgb="FFFCFCFF"/>
        <color rgb="FFF8696B"/>
      </colorScale>
    </cfRule>
  </conditionalFormatting>
  <conditionalFormatting sqref="X29:X36 X38:X46">
    <cfRule type="colorScale" priority="42">
      <colorScale>
        <cfvo type="min"/>
        <cfvo type="percentile" val="50"/>
        <cfvo type="max"/>
        <color theme="4" tint="0.79998168889431442"/>
        <color rgb="FF33CCCC"/>
        <color theme="4" tint="-0.249977111117893"/>
      </colorScale>
    </cfRule>
  </conditionalFormatting>
  <conditionalFormatting sqref="X4:X11 X13:X22">
    <cfRule type="colorScale" priority="31">
      <colorScale>
        <cfvo type="num" val="0"/>
        <cfvo type="percentile" val="50"/>
        <cfvo type="num" val="1"/>
        <color rgb="FFF8696B"/>
        <color rgb="FFFFEB84"/>
        <color rgb="FF63BE7B"/>
      </colorScale>
    </cfRule>
    <cfRule type="containsErrors" dxfId="120" priority="74">
      <formula>ISERROR(X4)</formula>
    </cfRule>
  </conditionalFormatting>
  <conditionalFormatting sqref="X54:X61 X63:X71">
    <cfRule type="colorScale" priority="4">
      <colorScale>
        <cfvo type="min"/>
        <cfvo type="percentile" val="50"/>
        <cfvo type="max"/>
        <color rgb="FF63BE7B"/>
        <color rgb="FFFFEB84"/>
        <color rgb="FFF8696B"/>
      </colorScale>
    </cfRule>
    <cfRule type="containsErrors" dxfId="119" priority="5">
      <formula>ISERROR(X54)</formula>
    </cfRule>
    <cfRule type="colorScale" priority="6">
      <colorScale>
        <cfvo type="min"/>
        <cfvo type="max"/>
        <color rgb="FFFCFCFF"/>
        <color rgb="FFF8696B"/>
      </colorScale>
    </cfRule>
  </conditionalFormatting>
  <conditionalFormatting sqref="X54:X61 X63:X71">
    <cfRule type="colorScale" priority="3">
      <colorScale>
        <cfvo type="min"/>
        <cfvo type="percentile" val="50"/>
        <cfvo type="max"/>
        <color theme="4" tint="0.79998168889431442"/>
        <color rgb="FF33CCCC"/>
        <color theme="4" tint="-0.249977111117893"/>
      </colorScale>
    </cfRule>
  </conditionalFormatting>
  <conditionalFormatting sqref="E4:T11 E13:T22">
    <cfRule type="colorScale" priority="32">
      <colorScale>
        <cfvo type="num" val="0"/>
        <cfvo type="num" val="1"/>
        <color rgb="FFFCFCFF"/>
        <color rgb="FF63BE7B"/>
      </colorScale>
    </cfRule>
    <cfRule type="containsErrors" dxfId="118" priority="35">
      <formula>ISERROR(E4)</formula>
    </cfRule>
    <cfRule type="cellIs" dxfId="117" priority="36" operator="equal">
      <formula>0</formula>
    </cfRule>
  </conditionalFormatting>
  <conditionalFormatting sqref="U74 E54:U61 E63:U72">
    <cfRule type="cellIs" dxfId="116" priority="15" operator="equal">
      <formula>0</formula>
    </cfRule>
  </conditionalFormatting>
  <conditionalFormatting sqref="E54:T61 E63:T72">
    <cfRule type="colorScale" priority="7">
      <colorScale>
        <cfvo type="min"/>
        <cfvo type="percentile" val="50"/>
        <cfvo type="max"/>
        <color theme="4" tint="0.79998168889431442"/>
        <color rgb="FF33CCCC"/>
        <color theme="4" tint="-0.249977111117893"/>
      </colorScale>
    </cfRule>
    <cfRule type="colorScale" priority="12">
      <colorScale>
        <cfvo type="min"/>
        <cfvo type="max"/>
        <color rgb="FFFCFCFF"/>
        <color rgb="FF63BE7B"/>
      </colorScale>
    </cfRule>
    <cfRule type="containsErrors" dxfId="115" priority="14">
      <formula>ISERROR(E54)</formula>
    </cfRule>
  </conditionalFormatting>
  <conditionalFormatting sqref="E54:U61 E63:U72">
    <cfRule type="colorScale" priority="13">
      <colorScale>
        <cfvo type="min"/>
        <cfvo type="percentile" val="50"/>
        <cfvo type="max"/>
        <color rgb="FFF8696B"/>
        <color rgb="FFFFEB84"/>
        <color rgb="FF63BE7B"/>
      </colorScale>
    </cfRule>
  </conditionalFormatting>
  <conditionalFormatting sqref="X72">
    <cfRule type="colorScale" priority="9">
      <colorScale>
        <cfvo type="min"/>
        <cfvo type="percentile" val="50"/>
        <cfvo type="max"/>
        <color rgb="FF63BE7B"/>
        <color rgb="FFFFEB84"/>
        <color rgb="FFF8696B"/>
      </colorScale>
    </cfRule>
    <cfRule type="containsErrors" dxfId="114" priority="10">
      <formula>ISERROR(X72)</formula>
    </cfRule>
    <cfRule type="colorScale" priority="11">
      <colorScale>
        <cfvo type="min"/>
        <cfvo type="max"/>
        <color rgb="FFFCFCFF"/>
        <color rgb="FFF8696B"/>
      </colorScale>
    </cfRule>
  </conditionalFormatting>
  <conditionalFormatting sqref="X72">
    <cfRule type="colorScale" priority="8">
      <colorScale>
        <cfvo type="min"/>
        <cfvo type="percentile" val="50"/>
        <cfvo type="max"/>
        <color theme="4" tint="0.79998168889431442"/>
        <color rgb="FF33CCCC"/>
        <color theme="4" tint="-0.249977111117893"/>
      </colorScale>
    </cfRule>
  </conditionalFormatting>
  <conditionalFormatting sqref="AE7">
    <cfRule type="expression" dxfId="113" priority="2">
      <formula>$AX8="Schemes"</formula>
    </cfRule>
  </conditionalFormatting>
  <dataValidations count="1">
    <dataValidation type="list" allowBlank="1" showInputMessage="1" showErrorMessage="1" sqref="AC3 AC28 AC53">
      <formula1>"comprehensive,concise,aggregate"</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9"/>
  <sheetViews>
    <sheetView showGridLines="0" workbookViewId="0">
      <selection activeCell="D35" sqref="D35"/>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Comprehensive</v>
      </c>
      <c r="B1" s="138"/>
      <c r="C1" s="138"/>
      <c r="D1" s="138"/>
      <c r="E1" s="146" t="s">
        <v>252</v>
      </c>
    </row>
    <row r="2" spans="1:5" ht="15.75" customHeight="1" x14ac:dyDescent="0.25">
      <c r="A2" t="s">
        <v>400</v>
      </c>
    </row>
    <row r="3" spans="1:5" ht="15.75" customHeight="1" x14ac:dyDescent="0.25">
      <c r="A3" s="140" t="str">
        <f>CONCATENATE("Total number of records with LR = ",E1)</f>
        <v>Total number of records with LR = Comprehensive</v>
      </c>
      <c r="B3" s="140"/>
      <c r="C3" s="140"/>
      <c r="D3" s="140">
        <f ca="1">COUNTIFS(Table2[Date Notified (Adjusted)],"&gt;="&amp;start125,Table2[Date Notified (Adjusted)],"&lt;="&amp;closeREP,Table2[Level of Review Required],"*"&amp;$E$1&amp;"*")</f>
        <v>0</v>
      </c>
    </row>
    <row r="4" spans="1:5" x14ac:dyDescent="0.25">
      <c r="A4" s="139" t="str">
        <f>CONCATENATE("Total number of records with LR = ",E1," and a Date Review Decision Made recorded")</f>
        <v>Total number of records with LR = Comprehensive and a Date Review Decision Made recorded</v>
      </c>
      <c r="B4" s="139"/>
      <c r="C4" s="139"/>
      <c r="D4" s="139">
        <f ca="1">COUNTIFS(Table2[Date Notified (Adjusted)],"&gt;="&amp;start125,Table2[Date Notified (Adjusted)],"&lt;="&amp;closeREP,Table2[Level of Review Required],"*"&amp;$E$1&amp;"*",Table2[Date Review Decision Made],"&lt;&gt;")</f>
        <v>0</v>
      </c>
    </row>
    <row r="5" spans="1:5" ht="16.5" x14ac:dyDescent="0.3">
      <c r="A5" s="141" t="str">
        <f>CONCATENATE("Total number of records with LR =",E1," and a Date Review Accepted by Commissioner recorded")</f>
        <v>Total number of records with LR =Comprehensive and a Date Review Accepted by Commissioner recorded</v>
      </c>
      <c r="B5" s="96"/>
      <c r="C5" s="96"/>
      <c r="D5" s="96">
        <f ca="1">COUNTIFS(Table2[Date Notified (Adjusted)],"&gt;="&amp;start125,Table2[Date Notified (Adjusted)],"&lt;="&amp;closeREP,Table2[Level of Review Required],"*"&amp;$E$1&amp;"*",Table2[Date Review Accepted by Commissioner],"&lt;&gt;")</f>
        <v>0</v>
      </c>
    </row>
    <row r="7" spans="1:5" ht="45" x14ac:dyDescent="0.25">
      <c r="A7" s="133" t="s">
        <v>390</v>
      </c>
      <c r="B7" s="133" t="s">
        <v>391</v>
      </c>
      <c r="C7" s="133" t="s">
        <v>397</v>
      </c>
      <c r="D7" s="133" t="s">
        <v>398</v>
      </c>
      <c r="E7" s="133" t="s">
        <v>399</v>
      </c>
    </row>
    <row r="8" spans="1:5" x14ac:dyDescent="0.25">
      <c r="A8" s="434" t="s">
        <v>276</v>
      </c>
      <c r="B8" s="134" t="s">
        <v>395</v>
      </c>
      <c r="C8" s="134">
        <f ca="1">COUNTIFS(Table2[Date Notified (Adjusted)],"&gt;="&amp;start125,Table2[Date Notified (Adjusted)],"&lt;="&amp;closeREP,Table2[Level of Review Required],"*"&amp;$E$1&amp;"*",Table2[Date Review Decision Made],"")</f>
        <v>0</v>
      </c>
      <c r="D8" s="143">
        <f ca="1">D3</f>
        <v>0</v>
      </c>
      <c r="E8" s="135" t="e">
        <f ca="1">C8/D8</f>
        <v>#DIV/0!</v>
      </c>
    </row>
    <row r="9" spans="1:5" x14ac:dyDescent="0.25">
      <c r="A9" s="434"/>
      <c r="B9" s="134" t="s">
        <v>396</v>
      </c>
      <c r="C9" s="134">
        <f ca="1">COUNTIFS(Table2[Date Notified (Adjusted)],"&gt;="&amp;start125,Table2[Date Notified (Adjusted)],"&lt;="&amp;closeREP,Table2[Level of Review Required],"*"&amp;$E$1&amp;"*",Table2[what is wrong],"*Decision Rev before DNAdj*")</f>
        <v>0</v>
      </c>
      <c r="D9" s="143">
        <f ca="1">D$3</f>
        <v>0</v>
      </c>
      <c r="E9" s="135" t="e">
        <f t="shared" ref="E9:E30" ca="1" si="0">C9/D9</f>
        <v>#DIV/0!</v>
      </c>
    </row>
    <row r="10" spans="1:5" x14ac:dyDescent="0.25">
      <c r="A10" s="434"/>
      <c r="B10" s="134" t="s">
        <v>392</v>
      </c>
      <c r="C10" s="134">
        <f ca="1">COUNTIFS(Table2[Date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x14ac:dyDescent="0.25">
      <c r="A11" s="434"/>
      <c r="B11" s="134" t="s">
        <v>401</v>
      </c>
      <c r="C11" s="134">
        <f ca="1">COUNTIFS(Table2[Date Notified (Adjusted)],"&gt;="&amp;start125,Table2[Date Notified (Adjusted)],"&lt;="&amp;closeREP,Table2[Level of Review Required],"*"&amp;$E$1&amp;"*",Table2[what is wrong],"*Rev Started before Decision Rev*")</f>
        <v>0</v>
      </c>
      <c r="D11" s="143">
        <f t="shared" ref="D11:D16" ca="1" si="1">D$3</f>
        <v>0</v>
      </c>
      <c r="E11" s="135" t="e">
        <f t="shared" ca="1" si="0"/>
        <v>#DIV/0!</v>
      </c>
    </row>
    <row r="12" spans="1:5" x14ac:dyDescent="0.25">
      <c r="A12" s="434"/>
      <c r="B12" s="134" t="s">
        <v>393</v>
      </c>
      <c r="C12" s="134">
        <f ca="1">COUNTIFS(Table2[Date Notified (Adjusted)],"&gt;="&amp;start125,Table2[Date Notified (Adjusted)],"&lt;="&amp;closeREP,Table2[Level of Review Required],"*"&amp;$E$1&amp;"*",Table2[decision is before DRABC],"*same day or before*")</f>
        <v>0</v>
      </c>
      <c r="D12" s="143">
        <f t="shared" ca="1" si="1"/>
        <v>0</v>
      </c>
      <c r="E12" s="135" t="e">
        <f t="shared" ca="1" si="0"/>
        <v>#DIV/0!</v>
      </c>
    </row>
    <row r="13" spans="1:5" x14ac:dyDescent="0.25">
      <c r="A13" s="434" t="s">
        <v>277</v>
      </c>
      <c r="B13" s="134" t="s">
        <v>395</v>
      </c>
      <c r="C13" s="134">
        <f ca="1">COUNTIFS(Table2[Date Notified (Adjusted)],"&gt;="&amp;start125,Table2[Date Notified (Adjusted)],"&lt;="&amp;closeREP,Table2[Level of Review Required],"*"&amp;$E$1&amp;"*",Table2[Date Review Started],"")</f>
        <v>0</v>
      </c>
      <c r="D13" s="143">
        <f t="shared" ca="1" si="1"/>
        <v>0</v>
      </c>
      <c r="E13" s="135" t="e">
        <f t="shared" ca="1" si="0"/>
        <v>#DIV/0!</v>
      </c>
    </row>
    <row r="14" spans="1:5" x14ac:dyDescent="0.25">
      <c r="A14" s="434"/>
      <c r="B14" s="134" t="s">
        <v>405</v>
      </c>
      <c r="C14" s="134">
        <f ca="1">COUNTIFS(Table2[Date Notified (Adjusted)],"&gt;="&amp;start125,Table2[Date Notified (Adjusted)],"&lt;="&amp;closeREP,Table2[Level of Review Required],"*"&amp;$E$1&amp;"*",Table2[what is wrong],"*Rev Started before DNAdj*")</f>
        <v>0</v>
      </c>
      <c r="D14" s="143">
        <f t="shared" ca="1" si="1"/>
        <v>0</v>
      </c>
      <c r="E14" s="135" t="e">
        <f t="shared" ca="1" si="0"/>
        <v>#DIV/0!</v>
      </c>
    </row>
    <row r="15" spans="1:5" ht="30" x14ac:dyDescent="0.25">
      <c r="A15" s="434"/>
      <c r="B15" s="134" t="s">
        <v>404</v>
      </c>
      <c r="C15" s="134">
        <f ca="1">COUNTIFS(Table2[Date Notified (Adjusted)],"&gt;="&amp;start125,Table2[Date Notified (Adjusted)],"&lt;="&amp;closeREP,Table2[Level of Review Required],"*"&amp;$E$1&amp;"*",Table2[start is before DBRAC],"*same day or before*")</f>
        <v>0</v>
      </c>
      <c r="D15" s="143">
        <f t="shared" ca="1" si="1"/>
        <v>0</v>
      </c>
      <c r="E15" s="135" t="e">
        <f t="shared" ca="1" si="0"/>
        <v>#DIV/0!</v>
      </c>
    </row>
    <row r="16" spans="1:5" x14ac:dyDescent="0.25">
      <c r="A16" s="434" t="s">
        <v>295</v>
      </c>
      <c r="B16" s="435" t="s">
        <v>402</v>
      </c>
      <c r="C16" s="134">
        <f ca="1">COUNTIFS(Table2[Date Notified (Adjusted)],"&gt;="&amp;start125,Table2[Date Notified (Adjusted)],"&lt;="&amp;closeREP,Table2[Level of Review Required],"*"&amp;$E$1&amp;"*",Table2[Date Review Accepted by Commissioner],"")</f>
        <v>0</v>
      </c>
      <c r="D16" s="143">
        <f t="shared" ca="1" si="1"/>
        <v>0</v>
      </c>
      <c r="E16" s="135" t="e">
        <f t="shared" ca="1" si="0"/>
        <v>#DIV/0!</v>
      </c>
    </row>
    <row r="17" spans="1:5" ht="34.5" customHeight="1" x14ac:dyDescent="0.25">
      <c r="A17" s="434"/>
      <c r="B17" s="435"/>
      <c r="C17" s="436" t="e">
        <f ca="1">CONCATENATE("*This can reflect a review is open so not an error in itself. Considering 16 months in analysis, would expect DBRAC to be recorded for most incidents but not all. DBRAC recorded for ",TEXT(1-E16,"0%")," incidents with LR=Comprehensive")</f>
        <v>#DIV/0!</v>
      </c>
      <c r="D17" s="436"/>
      <c r="E17" s="436"/>
    </row>
    <row r="18" spans="1:5" ht="30" x14ac:dyDescent="0.25">
      <c r="A18" s="434"/>
      <c r="B18" s="134" t="s">
        <v>403</v>
      </c>
      <c r="C18" s="134">
        <f ca="1">COUNTIFS(Table2[Date Notified (Adjusted)],"&gt;="&amp;start125,Table2[Date Notified (Adjusted)],"&lt;="&amp;closeREP,Table2[Level of Review Required],"*"&amp;$E$1&amp;"*",Table2[Date Review Accepted by Commissioner],"&lt;&gt;",Table2[DBRAC is after DNAdj],"&lt;&gt;*after*")</f>
        <v>0</v>
      </c>
      <c r="D18" s="145">
        <f ca="1">D$5</f>
        <v>0</v>
      </c>
      <c r="E18" s="135" t="e">
        <f t="shared" ca="1" si="0"/>
        <v>#DIV/0!</v>
      </c>
    </row>
    <row r="19" spans="1:5" x14ac:dyDescent="0.25">
      <c r="A19" s="136" t="s">
        <v>147</v>
      </c>
      <c r="B19" s="134" t="s">
        <v>395</v>
      </c>
      <c r="C19" s="134">
        <f ca="1">COUNTIFS(Table2[Date Notified (Adjusted)],"&gt;="&amp;start125,Table2[Date Notified (Adjusted)],"&lt;="&amp;closeREP,Table2[Level of Review Required],"*"&amp;$E$1&amp;"*",Table2[Level of Independence required],"")</f>
        <v>0</v>
      </c>
      <c r="D19" s="143">
        <f t="shared" ref="D19:D25" ca="1" si="2">D$3</f>
        <v>0</v>
      </c>
      <c r="E19" s="135" t="e">
        <f t="shared" ca="1" si="0"/>
        <v>#DIV/0!</v>
      </c>
    </row>
    <row r="20" spans="1:5" ht="30" x14ac:dyDescent="0.25">
      <c r="A20" s="136" t="s">
        <v>278</v>
      </c>
      <c r="B20" s="134" t="s">
        <v>394</v>
      </c>
      <c r="C20" s="134">
        <f ca="1">COUNTIFS(Table2[Date Notified (Adjusted)],"&gt;="&amp;start125,Table2[Date Notified (Adjusted)],"&lt;="&amp;closeREP,Table2[Level of Review Required],"*"&amp;$E$1&amp;"*",Table2[Date Review Accepted by Commissioner],"",Table2[Review Status],"*complete*")</f>
        <v>0</v>
      </c>
      <c r="D20" s="143">
        <f t="shared" ca="1" si="2"/>
        <v>0</v>
      </c>
      <c r="E20" s="135" t="e">
        <f t="shared" ca="1" si="0"/>
        <v>#DIV/0!</v>
      </c>
    </row>
    <row r="21" spans="1:5" x14ac:dyDescent="0.25">
      <c r="A21" s="437" t="s">
        <v>281</v>
      </c>
      <c r="B21" s="134" t="s">
        <v>395</v>
      </c>
      <c r="C21" s="134">
        <f ca="1">COUNTIFS(Table2[Date Notified (Adjusted)],"&gt;="&amp;start125,Table2[Date Notified (Adjusted)],"&lt;="&amp;closeREP,Table2[Level of Review Required],"*"&amp;$E$1&amp;"*",Table2[name reviewer],"red")</f>
        <v>0</v>
      </c>
      <c r="D21" s="143">
        <f t="shared" ca="1" si="2"/>
        <v>0</v>
      </c>
      <c r="E21" s="135" t="e">
        <f t="shared" ca="1" si="0"/>
        <v>#DIV/0!</v>
      </c>
    </row>
    <row r="22" spans="1:5" x14ac:dyDescent="0.25">
      <c r="A22" s="438"/>
      <c r="B22" s="142" t="s">
        <v>406</v>
      </c>
      <c r="C22">
        <f ca="1">IF(COUNTIFS(Table2[Date Notified (Adjusted)],"&gt;="&amp;start125,Table2[Date Notified (Adjusted)],"&lt;="&amp;closeREP,Table2[Level of Review Required],"*"&amp;$E$1&amp;"*",Table2[reviewer name second check],"")=0,COUNTIFS(Table2[Date Notified (Adjusted)],"&gt;="&amp;start125,Table2[Date Notified (Adjusted)],"&lt;="&amp;closeREP,Table2[Level of Review Required],"*"&amp;$E$1&amp;"*",Table2[reviewer name second check],"&lt;&gt;*full*"),"")</f>
        <v>0</v>
      </c>
      <c r="D22" s="143">
        <f t="shared" ca="1" si="2"/>
        <v>0</v>
      </c>
      <c r="E22" s="135" t="e">
        <f t="shared" ca="1" si="0"/>
        <v>#DIV/0!</v>
      </c>
    </row>
    <row r="23" spans="1:5" x14ac:dyDescent="0.25">
      <c r="A23" s="437" t="s">
        <v>282</v>
      </c>
      <c r="B23" s="134" t="s">
        <v>395</v>
      </c>
      <c r="C23" s="134">
        <f ca="1">COUNTIFS(Table2[Date Notified (Adjusted)],"&gt;="&amp;start125,Table2[Date Notified (Adjusted)],"&lt;="&amp;closeREP,Table2[Level of Review Required],"*"&amp;$E$1&amp;"*",Table2[name commissioner],"red")</f>
        <v>0</v>
      </c>
      <c r="D23" s="143">
        <f t="shared" ca="1" si="2"/>
        <v>0</v>
      </c>
      <c r="E23" s="135" t="e">
        <f t="shared" ca="1" si="0"/>
        <v>#DIV/0!</v>
      </c>
    </row>
    <row r="24" spans="1:5" x14ac:dyDescent="0.25">
      <c r="A24" s="438"/>
      <c r="B24" s="142" t="s">
        <v>406</v>
      </c>
      <c r="C24">
        <f ca="1">IF(COUNTIFS(Table2[Date Notified (Adjusted)],"&gt;="&amp;start125,Table2[Date Notified (Adjusted)],"&lt;="&amp;closeREP,Table2[Level of Review Required],"*"&amp;$E$1&amp;"*",Table2[commissioner name second test],"")=0,COUNTIFS(Table2[Date Notified (Adjusted)],"&gt;="&amp;start125,Table2[Date Notified (Adjusted)],"&lt;="&amp;closeREP,Table2[Level of Review Required],"*"&amp;$E$1&amp;"*",Table2[commissioner name second test],"&lt;&gt;*full*"),"")</f>
        <v>0</v>
      </c>
      <c r="D24" s="143">
        <f t="shared" ca="1" si="2"/>
        <v>0</v>
      </c>
      <c r="E24" s="135" t="e">
        <f t="shared" ca="1" si="0"/>
        <v>#DIV/0!</v>
      </c>
    </row>
    <row r="25" spans="1:5" x14ac:dyDescent="0.25">
      <c r="A25" s="434" t="s">
        <v>283</v>
      </c>
      <c r="B25" s="134" t="s">
        <v>395</v>
      </c>
      <c r="C25" s="134">
        <f ca="1">COUNTIFS(Table2[Date Notified (Adjusted)],"&gt;="&amp;start125,Table2[Date Notified (Adjusted)],"&lt;="&amp;closeREP,Table2[Level of Review Required],"*"&amp;$E$1&amp;"*",Table2[Statement of Findings],"")</f>
        <v>0</v>
      </c>
      <c r="D25" s="143">
        <f t="shared" ca="1" si="2"/>
        <v>0</v>
      </c>
      <c r="E25" s="135" t="e">
        <f t="shared" ca="1" si="0"/>
        <v>#DIV/0!</v>
      </c>
    </row>
    <row r="26" spans="1:5" ht="30" x14ac:dyDescent="0.25">
      <c r="A26" s="434"/>
      <c r="B26" s="134" t="s">
        <v>407</v>
      </c>
      <c r="C26" s="134">
        <f ca="1">COUNTIFS(Table2[Date Notified (Adjusted)],"&gt;="&amp;start125,Table2[Date Notified (Adjusted)],"&lt;="&amp;closeREP,Table2[Level of Review Required],"*"&amp;$E$1&amp;"*",Table2[Date Review Accepted by Commissioner],"&lt;&gt;",Table2[Statement of Findings],"")</f>
        <v>0</v>
      </c>
      <c r="D26" s="145">
        <f ca="1">D$5</f>
        <v>0</v>
      </c>
      <c r="E26" s="135" t="e">
        <f t="shared" ca="1" si="0"/>
        <v>#DIV/0!</v>
      </c>
    </row>
    <row r="27" spans="1:5" x14ac:dyDescent="0.25">
      <c r="A27" s="434" t="s">
        <v>284</v>
      </c>
      <c r="B27" s="134" t="s">
        <v>265</v>
      </c>
      <c r="C27" s="134">
        <f ca="1">COUNTIFS(Table2[Date Notified (Adjusted)],"&gt;="&amp;start125,Table2[Date Notified (Adjusted)],"&lt;="&amp;closeREP,Table2[Level of Review Required],"*"&amp;$E$1&amp;"*",Table2[Corrective actions to reduce reoccurence],"")</f>
        <v>0</v>
      </c>
      <c r="D27" s="143">
        <f t="shared" ref="D27" ca="1" si="3">D$3</f>
        <v>0</v>
      </c>
      <c r="E27" s="135" t="e">
        <f t="shared" ca="1" si="0"/>
        <v>#DIV/0!</v>
      </c>
    </row>
    <row r="28" spans="1:5" ht="30" x14ac:dyDescent="0.25">
      <c r="A28" s="434"/>
      <c r="B28" s="134" t="s">
        <v>407</v>
      </c>
      <c r="C28" s="134">
        <f ca="1">COUNTIFS(Table2[Date Notified (Adjusted)],"&gt;="&amp;start125,Table2[Date Notified (Adjusted)],"&lt;="&amp;closeREP,Table2[Level of Review Required],"*"&amp;$E$1&amp;"*",Table2[Date Review Accepted by Commissioner],"&lt;&gt;",Table2[Corrective actions to reduce reoccurence],"")</f>
        <v>0</v>
      </c>
      <c r="D28" s="145">
        <f ca="1">D$5</f>
        <v>0</v>
      </c>
      <c r="E28" s="135" t="e">
        <f t="shared" ca="1" si="0"/>
        <v>#DIV/0!</v>
      </c>
    </row>
    <row r="29" spans="1:5" x14ac:dyDescent="0.25">
      <c r="A29" s="434" t="s">
        <v>229</v>
      </c>
      <c r="B29" s="134" t="s">
        <v>265</v>
      </c>
      <c r="C29" s="134">
        <f ca="1">COUNTIFS(Table2[Date Notified (Adjusted)],"&gt;="&amp;start125,Table2[Date Notified (Adjusted)],"&lt;="&amp;closeREP,Table2[Level of Review Required],"*"&amp;$E$1&amp;"*",Table2[Main contributory factors HSE],"")</f>
        <v>0</v>
      </c>
      <c r="D29" s="143">
        <f t="shared" ref="D29" ca="1" si="4">D$3</f>
        <v>0</v>
      </c>
      <c r="E29" s="135" t="e">
        <f t="shared" ca="1" si="0"/>
        <v>#DIV/0!</v>
      </c>
    </row>
    <row r="30" spans="1:5" ht="30" x14ac:dyDescent="0.25">
      <c r="A30" s="434"/>
      <c r="B30" s="134" t="s">
        <v>407</v>
      </c>
      <c r="C30" s="134">
        <f ca="1">COUNTIFS(Table2[Date Notified (Adjusted)],"&gt;="&amp;start125,Table2[Date Notified (Adjusted)],"&lt;="&amp;closeREP,Table2[Level of Review Required],"*"&amp;$E$1&amp;"*",Table2[Date Review Accepted by Commissioner],"&lt;&gt;",Table2[Main contributory factors HSE],"")</f>
        <v>0</v>
      </c>
      <c r="D30" s="145">
        <f ca="1">D$5</f>
        <v>0</v>
      </c>
      <c r="E30" s="135" t="e">
        <f t="shared" ca="1" si="0"/>
        <v>#DIV/0!</v>
      </c>
    </row>
    <row r="31" spans="1:5" x14ac:dyDescent="0.25">
      <c r="A31" t="s">
        <v>408</v>
      </c>
    </row>
    <row r="34" spans="1:5" ht="30.75" customHeight="1" x14ac:dyDescent="0.25">
      <c r="A34" s="150" t="s">
        <v>413</v>
      </c>
      <c r="B34" s="138"/>
      <c r="C34" s="138"/>
      <c r="D34" s="138"/>
      <c r="E34" s="138"/>
    </row>
    <row r="35" spans="1:5" ht="75" x14ac:dyDescent="0.25">
      <c r="A35" s="148" t="str">
        <f>CONCATENATE("What is recorded for LR=",$E$1)</f>
        <v>What is recorded for LR=Comprehensive</v>
      </c>
      <c r="B35" s="148" t="s">
        <v>321</v>
      </c>
      <c r="C35" s="148" t="s">
        <v>414</v>
      </c>
      <c r="D35" s="148" t="s">
        <v>469</v>
      </c>
      <c r="E35" s="148" t="s">
        <v>82</v>
      </c>
    </row>
    <row r="36" spans="1:5" x14ac:dyDescent="0.25">
      <c r="A36" s="148" t="str">
        <f>CONCATENATE("LR ",$E$1," total-&gt;")</f>
        <v>LR Comprehensive total-&gt;</v>
      </c>
      <c r="B36" s="134">
        <f ca="1">COUNTIFS(Table2[Date Notified (Adjusted)],"&gt;="&amp;start125,Table2[Date Notified (Adjusted)],"&lt;="&amp;closeREP,Table2[Level of Review Required],"*"&amp;$E$1&amp;"*",Table2[Date Review Accepted by Commissioner],"&lt;&gt;")</f>
        <v>0</v>
      </c>
      <c r="C36" s="134">
        <f ca="1">COUNTIFS(Table2[Date Notified (Adjusted)],"&gt;="&amp;start125,Table2[Date Notified (Adjusted)],"&lt;="&amp;closeREP,Table2[Level of Review Required],"*"&amp;$E$1&amp;"*",Table2[Date Review Accepted by Commissioner],"",Table2[Review Status],"*complete*")</f>
        <v>0</v>
      </c>
      <c r="D36" s="134">
        <f ca="1">COUNTIFS(Table2[Date Notified (Adjusted)],"&gt;="&amp;start125,Table2[Date Notified (Adjusted)],"&lt;="&amp;closeREP,Table2[Level of Review Required],"*"&amp;$E$1&amp;"*",Table2[Date Review Accepted by Commissioner],"",Table2[Review Status],"&lt;&gt;*complete*")</f>
        <v>0</v>
      </c>
      <c r="E36" s="148">
        <f ca="1">SUM(B36:D36)</f>
        <v>0</v>
      </c>
    </row>
    <row r="37" spans="1:5" ht="30.75" customHeight="1" x14ac:dyDescent="0.25">
      <c r="A37" s="149" t="str">
        <f>CONCATENATE("Statement of findings recorded for ",$E$1)</f>
        <v>Statement of findings recorded for Comprehensive</v>
      </c>
      <c r="B37" s="134">
        <f ca="1">COUNTIFS(Table2[Date Notified (Adjusted)],"&gt;="&amp;start125,Table2[Date Notified (Adjusted)],"&lt;="&amp;closeREP,Table2[Level of Review Required],"*"&amp;$E$1&amp;"*",Table2[Date Review Accepted by Commissioner],"&lt;&gt;",Table2[Statement of Findings],"&lt;&gt;")</f>
        <v>0</v>
      </c>
      <c r="C37" s="134">
        <f ca="1">COUNTIFS(Table2[Date Notified (Adjusted)],"&gt;="&amp;start125,Table2[Date Notified (Adjusted)],"&lt;="&amp;closeREP,Table2[Level of Review Required],"*"&amp;$E$1&amp;"*",Table2[Date Review Accepted by Commissioner],"",Table2[Review Status],"*complete*",Table2[Statement of Findings],"&lt;&gt;")</f>
        <v>0</v>
      </c>
      <c r="D37" s="134">
        <f ca="1">COUNTIFS(Table2[Date Notified (Adjusted)],"&gt;="&amp;start125,Table2[Date Notified (Adjusted)],"&lt;="&amp;closeREP,Table2[Level of Review Required],"*"&amp;$E$1&amp;"*",Table2[Date Review Accepted by Commissioner],"",Table2[Review Status],"&lt;&gt;*complete*",Table2[Statement of Findings],"&lt;&gt;")</f>
        <v>0</v>
      </c>
      <c r="E37" s="148">
        <f t="shared" ref="E37:E39" ca="1" si="5">SUM(B37:D37)</f>
        <v>0</v>
      </c>
    </row>
    <row r="38" spans="1:5" ht="42" customHeight="1" x14ac:dyDescent="0.25">
      <c r="A38" s="149" t="str">
        <f>CONCATENATE("Corrective actions to reduce reoccurrence recorded for ",$E$1)</f>
        <v>Corrective actions to reduce reoccurrence recorded for Comprehensive</v>
      </c>
      <c r="B38" s="134">
        <f ca="1">COUNTIFS(Table2[Date Notified (Adjusted)],"&gt;="&amp;start125,Table2[Date Notified (Adjusted)],"&lt;="&amp;closeREP,Table2[Level of Review Required],"*"&amp;$E$1&amp;"*",Table2[Date Review Accepted by Commissioner],"&lt;&gt;",Table2[Corrective actions to reduce reoccurence],"&lt;&gt;")</f>
        <v>0</v>
      </c>
      <c r="C38" s="134">
        <f ca="1">COUNTIFS(Table2[Date Notified (Adjusted)],"&gt;="&amp;start125,Table2[Date Notified (Adjusted)],"&lt;="&amp;closeREP,Table2[Level of Review Required],"*"&amp;$E$1&amp;"*",Table2[Date Review Accepted by Commissioner],"",Table2[Review Status],"*complete*",Table2[Corrective actions to reduce reoccurence],"&lt;&gt;")</f>
        <v>0</v>
      </c>
      <c r="D38" s="134">
        <f ca="1">COUNTIFS(Table2[Date Notified (Adjusted)],"&gt;="&amp;start125,Table2[Date Notified (Adjusted)],"&lt;="&amp;closeREP,Table2[Level of Review Required],"*"&amp;$E$1&amp;"*",Table2[Date Review Accepted by Commissioner],"",Table2[Review Status],"&lt;&gt;*complete*",Table2[Corrective actions to reduce reoccurence],"&lt;&gt;")</f>
        <v>0</v>
      </c>
      <c r="E38" s="148">
        <f t="shared" ca="1" si="5"/>
        <v>0</v>
      </c>
    </row>
    <row r="39" spans="1:5" ht="32.25" customHeight="1" x14ac:dyDescent="0.25">
      <c r="A39" s="149" t="str">
        <f>CONCATENATE("Main contributory factors HSE recorded for ",$E$1)</f>
        <v>Main contributory factors HSE recorded for Comprehensive</v>
      </c>
      <c r="B39" s="134">
        <f ca="1">COUNTIFS(Table2[Date Notified (Adjusted)],"&gt;="&amp;start125,Table2[Date Notified (Adjusted)],"&lt;="&amp;closeREP,Table2[Level of Review Required],"*"&amp;$E$1&amp;"*",Table2[Date Review Accepted by Commissioner],"&lt;&gt;",Table2[Main contributory factors HSE],"&lt;&gt;")</f>
        <v>0</v>
      </c>
      <c r="C39" s="134">
        <f ca="1">COUNTIFS(Table2[Date Notified (Adjusted)],"&gt;="&amp;start125,Table2[Date Notified (Adjusted)],"&lt;="&amp;closeREP,Table2[Level of Review Required],"*"&amp;$E$1&amp;"*",Table2[Date Review Accepted by Commissioner],"",Table2[Review Status],"*complete*",Table2[Main contributory factors HSE],"&lt;&gt;")</f>
        <v>0</v>
      </c>
      <c r="D39" s="134">
        <f ca="1">COUNTIFS(Table2[Date Notified (Adjusted)],"&gt;="&amp;start125,Table2[Date Notified (Adjusted)],"&lt;="&amp;closeREP,Table2[Level of Review Required],"*"&amp;$E$1&amp;"*",Table2[Date Review Accepted by Commissioner],"",Table2[Review Status],"&lt;&gt;*complete*",Table2[Main contributory factors HSE],"&lt;&gt;")</f>
        <v>0</v>
      </c>
      <c r="E39" s="148">
        <f t="shared" ca="1" si="5"/>
        <v>0</v>
      </c>
    </row>
  </sheetData>
  <mergeCells count="10">
    <mergeCell ref="A25:A26"/>
    <mergeCell ref="A27:A28"/>
    <mergeCell ref="A29:A30"/>
    <mergeCell ref="A21:A22"/>
    <mergeCell ref="A23:A24"/>
    <mergeCell ref="A8:A12"/>
    <mergeCell ref="A13:A15"/>
    <mergeCell ref="A16:A18"/>
    <mergeCell ref="B16:B17"/>
    <mergeCell ref="C17:E17"/>
  </mergeCells>
  <conditionalFormatting sqref="E8">
    <cfRule type="dataBar" priority="4">
      <dataBar>
        <cfvo type="num" val="0"/>
        <cfvo type="num" val="1"/>
        <color rgb="FFFF555A"/>
      </dataBar>
      <extLst>
        <ext xmlns:x14="http://schemas.microsoft.com/office/spreadsheetml/2009/9/main" uri="{B025F937-C7B1-47D3-B67F-A62EFF666E3E}">
          <x14:id>{7432C8D9-0E01-4306-A4ED-9D98EA8CE299}</x14:id>
        </ext>
      </extLst>
    </cfRule>
  </conditionalFormatting>
  <conditionalFormatting sqref="E9:E16">
    <cfRule type="dataBar" priority="3">
      <dataBar>
        <cfvo type="num" val="0"/>
        <cfvo type="num" val="1"/>
        <color rgb="FFFF555A"/>
      </dataBar>
      <extLst>
        <ext xmlns:x14="http://schemas.microsoft.com/office/spreadsheetml/2009/9/main" uri="{B025F937-C7B1-47D3-B67F-A62EFF666E3E}">
          <x14:id>{F3FEF2D7-1C28-4270-B392-555E068D6B1E}</x14:id>
        </ext>
      </extLst>
    </cfRule>
  </conditionalFormatting>
  <conditionalFormatting sqref="E18">
    <cfRule type="dataBar" priority="2">
      <dataBar>
        <cfvo type="num" val="0"/>
        <cfvo type="num" val="1"/>
        <color rgb="FFFF555A"/>
      </dataBar>
      <extLst>
        <ext xmlns:x14="http://schemas.microsoft.com/office/spreadsheetml/2009/9/main" uri="{B025F937-C7B1-47D3-B67F-A62EFF666E3E}">
          <x14:id>{C25840FB-EF4E-4D67-86FB-B2ABE3A2FF0F}</x14:id>
        </ext>
      </extLst>
    </cfRule>
  </conditionalFormatting>
  <conditionalFormatting sqref="E19:E30">
    <cfRule type="dataBar" priority="1">
      <dataBar>
        <cfvo type="num" val="0"/>
        <cfvo type="num" val="1"/>
        <color rgb="FFFF555A"/>
      </dataBar>
      <extLst>
        <ext xmlns:x14="http://schemas.microsoft.com/office/spreadsheetml/2009/9/main" uri="{B025F937-C7B1-47D3-B67F-A62EFF666E3E}">
          <x14:id>{044425C0-E28B-41A7-96FA-6E79FC45BC19}</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432C8D9-0E01-4306-A4ED-9D98EA8CE299}">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F3FEF2D7-1C28-4270-B392-555E068D6B1E}">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C25840FB-EF4E-4D67-86FB-B2ABE3A2FF0F}">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044425C0-E28B-41A7-96FA-6E79FC45BC19}">
            <x14:dataBar minLength="0" maxLength="100" gradient="0" direction="leftToRight">
              <x14:cfvo type="num">
                <xm:f>0</xm:f>
              </x14:cfvo>
              <x14:cfvo type="num">
                <xm:f>1</xm:f>
              </x14:cfvo>
              <x14:negativeFillColor rgb="FFFF0000"/>
              <x14:axisColor rgb="FF000000"/>
            </x14:dataBar>
          </x14:cfRule>
          <xm:sqref>E19:E30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0"/>
  <sheetViews>
    <sheetView showGridLines="0" topLeftCell="A7" workbookViewId="0">
      <selection activeCell="Q12" sqref="Q12"/>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Concise</v>
      </c>
      <c r="B1" s="138"/>
      <c r="C1" s="138"/>
      <c r="D1" s="138"/>
      <c r="E1" s="146" t="s">
        <v>286</v>
      </c>
    </row>
    <row r="2" spans="1:5" ht="15.75" customHeight="1" x14ac:dyDescent="0.25">
      <c r="A2" t="s">
        <v>400</v>
      </c>
    </row>
    <row r="3" spans="1:5" ht="15.75" customHeight="1" x14ac:dyDescent="0.25">
      <c r="A3" s="140" t="str">
        <f>CONCATENATE("Total number of records with LR = ",E1)</f>
        <v>Total number of records with LR = Concise</v>
      </c>
      <c r="B3" s="140"/>
      <c r="C3" s="140"/>
      <c r="D3" s="140">
        <f ca="1">COUNTIFS(Table2[Date Notified (Adjusted)],"&gt;="&amp;start125,Table2[Date Notified (Adjusted)],"&lt;="&amp;closeREP,Table2[Level of Review Required],"*"&amp;$E$1&amp;"*")</f>
        <v>0</v>
      </c>
    </row>
    <row r="4" spans="1:5" x14ac:dyDescent="0.25">
      <c r="A4" s="139" t="str">
        <f>CONCATENATE("Total number of records with LR = ",E1," and a Date Review Decision Made recorded")</f>
        <v>Total number of records with LR = Concise and a Date Review Decision Made recorded</v>
      </c>
      <c r="B4" s="139"/>
      <c r="C4" s="139"/>
      <c r="D4" s="139">
        <f ca="1">COUNTIFS(Table2[Date Notified (Adjusted)],"&gt;="&amp;start125,Table2[Date Notified (Adjusted)],"&lt;="&amp;closeREP,Table2[Level of Review Required],"*"&amp;$E$1&amp;"*",Table2[Date Review Decision Made],"&lt;&gt;")</f>
        <v>0</v>
      </c>
    </row>
    <row r="5" spans="1:5" ht="16.5" x14ac:dyDescent="0.3">
      <c r="A5" s="141" t="str">
        <f>CONCATENATE("Total number of records with LR =",E1," and a Date Review Accepted by Commissioner recorded")</f>
        <v>Total number of records with LR =Concise and a Date Review Accepted by Commissioner recorded</v>
      </c>
      <c r="B5" s="96"/>
      <c r="C5" s="96"/>
      <c r="D5" s="96">
        <f ca="1">COUNTIFS(Table2[Date Notified (Adjusted)],"&gt;="&amp;start125,Table2[Date Notified (Adjusted)],"&lt;="&amp;closeREP,Table2[Level of Review Required],"*"&amp;$E$1&amp;"*",Table2[Date Review Accepted by Commissioner],"&lt;&gt;")</f>
        <v>0</v>
      </c>
    </row>
    <row r="7" spans="1:5" ht="45" x14ac:dyDescent="0.25">
      <c r="A7" s="133" t="s">
        <v>390</v>
      </c>
      <c r="B7" s="133" t="s">
        <v>391</v>
      </c>
      <c r="C7" s="133" t="s">
        <v>397</v>
      </c>
      <c r="D7" s="133" t="s">
        <v>398</v>
      </c>
      <c r="E7" s="133" t="s">
        <v>399</v>
      </c>
    </row>
    <row r="8" spans="1:5" x14ac:dyDescent="0.25">
      <c r="A8" s="434" t="s">
        <v>276</v>
      </c>
      <c r="B8" s="134" t="s">
        <v>395</v>
      </c>
      <c r="C8" s="134">
        <f ca="1">COUNTIFS(Table2[Date Notified (Adjusted)],"&gt;="&amp;start125,Table2[Date Notified (Adjusted)],"&lt;="&amp;closeREP,Table2[Level of Review Required],"*"&amp;$E$1&amp;"*",Table2[Date Review Decision Made],"")</f>
        <v>0</v>
      </c>
      <c r="D8" s="143">
        <f ca="1">D3</f>
        <v>0</v>
      </c>
      <c r="E8" s="135" t="e">
        <f ca="1">C8/D8</f>
        <v>#DIV/0!</v>
      </c>
    </row>
    <row r="9" spans="1:5" x14ac:dyDescent="0.25">
      <c r="A9" s="434"/>
      <c r="B9" s="134" t="s">
        <v>396</v>
      </c>
      <c r="C9" s="134">
        <f ca="1">COUNTIFS(Table2[Date Notified (Adjusted)],"&gt;="&amp;start125,Table2[Date Notified (Adjusted)],"&lt;="&amp;closeREP,Table2[Level of Review Required],"*"&amp;$E$1&amp;"*",Table2[what is wrong],"*Decision Rev before DNAdj*")</f>
        <v>0</v>
      </c>
      <c r="D9" s="143">
        <f ca="1">D$3</f>
        <v>0</v>
      </c>
      <c r="E9" s="135" t="e">
        <f t="shared" ref="E9:E30" ca="1" si="0">C9/D9</f>
        <v>#DIV/0!</v>
      </c>
    </row>
    <row r="10" spans="1:5" x14ac:dyDescent="0.25">
      <c r="A10" s="434"/>
      <c r="B10" s="134" t="s">
        <v>392</v>
      </c>
      <c r="C10" s="134">
        <f ca="1">COUNTIFS(Table2[Date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x14ac:dyDescent="0.25">
      <c r="A11" s="434"/>
      <c r="B11" s="134" t="s">
        <v>401</v>
      </c>
      <c r="C11" s="134">
        <f ca="1">COUNTIFS(Table2[Date Notified (Adjusted)],"&gt;="&amp;start125,Table2[Date Notified (Adjusted)],"&lt;="&amp;closeREP,Table2[Level of Review Required],"*"&amp;$E$1&amp;"*",Table2[what is wrong],"*Rev Started before Decision Rev*")</f>
        <v>0</v>
      </c>
      <c r="D11" s="143">
        <f t="shared" ref="D11:D16" ca="1" si="1">D$3</f>
        <v>0</v>
      </c>
      <c r="E11" s="135" t="e">
        <f t="shared" ca="1" si="0"/>
        <v>#DIV/0!</v>
      </c>
    </row>
    <row r="12" spans="1:5" x14ac:dyDescent="0.25">
      <c r="A12" s="434"/>
      <c r="B12" s="134" t="s">
        <v>393</v>
      </c>
      <c r="C12" s="134">
        <f ca="1">COUNTIFS(Table2[Date Notified (Adjusted)],"&gt;="&amp;start125,Table2[Date Notified (Adjusted)],"&lt;="&amp;closeREP,Table2[Level of Review Required],"*"&amp;$E$1&amp;"*",Table2[decision is before DRABC],"*same day or before*")</f>
        <v>0</v>
      </c>
      <c r="D12" s="143">
        <f t="shared" ca="1" si="1"/>
        <v>0</v>
      </c>
      <c r="E12" s="135" t="e">
        <f t="shared" ca="1" si="0"/>
        <v>#DIV/0!</v>
      </c>
    </row>
    <row r="13" spans="1:5" x14ac:dyDescent="0.25">
      <c r="A13" s="434" t="s">
        <v>277</v>
      </c>
      <c r="B13" s="134" t="s">
        <v>395</v>
      </c>
      <c r="C13" s="134">
        <f ca="1">COUNTIFS(Table2[Date Notified (Adjusted)],"&gt;="&amp;start125,Table2[Date Notified (Adjusted)],"&lt;="&amp;closeREP,Table2[Level of Review Required],"*"&amp;$E$1&amp;"*",Table2[Date Review Started],"")</f>
        <v>0</v>
      </c>
      <c r="D13" s="143">
        <f t="shared" ca="1" si="1"/>
        <v>0</v>
      </c>
      <c r="E13" s="135" t="e">
        <f t="shared" ca="1" si="0"/>
        <v>#DIV/0!</v>
      </c>
    </row>
    <row r="14" spans="1:5" x14ac:dyDescent="0.25">
      <c r="A14" s="434"/>
      <c r="B14" s="134" t="s">
        <v>405</v>
      </c>
      <c r="C14" s="134">
        <f ca="1">COUNTIFS(Table2[Date Notified (Adjusted)],"&gt;="&amp;start125,Table2[Date Notified (Adjusted)],"&lt;="&amp;closeREP,Table2[Level of Review Required],"*"&amp;$E$1&amp;"*",Table2[what is wrong],"*Rev Started before DNAdj*")</f>
        <v>0</v>
      </c>
      <c r="D14" s="143">
        <f t="shared" ca="1" si="1"/>
        <v>0</v>
      </c>
      <c r="E14" s="135" t="e">
        <f t="shared" ca="1" si="0"/>
        <v>#DIV/0!</v>
      </c>
    </row>
    <row r="15" spans="1:5" ht="30" x14ac:dyDescent="0.25">
      <c r="A15" s="434"/>
      <c r="B15" s="134" t="s">
        <v>404</v>
      </c>
      <c r="C15" s="134">
        <f ca="1">COUNTIFS(Table2[Date Notified (Adjusted)],"&gt;="&amp;start125,Table2[Date Notified (Adjusted)],"&lt;="&amp;closeREP,Table2[Level of Review Required],"*"&amp;$E$1&amp;"*",Table2[start is before DBRAC],"*same day or before*")</f>
        <v>0</v>
      </c>
      <c r="D15" s="143">
        <f t="shared" ca="1" si="1"/>
        <v>0</v>
      </c>
      <c r="E15" s="135" t="e">
        <f t="shared" ca="1" si="0"/>
        <v>#DIV/0!</v>
      </c>
    </row>
    <row r="16" spans="1:5" x14ac:dyDescent="0.25">
      <c r="A16" s="434" t="s">
        <v>295</v>
      </c>
      <c r="B16" s="435" t="s">
        <v>402</v>
      </c>
      <c r="C16" s="134">
        <f ca="1">COUNTIFS(Table2[Date Notified (Adjusted)],"&gt;="&amp;start125,Table2[Date Notified (Adjusted)],"&lt;="&amp;closeREP,Table2[Level of Review Required],"*"&amp;$E$1&amp;"*",Table2[Date Review Accepted by Commissioner],"")</f>
        <v>0</v>
      </c>
      <c r="D16" s="143">
        <f t="shared" ca="1" si="1"/>
        <v>0</v>
      </c>
      <c r="E16" s="135" t="e">
        <f t="shared" ca="1" si="0"/>
        <v>#DIV/0!</v>
      </c>
    </row>
    <row r="17" spans="1:5" ht="34.5" customHeight="1" x14ac:dyDescent="0.25">
      <c r="A17" s="434"/>
      <c r="B17" s="435"/>
      <c r="C17" s="436" t="e">
        <f ca="1">CONCATENATE("*This can reflect a review is open so not an error in itself. Considering 16 months in analysis, would expect DBRAC to be recorded for most incidents but not all. DBRAC recorded for ",TEXT(1-E16,"0%")," incidents with LR=Concise")</f>
        <v>#DIV/0!</v>
      </c>
      <c r="D17" s="436"/>
      <c r="E17" s="436"/>
    </row>
    <row r="18" spans="1:5" ht="30" x14ac:dyDescent="0.25">
      <c r="A18" s="434"/>
      <c r="B18" s="134" t="s">
        <v>403</v>
      </c>
      <c r="C18" s="134">
        <f ca="1">COUNTIFS(Table2[Date Notified (Adjusted)],"&gt;="&amp;start125,Table2[Date Notified (Adjusted)],"&lt;="&amp;closeREP,Table2[Level of Review Required],"*"&amp;$E$1&amp;"*",Table2[Date Review Accepted by Commissioner],"&lt;&gt;",Table2[DBRAC is after DNAdj],"&lt;&gt;*after*")</f>
        <v>0</v>
      </c>
      <c r="D18" s="145">
        <f ca="1">D$5</f>
        <v>0</v>
      </c>
      <c r="E18" s="135" t="e">
        <f t="shared" ca="1" si="0"/>
        <v>#DIV/0!</v>
      </c>
    </row>
    <row r="19" spans="1:5" x14ac:dyDescent="0.25">
      <c r="A19" s="136" t="s">
        <v>147</v>
      </c>
      <c r="B19" s="134" t="s">
        <v>395</v>
      </c>
      <c r="C19" s="134">
        <f ca="1">COUNTIFS(Table2[Date Notified (Adjusted)],"&gt;="&amp;start125,Table2[Date Notified (Adjusted)],"&lt;="&amp;closeREP,Table2[Level of Review Required],"*"&amp;$E$1&amp;"*",Table2[Level of Independence required],"")</f>
        <v>0</v>
      </c>
      <c r="D19" s="143">
        <f t="shared" ref="D19:D25" ca="1" si="2">D$3</f>
        <v>0</v>
      </c>
      <c r="E19" s="135" t="e">
        <f t="shared" ca="1" si="0"/>
        <v>#DIV/0!</v>
      </c>
    </row>
    <row r="20" spans="1:5" ht="30" x14ac:dyDescent="0.25">
      <c r="A20" s="147" t="s">
        <v>410</v>
      </c>
      <c r="B20" s="134" t="s">
        <v>394</v>
      </c>
      <c r="C20" s="134">
        <f ca="1">COUNTIFS(Table2[Date Notified (Adjusted)],"&gt;="&amp;start125,Table2[Date Notified (Adjusted)],"&lt;="&amp;closeREP,Table2[Level of Review Required],"*"&amp;$E$1&amp;"*",Table2[Date Review Accepted by Commissioner],"",Table2[Review Status],"*complete*")</f>
        <v>0</v>
      </c>
      <c r="D20" s="143">
        <f t="shared" ca="1" si="2"/>
        <v>0</v>
      </c>
      <c r="E20" s="135" t="e">
        <f t="shared" ca="1" si="0"/>
        <v>#DIV/0!</v>
      </c>
    </row>
    <row r="21" spans="1:5" x14ac:dyDescent="0.25">
      <c r="A21" s="437" t="s">
        <v>281</v>
      </c>
      <c r="B21" s="134" t="s">
        <v>395</v>
      </c>
      <c r="C21" s="134">
        <f ca="1">COUNTIFS(Table2[Date Notified (Adjusted)],"&gt;="&amp;start125,Table2[Date Notified (Adjusted)],"&lt;="&amp;closeREP,Table2[Level of Review Required],"*"&amp;$E$1&amp;"*",Table2[name reviewer],"red")</f>
        <v>0</v>
      </c>
      <c r="D21" s="143">
        <f t="shared" ca="1" si="2"/>
        <v>0</v>
      </c>
      <c r="E21" s="135" t="e">
        <f t="shared" ca="1" si="0"/>
        <v>#DIV/0!</v>
      </c>
    </row>
    <row r="22" spans="1:5" x14ac:dyDescent="0.25">
      <c r="A22" s="438"/>
      <c r="B22" s="142" t="s">
        <v>406</v>
      </c>
      <c r="C22">
        <f ca="1">IF(COUNTIFS(Table2[Date Notified (Adjusted)],"&gt;="&amp;start125,Table2[Date Notified (Adjusted)],"&lt;="&amp;closeREP,Table2[Level of Review Required],"*"&amp;$E$1&amp;"*",Table2[reviewer name second check],"")=0,COUNTIFS(Table2[Date Notified (Adjusted)],"&gt;="&amp;start125,Table2[Date Notified (Adjusted)],"&lt;="&amp;closeREP,Table2[Level of Review Required],"*"&amp;$E$1&amp;"*",Table2[reviewer name second check],"&lt;&gt;*full*"),"")</f>
        <v>0</v>
      </c>
      <c r="D22" s="143">
        <f t="shared" ca="1" si="2"/>
        <v>0</v>
      </c>
      <c r="E22" s="135" t="e">
        <f t="shared" ca="1" si="0"/>
        <v>#DIV/0!</v>
      </c>
    </row>
    <row r="23" spans="1:5" x14ac:dyDescent="0.25">
      <c r="A23" s="439" t="s">
        <v>409</v>
      </c>
      <c r="B23" s="134" t="s">
        <v>395</v>
      </c>
      <c r="C23" s="134">
        <f ca="1">COUNTIFS(Table2[Date Notified (Adjusted)],"&gt;="&amp;start125,Table2[Date Notified (Adjusted)],"&lt;="&amp;closeREP,Table2[Level of Review Required],"*"&amp;$E$1&amp;"*",Table2[name commissioner],"red")</f>
        <v>0</v>
      </c>
      <c r="D23" s="143">
        <f t="shared" ca="1" si="2"/>
        <v>0</v>
      </c>
      <c r="E23" s="135" t="e">
        <f t="shared" ca="1" si="0"/>
        <v>#DIV/0!</v>
      </c>
    </row>
    <row r="24" spans="1:5" x14ac:dyDescent="0.25">
      <c r="A24" s="440"/>
      <c r="B24" s="142" t="s">
        <v>406</v>
      </c>
      <c r="C24">
        <f ca="1">IF(COUNTIFS(Table2[Date Notified (Adjusted)],"&gt;="&amp;start125,Table2[Date Notified (Adjusted)],"&lt;="&amp;closeREP,Table2[Level of Review Required],"*"&amp;$E$1&amp;"*",Table2[commissioner name second test],"")=0,COUNTIFS(Table2[Date Notified (Adjusted)],"&gt;="&amp;start125,Table2[Date Notified (Adjusted)],"&lt;="&amp;closeREP,Table2[Level of Review Required],"*"&amp;$E$1&amp;"*",Table2[commissioner name second test],"&lt;&gt;*full*"),"")</f>
        <v>0</v>
      </c>
      <c r="D24" s="143">
        <f t="shared" ca="1" si="2"/>
        <v>0</v>
      </c>
      <c r="E24" s="135" t="e">
        <f t="shared" ca="1" si="0"/>
        <v>#DIV/0!</v>
      </c>
    </row>
    <row r="25" spans="1:5" x14ac:dyDescent="0.25">
      <c r="A25" s="434" t="s">
        <v>283</v>
      </c>
      <c r="B25" s="134" t="s">
        <v>395</v>
      </c>
      <c r="C25" s="134">
        <f ca="1">COUNTIFS(Table2[Date Notified (Adjusted)],"&gt;="&amp;start125,Table2[Date Notified (Adjusted)],"&lt;="&amp;closeREP,Table2[Level of Review Required],"*"&amp;$E$1&amp;"*",Table2[Statement of Findings],"")</f>
        <v>0</v>
      </c>
      <c r="D25" s="143">
        <f t="shared" ca="1" si="2"/>
        <v>0</v>
      </c>
      <c r="E25" s="135" t="e">
        <f t="shared" ca="1" si="0"/>
        <v>#DIV/0!</v>
      </c>
    </row>
    <row r="26" spans="1:5" ht="30" x14ac:dyDescent="0.25">
      <c r="A26" s="434"/>
      <c r="B26" s="134" t="s">
        <v>407</v>
      </c>
      <c r="C26" s="134">
        <f ca="1">COUNTIFS(Table2[Date Notified (Adjusted)],"&gt;="&amp;start125,Table2[Date Notified (Adjusted)],"&lt;="&amp;closeREP,Table2[Level of Review Required],"*"&amp;$E$1&amp;"*",Table2[Date Review Accepted by Commissioner],"&lt;&gt;",Table2[Statement of Findings],"")</f>
        <v>0</v>
      </c>
      <c r="D26" s="145">
        <f ca="1">D$5</f>
        <v>0</v>
      </c>
      <c r="E26" s="135" t="e">
        <f t="shared" ca="1" si="0"/>
        <v>#DIV/0!</v>
      </c>
    </row>
    <row r="27" spans="1:5" x14ac:dyDescent="0.25">
      <c r="A27" s="434" t="s">
        <v>284</v>
      </c>
      <c r="B27" s="134" t="s">
        <v>265</v>
      </c>
      <c r="C27" s="134">
        <f ca="1">COUNTIFS(Table2[Date Notified (Adjusted)],"&gt;="&amp;start125,Table2[Date Notified (Adjusted)],"&lt;="&amp;closeREP,Table2[Level of Review Required],"*"&amp;$E$1&amp;"*",Table2[Corrective actions to reduce reoccurence],"")</f>
        <v>0</v>
      </c>
      <c r="D27" s="143">
        <f t="shared" ref="D27" ca="1" si="3">D$3</f>
        <v>0</v>
      </c>
      <c r="E27" s="135" t="e">
        <f t="shared" ca="1" si="0"/>
        <v>#DIV/0!</v>
      </c>
    </row>
    <row r="28" spans="1:5" ht="30" x14ac:dyDescent="0.25">
      <c r="A28" s="434"/>
      <c r="B28" s="134" t="s">
        <v>407</v>
      </c>
      <c r="C28" s="134">
        <f ca="1">COUNTIFS(Table2[Date Notified (Adjusted)],"&gt;="&amp;start125,Table2[Date Notified (Adjusted)],"&lt;="&amp;closeREP,Table2[Level of Review Required],"*"&amp;$E$1&amp;"*",Table2[Date Review Accepted by Commissioner],"&lt;&gt;",Table2[Corrective actions to reduce reoccurence],"")</f>
        <v>0</v>
      </c>
      <c r="D28" s="145">
        <f ca="1">D$5</f>
        <v>0</v>
      </c>
      <c r="E28" s="135" t="e">
        <f t="shared" ca="1" si="0"/>
        <v>#DIV/0!</v>
      </c>
    </row>
    <row r="29" spans="1:5" x14ac:dyDescent="0.25">
      <c r="A29" s="434" t="s">
        <v>229</v>
      </c>
      <c r="B29" s="134" t="s">
        <v>265</v>
      </c>
      <c r="C29" s="134">
        <f ca="1">COUNTIFS(Table2[Date Notified (Adjusted)],"&gt;="&amp;start125,Table2[Date Notified (Adjusted)],"&lt;="&amp;closeREP,Table2[Level of Review Required],"*"&amp;$E$1&amp;"*",Table2[Main contributory factors HSE],"")</f>
        <v>0</v>
      </c>
      <c r="D29" s="143">
        <f t="shared" ref="D29" ca="1" si="4">D$3</f>
        <v>0</v>
      </c>
      <c r="E29" s="135" t="e">
        <f t="shared" ca="1" si="0"/>
        <v>#DIV/0!</v>
      </c>
    </row>
    <row r="30" spans="1:5" ht="30" x14ac:dyDescent="0.25">
      <c r="A30" s="434"/>
      <c r="B30" s="134" t="s">
        <v>407</v>
      </c>
      <c r="C30" s="134">
        <f ca="1">COUNTIFS(Table2[Date Notified (Adjusted)],"&gt;="&amp;start125,Table2[Date Notified (Adjusted)],"&lt;="&amp;closeREP,Table2[Level of Review Required],"*"&amp;$E$1&amp;"*",Table2[Date Review Accepted by Commissioner],"&lt;&gt;",Table2[Main contributory factors HSE],"")</f>
        <v>0</v>
      </c>
      <c r="D30" s="145">
        <f ca="1">D$5</f>
        <v>0</v>
      </c>
      <c r="E30" s="135" t="e">
        <f t="shared" ca="1" si="0"/>
        <v>#DIV/0!</v>
      </c>
    </row>
    <row r="31" spans="1:5" x14ac:dyDescent="0.25">
      <c r="A31" t="s">
        <v>408</v>
      </c>
    </row>
    <row r="32" spans="1:5" x14ac:dyDescent="0.25">
      <c r="A32" t="s">
        <v>411</v>
      </c>
    </row>
    <row r="35" spans="1:5" ht="31.5" customHeight="1" x14ac:dyDescent="0.25">
      <c r="A35" s="150" t="s">
        <v>413</v>
      </c>
      <c r="B35" s="138"/>
      <c r="C35" s="138"/>
      <c r="D35" s="138"/>
      <c r="E35" s="138"/>
    </row>
    <row r="36" spans="1:5" ht="75" x14ac:dyDescent="0.25">
      <c r="A36" s="148" t="str">
        <f>CONCATENATE("What is recorded for LR=",$E$1)</f>
        <v>What is recorded for LR=Concise</v>
      </c>
      <c r="B36" s="148" t="s">
        <v>321</v>
      </c>
      <c r="C36" s="148" t="s">
        <v>414</v>
      </c>
      <c r="D36" s="148" t="s">
        <v>469</v>
      </c>
      <c r="E36" s="148" t="s">
        <v>82</v>
      </c>
    </row>
    <row r="37" spans="1:5" x14ac:dyDescent="0.25">
      <c r="A37" s="148" t="str">
        <f>CONCATENATE("LR ",$E$1," total-&gt;")</f>
        <v>LR Concise total-&gt;</v>
      </c>
      <c r="B37" s="134">
        <f ca="1">COUNTIFS(Table2[Date Notified (Adjusted)],"&gt;="&amp;start125,Table2[Date Notified (Adjusted)],"&lt;="&amp;closeREP,Table2[Level of Review Required],"*"&amp;$E$1&amp;"*",Table2[Date Review Accepted by Commissioner],"&lt;&gt;")</f>
        <v>0</v>
      </c>
      <c r="C37" s="134">
        <f ca="1">COUNTIFS(Table2[Date Notified (Adjusted)],"&gt;="&amp;start125,Table2[Date Notified (Adjusted)],"&lt;="&amp;closeREP,Table2[Level of Review Required],"*"&amp;$E$1&amp;"*",Table2[Date Review Accepted by Commissioner],"",Table2[Review Status],"*complete*")</f>
        <v>0</v>
      </c>
      <c r="D37" s="134">
        <f ca="1">COUNTIFS(Table2[Date Notified (Adjusted)],"&gt;="&amp;start125,Table2[Date Notified (Adjusted)],"&lt;="&amp;closeREP,Table2[Level of Review Required],"*"&amp;$E$1&amp;"*",Table2[Date Review Accepted by Commissioner],"",Table2[Review Status],"&lt;&gt;*complete*")</f>
        <v>0</v>
      </c>
      <c r="E37" s="148">
        <f ca="1">SUM(B37:D37)</f>
        <v>0</v>
      </c>
    </row>
    <row r="38" spans="1:5" ht="25.5" x14ac:dyDescent="0.25">
      <c r="A38" s="149" t="str">
        <f>CONCATENATE("Statement of findings recorded for ",$E$1)</f>
        <v>Statement of findings recorded for Concise</v>
      </c>
      <c r="B38" s="134">
        <f ca="1">COUNTIFS(Table2[Date Notified (Adjusted)],"&gt;="&amp;start125,Table2[Date Notified (Adjusted)],"&lt;="&amp;closeREP,Table2[Level of Review Required],"*"&amp;$E$1&amp;"*",Table2[Date Review Accepted by Commissioner],"&lt;&gt;",Table2[Statement of Findings],"&lt;&gt;")</f>
        <v>0</v>
      </c>
      <c r="C38" s="134">
        <f ca="1">COUNTIFS(Table2[Date Notified (Adjusted)],"&gt;="&amp;start125,Table2[Date Notified (Adjusted)],"&lt;="&amp;closeREP,Table2[Level of Review Required],"*"&amp;$E$1&amp;"*",Table2[Date Review Accepted by Commissioner],"",Table2[Review Status],"*complete*",Table2[Statement of Findings],"&lt;&gt;")</f>
        <v>0</v>
      </c>
      <c r="D38" s="134">
        <f ca="1">COUNTIFS(Table2[Date Notified (Adjusted)],"&gt;="&amp;start125,Table2[Date Notified (Adjusted)],"&lt;="&amp;closeREP,Table2[Level of Review Required],"*"&amp;$E$1&amp;"*",Table2[Date Review Accepted by Commissioner],"",Table2[Review Status],"&lt;&gt;*complete*",Table2[Statement of Findings],"&lt;&gt;")</f>
        <v>0</v>
      </c>
      <c r="E38" s="148">
        <f t="shared" ref="E38:E40" ca="1" si="5">SUM(B38:D38)</f>
        <v>0</v>
      </c>
    </row>
    <row r="39" spans="1:5" ht="38.25" x14ac:dyDescent="0.25">
      <c r="A39" s="149" t="str">
        <f>CONCATENATE("Corrective actions to reduce reoccurrence recorded for ",$E$1)</f>
        <v>Corrective actions to reduce reoccurrence recorded for Concise</v>
      </c>
      <c r="B39" s="134">
        <f ca="1">COUNTIFS(Table2[Date Notified (Adjusted)],"&gt;="&amp;start125,Table2[Date Notified (Adjusted)],"&lt;="&amp;closeREP,Table2[Level of Review Required],"*"&amp;$E$1&amp;"*",Table2[Date Review Accepted by Commissioner],"&lt;&gt;",Table2[Corrective actions to reduce reoccurence],"&lt;&gt;")</f>
        <v>0</v>
      </c>
      <c r="C39" s="134">
        <f ca="1">COUNTIFS(Table2[Date Notified (Adjusted)],"&gt;="&amp;start125,Table2[Date Notified (Adjusted)],"&lt;="&amp;closeREP,Table2[Level of Review Required],"*"&amp;$E$1&amp;"*",Table2[Date Review Accepted by Commissioner],"",Table2[Review Status],"*complete*",Table2[Corrective actions to reduce reoccurence],"&lt;&gt;")</f>
        <v>0</v>
      </c>
      <c r="D39" s="134">
        <f ca="1">COUNTIFS(Table2[Date Notified (Adjusted)],"&gt;="&amp;start125,Table2[Date Notified (Adjusted)],"&lt;="&amp;closeREP,Table2[Level of Review Required],"*"&amp;$E$1&amp;"*",Table2[Date Review Accepted by Commissioner],"",Table2[Review Status],"&lt;&gt;*complete*",Table2[Corrective actions to reduce reoccurence],"&lt;&gt;")</f>
        <v>0</v>
      </c>
      <c r="E39" s="148">
        <f t="shared" ca="1" si="5"/>
        <v>0</v>
      </c>
    </row>
    <row r="40" spans="1:5" ht="25.5" x14ac:dyDescent="0.25">
      <c r="A40" s="149" t="str">
        <f>CONCATENATE("Main contributory factors HSE recorded for ",$E$1)</f>
        <v>Main contributory factors HSE recorded for Concise</v>
      </c>
      <c r="B40" s="134">
        <f ca="1">COUNTIFS(Table2[Date Notified (Adjusted)],"&gt;="&amp;start125,Table2[Date Notified (Adjusted)],"&lt;="&amp;closeREP,Table2[Level of Review Required],"*"&amp;$E$1&amp;"*",Table2[Date Review Accepted by Commissioner],"&lt;&gt;",Table2[Main contributory factors HSE],"&lt;&gt;")</f>
        <v>0</v>
      </c>
      <c r="C40" s="134">
        <f ca="1">COUNTIFS(Table2[Date Notified (Adjusted)],"&gt;="&amp;start125,Table2[Date Notified (Adjusted)],"&lt;="&amp;closeREP,Table2[Level of Review Required],"*"&amp;$E$1&amp;"*",Table2[Date Review Accepted by Commissioner],"",Table2[Review Status],"*complete*",Table2[Main contributory factors HSE],"&lt;&gt;")</f>
        <v>0</v>
      </c>
      <c r="D40" s="134">
        <f ca="1">COUNTIFS(Table2[Date Notified (Adjusted)],"&gt;="&amp;start125,Table2[Date Notified (Adjusted)],"&lt;="&amp;closeREP,Table2[Level of Review Required],"*"&amp;$E$1&amp;"*",Table2[Date Review Accepted by Commissioner],"",Table2[Review Status],"&lt;&gt;*complete*",Table2[Main contributory factors HSE],"&lt;&gt;")</f>
        <v>0</v>
      </c>
      <c r="E40" s="148">
        <f t="shared" ca="1" si="5"/>
        <v>0</v>
      </c>
    </row>
  </sheetData>
  <mergeCells count="10">
    <mergeCell ref="B16:B17"/>
    <mergeCell ref="C17:E17"/>
    <mergeCell ref="A21:A22"/>
    <mergeCell ref="A23:A24"/>
    <mergeCell ref="A25:A26"/>
    <mergeCell ref="A27:A28"/>
    <mergeCell ref="A29:A30"/>
    <mergeCell ref="A8:A12"/>
    <mergeCell ref="A13:A15"/>
    <mergeCell ref="A16:A18"/>
  </mergeCells>
  <conditionalFormatting sqref="E8">
    <cfRule type="dataBar" priority="4">
      <dataBar>
        <cfvo type="num" val="0"/>
        <cfvo type="num" val="1"/>
        <color rgb="FFFF555A"/>
      </dataBar>
      <extLst>
        <ext xmlns:x14="http://schemas.microsoft.com/office/spreadsheetml/2009/9/main" uri="{B025F937-C7B1-47D3-B67F-A62EFF666E3E}">
          <x14:id>{777AFDB1-FC26-4E98-BF11-71392471E1D1}</x14:id>
        </ext>
      </extLst>
    </cfRule>
  </conditionalFormatting>
  <conditionalFormatting sqref="E9:E16">
    <cfRule type="dataBar" priority="3">
      <dataBar>
        <cfvo type="num" val="0"/>
        <cfvo type="num" val="1"/>
        <color rgb="FFFF555A"/>
      </dataBar>
      <extLst>
        <ext xmlns:x14="http://schemas.microsoft.com/office/spreadsheetml/2009/9/main" uri="{B025F937-C7B1-47D3-B67F-A62EFF666E3E}">
          <x14:id>{D56F0FD0-D019-42C5-B3EA-2EADACE7FD0B}</x14:id>
        </ext>
      </extLst>
    </cfRule>
  </conditionalFormatting>
  <conditionalFormatting sqref="E18">
    <cfRule type="dataBar" priority="2">
      <dataBar>
        <cfvo type="num" val="0"/>
        <cfvo type="num" val="1"/>
        <color rgb="FFFF555A"/>
      </dataBar>
      <extLst>
        <ext xmlns:x14="http://schemas.microsoft.com/office/spreadsheetml/2009/9/main" uri="{B025F937-C7B1-47D3-B67F-A62EFF666E3E}">
          <x14:id>{F61E455F-77B2-402C-9F76-D69F646917B4}</x14:id>
        </ext>
      </extLst>
    </cfRule>
  </conditionalFormatting>
  <conditionalFormatting sqref="E19:E30">
    <cfRule type="dataBar" priority="1">
      <dataBar>
        <cfvo type="num" val="0"/>
        <cfvo type="num" val="1"/>
        <color rgb="FFFF555A"/>
      </dataBar>
      <extLst>
        <ext xmlns:x14="http://schemas.microsoft.com/office/spreadsheetml/2009/9/main" uri="{B025F937-C7B1-47D3-B67F-A62EFF666E3E}">
          <x14:id>{A3D4E513-9CD3-40A2-A919-E6A7DE30F2FE}</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77AFDB1-FC26-4E98-BF11-71392471E1D1}">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D56F0FD0-D019-42C5-B3EA-2EADACE7FD0B}">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F61E455F-77B2-402C-9F76-D69F646917B4}">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A3D4E513-9CD3-40A2-A919-E6A7DE30F2FE}">
            <x14:dataBar minLength="0" maxLength="100" gradient="0" direction="leftToRight">
              <x14:cfvo type="num">
                <xm:f>0</xm:f>
              </x14:cfvo>
              <x14:cfvo type="num">
                <xm:f>1</xm:f>
              </x14:cfvo>
              <x14:negativeFillColor rgb="FFFF0000"/>
              <x14:axisColor rgb="FF000000"/>
            </x14:dataBar>
          </x14:cfRule>
          <xm:sqref>E19:E30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2"/>
  <sheetViews>
    <sheetView showGridLines="0" tabSelected="1" topLeftCell="A7" workbookViewId="0">
      <selection activeCell="Q10" sqref="Q10"/>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Aggregate</v>
      </c>
      <c r="B1" s="138"/>
      <c r="C1" s="138"/>
      <c r="D1" s="138"/>
      <c r="E1" s="146" t="s">
        <v>287</v>
      </c>
    </row>
    <row r="2" spans="1:5" ht="15.75" customHeight="1" x14ac:dyDescent="0.25">
      <c r="A2" t="s">
        <v>400</v>
      </c>
    </row>
    <row r="3" spans="1:5" ht="15.75" customHeight="1" x14ac:dyDescent="0.25">
      <c r="A3" s="140" t="str">
        <f>CONCATENATE("Total number of records with LR = ",E1)</f>
        <v>Total number of records with LR = Aggregate</v>
      </c>
      <c r="B3" s="140"/>
      <c r="C3" s="140"/>
      <c r="D3" s="140">
        <f ca="1">COUNTIFS(Table2[Date Notified (Adjusted)],"&gt;="&amp;start125,Table2[Date Notified (Adjusted)],"&lt;="&amp;closeREP,Table2[Level of Review Required],"*"&amp;$E$1&amp;"*")</f>
        <v>0</v>
      </c>
    </row>
    <row r="4" spans="1:5" x14ac:dyDescent="0.25">
      <c r="A4" s="139" t="str">
        <f>CONCATENATE("Total number of records with LR = ",E1," and a Date Review Decision Made recorded")</f>
        <v>Total number of records with LR = Aggregate and a Date Review Decision Made recorded</v>
      </c>
      <c r="B4" s="139"/>
      <c r="C4" s="139"/>
      <c r="D4" s="139">
        <f ca="1">COUNTIFS(Table2[Date Notified (Adjusted)],"&gt;="&amp;start125,Table2[Date Notified (Adjusted)],"&lt;="&amp;closeREP,Table2[Level of Review Required],"*"&amp;$E$1&amp;"*",Table2[Date Review Decision Made],"&lt;&gt;")</f>
        <v>0</v>
      </c>
    </row>
    <row r="5" spans="1:5" ht="16.5" x14ac:dyDescent="0.3">
      <c r="A5" s="141" t="str">
        <f>CONCATENATE("Total number of records with LR =",E1," and a Date Review Accepted by Commissioner recorded")</f>
        <v>Total number of records with LR =Aggregate and a Date Review Accepted by Commissioner recorded</v>
      </c>
      <c r="B5" s="96"/>
      <c r="C5" s="96"/>
      <c r="D5" s="96">
        <f ca="1">COUNTIFS(Table2[Date Notified (Adjusted)],"&gt;="&amp;start125,Table2[Date Notified (Adjusted)],"&lt;="&amp;closeREP,Table2[Level of Review Required],"*"&amp;$E$1&amp;"*",Table2[Date Review Accepted by Commissioner],"&lt;&gt;")</f>
        <v>0</v>
      </c>
    </row>
    <row r="7" spans="1:5" ht="45" x14ac:dyDescent="0.25">
      <c r="A7" s="133" t="s">
        <v>390</v>
      </c>
      <c r="B7" s="133" t="s">
        <v>391</v>
      </c>
      <c r="C7" s="133" t="s">
        <v>397</v>
      </c>
      <c r="D7" s="133" t="s">
        <v>398</v>
      </c>
      <c r="E7" s="133" t="s">
        <v>399</v>
      </c>
    </row>
    <row r="8" spans="1:5" x14ac:dyDescent="0.25">
      <c r="A8" s="434" t="s">
        <v>276</v>
      </c>
      <c r="B8" s="134" t="s">
        <v>395</v>
      </c>
      <c r="C8" s="134">
        <f ca="1">COUNTIFS(Table2[Date Notified (Adjusted)],"&gt;="&amp;start125,Table2[Date Notified (Adjusted)],"&lt;="&amp;closeREP,Table2[Level of Review Required],"*"&amp;$E$1&amp;"*",Table2[Date Review Decision Made],"")</f>
        <v>0</v>
      </c>
      <c r="D8" s="143">
        <f ca="1">D3</f>
        <v>0</v>
      </c>
      <c r="E8" s="135" t="e">
        <f ca="1">C8/D8</f>
        <v>#DIV/0!</v>
      </c>
    </row>
    <row r="9" spans="1:5" x14ac:dyDescent="0.25">
      <c r="A9" s="434"/>
      <c r="B9" s="134" t="s">
        <v>396</v>
      </c>
      <c r="C9" s="134">
        <f ca="1">COUNTIFS(Table2[Date Notified (Adjusted)],"&gt;="&amp;start125,Table2[Date Notified (Adjusted)],"&lt;="&amp;closeREP,Table2[Level of Review Required],"*"&amp;$E$1&amp;"*",Table2[what is wrong],"*Decision Rev before DNAdj*")</f>
        <v>0</v>
      </c>
      <c r="D9" s="143">
        <f ca="1">D$3</f>
        <v>0</v>
      </c>
      <c r="E9" s="135" t="e">
        <f t="shared" ref="E9:E32" ca="1" si="0">C9/D9</f>
        <v>#DIV/0!</v>
      </c>
    </row>
    <row r="10" spans="1:5" x14ac:dyDescent="0.25">
      <c r="A10" s="434"/>
      <c r="B10" s="134" t="s">
        <v>392</v>
      </c>
      <c r="C10" s="134">
        <f ca="1">COUNTIFS(Table2[Date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x14ac:dyDescent="0.25">
      <c r="A11" s="434"/>
      <c r="B11" s="134" t="s">
        <v>401</v>
      </c>
      <c r="C11" s="134">
        <f ca="1">COUNTIFS(Table2[Date Notified (Adjusted)],"&gt;="&amp;start125,Table2[Date Notified (Adjusted)],"&lt;="&amp;closeREP,Table2[Level of Review Required],"*"&amp;$E$1&amp;"*",Table2[what is wrong],"*Rev Started before Decision Rev*")</f>
        <v>0</v>
      </c>
      <c r="D11" s="143">
        <f t="shared" ref="D11:D16" ca="1" si="1">D$3</f>
        <v>0</v>
      </c>
      <c r="E11" s="135" t="e">
        <f t="shared" ca="1" si="0"/>
        <v>#DIV/0!</v>
      </c>
    </row>
    <row r="12" spans="1:5" x14ac:dyDescent="0.25">
      <c r="A12" s="434"/>
      <c r="B12" s="134" t="s">
        <v>393</v>
      </c>
      <c r="C12" s="134">
        <f ca="1">COUNTIFS(Table2[Date Notified (Adjusted)],"&gt;="&amp;start125,Table2[Date Notified (Adjusted)],"&lt;="&amp;closeREP,Table2[Level of Review Required],"*"&amp;$E$1&amp;"*",Table2[decision is before DRABC],"*same day or before*")</f>
        <v>0</v>
      </c>
      <c r="D12" s="143">
        <f t="shared" ca="1" si="1"/>
        <v>0</v>
      </c>
      <c r="E12" s="135" t="e">
        <f t="shared" ca="1" si="0"/>
        <v>#DIV/0!</v>
      </c>
    </row>
    <row r="13" spans="1:5" x14ac:dyDescent="0.25">
      <c r="A13" s="434" t="s">
        <v>277</v>
      </c>
      <c r="B13" s="134" t="s">
        <v>395</v>
      </c>
      <c r="C13" s="134">
        <f ca="1">COUNTIFS(Table2[Date Notified (Adjusted)],"&gt;="&amp;start125,Table2[Date Notified (Adjusted)],"&lt;="&amp;closeREP,Table2[Level of Review Required],"*"&amp;$E$1&amp;"*",Table2[Date Review Started],"")</f>
        <v>0</v>
      </c>
      <c r="D13" s="143">
        <f t="shared" ca="1" si="1"/>
        <v>0</v>
      </c>
      <c r="E13" s="135" t="e">
        <f t="shared" ca="1" si="0"/>
        <v>#DIV/0!</v>
      </c>
    </row>
    <row r="14" spans="1:5" x14ac:dyDescent="0.25">
      <c r="A14" s="434"/>
      <c r="B14" s="134" t="s">
        <v>405</v>
      </c>
      <c r="C14" s="134">
        <f ca="1">COUNTIFS(Table2[Date Notified (Adjusted)],"&gt;="&amp;start125,Table2[Date Notified (Adjusted)],"&lt;="&amp;closeREP,Table2[Level of Review Required],"*"&amp;$E$1&amp;"*",Table2[what is wrong],"*Rev Started before DNAdj*")</f>
        <v>0</v>
      </c>
      <c r="D14" s="143">
        <f t="shared" ca="1" si="1"/>
        <v>0</v>
      </c>
      <c r="E14" s="135" t="e">
        <f t="shared" ca="1" si="0"/>
        <v>#DIV/0!</v>
      </c>
    </row>
    <row r="15" spans="1:5" ht="30" x14ac:dyDescent="0.25">
      <c r="A15" s="434"/>
      <c r="B15" s="134" t="s">
        <v>404</v>
      </c>
      <c r="C15" s="134">
        <f ca="1">COUNTIFS(Table2[Date Notified (Adjusted)],"&gt;="&amp;start125,Table2[Date Notified (Adjusted)],"&lt;="&amp;closeREP,Table2[Level of Review Required],"*"&amp;$E$1&amp;"*",Table2[start is before DBRAC],"*same day or before*")</f>
        <v>0</v>
      </c>
      <c r="D15" s="143">
        <f t="shared" ca="1" si="1"/>
        <v>0</v>
      </c>
      <c r="E15" s="135" t="e">
        <f t="shared" ca="1" si="0"/>
        <v>#DIV/0!</v>
      </c>
    </row>
    <row r="16" spans="1:5" x14ac:dyDescent="0.25">
      <c r="A16" s="434" t="s">
        <v>295</v>
      </c>
      <c r="B16" s="435" t="s">
        <v>402</v>
      </c>
      <c r="C16" s="134">
        <f ca="1">COUNTIFS(Table2[Date Notified (Adjusted)],"&gt;="&amp;start125,Table2[Date Notified (Adjusted)],"&lt;="&amp;closeREP,Table2[Level of Review Required],"*"&amp;$E$1&amp;"*",Table2[Date Review Accepted by Commissioner],"")</f>
        <v>0</v>
      </c>
      <c r="D16" s="143">
        <f t="shared" ca="1" si="1"/>
        <v>0</v>
      </c>
      <c r="E16" s="135" t="e">
        <f t="shared" ca="1" si="0"/>
        <v>#DIV/0!</v>
      </c>
    </row>
    <row r="17" spans="1:5" ht="34.5" customHeight="1" x14ac:dyDescent="0.25">
      <c r="A17" s="434"/>
      <c r="B17" s="435"/>
      <c r="C17" s="436" t="e">
        <f ca="1">CONCATENATE("*This can reflect a review is open so not an error in itself. Considering 16 months in analysis, would expect DBRAC to be recorded for most incidents but not all. DBRAC recorded for ",TEXT(1-E16,"0%")," incidents with LR=Aggregate")</f>
        <v>#DIV/0!</v>
      </c>
      <c r="D17" s="436"/>
      <c r="E17" s="436"/>
    </row>
    <row r="18" spans="1:5" ht="30" x14ac:dyDescent="0.25">
      <c r="A18" s="434"/>
      <c r="B18" s="134" t="s">
        <v>403</v>
      </c>
      <c r="C18" s="134">
        <f ca="1">COUNTIFS(Table2[Date Notified (Adjusted)],"&gt;="&amp;start125,Table2[Date Notified (Adjusted)],"&lt;="&amp;closeREP,Table2[Level of Review Required],"*"&amp;$E$1&amp;"*",Table2[Date Review Accepted by Commissioner],"&lt;&gt;",Table2[DBRAC is after DNAdj],"&lt;&gt;*after*")</f>
        <v>0</v>
      </c>
      <c r="D18" s="145">
        <f ca="1">D$5</f>
        <v>0</v>
      </c>
      <c r="E18" s="135" t="e">
        <f t="shared" ca="1" si="0"/>
        <v>#DIV/0!</v>
      </c>
    </row>
    <row r="19" spans="1:5" ht="16.5" customHeight="1" x14ac:dyDescent="0.25">
      <c r="A19" s="441" t="s">
        <v>207</v>
      </c>
      <c r="B19" s="134" t="s">
        <v>395</v>
      </c>
      <c r="C19">
        <f ca="1">COUNTIFS(Table2[Date Notified (Adjusted)],"&gt;="&amp;start125,Table2[Date Notified (Adjusted)],"&lt;="&amp;closeREP,Table2[Level of Review Required],"*"&amp;$E$1&amp;"*",Table2[Reason/Rationale for aggregate/no review],"")</f>
        <v>0</v>
      </c>
      <c r="D19" s="143">
        <f t="shared" ref="D19:D27" ca="1" si="2">D$3</f>
        <v>0</v>
      </c>
      <c r="E19" s="135" t="e">
        <f t="shared" ca="1" si="0"/>
        <v>#DIV/0!</v>
      </c>
    </row>
    <row r="20" spans="1:5" x14ac:dyDescent="0.25">
      <c r="A20" s="442"/>
      <c r="B20" s="134" t="s">
        <v>415</v>
      </c>
      <c r="C20">
        <f ca="1">COUNTIFS(Table2[Date Notified (Adjusted)],"&gt;="&amp;start125,Table2[Date Notified (Adjusted)],"&lt;="&amp;closeREP,Table2[Level of Review Required],"*"&amp;$E$1&amp;"*",Table2[rationale is  too short],"red")</f>
        <v>0</v>
      </c>
      <c r="D20" s="143">
        <f t="shared" ca="1" si="2"/>
        <v>0</v>
      </c>
      <c r="E20" s="135" t="e">
        <f t="shared" ca="1" si="0"/>
        <v>#DIV/0!</v>
      </c>
    </row>
    <row r="21" spans="1:5" x14ac:dyDescent="0.25">
      <c r="A21" s="136" t="s">
        <v>147</v>
      </c>
      <c r="B21" s="134" t="s">
        <v>395</v>
      </c>
      <c r="C21" s="134">
        <f ca="1">COUNTIFS(Table2[Date Notified (Adjusted)],"&gt;="&amp;start125,Table2[Date Notified (Adjusted)],"&lt;="&amp;closeREP,Table2[Level of Review Required],"*"&amp;$E$1&amp;"*",Table2[Level of Independence required],"")</f>
        <v>0</v>
      </c>
      <c r="D21" s="143">
        <f t="shared" ca="1" si="2"/>
        <v>0</v>
      </c>
      <c r="E21" s="135" t="e">
        <f t="shared" ca="1" si="0"/>
        <v>#DIV/0!</v>
      </c>
    </row>
    <row r="22" spans="1:5" ht="30" x14ac:dyDescent="0.25">
      <c r="A22" s="147" t="s">
        <v>410</v>
      </c>
      <c r="B22" s="134" t="s">
        <v>394</v>
      </c>
      <c r="C22" s="134">
        <f ca="1">COUNTIFS(Table2[Date Notified (Adjusted)],"&gt;="&amp;start125,Table2[Date Notified (Adjusted)],"&lt;="&amp;closeREP,Table2[Level of Review Required],"*"&amp;$E$1&amp;"*",Table2[Date Review Accepted by Commissioner],"",Table2[Review Status],"*complete*")</f>
        <v>0</v>
      </c>
      <c r="D22" s="143">
        <f t="shared" ca="1" si="2"/>
        <v>0</v>
      </c>
      <c r="E22" s="135" t="e">
        <f t="shared" ca="1" si="0"/>
        <v>#DIV/0!</v>
      </c>
    </row>
    <row r="23" spans="1:5" x14ac:dyDescent="0.25">
      <c r="A23" s="437" t="s">
        <v>281</v>
      </c>
      <c r="B23" s="134" t="s">
        <v>395</v>
      </c>
      <c r="C23" s="134">
        <f ca="1">COUNTIFS(Table2[Date Notified (Adjusted)],"&gt;="&amp;start125,Table2[Date Notified (Adjusted)],"&lt;="&amp;closeREP,Table2[Level of Review Required],"*"&amp;$E$1&amp;"*",Table2[name reviewer],"red")</f>
        <v>0</v>
      </c>
      <c r="D23" s="143">
        <f t="shared" ca="1" si="2"/>
        <v>0</v>
      </c>
      <c r="E23" s="135" t="e">
        <f t="shared" ca="1" si="0"/>
        <v>#DIV/0!</v>
      </c>
    </row>
    <row r="24" spans="1:5" x14ac:dyDescent="0.25">
      <c r="A24" s="438"/>
      <c r="B24" s="142" t="s">
        <v>406</v>
      </c>
      <c r="C24">
        <f ca="1">IF(COUNTIFS(Table2[Date Notified (Adjusted)],"&gt;="&amp;start125,Table2[Date Notified (Adjusted)],"&lt;="&amp;closeREP,Table2[Level of Review Required],"*"&amp;$E$1&amp;"*",Table2[reviewer name second check],"")=0,COUNTIFS(Table2[Date Notified (Adjusted)],"&gt;="&amp;start125,Table2[Date Notified (Adjusted)],"&lt;="&amp;closeREP,Table2[Level of Review Required],"*"&amp;$E$1&amp;"*",Table2[reviewer name second check],"&lt;&gt;*full*"),"")</f>
        <v>0</v>
      </c>
      <c r="D24" s="143">
        <f t="shared" ca="1" si="2"/>
        <v>0</v>
      </c>
      <c r="E24" s="135" t="e">
        <f t="shared" ca="1" si="0"/>
        <v>#DIV/0!</v>
      </c>
    </row>
    <row r="25" spans="1:5" x14ac:dyDescent="0.25">
      <c r="A25" s="439" t="s">
        <v>409</v>
      </c>
      <c r="B25" s="134" t="s">
        <v>395</v>
      </c>
      <c r="C25" s="134">
        <f ca="1">COUNTIFS(Table2[Date Notified (Adjusted)],"&gt;="&amp;start125,Table2[Date Notified (Adjusted)],"&lt;="&amp;closeREP,Table2[Level of Review Required],"*"&amp;$E$1&amp;"*",Table2[name commissioner],"red")</f>
        <v>0</v>
      </c>
      <c r="D25" s="143">
        <f t="shared" ca="1" si="2"/>
        <v>0</v>
      </c>
      <c r="E25" s="135" t="e">
        <f t="shared" ca="1" si="0"/>
        <v>#DIV/0!</v>
      </c>
    </row>
    <row r="26" spans="1:5" x14ac:dyDescent="0.25">
      <c r="A26" s="440"/>
      <c r="B26" s="142" t="s">
        <v>406</v>
      </c>
      <c r="C26">
        <f ca="1">IF(COUNTIFS(Table2[Date Notified (Adjusted)],"&gt;="&amp;start125,Table2[Date Notified (Adjusted)],"&lt;="&amp;closeREP,Table2[Level of Review Required],"*"&amp;$E$1&amp;"*",Table2[commissioner name second test],"")=0,COUNTIFS(Table2[Date Notified (Adjusted)],"&gt;="&amp;start125,Table2[Date Notified (Adjusted)],"&lt;="&amp;closeREP,Table2[Level of Review Required],"*"&amp;$E$1&amp;"*",Table2[commissioner name second test],"&lt;&gt;*full*"),"")</f>
        <v>0</v>
      </c>
      <c r="D26" s="143">
        <f t="shared" ca="1" si="2"/>
        <v>0</v>
      </c>
      <c r="E26" s="135" t="e">
        <f t="shared" ca="1" si="0"/>
        <v>#DIV/0!</v>
      </c>
    </row>
    <row r="27" spans="1:5" x14ac:dyDescent="0.25">
      <c r="A27" s="434" t="s">
        <v>283</v>
      </c>
      <c r="B27" s="134" t="s">
        <v>395</v>
      </c>
      <c r="C27" s="134">
        <f ca="1">COUNTIFS(Table2[Date Notified (Adjusted)],"&gt;="&amp;start125,Table2[Date Notified (Adjusted)],"&lt;="&amp;closeREP,Table2[Level of Review Required],"*"&amp;$E$1&amp;"*",Table2[Statement of Findings],"")</f>
        <v>0</v>
      </c>
      <c r="D27" s="143">
        <f t="shared" ca="1" si="2"/>
        <v>0</v>
      </c>
      <c r="E27" s="135" t="e">
        <f t="shared" ca="1" si="0"/>
        <v>#DIV/0!</v>
      </c>
    </row>
    <row r="28" spans="1:5" ht="30" x14ac:dyDescent="0.25">
      <c r="A28" s="434"/>
      <c r="B28" s="134" t="s">
        <v>407</v>
      </c>
      <c r="C28" s="134">
        <f ca="1">COUNTIFS(Table2[Date Notified (Adjusted)],"&gt;="&amp;start125,Table2[Date Notified (Adjusted)],"&lt;="&amp;closeREP,Table2[Level of Review Required],"*"&amp;$E$1&amp;"*",Table2[Date Review Accepted by Commissioner],"&lt;&gt;",Table2[Statement of Findings],"")</f>
        <v>0</v>
      </c>
      <c r="D28" s="145">
        <f ca="1">D$5</f>
        <v>0</v>
      </c>
      <c r="E28" s="135" t="e">
        <f t="shared" ca="1" si="0"/>
        <v>#DIV/0!</v>
      </c>
    </row>
    <row r="29" spans="1:5" x14ac:dyDescent="0.25">
      <c r="A29" s="434" t="s">
        <v>284</v>
      </c>
      <c r="B29" s="134" t="s">
        <v>265</v>
      </c>
      <c r="C29" s="134">
        <f ca="1">COUNTIFS(Table2[Date Notified (Adjusted)],"&gt;="&amp;start125,Table2[Date Notified (Adjusted)],"&lt;="&amp;closeREP,Table2[Level of Review Required],"*"&amp;$E$1&amp;"*",Table2[Corrective actions to reduce reoccurence],"")</f>
        <v>0</v>
      </c>
      <c r="D29" s="143">
        <f t="shared" ref="D29" ca="1" si="3">D$3</f>
        <v>0</v>
      </c>
      <c r="E29" s="135" t="e">
        <f t="shared" ca="1" si="0"/>
        <v>#DIV/0!</v>
      </c>
    </row>
    <row r="30" spans="1:5" ht="30" x14ac:dyDescent="0.25">
      <c r="A30" s="434"/>
      <c r="B30" s="134" t="s">
        <v>407</v>
      </c>
      <c r="C30" s="134">
        <f ca="1">COUNTIFS(Table2[Date Notified (Adjusted)],"&gt;="&amp;start125,Table2[Date Notified (Adjusted)],"&lt;="&amp;closeREP,Table2[Level of Review Required],"*"&amp;$E$1&amp;"*",Table2[Date Review Accepted by Commissioner],"&lt;&gt;",Table2[Corrective actions to reduce reoccurence],"")</f>
        <v>0</v>
      </c>
      <c r="D30" s="145">
        <f ca="1">D$5</f>
        <v>0</v>
      </c>
      <c r="E30" s="135" t="e">
        <f t="shared" ca="1" si="0"/>
        <v>#DIV/0!</v>
      </c>
    </row>
    <row r="31" spans="1:5" x14ac:dyDescent="0.25">
      <c r="A31" s="434" t="s">
        <v>229</v>
      </c>
      <c r="B31" s="134" t="s">
        <v>265</v>
      </c>
      <c r="C31" s="134">
        <f ca="1">COUNTIFS(Table2[Date Notified (Adjusted)],"&gt;="&amp;start125,Table2[Date Notified (Adjusted)],"&lt;="&amp;closeREP,Table2[Level of Review Required],"*"&amp;$E$1&amp;"*",Table2[Main contributory factors HSE],"")</f>
        <v>0</v>
      </c>
      <c r="D31" s="143">
        <f t="shared" ref="D31" ca="1" si="4">D$3</f>
        <v>0</v>
      </c>
      <c r="E31" s="135" t="e">
        <f t="shared" ca="1" si="0"/>
        <v>#DIV/0!</v>
      </c>
    </row>
    <row r="32" spans="1:5" ht="30" x14ac:dyDescent="0.25">
      <c r="A32" s="434"/>
      <c r="B32" s="134" t="s">
        <v>407</v>
      </c>
      <c r="C32" s="134">
        <f ca="1">COUNTIFS(Table2[Date Notified (Adjusted)],"&gt;="&amp;start125,Table2[Date Notified (Adjusted)],"&lt;="&amp;closeREP,Table2[Level of Review Required],"*"&amp;$E$1&amp;"*",Table2[Date Review Accepted by Commissioner],"&lt;&gt;",Table2[Main contributory factors HSE],"")</f>
        <v>0</v>
      </c>
      <c r="D32" s="145">
        <f ca="1">D$5</f>
        <v>0</v>
      </c>
      <c r="E32" s="135" t="e">
        <f t="shared" ca="1" si="0"/>
        <v>#DIV/0!</v>
      </c>
    </row>
    <row r="33" spans="1:5" x14ac:dyDescent="0.25">
      <c r="A33" t="s">
        <v>408</v>
      </c>
    </row>
    <row r="34" spans="1:5" x14ac:dyDescent="0.25">
      <c r="A34" t="s">
        <v>412</v>
      </c>
    </row>
    <row r="37" spans="1:5" ht="32.25" customHeight="1" x14ac:dyDescent="0.25">
      <c r="A37" s="150" t="s">
        <v>413</v>
      </c>
      <c r="B37" s="138"/>
      <c r="C37" s="138"/>
      <c r="D37" s="138"/>
      <c r="E37" s="138"/>
    </row>
    <row r="38" spans="1:5" ht="75" x14ac:dyDescent="0.25">
      <c r="A38" s="148" t="str">
        <f>CONCATENATE("What is recorded for LR=",$E$1)</f>
        <v>What is recorded for LR=Aggregate</v>
      </c>
      <c r="B38" s="148" t="s">
        <v>321</v>
      </c>
      <c r="C38" s="148" t="s">
        <v>414</v>
      </c>
      <c r="D38" s="148" t="s">
        <v>469</v>
      </c>
      <c r="E38" s="148" t="s">
        <v>82</v>
      </c>
    </row>
    <row r="39" spans="1:5" x14ac:dyDescent="0.25">
      <c r="A39" s="148" t="str">
        <f>CONCATENATE("LR ",$E$1," total-&gt;")</f>
        <v>LR Aggregate total-&gt;</v>
      </c>
      <c r="B39" s="134">
        <f ca="1">COUNTIFS(Table2[Date Notified (Adjusted)],"&gt;="&amp;start125,Table2[Date Notified (Adjusted)],"&lt;="&amp;closeREP,Table2[Level of Review Required],"*"&amp;$E$1&amp;"*",Table2[Date Review Accepted by Commissioner],"&lt;&gt;")</f>
        <v>0</v>
      </c>
      <c r="C39" s="134">
        <f ca="1">COUNTIFS(Table2[Date Notified (Adjusted)],"&gt;="&amp;start125,Table2[Date Notified (Adjusted)],"&lt;="&amp;closeREP,Table2[Level of Review Required],"*"&amp;$E$1&amp;"*",Table2[Date Review Accepted by Commissioner],"",Table2[Review Status],"*complete*")</f>
        <v>0</v>
      </c>
      <c r="D39" s="134">
        <f ca="1">COUNTIFS(Table2[Date Notified (Adjusted)],"&gt;="&amp;start125,Table2[Date Notified (Adjusted)],"&lt;="&amp;closeREP,Table2[Level of Review Required],"*"&amp;$E$1&amp;"*",Table2[Date Review Accepted by Commissioner],"",Table2[Review Status],"&lt;&gt;*complete*")</f>
        <v>0</v>
      </c>
      <c r="E39" s="148">
        <f ca="1">SUM(B39:D39)</f>
        <v>0</v>
      </c>
    </row>
    <row r="40" spans="1:5" ht="25.5" x14ac:dyDescent="0.25">
      <c r="A40" s="149" t="str">
        <f>CONCATENATE("Statement of findings recorded for ",$E$1)</f>
        <v>Statement of findings recorded for Aggregate</v>
      </c>
      <c r="B40" s="134">
        <f ca="1">COUNTIFS(Table2[Date Notified (Adjusted)],"&gt;="&amp;start125,Table2[Date Notified (Adjusted)],"&lt;="&amp;closeREP,Table2[Level of Review Required],"*"&amp;$E$1&amp;"*",Table2[Date Review Accepted by Commissioner],"&lt;&gt;",Table2[Statement of Findings],"&lt;&gt;")</f>
        <v>0</v>
      </c>
      <c r="C40" s="134">
        <f ca="1">COUNTIFS(Table2[Date Notified (Adjusted)],"&gt;="&amp;start125,Table2[Date Notified (Adjusted)],"&lt;="&amp;closeREP,Table2[Level of Review Required],"*"&amp;$E$1&amp;"*",Table2[Date Review Accepted by Commissioner],"",Table2[Review Status],"*complete*",Table2[Statement of Findings],"&lt;&gt;")</f>
        <v>0</v>
      </c>
      <c r="D40" s="134">
        <f ca="1">COUNTIFS(Table2[Date Notified (Adjusted)],"&gt;="&amp;start125,Table2[Date Notified (Adjusted)],"&lt;="&amp;closeREP,Table2[Level of Review Required],"*"&amp;$E$1&amp;"*",Table2[Date Review Accepted by Commissioner],"",Table2[Review Status],"&lt;&gt;*complete*",Table2[Statement of Findings],"&lt;&gt;")</f>
        <v>0</v>
      </c>
      <c r="E40" s="148">
        <f t="shared" ref="E40:E42" ca="1" si="5">SUM(B40:D40)</f>
        <v>0</v>
      </c>
    </row>
    <row r="41" spans="1:5" ht="38.25" x14ac:dyDescent="0.25">
      <c r="A41" s="149" t="str">
        <f>CONCATENATE("Corrective actions to reduce reoccurrence recorded for ",$E$1)</f>
        <v>Corrective actions to reduce reoccurrence recorded for Aggregate</v>
      </c>
      <c r="B41" s="134">
        <f ca="1">COUNTIFS(Table2[Date Notified (Adjusted)],"&gt;="&amp;start125,Table2[Date Notified (Adjusted)],"&lt;="&amp;closeREP,Table2[Level of Review Required],"*"&amp;$E$1&amp;"*",Table2[Date Review Accepted by Commissioner],"&lt;&gt;",Table2[Corrective actions to reduce reoccurence],"&lt;&gt;")</f>
        <v>0</v>
      </c>
      <c r="C41" s="134">
        <f ca="1">COUNTIFS(Table2[Date Notified (Adjusted)],"&gt;="&amp;start125,Table2[Date Notified (Adjusted)],"&lt;="&amp;closeREP,Table2[Level of Review Required],"*"&amp;$E$1&amp;"*",Table2[Date Review Accepted by Commissioner],"",Table2[Review Status],"*complete*",Table2[Corrective actions to reduce reoccurence],"&lt;&gt;")</f>
        <v>0</v>
      </c>
      <c r="D41" s="134">
        <f ca="1">COUNTIFS(Table2[Date Notified (Adjusted)],"&gt;="&amp;start125,Table2[Date Notified (Adjusted)],"&lt;="&amp;closeREP,Table2[Level of Review Required],"*"&amp;$E$1&amp;"*",Table2[Date Review Accepted by Commissioner],"",Table2[Review Status],"&lt;&gt;*complete*",Table2[Corrective actions to reduce reoccurence],"&lt;&gt;")</f>
        <v>0</v>
      </c>
      <c r="E41" s="148">
        <f t="shared" ca="1" si="5"/>
        <v>0</v>
      </c>
    </row>
    <row r="42" spans="1:5" ht="25.5" x14ac:dyDescent="0.25">
      <c r="A42" s="149" t="str">
        <f>CONCATENATE("Main contributory factors HSE recorded for ",$E$1)</f>
        <v>Main contributory factors HSE recorded for Aggregate</v>
      </c>
      <c r="B42" s="134">
        <f ca="1">COUNTIFS(Table2[Date Notified (Adjusted)],"&gt;="&amp;start125,Table2[Date Notified (Adjusted)],"&lt;="&amp;closeREP,Table2[Level of Review Required],"*"&amp;$E$1&amp;"*",Table2[Date Review Accepted by Commissioner],"&lt;&gt;",Table2[Main contributory factors HSE],"&lt;&gt;")</f>
        <v>0</v>
      </c>
      <c r="C42" s="134">
        <f ca="1">COUNTIFS(Table2[Date Notified (Adjusted)],"&gt;="&amp;start125,Table2[Date Notified (Adjusted)],"&lt;="&amp;closeREP,Table2[Level of Review Required],"*"&amp;$E$1&amp;"*",Table2[Date Review Accepted by Commissioner],"",Table2[Review Status],"*complete*",Table2[Main contributory factors HSE],"&lt;&gt;")</f>
        <v>0</v>
      </c>
      <c r="D42" s="134">
        <f ca="1">COUNTIFS(Table2[Date Notified (Adjusted)],"&gt;="&amp;start125,Table2[Date Notified (Adjusted)],"&lt;="&amp;closeREP,Table2[Level of Review Required],"*"&amp;$E$1&amp;"*",Table2[Date Review Accepted by Commissioner],"",Table2[Review Status],"&lt;&gt;*complete*",Table2[Main contributory factors HSE],"&lt;&gt;")</f>
        <v>0</v>
      </c>
      <c r="E42" s="148">
        <f t="shared" ca="1" si="5"/>
        <v>0</v>
      </c>
    </row>
  </sheetData>
  <mergeCells count="11">
    <mergeCell ref="A8:A12"/>
    <mergeCell ref="A13:A15"/>
    <mergeCell ref="A16:A18"/>
    <mergeCell ref="B16:B17"/>
    <mergeCell ref="C17:E17"/>
    <mergeCell ref="A25:A26"/>
    <mergeCell ref="A27:A28"/>
    <mergeCell ref="A29:A30"/>
    <mergeCell ref="A31:A32"/>
    <mergeCell ref="A19:A20"/>
    <mergeCell ref="A23:A24"/>
  </mergeCells>
  <conditionalFormatting sqref="E8">
    <cfRule type="dataBar" priority="6">
      <dataBar>
        <cfvo type="num" val="0"/>
        <cfvo type="num" val="1"/>
        <color rgb="FFFF555A"/>
      </dataBar>
      <extLst>
        <ext xmlns:x14="http://schemas.microsoft.com/office/spreadsheetml/2009/9/main" uri="{B025F937-C7B1-47D3-B67F-A62EFF666E3E}">
          <x14:id>{DED1F679-98CF-4F19-A266-F2EF478A1BA5}</x14:id>
        </ext>
      </extLst>
    </cfRule>
  </conditionalFormatting>
  <conditionalFormatting sqref="E9:E16">
    <cfRule type="dataBar" priority="5">
      <dataBar>
        <cfvo type="num" val="0"/>
        <cfvo type="num" val="1"/>
        <color rgb="FFFF555A"/>
      </dataBar>
      <extLst>
        <ext xmlns:x14="http://schemas.microsoft.com/office/spreadsheetml/2009/9/main" uri="{B025F937-C7B1-47D3-B67F-A62EFF666E3E}">
          <x14:id>{248499BE-2FE3-4FE4-9CB5-C635BA09A098}</x14:id>
        </ext>
      </extLst>
    </cfRule>
  </conditionalFormatting>
  <conditionalFormatting sqref="E18">
    <cfRule type="dataBar" priority="4">
      <dataBar>
        <cfvo type="num" val="0"/>
        <cfvo type="num" val="1"/>
        <color rgb="FFFF555A"/>
      </dataBar>
      <extLst>
        <ext xmlns:x14="http://schemas.microsoft.com/office/spreadsheetml/2009/9/main" uri="{B025F937-C7B1-47D3-B67F-A62EFF666E3E}">
          <x14:id>{BA0981DD-5144-4C56-B7C5-AB41511F6DF9}</x14:id>
        </ext>
      </extLst>
    </cfRule>
  </conditionalFormatting>
  <conditionalFormatting sqref="E21:E32">
    <cfRule type="dataBar" priority="3">
      <dataBar>
        <cfvo type="num" val="0"/>
        <cfvo type="num" val="1"/>
        <color rgb="FFFF555A"/>
      </dataBar>
      <extLst>
        <ext xmlns:x14="http://schemas.microsoft.com/office/spreadsheetml/2009/9/main" uri="{B025F937-C7B1-47D3-B67F-A62EFF666E3E}">
          <x14:id>{3B35B041-9568-4B14-A734-7EDDF799B377}</x14:id>
        </ext>
      </extLst>
    </cfRule>
  </conditionalFormatting>
  <conditionalFormatting sqref="E19:E20">
    <cfRule type="dataBar" priority="2">
      <dataBar>
        <cfvo type="num" val="0"/>
        <cfvo type="num" val="1"/>
        <color rgb="FFFF555A"/>
      </dataBar>
      <extLst>
        <ext xmlns:x14="http://schemas.microsoft.com/office/spreadsheetml/2009/9/main" uri="{B025F937-C7B1-47D3-B67F-A62EFF666E3E}">
          <x14:id>{305AF6DA-E314-41E6-9FFE-29FCBE8D35B8}</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DED1F679-98CF-4F19-A266-F2EF478A1BA5}">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248499BE-2FE3-4FE4-9CB5-C635BA09A098}">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BA0981DD-5144-4C56-B7C5-AB41511F6DF9}">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3B35B041-9568-4B14-A734-7EDDF799B377}">
            <x14:dataBar minLength="0" maxLength="100" gradient="0" direction="leftToRight">
              <x14:cfvo type="num">
                <xm:f>0</xm:f>
              </x14:cfvo>
              <x14:cfvo type="num">
                <xm:f>1</xm:f>
              </x14:cfvo>
              <x14:negativeFillColor rgb="FFFF0000"/>
              <x14:axisColor rgb="FF000000"/>
            </x14:dataBar>
          </x14:cfRule>
          <xm:sqref>E21:E32</xm:sqref>
        </x14:conditionalFormatting>
        <x14:conditionalFormatting xmlns:xm="http://schemas.microsoft.com/office/excel/2006/main">
          <x14:cfRule type="dataBar" id="{305AF6DA-E314-41E6-9FFE-29FCBE8D35B8}">
            <x14:dataBar minLength="0" maxLength="100" gradient="0" direction="leftToRight">
              <x14:cfvo type="num">
                <xm:f>0</xm:f>
              </x14:cfvo>
              <x14:cfvo type="num">
                <xm:f>1</xm:f>
              </x14:cfvo>
              <x14:negativeFillColor rgb="FFFF0000"/>
              <x14:axisColor rgb="FF000000"/>
            </x14:dataBar>
          </x14:cfRule>
          <xm:sqref>E19:E20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2"/>
  <sheetViews>
    <sheetView showGridLines="0" workbookViewId="0">
      <selection activeCell="H28" sqref="H28"/>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",C1,D1)</f>
        <v>Level of Review Required (LR) is No Further Review - NFR</v>
      </c>
      <c r="B1" s="138"/>
      <c r="C1" s="146" t="s">
        <v>418</v>
      </c>
      <c r="D1" s="146" t="s">
        <v>222</v>
      </c>
      <c r="E1" s="146" t="s">
        <v>417</v>
      </c>
    </row>
    <row r="2" spans="1:5" ht="15.75" customHeight="1" x14ac:dyDescent="0.25">
      <c r="A2" t="s">
        <v>400</v>
      </c>
    </row>
    <row r="3" spans="1:5" ht="15.75" customHeight="1" x14ac:dyDescent="0.25">
      <c r="A3" s="140" t="str">
        <f>CONCATENATE("Total number of records with LR = ",D1)</f>
        <v>Total number of records with LR = NFR</v>
      </c>
      <c r="B3" s="140"/>
      <c r="C3" s="140"/>
      <c r="D3" s="140">
        <f ca="1">COUNTIFS(Table2[Date Notified (Adjusted)],"&gt;="&amp;start125,Table2[Date Notified (Adjusted)],"&lt;="&amp;closeREP,Table2[Level of Review Required],"*"&amp;$E$1&amp;"*")</f>
        <v>0</v>
      </c>
    </row>
    <row r="4" spans="1:5" x14ac:dyDescent="0.25">
      <c r="A4" s="139" t="str">
        <f>CONCATENATE("Total number of records with LR = ",D1," and a Date Review Decision Made recorded")</f>
        <v>Total number of records with LR = NFR and a Date Review Decision Made recorded</v>
      </c>
      <c r="B4" s="139"/>
      <c r="C4" s="139"/>
      <c r="D4" s="139">
        <f ca="1">COUNTIFS(Table2[Date Notified (Adjusted)],"&gt;="&amp;start125,Table2[Date Notified (Adjusted)],"&lt;="&amp;closeREP,Table2[Level of Review Required],"*"&amp;$E$1&amp;"*",Table2[Date Review Decision Made],"&lt;&gt;")</f>
        <v>0</v>
      </c>
    </row>
    <row r="5" spans="1:5" ht="16.5" x14ac:dyDescent="0.3">
      <c r="A5" s="141" t="str">
        <f>CONCATENATE("Total number of records with LR =",D1," and a Date Review Accepted by Commissioner recorded")</f>
        <v>Total number of records with LR =NFR and a Date Review Accepted by Commissioner recorded</v>
      </c>
      <c r="B5" s="96"/>
      <c r="C5" s="96"/>
      <c r="D5" s="96">
        <f ca="1">COUNTIFS(Table2[Date Notified (Adjusted)],"&gt;="&amp;start125,Table2[Date Notified (Adjusted)],"&lt;="&amp;closeREP,Table2[Level of Review Required],"*"&amp;$E$1&amp;"*",Table2[Date Review Accepted by Commissioner],"&lt;&gt;")</f>
        <v>0</v>
      </c>
    </row>
    <row r="7" spans="1:5" ht="45" x14ac:dyDescent="0.25">
      <c r="A7" s="133" t="s">
        <v>390</v>
      </c>
      <c r="B7" s="133" t="s">
        <v>391</v>
      </c>
      <c r="C7" s="133" t="s">
        <v>397</v>
      </c>
      <c r="D7" s="133" t="s">
        <v>398</v>
      </c>
      <c r="E7" s="133" t="s">
        <v>399</v>
      </c>
    </row>
    <row r="8" spans="1:5" x14ac:dyDescent="0.25">
      <c r="A8" s="434" t="s">
        <v>276</v>
      </c>
      <c r="B8" s="134" t="s">
        <v>395</v>
      </c>
      <c r="C8" s="134">
        <f ca="1">COUNTIFS(Table2[Date Notified (Adjusted)],"&gt;="&amp;start125,Table2[Date Notified (Adjusted)],"&lt;="&amp;closeREP,Table2[Level of Review Required],"*"&amp;$E$1&amp;"*",Table2[Date Review Decision Made],"")</f>
        <v>0</v>
      </c>
      <c r="D8" s="143">
        <f ca="1">D3</f>
        <v>0</v>
      </c>
      <c r="E8" s="135" t="e">
        <f ca="1">C8/D8</f>
        <v>#DIV/0!</v>
      </c>
    </row>
    <row r="9" spans="1:5" x14ac:dyDescent="0.25">
      <c r="A9" s="434"/>
      <c r="B9" s="134" t="s">
        <v>396</v>
      </c>
      <c r="C9" s="134">
        <f ca="1">COUNTIFS(Table2[Date Notified (Adjusted)],"&gt;="&amp;start125,Table2[Date Notified (Adjusted)],"&lt;="&amp;closeREP,Table2[Level of Review Required],"*"&amp;$E$1&amp;"*",Table2[what is wrong],"*Decision Rev before DNAdj*")</f>
        <v>0</v>
      </c>
      <c r="D9" s="143">
        <f ca="1">D$3</f>
        <v>0</v>
      </c>
      <c r="E9" s="135" t="e">
        <f t="shared" ref="E9:E12" ca="1" si="0">C9/D9</f>
        <v>#DIV/0!</v>
      </c>
    </row>
    <row r="10" spans="1:5" x14ac:dyDescent="0.25">
      <c r="A10" s="434"/>
      <c r="B10" s="134" t="s">
        <v>392</v>
      </c>
      <c r="C10" s="134">
        <f ca="1">COUNTIFS(Table2[Date Notified (Adjusted)],"&gt;="&amp;start125,Table2[Date Notified (Adjusted)],"&lt;="&amp;closeREP,Table2[Level of Review Required],"*"&amp;$E$1&amp;"*",Table2[no more 7day decision],"other",Table2[Date Review Decision Made],"&lt;&gt;")</f>
        <v>0</v>
      </c>
      <c r="D10" s="144">
        <f ca="1">D4</f>
        <v>0</v>
      </c>
      <c r="E10" s="135" t="e">
        <f t="shared" ca="1" si="0"/>
        <v>#DIV/0!</v>
      </c>
    </row>
    <row r="11" spans="1:5" ht="16.5" customHeight="1" x14ac:dyDescent="0.25">
      <c r="A11" s="441" t="s">
        <v>207</v>
      </c>
      <c r="B11" s="134" t="s">
        <v>395</v>
      </c>
      <c r="C11" s="345">
        <f ca="1">COUNTIFS(Table2[Date Notified (Adjusted)],"&gt;="&amp;start125,Table2[Date Notified (Adjusted)],"&lt;="&amp;closeREP,Table2[Level of Review Required],"*"&amp;$E$1&amp;"*",Table2[Reason/Rationale for aggregate/no review],"")</f>
        <v>0</v>
      </c>
      <c r="D11" s="143">
        <f t="shared" ref="D11:D12" ca="1" si="1">D$3</f>
        <v>0</v>
      </c>
      <c r="E11" s="135" t="e">
        <f t="shared" ca="1" si="0"/>
        <v>#DIV/0!</v>
      </c>
    </row>
    <row r="12" spans="1:5" x14ac:dyDescent="0.25">
      <c r="A12" s="442"/>
      <c r="B12" s="134" t="s">
        <v>415</v>
      </c>
      <c r="C12" s="345">
        <f ca="1">COUNTIFS(Table2[Date Notified (Adjusted)],"&gt;="&amp;start125,Table2[Date Notified (Adjusted)],"&lt;="&amp;closeREP,Table2[Level of Review Required],"*"&amp;$E$1&amp;"*",Table2[rationale is  too short],"red")</f>
        <v>0</v>
      </c>
      <c r="D12" s="143">
        <f t="shared" ca="1" si="1"/>
        <v>0</v>
      </c>
      <c r="E12" s="135" t="e">
        <f t="shared" ca="1" si="0"/>
        <v>#DIV/0!</v>
      </c>
    </row>
  </sheetData>
  <mergeCells count="2">
    <mergeCell ref="A8:A10"/>
    <mergeCell ref="A11:A12"/>
  </mergeCells>
  <conditionalFormatting sqref="E8">
    <cfRule type="dataBar" priority="5">
      <dataBar>
        <cfvo type="num" val="0"/>
        <cfvo type="num" val="1"/>
        <color rgb="FFFF555A"/>
      </dataBar>
      <extLst>
        <ext xmlns:x14="http://schemas.microsoft.com/office/spreadsheetml/2009/9/main" uri="{B025F937-C7B1-47D3-B67F-A62EFF666E3E}">
          <x14:id>{E8D5802D-2E06-46BC-9C60-3C8E336B3446}</x14:id>
        </ext>
      </extLst>
    </cfRule>
  </conditionalFormatting>
  <conditionalFormatting sqref="E9:E10">
    <cfRule type="dataBar" priority="4">
      <dataBar>
        <cfvo type="num" val="0"/>
        <cfvo type="num" val="1"/>
        <color rgb="FFFF555A"/>
      </dataBar>
      <extLst>
        <ext xmlns:x14="http://schemas.microsoft.com/office/spreadsheetml/2009/9/main" uri="{B025F937-C7B1-47D3-B67F-A62EFF666E3E}">
          <x14:id>{5630F226-6FAA-420C-8BB2-A3EF6221F072}</x14:id>
        </ext>
      </extLst>
    </cfRule>
  </conditionalFormatting>
  <conditionalFormatting sqref="E11:E12">
    <cfRule type="dataBar" priority="1">
      <dataBar>
        <cfvo type="num" val="0"/>
        <cfvo type="num" val="1"/>
        <color rgb="FFFF555A"/>
      </dataBar>
      <extLst>
        <ext xmlns:x14="http://schemas.microsoft.com/office/spreadsheetml/2009/9/main" uri="{B025F937-C7B1-47D3-B67F-A62EFF666E3E}">
          <x14:id>{E0AFC272-06F4-478D-A1B7-0D9B1C27E285}</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E8D5802D-2E06-46BC-9C60-3C8E336B3446}">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5630F226-6FAA-420C-8BB2-A3EF6221F072}">
            <x14:dataBar minLength="0" maxLength="100" gradient="0" direction="leftToRight">
              <x14:cfvo type="num">
                <xm:f>0</xm:f>
              </x14:cfvo>
              <x14:cfvo type="num">
                <xm:f>1</xm:f>
              </x14:cfvo>
              <x14:negativeFillColor rgb="FFFF0000"/>
              <x14:axisColor rgb="FF000000"/>
            </x14:dataBar>
          </x14:cfRule>
          <xm:sqref>E9:E10</xm:sqref>
        </x14:conditionalFormatting>
        <x14:conditionalFormatting xmlns:xm="http://schemas.microsoft.com/office/excel/2006/main">
          <x14:cfRule type="dataBar" id="{E0AFC272-06F4-478D-A1B7-0D9B1C27E285}">
            <x14:dataBar minLength="0" maxLength="100" gradient="0" direction="leftToRight">
              <x14:cfvo type="num">
                <xm:f>0</xm:f>
              </x14:cfvo>
              <x14:cfvo type="num">
                <xm:f>1</xm:f>
              </x14:cfvo>
              <x14:negativeFillColor rgb="FFFF0000"/>
              <x14:axisColor rgb="FF000000"/>
            </x14:dataBar>
          </x14:cfRule>
          <xm:sqref>E11:E12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CC99"/>
  </sheetPr>
  <dimension ref="B1:Y38"/>
  <sheetViews>
    <sheetView showGridLines="0" topLeftCell="A4" workbookViewId="0">
      <selection activeCell="Q26" sqref="Q26"/>
    </sheetView>
  </sheetViews>
  <sheetFormatPr defaultRowHeight="15" x14ac:dyDescent="0.25"/>
  <cols>
    <col min="1" max="1" width="8.28515625" customWidth="1"/>
    <col min="3" max="4" width="9.140625" hidden="1" customWidth="1"/>
    <col min="6" max="6" width="9.42578125" customWidth="1"/>
    <col min="21" max="21" width="0" hidden="1" customWidth="1"/>
    <col min="22" max="22" width="2.5703125" customWidth="1"/>
    <col min="23" max="23" width="8" customWidth="1"/>
    <col min="24" max="24" width="7" customWidth="1"/>
    <col min="25" max="25" width="10.7109375" customWidth="1"/>
  </cols>
  <sheetData>
    <row r="1" spans="2:25" ht="69.75" customHeight="1" x14ac:dyDescent="0.3">
      <c r="E1" s="396" t="s">
        <v>485</v>
      </c>
      <c r="F1" s="396"/>
      <c r="G1" s="396"/>
      <c r="H1" s="396"/>
      <c r="I1" s="396"/>
      <c r="J1" s="396"/>
      <c r="K1" s="396"/>
      <c r="L1" s="396"/>
      <c r="M1" s="396"/>
      <c r="N1" s="396"/>
      <c r="O1" s="396"/>
      <c r="P1" s="396"/>
      <c r="Q1" s="396"/>
      <c r="R1" s="396"/>
      <c r="S1" s="396"/>
      <c r="T1" s="396"/>
      <c r="U1" s="396"/>
      <c r="V1" s="396"/>
      <c r="W1" s="396"/>
      <c r="X1" s="396"/>
    </row>
    <row r="2" spans="2:25" ht="29.25" x14ac:dyDescent="0.25">
      <c r="B2" s="320"/>
      <c r="C2" s="321"/>
      <c r="D2" s="322"/>
      <c r="E2" s="323">
        <f ca="1">start125</f>
        <v>44470</v>
      </c>
      <c r="F2" s="323">
        <f ca="1">DATE(YEAR(E2),MONTH(E2)+1,1)</f>
        <v>44501</v>
      </c>
      <c r="G2" s="323">
        <f t="shared" ref="G2:U2" ca="1" si="0">DATE(YEAR(F2),MONTH(F2)+1,1)</f>
        <v>44531</v>
      </c>
      <c r="H2" s="323">
        <f t="shared" ca="1" si="0"/>
        <v>44562</v>
      </c>
      <c r="I2" s="323">
        <f t="shared" ca="1" si="0"/>
        <v>44593</v>
      </c>
      <c r="J2" s="323">
        <f t="shared" ca="1" si="0"/>
        <v>44621</v>
      </c>
      <c r="K2" s="323">
        <f t="shared" ca="1" si="0"/>
        <v>44652</v>
      </c>
      <c r="L2" s="323">
        <f t="shared" ca="1" si="0"/>
        <v>44682</v>
      </c>
      <c r="M2" s="323">
        <f t="shared" ca="1" si="0"/>
        <v>44713</v>
      </c>
      <c r="N2" s="323">
        <f t="shared" ca="1" si="0"/>
        <v>44743</v>
      </c>
      <c r="O2" s="323">
        <f t="shared" ca="1" si="0"/>
        <v>44774</v>
      </c>
      <c r="P2" s="323">
        <f t="shared" ca="1" si="0"/>
        <v>44805</v>
      </c>
      <c r="Q2" s="323">
        <f t="shared" ca="1" si="0"/>
        <v>44835</v>
      </c>
      <c r="R2" s="323">
        <f t="shared" ca="1" si="0"/>
        <v>44866</v>
      </c>
      <c r="S2" s="323">
        <f t="shared" ca="1" si="0"/>
        <v>44896</v>
      </c>
      <c r="T2" s="323">
        <f t="shared" ca="1" si="0"/>
        <v>44927</v>
      </c>
      <c r="U2" s="323">
        <f t="shared" ca="1" si="0"/>
        <v>44958</v>
      </c>
      <c r="V2" s="322"/>
      <c r="W2" s="346" t="s">
        <v>269</v>
      </c>
      <c r="X2" s="325" t="s">
        <v>245</v>
      </c>
      <c r="Y2" s="347" t="s">
        <v>244</v>
      </c>
    </row>
    <row r="3" spans="2:25" x14ac:dyDescent="0.25">
      <c r="B3" s="327" t="s">
        <v>256</v>
      </c>
      <c r="C3" s="13"/>
      <c r="D3" s="210" t="s">
        <v>121</v>
      </c>
      <c r="E3" s="348">
        <f ca="1">COUNTIFS(Table2[Date Notified (Adjusted)],"&gt;="&amp;E$2,Table2[Date Notified (Adjusted)],"&lt;"&amp;F$2,Table2[wrong sequence],"wrong*",Table2[Calculated Location],"*"&amp;$D3&amp;"*")</f>
        <v>0</v>
      </c>
      <c r="F3" s="13">
        <f ca="1">COUNTIFS(Table2[Date Notified (Adjusted)],"&gt;="&amp;F$2,Table2[Date Notified (Adjusted)],"&lt;"&amp;G$2,Table2[wrong sequence],"wrong*",Table2[Calculated Location],"*"&amp;$D3&amp;"*")</f>
        <v>0</v>
      </c>
      <c r="G3" s="13">
        <f ca="1">COUNTIFS(Table2[Date Notified (Adjusted)],"&gt;="&amp;G$2,Table2[Date Notified (Adjusted)],"&lt;"&amp;H$2,Table2[wrong sequence],"wrong*",Table2[Calculated Location],"*"&amp;$D3&amp;"*")</f>
        <v>0</v>
      </c>
      <c r="H3" s="13">
        <f ca="1">COUNTIFS(Table2[Date Notified (Adjusted)],"&gt;="&amp;H$2,Table2[Date Notified (Adjusted)],"&lt;"&amp;I$2,Table2[wrong sequence],"wrong*",Table2[Calculated Location],"*"&amp;$D3&amp;"*")</f>
        <v>0</v>
      </c>
      <c r="I3" s="13">
        <f ca="1">COUNTIFS(Table2[Date Notified (Adjusted)],"&gt;="&amp;I$2,Table2[Date Notified (Adjusted)],"&lt;"&amp;J$2,Table2[wrong sequence],"wrong*",Table2[Calculated Location],"*"&amp;$D3&amp;"*")</f>
        <v>0</v>
      </c>
      <c r="J3" s="13">
        <f ca="1">COUNTIFS(Table2[Date Notified (Adjusted)],"&gt;="&amp;J$2,Table2[Date Notified (Adjusted)],"&lt;"&amp;K$2,Table2[wrong sequence],"wrong*",Table2[Calculated Location],"*"&amp;$D3&amp;"*")</f>
        <v>0</v>
      </c>
      <c r="K3" s="13">
        <f ca="1">COUNTIFS(Table2[Date Notified (Adjusted)],"&gt;="&amp;K$2,Table2[Date Notified (Adjusted)],"&lt;"&amp;L$2,Table2[wrong sequence],"wrong*",Table2[Calculated Location],"*"&amp;$D3&amp;"*")</f>
        <v>0</v>
      </c>
      <c r="L3" s="13">
        <f ca="1">COUNTIFS(Table2[Date Notified (Adjusted)],"&gt;="&amp;L$2,Table2[Date Notified (Adjusted)],"&lt;"&amp;M$2,Table2[wrong sequence],"wrong*",Table2[Calculated Location],"*"&amp;$D3&amp;"*")</f>
        <v>0</v>
      </c>
      <c r="M3" s="13">
        <f ca="1">COUNTIFS(Table2[Date Notified (Adjusted)],"&gt;="&amp;M$2,Table2[Date Notified (Adjusted)],"&lt;"&amp;N$2,Table2[wrong sequence],"wrong*",Table2[Calculated Location],"*"&amp;$D3&amp;"*")</f>
        <v>0</v>
      </c>
      <c r="N3" s="13">
        <f ca="1">COUNTIFS(Table2[Date Notified (Adjusted)],"&gt;="&amp;N$2,Table2[Date Notified (Adjusted)],"&lt;"&amp;O$2,Table2[wrong sequence],"wrong*",Table2[Calculated Location],"*"&amp;$D3&amp;"*")</f>
        <v>0</v>
      </c>
      <c r="O3" s="13">
        <f ca="1">COUNTIFS(Table2[Date Notified (Adjusted)],"&gt;="&amp;O$2,Table2[Date Notified (Adjusted)],"&lt;"&amp;P$2,Table2[wrong sequence],"wrong*",Table2[Calculated Location],"*"&amp;$D3&amp;"*")</f>
        <v>0</v>
      </c>
      <c r="P3" s="13">
        <f ca="1">COUNTIFS(Table2[Date Notified (Adjusted)],"&gt;="&amp;P$2,Table2[Date Notified (Adjusted)],"&lt;"&amp;Q$2,Table2[wrong sequence],"wrong*",Table2[Calculated Location],"*"&amp;$D3&amp;"*")</f>
        <v>0</v>
      </c>
      <c r="Q3" s="13">
        <f ca="1">COUNTIFS(Table2[Date Notified (Adjusted)],"&gt;="&amp;Q$2,Table2[Date Notified (Adjusted)],"&lt;"&amp;R$2,Table2[wrong sequence],"wrong*",Table2[Calculated Location],"*"&amp;$D3&amp;"*")</f>
        <v>0</v>
      </c>
      <c r="R3" s="13">
        <f ca="1">COUNTIFS(Table2[Date Notified (Adjusted)],"&gt;="&amp;R$2,Table2[Date Notified (Adjusted)],"&lt;"&amp;S$2,Table2[wrong sequence],"wrong*",Table2[Calculated Location],"*"&amp;$D3&amp;"*")</f>
        <v>0</v>
      </c>
      <c r="S3" s="13">
        <f ca="1">COUNTIFS(Table2[Date Notified (Adjusted)],"&gt;="&amp;S$2,Table2[Date Notified (Adjusted)],"&lt;"&amp;T$2,Table2[wrong sequence],"wrong*",Table2[Calculated Location],"*"&amp;$D3&amp;"*")</f>
        <v>0</v>
      </c>
      <c r="T3" s="13">
        <f ca="1">COUNTIFS(Table2[Date Notified (Adjusted)],"&gt;="&amp;T$2,Table2[Date Notified (Adjusted)],"&lt;"&amp;U$2,Table2[wrong sequence],"wrong*",Table2[Calculated Location],"*"&amp;$D3&amp;"*")</f>
        <v>0</v>
      </c>
      <c r="U3" s="13"/>
      <c r="V3" s="13"/>
      <c r="W3" s="13">
        <f t="shared" ref="W3:W10" ca="1" si="1">SUM(E3:V3)</f>
        <v>0</v>
      </c>
      <c r="X3" s="329" t="e">
        <f ca="1">W3/Y3</f>
        <v>#DIV/0!</v>
      </c>
      <c r="Y3" s="330">
        <f ca="1">COUNTIFS(Table2[Date Notified (Adjusted)],"&gt;="&amp;start125,Table2[Date Notified (Adjusted)],"&lt;="&amp;closeREP,Table2[Calculated Location],"*"&amp;$D3&amp;"*")</f>
        <v>0</v>
      </c>
    </row>
    <row r="4" spans="2:25" x14ac:dyDescent="0.25">
      <c r="B4" s="327" t="s">
        <v>234</v>
      </c>
      <c r="C4" s="13"/>
      <c r="D4" s="210" t="s">
        <v>118</v>
      </c>
      <c r="E4" s="348">
        <f ca="1">COUNTIFS(Table2[Date Notified (Adjusted)],"&gt;="&amp;E$2,Table2[Date Notified (Adjusted)],"&lt;"&amp;F$2,Table2[wrong sequence],"wrong*",Table2[Calculated Location],"*"&amp;$D4&amp;"*")</f>
        <v>0</v>
      </c>
      <c r="F4" s="13">
        <f ca="1">COUNTIFS(Table2[Date Notified (Adjusted)],"&gt;="&amp;F$2,Table2[Date Notified (Adjusted)],"&lt;"&amp;G$2,Table2[wrong sequence],"wrong*",Table2[Calculated Location],"*"&amp;$D4&amp;"*")</f>
        <v>0</v>
      </c>
      <c r="G4" s="13">
        <f ca="1">COUNTIFS(Table2[Date Notified (Adjusted)],"&gt;="&amp;G$2,Table2[Date Notified (Adjusted)],"&lt;"&amp;H$2,Table2[wrong sequence],"wrong*",Table2[Calculated Location],"*"&amp;$D4&amp;"*")</f>
        <v>0</v>
      </c>
      <c r="H4" s="13">
        <f ca="1">COUNTIFS(Table2[Date Notified (Adjusted)],"&gt;="&amp;H$2,Table2[Date Notified (Adjusted)],"&lt;"&amp;I$2,Table2[wrong sequence],"wrong*",Table2[Calculated Location],"*"&amp;$D4&amp;"*")</f>
        <v>0</v>
      </c>
      <c r="I4" s="13">
        <f ca="1">COUNTIFS(Table2[Date Notified (Adjusted)],"&gt;="&amp;I$2,Table2[Date Notified (Adjusted)],"&lt;"&amp;J$2,Table2[wrong sequence],"wrong*",Table2[Calculated Location],"*"&amp;$D4&amp;"*")</f>
        <v>0</v>
      </c>
      <c r="J4" s="13">
        <f ca="1">COUNTIFS(Table2[Date Notified (Adjusted)],"&gt;="&amp;J$2,Table2[Date Notified (Adjusted)],"&lt;"&amp;K$2,Table2[wrong sequence],"wrong*",Table2[Calculated Location],"*"&amp;$D4&amp;"*")</f>
        <v>0</v>
      </c>
      <c r="K4" s="13">
        <f ca="1">COUNTIFS(Table2[Date Notified (Adjusted)],"&gt;="&amp;K$2,Table2[Date Notified (Adjusted)],"&lt;"&amp;L$2,Table2[wrong sequence],"wrong*",Table2[Calculated Location],"*"&amp;$D4&amp;"*")</f>
        <v>0</v>
      </c>
      <c r="L4" s="13">
        <f ca="1">COUNTIFS(Table2[Date Notified (Adjusted)],"&gt;="&amp;L$2,Table2[Date Notified (Adjusted)],"&lt;"&amp;M$2,Table2[wrong sequence],"wrong*",Table2[Calculated Location],"*"&amp;$D4&amp;"*")</f>
        <v>0</v>
      </c>
      <c r="M4" s="13">
        <f ca="1">COUNTIFS(Table2[Date Notified (Adjusted)],"&gt;="&amp;M$2,Table2[Date Notified (Adjusted)],"&lt;"&amp;N$2,Table2[wrong sequence],"wrong*",Table2[Calculated Location],"*"&amp;$D4&amp;"*")</f>
        <v>0</v>
      </c>
      <c r="N4" s="13">
        <f ca="1">COUNTIFS(Table2[Date Notified (Adjusted)],"&gt;="&amp;N$2,Table2[Date Notified (Adjusted)],"&lt;"&amp;O$2,Table2[wrong sequence],"wrong*",Table2[Calculated Location],"*"&amp;$D4&amp;"*")</f>
        <v>0</v>
      </c>
      <c r="O4" s="13">
        <f ca="1">COUNTIFS(Table2[Date Notified (Adjusted)],"&gt;="&amp;O$2,Table2[Date Notified (Adjusted)],"&lt;"&amp;P$2,Table2[wrong sequence],"wrong*",Table2[Calculated Location],"*"&amp;$D4&amp;"*")</f>
        <v>0</v>
      </c>
      <c r="P4" s="13">
        <f ca="1">COUNTIFS(Table2[Date Notified (Adjusted)],"&gt;="&amp;P$2,Table2[Date Notified (Adjusted)],"&lt;"&amp;Q$2,Table2[wrong sequence],"wrong*",Table2[Calculated Location],"*"&amp;$D4&amp;"*")</f>
        <v>0</v>
      </c>
      <c r="Q4" s="13">
        <f ca="1">COUNTIFS(Table2[Date Notified (Adjusted)],"&gt;="&amp;Q$2,Table2[Date Notified (Adjusted)],"&lt;"&amp;R$2,Table2[wrong sequence],"wrong*",Table2[Calculated Location],"*"&amp;$D4&amp;"*")</f>
        <v>0</v>
      </c>
      <c r="R4" s="13">
        <f ca="1">COUNTIFS(Table2[Date Notified (Adjusted)],"&gt;="&amp;R$2,Table2[Date Notified (Adjusted)],"&lt;"&amp;S$2,Table2[wrong sequence],"wrong*",Table2[Calculated Location],"*"&amp;$D4&amp;"*")</f>
        <v>0</v>
      </c>
      <c r="S4" s="13">
        <f ca="1">COUNTIFS(Table2[Date Notified (Adjusted)],"&gt;="&amp;S$2,Table2[Date Notified (Adjusted)],"&lt;"&amp;T$2,Table2[wrong sequence],"wrong*",Table2[Calculated Location],"*"&amp;$D4&amp;"*")</f>
        <v>0</v>
      </c>
      <c r="T4" s="13">
        <f ca="1">COUNTIFS(Table2[Date Notified (Adjusted)],"&gt;="&amp;T$2,Table2[Date Notified (Adjusted)],"&lt;"&amp;U$2,Table2[wrong sequence],"wrong*",Table2[Calculated Location],"*"&amp;$D4&amp;"*")</f>
        <v>0</v>
      </c>
      <c r="U4" s="13"/>
      <c r="V4" s="13"/>
      <c r="W4" s="13">
        <f t="shared" ca="1" si="1"/>
        <v>0</v>
      </c>
      <c r="X4" s="329" t="e">
        <f t="shared" ref="X4:X21" ca="1" si="2">W4/Y4</f>
        <v>#DIV/0!</v>
      </c>
      <c r="Y4" s="330">
        <f ca="1">COUNTIFS(Table2[Date Notified (Adjusted)],"&gt;="&amp;start125,Table2[Date Notified (Adjusted)],"&lt;="&amp;closeREP,Table2[Calculated Location],"*"&amp;$D4&amp;"*")</f>
        <v>0</v>
      </c>
    </row>
    <row r="5" spans="2:25" x14ac:dyDescent="0.25">
      <c r="B5" s="327" t="s">
        <v>257</v>
      </c>
      <c r="C5" s="210"/>
      <c r="D5" s="210" t="s">
        <v>119</v>
      </c>
      <c r="E5" s="348">
        <f ca="1">COUNTIFS(Table2[Date Notified (Adjusted)],"&gt;="&amp;E$2,Table2[Date Notified (Adjusted)],"&lt;"&amp;F$2,Table2[wrong sequence],"wrong*",Table2[Calculated Location],"*"&amp;$D5&amp;"*")</f>
        <v>0</v>
      </c>
      <c r="F5" s="13">
        <f ca="1">COUNTIFS(Table2[Date Notified (Adjusted)],"&gt;="&amp;F$2,Table2[Date Notified (Adjusted)],"&lt;"&amp;G$2,Table2[wrong sequence],"wrong*",Table2[Calculated Location],"*"&amp;$D5&amp;"*")</f>
        <v>0</v>
      </c>
      <c r="G5" s="13">
        <f ca="1">COUNTIFS(Table2[Date Notified (Adjusted)],"&gt;="&amp;G$2,Table2[Date Notified (Adjusted)],"&lt;"&amp;H$2,Table2[wrong sequence],"wrong*",Table2[Calculated Location],"*"&amp;$D5&amp;"*")</f>
        <v>0</v>
      </c>
      <c r="H5" s="13">
        <f ca="1">COUNTIFS(Table2[Date Notified (Adjusted)],"&gt;="&amp;H$2,Table2[Date Notified (Adjusted)],"&lt;"&amp;I$2,Table2[wrong sequence],"wrong*",Table2[Calculated Location],"*"&amp;$D5&amp;"*")</f>
        <v>0</v>
      </c>
      <c r="I5" s="13">
        <f ca="1">COUNTIFS(Table2[Date Notified (Adjusted)],"&gt;="&amp;I$2,Table2[Date Notified (Adjusted)],"&lt;"&amp;J$2,Table2[wrong sequence],"wrong*",Table2[Calculated Location],"*"&amp;$D5&amp;"*")</f>
        <v>0</v>
      </c>
      <c r="J5" s="13">
        <f ca="1">COUNTIFS(Table2[Date Notified (Adjusted)],"&gt;="&amp;J$2,Table2[Date Notified (Adjusted)],"&lt;"&amp;K$2,Table2[wrong sequence],"wrong*",Table2[Calculated Location],"*"&amp;$D5&amp;"*")</f>
        <v>0</v>
      </c>
      <c r="K5" s="13">
        <f ca="1">COUNTIFS(Table2[Date Notified (Adjusted)],"&gt;="&amp;K$2,Table2[Date Notified (Adjusted)],"&lt;"&amp;L$2,Table2[wrong sequence],"wrong*",Table2[Calculated Location],"*"&amp;$D5&amp;"*")</f>
        <v>0</v>
      </c>
      <c r="L5" s="13">
        <f ca="1">COUNTIFS(Table2[Date Notified (Adjusted)],"&gt;="&amp;L$2,Table2[Date Notified (Adjusted)],"&lt;"&amp;M$2,Table2[wrong sequence],"wrong*",Table2[Calculated Location],"*"&amp;$D5&amp;"*")</f>
        <v>0</v>
      </c>
      <c r="M5" s="13">
        <f ca="1">COUNTIFS(Table2[Date Notified (Adjusted)],"&gt;="&amp;M$2,Table2[Date Notified (Adjusted)],"&lt;"&amp;N$2,Table2[wrong sequence],"wrong*",Table2[Calculated Location],"*"&amp;$D5&amp;"*")</f>
        <v>0</v>
      </c>
      <c r="N5" s="13">
        <f ca="1">COUNTIFS(Table2[Date Notified (Adjusted)],"&gt;="&amp;N$2,Table2[Date Notified (Adjusted)],"&lt;"&amp;O$2,Table2[wrong sequence],"wrong*",Table2[Calculated Location],"*"&amp;$D5&amp;"*")</f>
        <v>0</v>
      </c>
      <c r="O5" s="13">
        <f ca="1">COUNTIFS(Table2[Date Notified (Adjusted)],"&gt;="&amp;O$2,Table2[Date Notified (Adjusted)],"&lt;"&amp;P$2,Table2[wrong sequence],"wrong*",Table2[Calculated Location],"*"&amp;$D5&amp;"*")</f>
        <v>0</v>
      </c>
      <c r="P5" s="13">
        <f ca="1">COUNTIFS(Table2[Date Notified (Adjusted)],"&gt;="&amp;P$2,Table2[Date Notified (Adjusted)],"&lt;"&amp;Q$2,Table2[wrong sequence],"wrong*",Table2[Calculated Location],"*"&amp;$D5&amp;"*")</f>
        <v>0</v>
      </c>
      <c r="Q5" s="13">
        <f ca="1">COUNTIFS(Table2[Date Notified (Adjusted)],"&gt;="&amp;Q$2,Table2[Date Notified (Adjusted)],"&lt;"&amp;R$2,Table2[wrong sequence],"wrong*",Table2[Calculated Location],"*"&amp;$D5&amp;"*")</f>
        <v>0</v>
      </c>
      <c r="R5" s="13">
        <f ca="1">COUNTIFS(Table2[Date Notified (Adjusted)],"&gt;="&amp;R$2,Table2[Date Notified (Adjusted)],"&lt;"&amp;S$2,Table2[wrong sequence],"wrong*",Table2[Calculated Location],"*"&amp;$D5&amp;"*")</f>
        <v>0</v>
      </c>
      <c r="S5" s="13">
        <f ca="1">COUNTIFS(Table2[Date Notified (Adjusted)],"&gt;="&amp;S$2,Table2[Date Notified (Adjusted)],"&lt;"&amp;T$2,Table2[wrong sequence],"wrong*",Table2[Calculated Location],"*"&amp;$D5&amp;"*")</f>
        <v>0</v>
      </c>
      <c r="T5" s="13">
        <f ca="1">COUNTIFS(Table2[Date Notified (Adjusted)],"&gt;="&amp;T$2,Table2[Date Notified (Adjusted)],"&lt;"&amp;U$2,Table2[wrong sequence],"wrong*",Table2[Calculated Location],"*"&amp;$D5&amp;"*")</f>
        <v>0</v>
      </c>
      <c r="U5" s="13"/>
      <c r="V5" s="13"/>
      <c r="W5" s="13">
        <f t="shared" ref="W5" ca="1" si="3">SUM(E5:V5)</f>
        <v>0</v>
      </c>
      <c r="X5" s="329" t="e">
        <f t="shared" ref="X5" ca="1" si="4">W5/Y5</f>
        <v>#DIV/0!</v>
      </c>
      <c r="Y5" s="330">
        <f ca="1">COUNTIFS(Table2[Date Notified (Adjusted)],"&gt;="&amp;start125,Table2[Date Notified (Adjusted)],"&lt;="&amp;closeREP,Table2[Calculated Location],"*"&amp;$D5&amp;"*")</f>
        <v>0</v>
      </c>
    </row>
    <row r="6" spans="2:25" x14ac:dyDescent="0.25">
      <c r="B6" s="327" t="s">
        <v>258</v>
      </c>
      <c r="C6" s="13"/>
      <c r="D6" s="210" t="s">
        <v>120</v>
      </c>
      <c r="E6" s="348">
        <f ca="1">COUNTIFS(Table2[Date Notified (Adjusted)],"&gt;="&amp;E$2,Table2[Date Notified (Adjusted)],"&lt;"&amp;F$2,Table2[wrong sequence],"wrong*",Table2[Calculated Location],"*"&amp;$D6&amp;"*")</f>
        <v>0</v>
      </c>
      <c r="F6" s="13">
        <f ca="1">COUNTIFS(Table2[Date Notified (Adjusted)],"&gt;="&amp;F$2,Table2[Date Notified (Adjusted)],"&lt;"&amp;G$2,Table2[wrong sequence],"wrong*",Table2[Calculated Location],"*"&amp;$D6&amp;"*")</f>
        <v>0</v>
      </c>
      <c r="G6" s="13">
        <f ca="1">COUNTIFS(Table2[Date Notified (Adjusted)],"&gt;="&amp;G$2,Table2[Date Notified (Adjusted)],"&lt;"&amp;H$2,Table2[wrong sequence],"wrong*",Table2[Calculated Location],"*"&amp;$D6&amp;"*")</f>
        <v>0</v>
      </c>
      <c r="H6" s="13">
        <f ca="1">COUNTIFS(Table2[Date Notified (Adjusted)],"&gt;="&amp;H$2,Table2[Date Notified (Adjusted)],"&lt;"&amp;I$2,Table2[wrong sequence],"wrong*",Table2[Calculated Location],"*"&amp;$D6&amp;"*")</f>
        <v>0</v>
      </c>
      <c r="I6" s="13">
        <f ca="1">COUNTIFS(Table2[Date Notified (Adjusted)],"&gt;="&amp;I$2,Table2[Date Notified (Adjusted)],"&lt;"&amp;J$2,Table2[wrong sequence],"wrong*",Table2[Calculated Location],"*"&amp;$D6&amp;"*")</f>
        <v>0</v>
      </c>
      <c r="J6" s="13">
        <f ca="1">COUNTIFS(Table2[Date Notified (Adjusted)],"&gt;="&amp;J$2,Table2[Date Notified (Adjusted)],"&lt;"&amp;K$2,Table2[wrong sequence],"wrong*",Table2[Calculated Location],"*"&amp;$D6&amp;"*")</f>
        <v>0</v>
      </c>
      <c r="K6" s="13">
        <f ca="1">COUNTIFS(Table2[Date Notified (Adjusted)],"&gt;="&amp;K$2,Table2[Date Notified (Adjusted)],"&lt;"&amp;L$2,Table2[wrong sequence],"wrong*",Table2[Calculated Location],"*"&amp;$D6&amp;"*")</f>
        <v>0</v>
      </c>
      <c r="L6" s="13">
        <f ca="1">COUNTIFS(Table2[Date Notified (Adjusted)],"&gt;="&amp;L$2,Table2[Date Notified (Adjusted)],"&lt;"&amp;M$2,Table2[wrong sequence],"wrong*",Table2[Calculated Location],"*"&amp;$D6&amp;"*")</f>
        <v>0</v>
      </c>
      <c r="M6" s="13">
        <f ca="1">COUNTIFS(Table2[Date Notified (Adjusted)],"&gt;="&amp;M$2,Table2[Date Notified (Adjusted)],"&lt;"&amp;N$2,Table2[wrong sequence],"wrong*",Table2[Calculated Location],"*"&amp;$D6&amp;"*")</f>
        <v>0</v>
      </c>
      <c r="N6" s="13">
        <f ca="1">COUNTIFS(Table2[Date Notified (Adjusted)],"&gt;="&amp;N$2,Table2[Date Notified (Adjusted)],"&lt;"&amp;O$2,Table2[wrong sequence],"wrong*",Table2[Calculated Location],"*"&amp;$D6&amp;"*")</f>
        <v>0</v>
      </c>
      <c r="O6" s="13">
        <f ca="1">COUNTIFS(Table2[Date Notified (Adjusted)],"&gt;="&amp;O$2,Table2[Date Notified (Adjusted)],"&lt;"&amp;P$2,Table2[wrong sequence],"wrong*",Table2[Calculated Location],"*"&amp;$D6&amp;"*")</f>
        <v>0</v>
      </c>
      <c r="P6" s="13">
        <f ca="1">COUNTIFS(Table2[Date Notified (Adjusted)],"&gt;="&amp;P$2,Table2[Date Notified (Adjusted)],"&lt;"&amp;Q$2,Table2[wrong sequence],"wrong*",Table2[Calculated Location],"*"&amp;$D6&amp;"*")</f>
        <v>0</v>
      </c>
      <c r="Q6" s="13">
        <f ca="1">COUNTIFS(Table2[Date Notified (Adjusted)],"&gt;="&amp;Q$2,Table2[Date Notified (Adjusted)],"&lt;"&amp;R$2,Table2[wrong sequence],"wrong*",Table2[Calculated Location],"*"&amp;$D6&amp;"*")</f>
        <v>0</v>
      </c>
      <c r="R6" s="13">
        <f ca="1">COUNTIFS(Table2[Date Notified (Adjusted)],"&gt;="&amp;R$2,Table2[Date Notified (Adjusted)],"&lt;"&amp;S$2,Table2[wrong sequence],"wrong*",Table2[Calculated Location],"*"&amp;$D6&amp;"*")</f>
        <v>0</v>
      </c>
      <c r="S6" s="13">
        <f ca="1">COUNTIFS(Table2[Date Notified (Adjusted)],"&gt;="&amp;S$2,Table2[Date Notified (Adjusted)],"&lt;"&amp;T$2,Table2[wrong sequence],"wrong*",Table2[Calculated Location],"*"&amp;$D6&amp;"*")</f>
        <v>0</v>
      </c>
      <c r="T6" s="13">
        <f ca="1">COUNTIFS(Table2[Date Notified (Adjusted)],"&gt;="&amp;T$2,Table2[Date Notified (Adjusted)],"&lt;"&amp;U$2,Table2[wrong sequence],"wrong*",Table2[Calculated Location],"*"&amp;$D6&amp;"*")</f>
        <v>0</v>
      </c>
      <c r="U6" s="13"/>
      <c r="V6" s="13"/>
      <c r="W6" s="13">
        <f t="shared" ca="1" si="1"/>
        <v>0</v>
      </c>
      <c r="X6" s="329" t="e">
        <f t="shared" ca="1" si="2"/>
        <v>#DIV/0!</v>
      </c>
      <c r="Y6" s="330">
        <f ca="1">COUNTIFS(Table2[Date Notified (Adjusted)],"&gt;="&amp;start125,Table2[Date Notified (Adjusted)],"&lt;="&amp;closeREP,Table2[Calculated Location],"*"&amp;$D6&amp;"*")</f>
        <v>0</v>
      </c>
    </row>
    <row r="7" spans="2:25" x14ac:dyDescent="0.25">
      <c r="B7" s="327" t="s">
        <v>259</v>
      </c>
      <c r="C7" s="13"/>
      <c r="D7" s="210" t="s">
        <v>122</v>
      </c>
      <c r="E7" s="348">
        <f ca="1">COUNTIFS(Table2[Date Notified (Adjusted)],"&gt;="&amp;E$2,Table2[Date Notified (Adjusted)],"&lt;"&amp;F$2,Table2[wrong sequence],"wrong*",Table2[Calculated Location],"*"&amp;$D7&amp;"*")</f>
        <v>0</v>
      </c>
      <c r="F7" s="13">
        <f ca="1">COUNTIFS(Table2[Date Notified (Adjusted)],"&gt;="&amp;F$2,Table2[Date Notified (Adjusted)],"&lt;"&amp;G$2,Table2[wrong sequence],"wrong*",Table2[Calculated Location],"*"&amp;$D7&amp;"*")</f>
        <v>0</v>
      </c>
      <c r="G7" s="13">
        <f ca="1">COUNTIFS(Table2[Date Notified (Adjusted)],"&gt;="&amp;G$2,Table2[Date Notified (Adjusted)],"&lt;"&amp;H$2,Table2[wrong sequence],"wrong*",Table2[Calculated Location],"*"&amp;$D7&amp;"*")</f>
        <v>0</v>
      </c>
      <c r="H7" s="13">
        <f ca="1">COUNTIFS(Table2[Date Notified (Adjusted)],"&gt;="&amp;H$2,Table2[Date Notified (Adjusted)],"&lt;"&amp;I$2,Table2[wrong sequence],"wrong*",Table2[Calculated Location],"*"&amp;$D7&amp;"*")</f>
        <v>0</v>
      </c>
      <c r="I7" s="13">
        <f ca="1">COUNTIFS(Table2[Date Notified (Adjusted)],"&gt;="&amp;I$2,Table2[Date Notified (Adjusted)],"&lt;"&amp;J$2,Table2[wrong sequence],"wrong*",Table2[Calculated Location],"*"&amp;$D7&amp;"*")</f>
        <v>0</v>
      </c>
      <c r="J7" s="13">
        <f ca="1">COUNTIFS(Table2[Date Notified (Adjusted)],"&gt;="&amp;J$2,Table2[Date Notified (Adjusted)],"&lt;"&amp;K$2,Table2[wrong sequence],"wrong*",Table2[Calculated Location],"*"&amp;$D7&amp;"*")</f>
        <v>0</v>
      </c>
      <c r="K7" s="13">
        <f ca="1">COUNTIFS(Table2[Date Notified (Adjusted)],"&gt;="&amp;K$2,Table2[Date Notified (Adjusted)],"&lt;"&amp;L$2,Table2[wrong sequence],"wrong*",Table2[Calculated Location],"*"&amp;$D7&amp;"*")</f>
        <v>0</v>
      </c>
      <c r="L7" s="13">
        <f ca="1">COUNTIFS(Table2[Date Notified (Adjusted)],"&gt;="&amp;L$2,Table2[Date Notified (Adjusted)],"&lt;"&amp;M$2,Table2[wrong sequence],"wrong*",Table2[Calculated Location],"*"&amp;$D7&amp;"*")</f>
        <v>0</v>
      </c>
      <c r="M7" s="13">
        <f ca="1">COUNTIFS(Table2[Date Notified (Adjusted)],"&gt;="&amp;M$2,Table2[Date Notified (Adjusted)],"&lt;"&amp;N$2,Table2[wrong sequence],"wrong*",Table2[Calculated Location],"*"&amp;$D7&amp;"*")</f>
        <v>0</v>
      </c>
      <c r="N7" s="13">
        <f ca="1">COUNTIFS(Table2[Date Notified (Adjusted)],"&gt;="&amp;N$2,Table2[Date Notified (Adjusted)],"&lt;"&amp;O$2,Table2[wrong sequence],"wrong*",Table2[Calculated Location],"*"&amp;$D7&amp;"*")</f>
        <v>0</v>
      </c>
      <c r="O7" s="13">
        <f ca="1">COUNTIFS(Table2[Date Notified (Adjusted)],"&gt;="&amp;O$2,Table2[Date Notified (Adjusted)],"&lt;"&amp;P$2,Table2[wrong sequence],"wrong*",Table2[Calculated Location],"*"&amp;$D7&amp;"*")</f>
        <v>0</v>
      </c>
      <c r="P7" s="13">
        <f ca="1">COUNTIFS(Table2[Date Notified (Adjusted)],"&gt;="&amp;P$2,Table2[Date Notified (Adjusted)],"&lt;"&amp;Q$2,Table2[wrong sequence],"wrong*",Table2[Calculated Location],"*"&amp;$D7&amp;"*")</f>
        <v>0</v>
      </c>
      <c r="Q7" s="13">
        <f ca="1">COUNTIFS(Table2[Date Notified (Adjusted)],"&gt;="&amp;Q$2,Table2[Date Notified (Adjusted)],"&lt;"&amp;R$2,Table2[wrong sequence],"wrong*",Table2[Calculated Location],"*"&amp;$D7&amp;"*")</f>
        <v>0</v>
      </c>
      <c r="R7" s="13">
        <f ca="1">COUNTIFS(Table2[Date Notified (Adjusted)],"&gt;="&amp;R$2,Table2[Date Notified (Adjusted)],"&lt;"&amp;S$2,Table2[wrong sequence],"wrong*",Table2[Calculated Location],"*"&amp;$D7&amp;"*")</f>
        <v>0</v>
      </c>
      <c r="S7" s="13">
        <f ca="1">COUNTIFS(Table2[Date Notified (Adjusted)],"&gt;="&amp;S$2,Table2[Date Notified (Adjusted)],"&lt;"&amp;T$2,Table2[wrong sequence],"wrong*",Table2[Calculated Location],"*"&amp;$D7&amp;"*")</f>
        <v>0</v>
      </c>
      <c r="T7" s="13">
        <f ca="1">COUNTIFS(Table2[Date Notified (Adjusted)],"&gt;="&amp;T$2,Table2[Date Notified (Adjusted)],"&lt;"&amp;U$2,Table2[wrong sequence],"wrong*",Table2[Calculated Location],"*"&amp;$D7&amp;"*")</f>
        <v>0</v>
      </c>
      <c r="U7" s="45"/>
      <c r="V7" s="13"/>
      <c r="W7" s="13">
        <f t="shared" ca="1" si="1"/>
        <v>0</v>
      </c>
      <c r="X7" s="329" t="e">
        <f t="shared" ca="1" si="2"/>
        <v>#DIV/0!</v>
      </c>
      <c r="Y7" s="330">
        <f ca="1">COUNTIFS(Table2[Date Notified (Adjusted)],"&gt;="&amp;start125,Table2[Date Notified (Adjusted)],"&lt;="&amp;closeREP,Table2[Calculated Location],"*"&amp;$D7&amp;"*")</f>
        <v>0</v>
      </c>
    </row>
    <row r="8" spans="2:25" x14ac:dyDescent="0.25">
      <c r="B8" s="327" t="s">
        <v>260</v>
      </c>
      <c r="C8" s="13"/>
      <c r="D8" s="210" t="s">
        <v>123</v>
      </c>
      <c r="E8" s="348">
        <f ca="1">COUNTIFS(Table2[Date Notified (Adjusted)],"&gt;="&amp;E$2,Table2[Date Notified (Adjusted)],"&lt;"&amp;F$2,Table2[wrong sequence],"wrong*",Table2[Calculated Location],"*"&amp;$D8&amp;"*")</f>
        <v>0</v>
      </c>
      <c r="F8" s="13">
        <f ca="1">COUNTIFS(Table2[Date Notified (Adjusted)],"&gt;="&amp;F$2,Table2[Date Notified (Adjusted)],"&lt;"&amp;G$2,Table2[wrong sequence],"wrong*",Table2[Calculated Location],"*"&amp;$D8&amp;"*")</f>
        <v>0</v>
      </c>
      <c r="G8" s="13">
        <f ca="1">COUNTIFS(Table2[Date Notified (Adjusted)],"&gt;="&amp;G$2,Table2[Date Notified (Adjusted)],"&lt;"&amp;H$2,Table2[wrong sequence],"wrong*",Table2[Calculated Location],"*"&amp;$D8&amp;"*")</f>
        <v>0</v>
      </c>
      <c r="H8" s="13">
        <f ca="1">COUNTIFS(Table2[Date Notified (Adjusted)],"&gt;="&amp;H$2,Table2[Date Notified (Adjusted)],"&lt;"&amp;I$2,Table2[wrong sequence],"wrong*",Table2[Calculated Location],"*"&amp;$D8&amp;"*")</f>
        <v>0</v>
      </c>
      <c r="I8" s="13">
        <f ca="1">COUNTIFS(Table2[Date Notified (Adjusted)],"&gt;="&amp;I$2,Table2[Date Notified (Adjusted)],"&lt;"&amp;J$2,Table2[wrong sequence],"wrong*",Table2[Calculated Location],"*"&amp;$D8&amp;"*")</f>
        <v>0</v>
      </c>
      <c r="J8" s="13">
        <f ca="1">COUNTIFS(Table2[Date Notified (Adjusted)],"&gt;="&amp;J$2,Table2[Date Notified (Adjusted)],"&lt;"&amp;K$2,Table2[wrong sequence],"wrong*",Table2[Calculated Location],"*"&amp;$D8&amp;"*")</f>
        <v>0</v>
      </c>
      <c r="K8" s="13">
        <f ca="1">COUNTIFS(Table2[Date Notified (Adjusted)],"&gt;="&amp;K$2,Table2[Date Notified (Adjusted)],"&lt;"&amp;L$2,Table2[wrong sequence],"wrong*",Table2[Calculated Location],"*"&amp;$D8&amp;"*")</f>
        <v>0</v>
      </c>
      <c r="L8" s="13">
        <f ca="1">COUNTIFS(Table2[Date Notified (Adjusted)],"&gt;="&amp;L$2,Table2[Date Notified (Adjusted)],"&lt;"&amp;M$2,Table2[wrong sequence],"wrong*",Table2[Calculated Location],"*"&amp;$D8&amp;"*")</f>
        <v>0</v>
      </c>
      <c r="M8" s="13">
        <f ca="1">COUNTIFS(Table2[Date Notified (Adjusted)],"&gt;="&amp;M$2,Table2[Date Notified (Adjusted)],"&lt;"&amp;N$2,Table2[wrong sequence],"wrong*",Table2[Calculated Location],"*"&amp;$D8&amp;"*")</f>
        <v>0</v>
      </c>
      <c r="N8" s="13">
        <f ca="1">COUNTIFS(Table2[Date Notified (Adjusted)],"&gt;="&amp;N$2,Table2[Date Notified (Adjusted)],"&lt;"&amp;O$2,Table2[wrong sequence],"wrong*",Table2[Calculated Location],"*"&amp;$D8&amp;"*")</f>
        <v>0</v>
      </c>
      <c r="O8" s="13">
        <f ca="1">COUNTIFS(Table2[Date Notified (Adjusted)],"&gt;="&amp;O$2,Table2[Date Notified (Adjusted)],"&lt;"&amp;P$2,Table2[wrong sequence],"wrong*",Table2[Calculated Location],"*"&amp;$D8&amp;"*")</f>
        <v>0</v>
      </c>
      <c r="P8" s="13">
        <f ca="1">COUNTIFS(Table2[Date Notified (Adjusted)],"&gt;="&amp;P$2,Table2[Date Notified (Adjusted)],"&lt;"&amp;Q$2,Table2[wrong sequence],"wrong*",Table2[Calculated Location],"*"&amp;$D8&amp;"*")</f>
        <v>0</v>
      </c>
      <c r="Q8" s="13">
        <f ca="1">COUNTIFS(Table2[Date Notified (Adjusted)],"&gt;="&amp;Q$2,Table2[Date Notified (Adjusted)],"&lt;"&amp;R$2,Table2[wrong sequence],"wrong*",Table2[Calculated Location],"*"&amp;$D8&amp;"*")</f>
        <v>0</v>
      </c>
      <c r="R8" s="13">
        <f ca="1">COUNTIFS(Table2[Date Notified (Adjusted)],"&gt;="&amp;R$2,Table2[Date Notified (Adjusted)],"&lt;"&amp;S$2,Table2[wrong sequence],"wrong*",Table2[Calculated Location],"*"&amp;$D8&amp;"*")</f>
        <v>0</v>
      </c>
      <c r="S8" s="13">
        <f ca="1">COUNTIFS(Table2[Date Notified (Adjusted)],"&gt;="&amp;S$2,Table2[Date Notified (Adjusted)],"&lt;"&amp;T$2,Table2[wrong sequence],"wrong*",Table2[Calculated Location],"*"&amp;$D8&amp;"*")</f>
        <v>0</v>
      </c>
      <c r="T8" s="13">
        <f ca="1">COUNTIFS(Table2[Date Notified (Adjusted)],"&gt;="&amp;T$2,Table2[Date Notified (Adjusted)],"&lt;"&amp;U$2,Table2[wrong sequence],"wrong*",Table2[Calculated Location],"*"&amp;$D8&amp;"*")</f>
        <v>0</v>
      </c>
      <c r="U8" s="45"/>
      <c r="V8" s="13"/>
      <c r="W8" s="13">
        <f t="shared" ca="1" si="1"/>
        <v>0</v>
      </c>
      <c r="X8" s="329" t="e">
        <f t="shared" ca="1" si="2"/>
        <v>#DIV/0!</v>
      </c>
      <c r="Y8" s="330">
        <f ca="1">COUNTIFS(Table2[Date Notified (Adjusted)],"&gt;="&amp;start125,Table2[Date Notified (Adjusted)],"&lt;="&amp;closeREP,Table2[Calculated Location],"*"&amp;$D8&amp;"*")</f>
        <v>0</v>
      </c>
    </row>
    <row r="9" spans="2:25" x14ac:dyDescent="0.25">
      <c r="B9" s="327" t="s">
        <v>261</v>
      </c>
      <c r="C9" s="13"/>
      <c r="D9" s="210" t="s">
        <v>117</v>
      </c>
      <c r="E9" s="348">
        <f ca="1">COUNTIFS(Table2[Date Notified (Adjusted)],"&gt;="&amp;E$2,Table2[Date Notified (Adjusted)],"&lt;"&amp;F$2,Table2[wrong sequence],"wrong*",Table2[Calculated Location],"*"&amp;$D9&amp;"*")</f>
        <v>0</v>
      </c>
      <c r="F9" s="13">
        <f ca="1">COUNTIFS(Table2[Date Notified (Adjusted)],"&gt;="&amp;F$2,Table2[Date Notified (Adjusted)],"&lt;"&amp;G$2,Table2[wrong sequence],"wrong*",Table2[Calculated Location],"*"&amp;$D9&amp;"*")</f>
        <v>0</v>
      </c>
      <c r="G9" s="13">
        <f ca="1">COUNTIFS(Table2[Date Notified (Adjusted)],"&gt;="&amp;G$2,Table2[Date Notified (Adjusted)],"&lt;"&amp;H$2,Table2[wrong sequence],"wrong*",Table2[Calculated Location],"*"&amp;$D9&amp;"*")</f>
        <v>0</v>
      </c>
      <c r="H9" s="13">
        <f ca="1">COUNTIFS(Table2[Date Notified (Adjusted)],"&gt;="&amp;H$2,Table2[Date Notified (Adjusted)],"&lt;"&amp;I$2,Table2[wrong sequence],"wrong*",Table2[Calculated Location],"*"&amp;$D9&amp;"*")</f>
        <v>0</v>
      </c>
      <c r="I9" s="13">
        <f ca="1">COUNTIFS(Table2[Date Notified (Adjusted)],"&gt;="&amp;I$2,Table2[Date Notified (Adjusted)],"&lt;"&amp;J$2,Table2[wrong sequence],"wrong*",Table2[Calculated Location],"*"&amp;$D9&amp;"*")</f>
        <v>0</v>
      </c>
      <c r="J9" s="13">
        <f ca="1">COUNTIFS(Table2[Date Notified (Adjusted)],"&gt;="&amp;J$2,Table2[Date Notified (Adjusted)],"&lt;"&amp;K$2,Table2[wrong sequence],"wrong*",Table2[Calculated Location],"*"&amp;$D9&amp;"*")</f>
        <v>0</v>
      </c>
      <c r="K9" s="13">
        <f ca="1">COUNTIFS(Table2[Date Notified (Adjusted)],"&gt;="&amp;K$2,Table2[Date Notified (Adjusted)],"&lt;"&amp;L$2,Table2[wrong sequence],"wrong*",Table2[Calculated Location],"*"&amp;$D9&amp;"*")</f>
        <v>0</v>
      </c>
      <c r="L9" s="13">
        <f ca="1">COUNTIFS(Table2[Date Notified (Adjusted)],"&gt;="&amp;L$2,Table2[Date Notified (Adjusted)],"&lt;"&amp;M$2,Table2[wrong sequence],"wrong*",Table2[Calculated Location],"*"&amp;$D9&amp;"*")</f>
        <v>0</v>
      </c>
      <c r="M9" s="13">
        <f ca="1">COUNTIFS(Table2[Date Notified (Adjusted)],"&gt;="&amp;M$2,Table2[Date Notified (Adjusted)],"&lt;"&amp;N$2,Table2[wrong sequence],"wrong*",Table2[Calculated Location],"*"&amp;$D9&amp;"*")</f>
        <v>0</v>
      </c>
      <c r="N9" s="13">
        <f ca="1">COUNTIFS(Table2[Date Notified (Adjusted)],"&gt;="&amp;N$2,Table2[Date Notified (Adjusted)],"&lt;"&amp;O$2,Table2[wrong sequence],"wrong*",Table2[Calculated Location],"*"&amp;$D9&amp;"*")</f>
        <v>0</v>
      </c>
      <c r="O9" s="13">
        <f ca="1">COUNTIFS(Table2[Date Notified (Adjusted)],"&gt;="&amp;O$2,Table2[Date Notified (Adjusted)],"&lt;"&amp;P$2,Table2[wrong sequence],"wrong*",Table2[Calculated Location],"*"&amp;$D9&amp;"*")</f>
        <v>0</v>
      </c>
      <c r="P9" s="13">
        <f ca="1">COUNTIFS(Table2[Date Notified (Adjusted)],"&gt;="&amp;P$2,Table2[Date Notified (Adjusted)],"&lt;"&amp;Q$2,Table2[wrong sequence],"wrong*",Table2[Calculated Location],"*"&amp;$D9&amp;"*")</f>
        <v>0</v>
      </c>
      <c r="Q9" s="13">
        <f ca="1">COUNTIFS(Table2[Date Notified (Adjusted)],"&gt;="&amp;Q$2,Table2[Date Notified (Adjusted)],"&lt;"&amp;R$2,Table2[wrong sequence],"wrong*",Table2[Calculated Location],"*"&amp;$D9&amp;"*")</f>
        <v>0</v>
      </c>
      <c r="R9" s="13">
        <f ca="1">COUNTIFS(Table2[Date Notified (Adjusted)],"&gt;="&amp;R$2,Table2[Date Notified (Adjusted)],"&lt;"&amp;S$2,Table2[wrong sequence],"wrong*",Table2[Calculated Location],"*"&amp;$D9&amp;"*")</f>
        <v>0</v>
      </c>
      <c r="S9" s="13">
        <f ca="1">COUNTIFS(Table2[Date Notified (Adjusted)],"&gt;="&amp;S$2,Table2[Date Notified (Adjusted)],"&lt;"&amp;T$2,Table2[wrong sequence],"wrong*",Table2[Calculated Location],"*"&amp;$D9&amp;"*")</f>
        <v>0</v>
      </c>
      <c r="T9" s="13">
        <f ca="1">COUNTIFS(Table2[Date Notified (Adjusted)],"&gt;="&amp;T$2,Table2[Date Notified (Adjusted)],"&lt;"&amp;U$2,Table2[wrong sequence],"wrong*",Table2[Calculated Location],"*"&amp;$D9&amp;"*")</f>
        <v>0</v>
      </c>
      <c r="U9" s="45"/>
      <c r="V9" s="13"/>
      <c r="W9" s="13">
        <f t="shared" ca="1" si="1"/>
        <v>0</v>
      </c>
      <c r="X9" s="329" t="e">
        <f t="shared" ca="1" si="2"/>
        <v>#DIV/0!</v>
      </c>
      <c r="Y9" s="330">
        <f ca="1">COUNTIFS(Table2[Date Notified (Adjusted)],"&gt;="&amp;start125,Table2[Date Notified (Adjusted)],"&lt;="&amp;closeREP,Table2[Calculated Location],"*"&amp;$D9&amp;"*")</f>
        <v>0</v>
      </c>
    </row>
    <row r="10" spans="2:25" x14ac:dyDescent="0.25">
      <c r="B10" s="327" t="s">
        <v>262</v>
      </c>
      <c r="C10" s="13"/>
      <c r="D10" s="210" t="s">
        <v>104</v>
      </c>
      <c r="E10" s="348">
        <f ca="1">COUNTIFS(Table2[Date Notified (Adjusted)],"&gt;="&amp;E$2,Table2[Date Notified (Adjusted)],"&lt;"&amp;F$2,Table2[wrong sequence],"wrong*",Table2[Calculated Location],"*"&amp;$D10&amp;"*")</f>
        <v>0</v>
      </c>
      <c r="F10" s="13">
        <f ca="1">COUNTIFS(Table2[Date Notified (Adjusted)],"&gt;="&amp;F$2,Table2[Date Notified (Adjusted)],"&lt;"&amp;G$2,Table2[wrong sequence],"wrong*",Table2[Calculated Location],"*"&amp;$D10&amp;"*")</f>
        <v>0</v>
      </c>
      <c r="G10" s="13">
        <f ca="1">COUNTIFS(Table2[Date Notified (Adjusted)],"&gt;="&amp;G$2,Table2[Date Notified (Adjusted)],"&lt;"&amp;H$2,Table2[wrong sequence],"wrong*",Table2[Calculated Location],"*"&amp;$D10&amp;"*")</f>
        <v>0</v>
      </c>
      <c r="H10" s="13">
        <f ca="1">COUNTIFS(Table2[Date Notified (Adjusted)],"&gt;="&amp;H$2,Table2[Date Notified (Adjusted)],"&lt;"&amp;I$2,Table2[wrong sequence],"wrong*",Table2[Calculated Location],"*"&amp;$D10&amp;"*")</f>
        <v>0</v>
      </c>
      <c r="I10" s="13">
        <f ca="1">COUNTIFS(Table2[Date Notified (Adjusted)],"&gt;="&amp;I$2,Table2[Date Notified (Adjusted)],"&lt;"&amp;J$2,Table2[wrong sequence],"wrong*",Table2[Calculated Location],"*"&amp;$D10&amp;"*")</f>
        <v>0</v>
      </c>
      <c r="J10" s="13">
        <f ca="1">COUNTIFS(Table2[Date Notified (Adjusted)],"&gt;="&amp;J$2,Table2[Date Notified (Adjusted)],"&lt;"&amp;K$2,Table2[wrong sequence],"wrong*",Table2[Calculated Location],"*"&amp;$D10&amp;"*")</f>
        <v>0</v>
      </c>
      <c r="K10" s="13">
        <f ca="1">COUNTIFS(Table2[Date Notified (Adjusted)],"&gt;="&amp;K$2,Table2[Date Notified (Adjusted)],"&lt;"&amp;L$2,Table2[wrong sequence],"wrong*",Table2[Calculated Location],"*"&amp;$D10&amp;"*")</f>
        <v>0</v>
      </c>
      <c r="L10" s="13">
        <f ca="1">COUNTIFS(Table2[Date Notified (Adjusted)],"&gt;="&amp;L$2,Table2[Date Notified (Adjusted)],"&lt;"&amp;M$2,Table2[wrong sequence],"wrong*",Table2[Calculated Location],"*"&amp;$D10&amp;"*")</f>
        <v>0</v>
      </c>
      <c r="M10" s="13">
        <f ca="1">COUNTIFS(Table2[Date Notified (Adjusted)],"&gt;="&amp;M$2,Table2[Date Notified (Adjusted)],"&lt;"&amp;N$2,Table2[wrong sequence],"wrong*",Table2[Calculated Location],"*"&amp;$D10&amp;"*")</f>
        <v>0</v>
      </c>
      <c r="N10" s="13">
        <f ca="1">COUNTIFS(Table2[Date Notified (Adjusted)],"&gt;="&amp;N$2,Table2[Date Notified (Adjusted)],"&lt;"&amp;O$2,Table2[wrong sequence],"wrong*",Table2[Calculated Location],"*"&amp;$D10&amp;"*")</f>
        <v>0</v>
      </c>
      <c r="O10" s="13">
        <f ca="1">COUNTIFS(Table2[Date Notified (Adjusted)],"&gt;="&amp;O$2,Table2[Date Notified (Adjusted)],"&lt;"&amp;P$2,Table2[wrong sequence],"wrong*",Table2[Calculated Location],"*"&amp;$D10&amp;"*")</f>
        <v>0</v>
      </c>
      <c r="P10" s="13">
        <f ca="1">COUNTIFS(Table2[Date Notified (Adjusted)],"&gt;="&amp;P$2,Table2[Date Notified (Adjusted)],"&lt;"&amp;Q$2,Table2[wrong sequence],"wrong*",Table2[Calculated Location],"*"&amp;$D10&amp;"*")</f>
        <v>0</v>
      </c>
      <c r="Q10" s="13">
        <f ca="1">COUNTIFS(Table2[Date Notified (Adjusted)],"&gt;="&amp;Q$2,Table2[Date Notified (Adjusted)],"&lt;"&amp;R$2,Table2[wrong sequence],"wrong*",Table2[Calculated Location],"*"&amp;$D10&amp;"*")</f>
        <v>0</v>
      </c>
      <c r="R10" s="13">
        <f ca="1">COUNTIFS(Table2[Date Notified (Adjusted)],"&gt;="&amp;R$2,Table2[Date Notified (Adjusted)],"&lt;"&amp;S$2,Table2[wrong sequence],"wrong*",Table2[Calculated Location],"*"&amp;$D10&amp;"*")</f>
        <v>0</v>
      </c>
      <c r="S10" s="13">
        <f ca="1">COUNTIFS(Table2[Date Notified (Adjusted)],"&gt;="&amp;S$2,Table2[Date Notified (Adjusted)],"&lt;"&amp;T$2,Table2[wrong sequence],"wrong*",Table2[Calculated Location],"*"&amp;$D10&amp;"*")</f>
        <v>0</v>
      </c>
      <c r="T10" s="13">
        <f ca="1">COUNTIFS(Table2[Date Notified (Adjusted)],"&gt;="&amp;T$2,Table2[Date Notified (Adjusted)],"&lt;"&amp;U$2,Table2[wrong sequence],"wrong*",Table2[Calculated Location],"*"&amp;$D10&amp;"*")</f>
        <v>0</v>
      </c>
      <c r="U10" s="45"/>
      <c r="V10" s="13"/>
      <c r="W10" s="13">
        <f t="shared" ca="1" si="1"/>
        <v>0</v>
      </c>
      <c r="X10" s="329" t="e">
        <f t="shared" ca="1" si="2"/>
        <v>#DIV/0!</v>
      </c>
      <c r="Y10" s="330">
        <f ca="1">COUNTIFS(Table2[Date Notified (Adjusted)],"&gt;="&amp;start125,Table2[Date Notified (Adjusted)],"&lt;="&amp;closeREP,Table2[Calculated Location],"*"&amp;$D10&amp;"*")</f>
        <v>0</v>
      </c>
    </row>
    <row r="11" spans="2:25" x14ac:dyDescent="0.25">
      <c r="B11" s="331" t="s">
        <v>154</v>
      </c>
      <c r="C11" s="13"/>
      <c r="D11" s="210"/>
      <c r="E11" s="349"/>
      <c r="F11" s="174"/>
      <c r="G11" s="174"/>
      <c r="H11" s="174"/>
      <c r="I11" s="174"/>
      <c r="J11" s="174"/>
      <c r="K11" s="174"/>
      <c r="L11" s="174"/>
      <c r="M11" s="174"/>
      <c r="N11" s="174"/>
      <c r="O11" s="174"/>
      <c r="P11" s="174"/>
      <c r="Q11" s="174"/>
      <c r="R11" s="174"/>
      <c r="S11" s="174"/>
      <c r="T11" s="174"/>
      <c r="U11" s="174"/>
      <c r="V11" s="174"/>
      <c r="W11" s="174">
        <f ca="1">SUM(W3:W10)</f>
        <v>0</v>
      </c>
      <c r="X11" s="173" t="e">
        <f ca="1">W11/Y11</f>
        <v>#DIV/0!</v>
      </c>
      <c r="Y11" s="336">
        <f ca="1">SUM(Y3:Y10)</f>
        <v>0</v>
      </c>
    </row>
    <row r="12" spans="2:25" x14ac:dyDescent="0.25">
      <c r="B12" s="327" t="s">
        <v>105</v>
      </c>
      <c r="C12" s="13"/>
      <c r="D12" s="210" t="s">
        <v>124</v>
      </c>
      <c r="E12" s="348">
        <f ca="1">COUNTIFS(Table2[Date Notified (Adjusted)],"&gt;="&amp;E$2,Table2[Date Notified (Adjusted)],"&lt;"&amp;F$2,Table2[wrong sequence],"wrong*",Table2[Calculated Location],"*"&amp;$D12&amp;"*")</f>
        <v>0</v>
      </c>
      <c r="F12" s="13">
        <f ca="1">COUNTIFS(Table2[Date Notified (Adjusted)],"&gt;="&amp;F$2,Table2[Date Notified (Adjusted)],"&lt;"&amp;G$2,Table2[wrong sequence],"wrong*",Table2[Calculated Location],"*"&amp;$D12&amp;"*")</f>
        <v>0</v>
      </c>
      <c r="G12" s="13">
        <f ca="1">COUNTIFS(Table2[Date Notified (Adjusted)],"&gt;="&amp;G$2,Table2[Date Notified (Adjusted)],"&lt;"&amp;H$2,Table2[wrong sequence],"wrong*",Table2[Calculated Location],"*"&amp;$D12&amp;"*")</f>
        <v>0</v>
      </c>
      <c r="H12" s="13">
        <f ca="1">COUNTIFS(Table2[Date Notified (Adjusted)],"&gt;="&amp;H$2,Table2[Date Notified (Adjusted)],"&lt;"&amp;I$2,Table2[wrong sequence],"wrong*",Table2[Calculated Location],"*"&amp;$D12&amp;"*")</f>
        <v>0</v>
      </c>
      <c r="I12" s="13">
        <f ca="1">COUNTIFS(Table2[Date Notified (Adjusted)],"&gt;="&amp;I$2,Table2[Date Notified (Adjusted)],"&lt;"&amp;J$2,Table2[wrong sequence],"wrong*",Table2[Calculated Location],"*"&amp;$D12&amp;"*")</f>
        <v>0</v>
      </c>
      <c r="J12" s="13">
        <f ca="1">COUNTIFS(Table2[Date Notified (Adjusted)],"&gt;="&amp;J$2,Table2[Date Notified (Adjusted)],"&lt;"&amp;K$2,Table2[wrong sequence],"wrong*",Table2[Calculated Location],"*"&amp;$D12&amp;"*")</f>
        <v>0</v>
      </c>
      <c r="K12" s="13">
        <f ca="1">COUNTIFS(Table2[Date Notified (Adjusted)],"&gt;="&amp;K$2,Table2[Date Notified (Adjusted)],"&lt;"&amp;L$2,Table2[wrong sequence],"wrong*",Table2[Calculated Location],"*"&amp;$D12&amp;"*")</f>
        <v>0</v>
      </c>
      <c r="L12" s="13">
        <f ca="1">COUNTIFS(Table2[Date Notified (Adjusted)],"&gt;="&amp;L$2,Table2[Date Notified (Adjusted)],"&lt;"&amp;M$2,Table2[wrong sequence],"wrong*",Table2[Calculated Location],"*"&amp;$D12&amp;"*")</f>
        <v>0</v>
      </c>
      <c r="M12" s="13">
        <f ca="1">COUNTIFS(Table2[Date Notified (Adjusted)],"&gt;="&amp;M$2,Table2[Date Notified (Adjusted)],"&lt;"&amp;N$2,Table2[wrong sequence],"wrong*",Table2[Calculated Location],"*"&amp;$D12&amp;"*")</f>
        <v>0</v>
      </c>
      <c r="N12" s="13">
        <f ca="1">COUNTIFS(Table2[Date Notified (Adjusted)],"&gt;="&amp;N$2,Table2[Date Notified (Adjusted)],"&lt;"&amp;O$2,Table2[wrong sequence],"wrong*",Table2[Calculated Location],"*"&amp;$D12&amp;"*")</f>
        <v>0</v>
      </c>
      <c r="O12" s="13">
        <f ca="1">COUNTIFS(Table2[Date Notified (Adjusted)],"&gt;="&amp;O$2,Table2[Date Notified (Adjusted)],"&lt;"&amp;P$2,Table2[wrong sequence],"wrong*",Table2[Calculated Location],"*"&amp;$D12&amp;"*")</f>
        <v>0</v>
      </c>
      <c r="P12" s="13">
        <f ca="1">COUNTIFS(Table2[Date Notified (Adjusted)],"&gt;="&amp;P$2,Table2[Date Notified (Adjusted)],"&lt;"&amp;Q$2,Table2[wrong sequence],"wrong*",Table2[Calculated Location],"*"&amp;$D12&amp;"*")</f>
        <v>0</v>
      </c>
      <c r="Q12" s="13">
        <f ca="1">COUNTIFS(Table2[Date Notified (Adjusted)],"&gt;="&amp;Q$2,Table2[Date Notified (Adjusted)],"&lt;"&amp;R$2,Table2[wrong sequence],"wrong*",Table2[Calculated Location],"*"&amp;$D12&amp;"*")</f>
        <v>0</v>
      </c>
      <c r="R12" s="13">
        <f ca="1">COUNTIFS(Table2[Date Notified (Adjusted)],"&gt;="&amp;R$2,Table2[Date Notified (Adjusted)],"&lt;"&amp;S$2,Table2[wrong sequence],"wrong*",Table2[Calculated Location],"*"&amp;$D12&amp;"*")</f>
        <v>0</v>
      </c>
      <c r="S12" s="13">
        <f ca="1">COUNTIFS(Table2[Date Notified (Adjusted)],"&gt;="&amp;S$2,Table2[Date Notified (Adjusted)],"&lt;"&amp;T$2,Table2[wrong sequence],"wrong*",Table2[Calculated Location],"*"&amp;$D12&amp;"*")</f>
        <v>0</v>
      </c>
      <c r="T12" s="13">
        <f ca="1">COUNTIFS(Table2[Date Notified (Adjusted)],"&gt;="&amp;T$2,Table2[Date Notified (Adjusted)],"&lt;"&amp;U$2,Table2[wrong sequence],"wrong*",Table2[Calculated Location],"*"&amp;$D12&amp;"*")</f>
        <v>0</v>
      </c>
      <c r="U12" s="13"/>
      <c r="V12" s="13"/>
      <c r="W12" s="13">
        <f t="shared" ref="W12:W21" ca="1" si="5">SUM(E12:V12)</f>
        <v>0</v>
      </c>
      <c r="X12" s="329" t="e">
        <f t="shared" ca="1" si="2"/>
        <v>#DIV/0!</v>
      </c>
      <c r="Y12" s="330">
        <f ca="1">COUNTIFS(Table2[Date Notified (Adjusted)],"&gt;="&amp;start125,Table2[Date Notified (Adjusted)],"&lt;="&amp;closeREP,Table2[Calculated Location],"*"&amp;$D12&amp;"*")</f>
        <v>0</v>
      </c>
    </row>
    <row r="13" spans="2:25" x14ac:dyDescent="0.25">
      <c r="B13" s="327" t="s">
        <v>106</v>
      </c>
      <c r="C13" s="13"/>
      <c r="D13" s="210" t="s">
        <v>125</v>
      </c>
      <c r="E13" s="348">
        <f ca="1">COUNTIFS(Table2[Date Notified (Adjusted)],"&gt;="&amp;E$2,Table2[Date Notified (Adjusted)],"&lt;"&amp;F$2,Table2[wrong sequence],"wrong*",Table2[Calculated Location],"*"&amp;$D13&amp;"*")</f>
        <v>0</v>
      </c>
      <c r="F13" s="13">
        <f ca="1">COUNTIFS(Table2[Date Notified (Adjusted)],"&gt;="&amp;F$2,Table2[Date Notified (Adjusted)],"&lt;"&amp;G$2,Table2[wrong sequence],"wrong*",Table2[Calculated Location],"*"&amp;$D13&amp;"*")</f>
        <v>0</v>
      </c>
      <c r="G13" s="13">
        <f ca="1">COUNTIFS(Table2[Date Notified (Adjusted)],"&gt;="&amp;G$2,Table2[Date Notified (Adjusted)],"&lt;"&amp;H$2,Table2[wrong sequence],"wrong*",Table2[Calculated Location],"*"&amp;$D13&amp;"*")</f>
        <v>0</v>
      </c>
      <c r="H13" s="13">
        <f ca="1">COUNTIFS(Table2[Date Notified (Adjusted)],"&gt;="&amp;H$2,Table2[Date Notified (Adjusted)],"&lt;"&amp;I$2,Table2[wrong sequence],"wrong*",Table2[Calculated Location],"*"&amp;$D13&amp;"*")</f>
        <v>0</v>
      </c>
      <c r="I13" s="13">
        <f ca="1">COUNTIFS(Table2[Date Notified (Adjusted)],"&gt;="&amp;I$2,Table2[Date Notified (Adjusted)],"&lt;"&amp;J$2,Table2[wrong sequence],"wrong*",Table2[Calculated Location],"*"&amp;$D13&amp;"*")</f>
        <v>0</v>
      </c>
      <c r="J13" s="13">
        <f ca="1">COUNTIFS(Table2[Date Notified (Adjusted)],"&gt;="&amp;J$2,Table2[Date Notified (Adjusted)],"&lt;"&amp;K$2,Table2[wrong sequence],"wrong*",Table2[Calculated Location],"*"&amp;$D13&amp;"*")</f>
        <v>0</v>
      </c>
      <c r="K13" s="13">
        <f ca="1">COUNTIFS(Table2[Date Notified (Adjusted)],"&gt;="&amp;K$2,Table2[Date Notified (Adjusted)],"&lt;"&amp;L$2,Table2[wrong sequence],"wrong*",Table2[Calculated Location],"*"&amp;$D13&amp;"*")</f>
        <v>0</v>
      </c>
      <c r="L13" s="13">
        <f ca="1">COUNTIFS(Table2[Date Notified (Adjusted)],"&gt;="&amp;L$2,Table2[Date Notified (Adjusted)],"&lt;"&amp;M$2,Table2[wrong sequence],"wrong*",Table2[Calculated Location],"*"&amp;$D13&amp;"*")</f>
        <v>0</v>
      </c>
      <c r="M13" s="13">
        <f ca="1">COUNTIFS(Table2[Date Notified (Adjusted)],"&gt;="&amp;M$2,Table2[Date Notified (Adjusted)],"&lt;"&amp;N$2,Table2[wrong sequence],"wrong*",Table2[Calculated Location],"*"&amp;$D13&amp;"*")</f>
        <v>0</v>
      </c>
      <c r="N13" s="13">
        <f ca="1">COUNTIFS(Table2[Date Notified (Adjusted)],"&gt;="&amp;N$2,Table2[Date Notified (Adjusted)],"&lt;"&amp;O$2,Table2[wrong sequence],"wrong*",Table2[Calculated Location],"*"&amp;$D13&amp;"*")</f>
        <v>0</v>
      </c>
      <c r="O13" s="13">
        <f ca="1">COUNTIFS(Table2[Date Notified (Adjusted)],"&gt;="&amp;O$2,Table2[Date Notified (Adjusted)],"&lt;"&amp;P$2,Table2[wrong sequence],"wrong*",Table2[Calculated Location],"*"&amp;$D13&amp;"*")</f>
        <v>0</v>
      </c>
      <c r="P13" s="13">
        <f ca="1">COUNTIFS(Table2[Date Notified (Adjusted)],"&gt;="&amp;P$2,Table2[Date Notified (Adjusted)],"&lt;"&amp;Q$2,Table2[wrong sequence],"wrong*",Table2[Calculated Location],"*"&amp;$D13&amp;"*")</f>
        <v>0</v>
      </c>
      <c r="Q13" s="13">
        <f ca="1">COUNTIFS(Table2[Date Notified (Adjusted)],"&gt;="&amp;Q$2,Table2[Date Notified (Adjusted)],"&lt;"&amp;R$2,Table2[wrong sequence],"wrong*",Table2[Calculated Location],"*"&amp;$D13&amp;"*")</f>
        <v>0</v>
      </c>
      <c r="R13" s="13">
        <f ca="1">COUNTIFS(Table2[Date Notified (Adjusted)],"&gt;="&amp;R$2,Table2[Date Notified (Adjusted)],"&lt;"&amp;S$2,Table2[wrong sequence],"wrong*",Table2[Calculated Location],"*"&amp;$D13&amp;"*")</f>
        <v>0</v>
      </c>
      <c r="S13" s="13">
        <f ca="1">COUNTIFS(Table2[Date Notified (Adjusted)],"&gt;="&amp;S$2,Table2[Date Notified (Adjusted)],"&lt;"&amp;T$2,Table2[wrong sequence],"wrong*",Table2[Calculated Location],"*"&amp;$D13&amp;"*")</f>
        <v>0</v>
      </c>
      <c r="T13" s="13">
        <f ca="1">COUNTIFS(Table2[Date Notified (Adjusted)],"&gt;="&amp;T$2,Table2[Date Notified (Adjusted)],"&lt;"&amp;U$2,Table2[wrong sequence],"wrong*",Table2[Calculated Location],"*"&amp;$D13&amp;"*")</f>
        <v>0</v>
      </c>
      <c r="U13" s="13"/>
      <c r="V13" s="13"/>
      <c r="W13" s="13">
        <f t="shared" ca="1" si="5"/>
        <v>0</v>
      </c>
      <c r="X13" s="329" t="e">
        <f t="shared" ca="1" si="2"/>
        <v>#DIV/0!</v>
      </c>
      <c r="Y13" s="330">
        <f ca="1">COUNTIFS(Table2[Date Notified (Adjusted)],"&gt;="&amp;start125,Table2[Date Notified (Adjusted)],"&lt;="&amp;closeREP,Table2[Calculated Location],"*"&amp;$D13&amp;"*")</f>
        <v>0</v>
      </c>
    </row>
    <row r="14" spans="2:25" x14ac:dyDescent="0.25">
      <c r="B14" s="327" t="s">
        <v>107</v>
      </c>
      <c r="C14" s="13"/>
      <c r="D14" s="210" t="s">
        <v>126</v>
      </c>
      <c r="E14" s="348">
        <f ca="1">COUNTIFS(Table2[Date Notified (Adjusted)],"&gt;="&amp;E$2,Table2[Date Notified (Adjusted)],"&lt;"&amp;F$2,Table2[wrong sequence],"wrong*",Table2[Calculated Location],"*"&amp;$D14&amp;"*")</f>
        <v>0</v>
      </c>
      <c r="F14" s="13">
        <f ca="1">COUNTIFS(Table2[Date Notified (Adjusted)],"&gt;="&amp;F$2,Table2[Date Notified (Adjusted)],"&lt;"&amp;G$2,Table2[wrong sequence],"wrong*",Table2[Calculated Location],"*"&amp;$D14&amp;"*")</f>
        <v>0</v>
      </c>
      <c r="G14" s="13">
        <f ca="1">COUNTIFS(Table2[Date Notified (Adjusted)],"&gt;="&amp;G$2,Table2[Date Notified (Adjusted)],"&lt;"&amp;H$2,Table2[wrong sequence],"wrong*",Table2[Calculated Location],"*"&amp;$D14&amp;"*")</f>
        <v>0</v>
      </c>
      <c r="H14" s="13">
        <f ca="1">COUNTIFS(Table2[Date Notified (Adjusted)],"&gt;="&amp;H$2,Table2[Date Notified (Adjusted)],"&lt;"&amp;I$2,Table2[wrong sequence],"wrong*",Table2[Calculated Location],"*"&amp;$D14&amp;"*")</f>
        <v>0</v>
      </c>
      <c r="I14" s="13">
        <f ca="1">COUNTIFS(Table2[Date Notified (Adjusted)],"&gt;="&amp;I$2,Table2[Date Notified (Adjusted)],"&lt;"&amp;J$2,Table2[wrong sequence],"wrong*",Table2[Calculated Location],"*"&amp;$D14&amp;"*")</f>
        <v>0</v>
      </c>
      <c r="J14" s="13">
        <f ca="1">COUNTIFS(Table2[Date Notified (Adjusted)],"&gt;="&amp;J$2,Table2[Date Notified (Adjusted)],"&lt;"&amp;K$2,Table2[wrong sequence],"wrong*",Table2[Calculated Location],"*"&amp;$D14&amp;"*")</f>
        <v>0</v>
      </c>
      <c r="K14" s="13">
        <f ca="1">COUNTIFS(Table2[Date Notified (Adjusted)],"&gt;="&amp;K$2,Table2[Date Notified (Adjusted)],"&lt;"&amp;L$2,Table2[wrong sequence],"wrong*",Table2[Calculated Location],"*"&amp;$D14&amp;"*")</f>
        <v>0</v>
      </c>
      <c r="L14" s="13">
        <f ca="1">COUNTIFS(Table2[Date Notified (Adjusted)],"&gt;="&amp;L$2,Table2[Date Notified (Adjusted)],"&lt;"&amp;M$2,Table2[wrong sequence],"wrong*",Table2[Calculated Location],"*"&amp;$D14&amp;"*")</f>
        <v>0</v>
      </c>
      <c r="M14" s="13">
        <f ca="1">COUNTIFS(Table2[Date Notified (Adjusted)],"&gt;="&amp;M$2,Table2[Date Notified (Adjusted)],"&lt;"&amp;N$2,Table2[wrong sequence],"wrong*",Table2[Calculated Location],"*"&amp;$D14&amp;"*")</f>
        <v>0</v>
      </c>
      <c r="N14" s="13">
        <f ca="1">COUNTIFS(Table2[Date Notified (Adjusted)],"&gt;="&amp;N$2,Table2[Date Notified (Adjusted)],"&lt;"&amp;O$2,Table2[wrong sequence],"wrong*",Table2[Calculated Location],"*"&amp;$D14&amp;"*")</f>
        <v>0</v>
      </c>
      <c r="O14" s="13">
        <f ca="1">COUNTIFS(Table2[Date Notified (Adjusted)],"&gt;="&amp;O$2,Table2[Date Notified (Adjusted)],"&lt;"&amp;P$2,Table2[wrong sequence],"wrong*",Table2[Calculated Location],"*"&amp;$D14&amp;"*")</f>
        <v>0</v>
      </c>
      <c r="P14" s="13">
        <f ca="1">COUNTIFS(Table2[Date Notified (Adjusted)],"&gt;="&amp;P$2,Table2[Date Notified (Adjusted)],"&lt;"&amp;Q$2,Table2[wrong sequence],"wrong*",Table2[Calculated Location],"*"&amp;$D14&amp;"*")</f>
        <v>0</v>
      </c>
      <c r="Q14" s="13">
        <f ca="1">COUNTIFS(Table2[Date Notified (Adjusted)],"&gt;="&amp;Q$2,Table2[Date Notified (Adjusted)],"&lt;"&amp;R$2,Table2[wrong sequence],"wrong*",Table2[Calculated Location],"*"&amp;$D14&amp;"*")</f>
        <v>0</v>
      </c>
      <c r="R14" s="13">
        <f ca="1">COUNTIFS(Table2[Date Notified (Adjusted)],"&gt;="&amp;R$2,Table2[Date Notified (Adjusted)],"&lt;"&amp;S$2,Table2[wrong sequence],"wrong*",Table2[Calculated Location],"*"&amp;$D14&amp;"*")</f>
        <v>0</v>
      </c>
      <c r="S14" s="13">
        <f ca="1">COUNTIFS(Table2[Date Notified (Adjusted)],"&gt;="&amp;S$2,Table2[Date Notified (Adjusted)],"&lt;"&amp;T$2,Table2[wrong sequence],"wrong*",Table2[Calculated Location],"*"&amp;$D14&amp;"*")</f>
        <v>0</v>
      </c>
      <c r="T14" s="13">
        <f ca="1">COUNTIFS(Table2[Date Notified (Adjusted)],"&gt;="&amp;T$2,Table2[Date Notified (Adjusted)],"&lt;"&amp;U$2,Table2[wrong sequence],"wrong*",Table2[Calculated Location],"*"&amp;$D14&amp;"*")</f>
        <v>0</v>
      </c>
      <c r="U14" s="13"/>
      <c r="V14" s="13"/>
      <c r="W14" s="13">
        <f t="shared" ca="1" si="5"/>
        <v>0</v>
      </c>
      <c r="X14" s="329" t="e">
        <f t="shared" ca="1" si="2"/>
        <v>#DIV/0!</v>
      </c>
      <c r="Y14" s="330">
        <f ca="1">COUNTIFS(Table2[Date Notified (Adjusted)],"&gt;="&amp;start125,Table2[Date Notified (Adjusted)],"&lt;="&amp;closeREP,Table2[Calculated Location],"*"&amp;$D14&amp;"*")</f>
        <v>0</v>
      </c>
    </row>
    <row r="15" spans="2:25" x14ac:dyDescent="0.25">
      <c r="B15" s="327" t="s">
        <v>108</v>
      </c>
      <c r="C15" s="13"/>
      <c r="D15" s="210" t="s">
        <v>127</v>
      </c>
      <c r="E15" s="348">
        <f ca="1">COUNTIFS(Table2[Date Notified (Adjusted)],"&gt;="&amp;E$2,Table2[Date Notified (Adjusted)],"&lt;"&amp;F$2,Table2[wrong sequence],"wrong*",Table2[Calculated Location],"*"&amp;$D15&amp;"*")</f>
        <v>0</v>
      </c>
      <c r="F15" s="13">
        <f ca="1">COUNTIFS(Table2[Date Notified (Adjusted)],"&gt;="&amp;F$2,Table2[Date Notified (Adjusted)],"&lt;"&amp;G$2,Table2[wrong sequence],"wrong*",Table2[Calculated Location],"*"&amp;$D15&amp;"*")</f>
        <v>0</v>
      </c>
      <c r="G15" s="13">
        <f ca="1">COUNTIFS(Table2[Date Notified (Adjusted)],"&gt;="&amp;G$2,Table2[Date Notified (Adjusted)],"&lt;"&amp;H$2,Table2[wrong sequence],"wrong*",Table2[Calculated Location],"*"&amp;$D15&amp;"*")</f>
        <v>0</v>
      </c>
      <c r="H15" s="13">
        <f ca="1">COUNTIFS(Table2[Date Notified (Adjusted)],"&gt;="&amp;H$2,Table2[Date Notified (Adjusted)],"&lt;"&amp;I$2,Table2[wrong sequence],"wrong*",Table2[Calculated Location],"*"&amp;$D15&amp;"*")</f>
        <v>0</v>
      </c>
      <c r="I15" s="13">
        <f ca="1">COUNTIFS(Table2[Date Notified (Adjusted)],"&gt;="&amp;I$2,Table2[Date Notified (Adjusted)],"&lt;"&amp;J$2,Table2[wrong sequence],"wrong*",Table2[Calculated Location],"*"&amp;$D15&amp;"*")</f>
        <v>0</v>
      </c>
      <c r="J15" s="13">
        <f ca="1">COUNTIFS(Table2[Date Notified (Adjusted)],"&gt;="&amp;J$2,Table2[Date Notified (Adjusted)],"&lt;"&amp;K$2,Table2[wrong sequence],"wrong*",Table2[Calculated Location],"*"&amp;$D15&amp;"*")</f>
        <v>0</v>
      </c>
      <c r="K15" s="13">
        <f ca="1">COUNTIFS(Table2[Date Notified (Adjusted)],"&gt;="&amp;K$2,Table2[Date Notified (Adjusted)],"&lt;"&amp;L$2,Table2[wrong sequence],"wrong*",Table2[Calculated Location],"*"&amp;$D15&amp;"*")</f>
        <v>0</v>
      </c>
      <c r="L15" s="13">
        <f ca="1">COUNTIFS(Table2[Date Notified (Adjusted)],"&gt;="&amp;L$2,Table2[Date Notified (Adjusted)],"&lt;"&amp;M$2,Table2[wrong sequence],"wrong*",Table2[Calculated Location],"*"&amp;$D15&amp;"*")</f>
        <v>0</v>
      </c>
      <c r="M15" s="13">
        <f ca="1">COUNTIFS(Table2[Date Notified (Adjusted)],"&gt;="&amp;M$2,Table2[Date Notified (Adjusted)],"&lt;"&amp;N$2,Table2[wrong sequence],"wrong*",Table2[Calculated Location],"*"&amp;$D15&amp;"*")</f>
        <v>0</v>
      </c>
      <c r="N15" s="13">
        <f ca="1">COUNTIFS(Table2[Date Notified (Adjusted)],"&gt;="&amp;N$2,Table2[Date Notified (Adjusted)],"&lt;"&amp;O$2,Table2[wrong sequence],"wrong*",Table2[Calculated Location],"*"&amp;$D15&amp;"*")</f>
        <v>0</v>
      </c>
      <c r="O15" s="13">
        <f ca="1">COUNTIFS(Table2[Date Notified (Adjusted)],"&gt;="&amp;O$2,Table2[Date Notified (Adjusted)],"&lt;"&amp;P$2,Table2[wrong sequence],"wrong*",Table2[Calculated Location],"*"&amp;$D15&amp;"*")</f>
        <v>0</v>
      </c>
      <c r="P15" s="13">
        <f ca="1">COUNTIFS(Table2[Date Notified (Adjusted)],"&gt;="&amp;P$2,Table2[Date Notified (Adjusted)],"&lt;"&amp;Q$2,Table2[wrong sequence],"wrong*",Table2[Calculated Location],"*"&amp;$D15&amp;"*")</f>
        <v>0</v>
      </c>
      <c r="Q15" s="13">
        <f ca="1">COUNTIFS(Table2[Date Notified (Adjusted)],"&gt;="&amp;Q$2,Table2[Date Notified (Adjusted)],"&lt;"&amp;R$2,Table2[wrong sequence],"wrong*",Table2[Calculated Location],"*"&amp;$D15&amp;"*")</f>
        <v>0</v>
      </c>
      <c r="R15" s="13">
        <f ca="1">COUNTIFS(Table2[Date Notified (Adjusted)],"&gt;="&amp;R$2,Table2[Date Notified (Adjusted)],"&lt;"&amp;S$2,Table2[wrong sequence],"wrong*",Table2[Calculated Location],"*"&amp;$D15&amp;"*")</f>
        <v>0</v>
      </c>
      <c r="S15" s="13">
        <f ca="1">COUNTIFS(Table2[Date Notified (Adjusted)],"&gt;="&amp;S$2,Table2[Date Notified (Adjusted)],"&lt;"&amp;T$2,Table2[wrong sequence],"wrong*",Table2[Calculated Location],"*"&amp;$D15&amp;"*")</f>
        <v>0</v>
      </c>
      <c r="T15" s="13">
        <f ca="1">COUNTIFS(Table2[Date Notified (Adjusted)],"&gt;="&amp;T$2,Table2[Date Notified (Adjusted)],"&lt;"&amp;U$2,Table2[wrong sequence],"wrong*",Table2[Calculated Location],"*"&amp;$D15&amp;"*")</f>
        <v>0</v>
      </c>
      <c r="U15" s="13"/>
      <c r="V15" s="13"/>
      <c r="W15" s="13">
        <f t="shared" ca="1" si="5"/>
        <v>0</v>
      </c>
      <c r="X15" s="329" t="e">
        <f t="shared" ca="1" si="2"/>
        <v>#DIV/0!</v>
      </c>
      <c r="Y15" s="330">
        <f ca="1">COUNTIFS(Table2[Date Notified (Adjusted)],"&gt;="&amp;start125,Table2[Date Notified (Adjusted)],"&lt;="&amp;closeREP,Table2[Calculated Location],"*"&amp;$D15&amp;"*")</f>
        <v>0</v>
      </c>
    </row>
    <row r="16" spans="2:25" x14ac:dyDescent="0.25">
      <c r="B16" s="327" t="s">
        <v>109</v>
      </c>
      <c r="C16" s="13"/>
      <c r="D16" s="210" t="s">
        <v>128</v>
      </c>
      <c r="E16" s="348">
        <f ca="1">COUNTIFS(Table2[Date Notified (Adjusted)],"&gt;="&amp;E$2,Table2[Date Notified (Adjusted)],"&lt;"&amp;F$2,Table2[wrong sequence],"wrong*",Table2[Calculated Location],"*"&amp;$D16&amp;"*")</f>
        <v>0</v>
      </c>
      <c r="F16" s="13">
        <f ca="1">COUNTIFS(Table2[Date Notified (Adjusted)],"&gt;="&amp;F$2,Table2[Date Notified (Adjusted)],"&lt;"&amp;G$2,Table2[wrong sequence],"wrong*",Table2[Calculated Location],"*"&amp;$D16&amp;"*")</f>
        <v>0</v>
      </c>
      <c r="G16" s="13">
        <f ca="1">COUNTIFS(Table2[Date Notified (Adjusted)],"&gt;="&amp;G$2,Table2[Date Notified (Adjusted)],"&lt;"&amp;H$2,Table2[wrong sequence],"wrong*",Table2[Calculated Location],"*"&amp;$D16&amp;"*")</f>
        <v>0</v>
      </c>
      <c r="H16" s="13">
        <f ca="1">COUNTIFS(Table2[Date Notified (Adjusted)],"&gt;="&amp;H$2,Table2[Date Notified (Adjusted)],"&lt;"&amp;I$2,Table2[wrong sequence],"wrong*",Table2[Calculated Location],"*"&amp;$D16&amp;"*")</f>
        <v>0</v>
      </c>
      <c r="I16" s="13">
        <f ca="1">COUNTIFS(Table2[Date Notified (Adjusted)],"&gt;="&amp;I$2,Table2[Date Notified (Adjusted)],"&lt;"&amp;J$2,Table2[wrong sequence],"wrong*",Table2[Calculated Location],"*"&amp;$D16&amp;"*")</f>
        <v>0</v>
      </c>
      <c r="J16" s="13">
        <f ca="1">COUNTIFS(Table2[Date Notified (Adjusted)],"&gt;="&amp;J$2,Table2[Date Notified (Adjusted)],"&lt;"&amp;K$2,Table2[wrong sequence],"wrong*",Table2[Calculated Location],"*"&amp;$D16&amp;"*")</f>
        <v>0</v>
      </c>
      <c r="K16" s="13">
        <f ca="1">COUNTIFS(Table2[Date Notified (Adjusted)],"&gt;="&amp;K$2,Table2[Date Notified (Adjusted)],"&lt;"&amp;L$2,Table2[wrong sequence],"wrong*",Table2[Calculated Location],"*"&amp;$D16&amp;"*")</f>
        <v>0</v>
      </c>
      <c r="L16" s="13">
        <f ca="1">COUNTIFS(Table2[Date Notified (Adjusted)],"&gt;="&amp;L$2,Table2[Date Notified (Adjusted)],"&lt;"&amp;M$2,Table2[wrong sequence],"wrong*",Table2[Calculated Location],"*"&amp;$D16&amp;"*")</f>
        <v>0</v>
      </c>
      <c r="M16" s="13">
        <f ca="1">COUNTIFS(Table2[Date Notified (Adjusted)],"&gt;="&amp;M$2,Table2[Date Notified (Adjusted)],"&lt;"&amp;N$2,Table2[wrong sequence],"wrong*",Table2[Calculated Location],"*"&amp;$D16&amp;"*")</f>
        <v>0</v>
      </c>
      <c r="N16" s="13">
        <f ca="1">COUNTIFS(Table2[Date Notified (Adjusted)],"&gt;="&amp;N$2,Table2[Date Notified (Adjusted)],"&lt;"&amp;O$2,Table2[wrong sequence],"wrong*",Table2[Calculated Location],"*"&amp;$D16&amp;"*")</f>
        <v>0</v>
      </c>
      <c r="O16" s="13">
        <f ca="1">COUNTIFS(Table2[Date Notified (Adjusted)],"&gt;="&amp;O$2,Table2[Date Notified (Adjusted)],"&lt;"&amp;P$2,Table2[wrong sequence],"wrong*",Table2[Calculated Location],"*"&amp;$D16&amp;"*")</f>
        <v>0</v>
      </c>
      <c r="P16" s="13">
        <f ca="1">COUNTIFS(Table2[Date Notified (Adjusted)],"&gt;="&amp;P$2,Table2[Date Notified (Adjusted)],"&lt;"&amp;Q$2,Table2[wrong sequence],"wrong*",Table2[Calculated Location],"*"&amp;$D16&amp;"*")</f>
        <v>0</v>
      </c>
      <c r="Q16" s="13">
        <f ca="1">COUNTIFS(Table2[Date Notified (Adjusted)],"&gt;="&amp;Q$2,Table2[Date Notified (Adjusted)],"&lt;"&amp;R$2,Table2[wrong sequence],"wrong*",Table2[Calculated Location],"*"&amp;$D16&amp;"*")</f>
        <v>0</v>
      </c>
      <c r="R16" s="13">
        <f ca="1">COUNTIFS(Table2[Date Notified (Adjusted)],"&gt;="&amp;R$2,Table2[Date Notified (Adjusted)],"&lt;"&amp;S$2,Table2[wrong sequence],"wrong*",Table2[Calculated Location],"*"&amp;$D16&amp;"*")</f>
        <v>0</v>
      </c>
      <c r="S16" s="13">
        <f ca="1">COUNTIFS(Table2[Date Notified (Adjusted)],"&gt;="&amp;S$2,Table2[Date Notified (Adjusted)],"&lt;"&amp;T$2,Table2[wrong sequence],"wrong*",Table2[Calculated Location],"*"&amp;$D16&amp;"*")</f>
        <v>0</v>
      </c>
      <c r="T16" s="13">
        <f ca="1">COUNTIFS(Table2[Date Notified (Adjusted)],"&gt;="&amp;T$2,Table2[Date Notified (Adjusted)],"&lt;"&amp;U$2,Table2[wrong sequence],"wrong*",Table2[Calculated Location],"*"&amp;$D16&amp;"*")</f>
        <v>0</v>
      </c>
      <c r="U16" s="13"/>
      <c r="V16" s="13"/>
      <c r="W16" s="13">
        <f t="shared" ca="1" si="5"/>
        <v>0</v>
      </c>
      <c r="X16" s="329" t="e">
        <f t="shared" ca="1" si="2"/>
        <v>#DIV/0!</v>
      </c>
      <c r="Y16" s="330">
        <f ca="1">COUNTIFS(Table2[Date Notified (Adjusted)],"&gt;="&amp;start125,Table2[Date Notified (Adjusted)],"&lt;="&amp;closeREP,Table2[Calculated Location],"*"&amp;$D16&amp;"*")</f>
        <v>0</v>
      </c>
    </row>
    <row r="17" spans="2:25" x14ac:dyDescent="0.25">
      <c r="B17" s="327" t="s">
        <v>110</v>
      </c>
      <c r="C17" s="13"/>
      <c r="D17" s="210" t="s">
        <v>129</v>
      </c>
      <c r="E17" s="348">
        <f ca="1">COUNTIFS(Table2[Date Notified (Adjusted)],"&gt;="&amp;E$2,Table2[Date Notified (Adjusted)],"&lt;"&amp;F$2,Table2[wrong sequence],"wrong*",Table2[Calculated Location],"*"&amp;$D17&amp;"*")</f>
        <v>0</v>
      </c>
      <c r="F17" s="13">
        <f ca="1">COUNTIFS(Table2[Date Notified (Adjusted)],"&gt;="&amp;F$2,Table2[Date Notified (Adjusted)],"&lt;"&amp;G$2,Table2[wrong sequence],"wrong*",Table2[Calculated Location],"*"&amp;$D17&amp;"*")</f>
        <v>0</v>
      </c>
      <c r="G17" s="13">
        <f ca="1">COUNTIFS(Table2[Date Notified (Adjusted)],"&gt;="&amp;G$2,Table2[Date Notified (Adjusted)],"&lt;"&amp;H$2,Table2[wrong sequence],"wrong*",Table2[Calculated Location],"*"&amp;$D17&amp;"*")</f>
        <v>0</v>
      </c>
      <c r="H17" s="13">
        <f ca="1">COUNTIFS(Table2[Date Notified (Adjusted)],"&gt;="&amp;H$2,Table2[Date Notified (Adjusted)],"&lt;"&amp;I$2,Table2[wrong sequence],"wrong*",Table2[Calculated Location],"*"&amp;$D17&amp;"*")</f>
        <v>0</v>
      </c>
      <c r="I17" s="13">
        <f ca="1">COUNTIFS(Table2[Date Notified (Adjusted)],"&gt;="&amp;I$2,Table2[Date Notified (Adjusted)],"&lt;"&amp;J$2,Table2[wrong sequence],"wrong*",Table2[Calculated Location],"*"&amp;$D17&amp;"*")</f>
        <v>0</v>
      </c>
      <c r="J17" s="13">
        <f ca="1">COUNTIFS(Table2[Date Notified (Adjusted)],"&gt;="&amp;J$2,Table2[Date Notified (Adjusted)],"&lt;"&amp;K$2,Table2[wrong sequence],"wrong*",Table2[Calculated Location],"*"&amp;$D17&amp;"*")</f>
        <v>0</v>
      </c>
      <c r="K17" s="13">
        <f ca="1">COUNTIFS(Table2[Date Notified (Adjusted)],"&gt;="&amp;K$2,Table2[Date Notified (Adjusted)],"&lt;"&amp;L$2,Table2[wrong sequence],"wrong*",Table2[Calculated Location],"*"&amp;$D17&amp;"*")</f>
        <v>0</v>
      </c>
      <c r="L17" s="13">
        <f ca="1">COUNTIFS(Table2[Date Notified (Adjusted)],"&gt;="&amp;L$2,Table2[Date Notified (Adjusted)],"&lt;"&amp;M$2,Table2[wrong sequence],"wrong*",Table2[Calculated Location],"*"&amp;$D17&amp;"*")</f>
        <v>0</v>
      </c>
      <c r="M17" s="13">
        <f ca="1">COUNTIFS(Table2[Date Notified (Adjusted)],"&gt;="&amp;M$2,Table2[Date Notified (Adjusted)],"&lt;"&amp;N$2,Table2[wrong sequence],"wrong*",Table2[Calculated Location],"*"&amp;$D17&amp;"*")</f>
        <v>0</v>
      </c>
      <c r="N17" s="13">
        <f ca="1">COUNTIFS(Table2[Date Notified (Adjusted)],"&gt;="&amp;N$2,Table2[Date Notified (Adjusted)],"&lt;"&amp;O$2,Table2[wrong sequence],"wrong*",Table2[Calculated Location],"*"&amp;$D17&amp;"*")</f>
        <v>0</v>
      </c>
      <c r="O17" s="13">
        <f ca="1">COUNTIFS(Table2[Date Notified (Adjusted)],"&gt;="&amp;O$2,Table2[Date Notified (Adjusted)],"&lt;"&amp;P$2,Table2[wrong sequence],"wrong*",Table2[Calculated Location],"*"&amp;$D17&amp;"*")</f>
        <v>0</v>
      </c>
      <c r="P17" s="13">
        <f ca="1">COUNTIFS(Table2[Date Notified (Adjusted)],"&gt;="&amp;P$2,Table2[Date Notified (Adjusted)],"&lt;"&amp;Q$2,Table2[wrong sequence],"wrong*",Table2[Calculated Location],"*"&amp;$D17&amp;"*")</f>
        <v>0</v>
      </c>
      <c r="Q17" s="13">
        <f ca="1">COUNTIFS(Table2[Date Notified (Adjusted)],"&gt;="&amp;Q$2,Table2[Date Notified (Adjusted)],"&lt;"&amp;R$2,Table2[wrong sequence],"wrong*",Table2[Calculated Location],"*"&amp;$D17&amp;"*")</f>
        <v>0</v>
      </c>
      <c r="R17" s="13">
        <f ca="1">COUNTIFS(Table2[Date Notified (Adjusted)],"&gt;="&amp;R$2,Table2[Date Notified (Adjusted)],"&lt;"&amp;S$2,Table2[wrong sequence],"wrong*",Table2[Calculated Location],"*"&amp;$D17&amp;"*")</f>
        <v>0</v>
      </c>
      <c r="S17" s="13">
        <f ca="1">COUNTIFS(Table2[Date Notified (Adjusted)],"&gt;="&amp;S$2,Table2[Date Notified (Adjusted)],"&lt;"&amp;T$2,Table2[wrong sequence],"wrong*",Table2[Calculated Location],"*"&amp;$D17&amp;"*")</f>
        <v>0</v>
      </c>
      <c r="T17" s="13">
        <f ca="1">COUNTIFS(Table2[Date Notified (Adjusted)],"&gt;="&amp;T$2,Table2[Date Notified (Adjusted)],"&lt;"&amp;U$2,Table2[wrong sequence],"wrong*",Table2[Calculated Location],"*"&amp;$D17&amp;"*")</f>
        <v>0</v>
      </c>
      <c r="U17" s="13"/>
      <c r="V17" s="13"/>
      <c r="W17" s="13">
        <f t="shared" ca="1" si="5"/>
        <v>0</v>
      </c>
      <c r="X17" s="329" t="e">
        <f t="shared" ca="1" si="2"/>
        <v>#DIV/0!</v>
      </c>
      <c r="Y17" s="330">
        <f ca="1">COUNTIFS(Table2[Date Notified (Adjusted)],"&gt;="&amp;start125,Table2[Date Notified (Adjusted)],"&lt;="&amp;closeREP,Table2[Calculated Location],"*"&amp;$D17&amp;"*")</f>
        <v>0</v>
      </c>
    </row>
    <row r="18" spans="2:25" x14ac:dyDescent="0.25">
      <c r="B18" s="327" t="s">
        <v>111</v>
      </c>
      <c r="C18" s="13"/>
      <c r="D18" s="210" t="s">
        <v>130</v>
      </c>
      <c r="E18" s="348">
        <f ca="1">COUNTIFS(Table2[Date Notified (Adjusted)],"&gt;="&amp;E$2,Table2[Date Notified (Adjusted)],"&lt;"&amp;F$2,Table2[wrong sequence],"wrong*",Table2[Calculated Location],"*"&amp;$D18&amp;"*")</f>
        <v>0</v>
      </c>
      <c r="F18" s="13">
        <f ca="1">COUNTIFS(Table2[Date Notified (Adjusted)],"&gt;="&amp;F$2,Table2[Date Notified (Adjusted)],"&lt;"&amp;G$2,Table2[wrong sequence],"wrong*",Table2[Calculated Location],"*"&amp;$D18&amp;"*")</f>
        <v>0</v>
      </c>
      <c r="G18" s="13">
        <f ca="1">COUNTIFS(Table2[Date Notified (Adjusted)],"&gt;="&amp;G$2,Table2[Date Notified (Adjusted)],"&lt;"&amp;H$2,Table2[wrong sequence],"wrong*",Table2[Calculated Location],"*"&amp;$D18&amp;"*")</f>
        <v>0</v>
      </c>
      <c r="H18" s="13">
        <f ca="1">COUNTIFS(Table2[Date Notified (Adjusted)],"&gt;="&amp;H$2,Table2[Date Notified (Adjusted)],"&lt;"&amp;I$2,Table2[wrong sequence],"wrong*",Table2[Calculated Location],"*"&amp;$D18&amp;"*")</f>
        <v>0</v>
      </c>
      <c r="I18" s="13">
        <f ca="1">COUNTIFS(Table2[Date Notified (Adjusted)],"&gt;="&amp;I$2,Table2[Date Notified (Adjusted)],"&lt;"&amp;J$2,Table2[wrong sequence],"wrong*",Table2[Calculated Location],"*"&amp;$D18&amp;"*")</f>
        <v>0</v>
      </c>
      <c r="J18" s="13">
        <f ca="1">COUNTIFS(Table2[Date Notified (Adjusted)],"&gt;="&amp;J$2,Table2[Date Notified (Adjusted)],"&lt;"&amp;K$2,Table2[wrong sequence],"wrong*",Table2[Calculated Location],"*"&amp;$D18&amp;"*")</f>
        <v>0</v>
      </c>
      <c r="K18" s="13">
        <f ca="1">COUNTIFS(Table2[Date Notified (Adjusted)],"&gt;="&amp;K$2,Table2[Date Notified (Adjusted)],"&lt;"&amp;L$2,Table2[wrong sequence],"wrong*",Table2[Calculated Location],"*"&amp;$D18&amp;"*")</f>
        <v>0</v>
      </c>
      <c r="L18" s="13">
        <f ca="1">COUNTIFS(Table2[Date Notified (Adjusted)],"&gt;="&amp;L$2,Table2[Date Notified (Adjusted)],"&lt;"&amp;M$2,Table2[wrong sequence],"wrong*",Table2[Calculated Location],"*"&amp;$D18&amp;"*")</f>
        <v>0</v>
      </c>
      <c r="M18" s="13">
        <f ca="1">COUNTIFS(Table2[Date Notified (Adjusted)],"&gt;="&amp;M$2,Table2[Date Notified (Adjusted)],"&lt;"&amp;N$2,Table2[wrong sequence],"wrong*",Table2[Calculated Location],"*"&amp;$D18&amp;"*")</f>
        <v>0</v>
      </c>
      <c r="N18" s="13">
        <f ca="1">COUNTIFS(Table2[Date Notified (Adjusted)],"&gt;="&amp;N$2,Table2[Date Notified (Adjusted)],"&lt;"&amp;O$2,Table2[wrong sequence],"wrong*",Table2[Calculated Location],"*"&amp;$D18&amp;"*")</f>
        <v>0</v>
      </c>
      <c r="O18" s="13">
        <f ca="1">COUNTIFS(Table2[Date Notified (Adjusted)],"&gt;="&amp;O$2,Table2[Date Notified (Adjusted)],"&lt;"&amp;P$2,Table2[wrong sequence],"wrong*",Table2[Calculated Location],"*"&amp;$D18&amp;"*")</f>
        <v>0</v>
      </c>
      <c r="P18" s="13">
        <f ca="1">COUNTIFS(Table2[Date Notified (Adjusted)],"&gt;="&amp;P$2,Table2[Date Notified (Adjusted)],"&lt;"&amp;Q$2,Table2[wrong sequence],"wrong*",Table2[Calculated Location],"*"&amp;$D18&amp;"*")</f>
        <v>0</v>
      </c>
      <c r="Q18" s="13">
        <f ca="1">COUNTIFS(Table2[Date Notified (Adjusted)],"&gt;="&amp;Q$2,Table2[Date Notified (Adjusted)],"&lt;"&amp;R$2,Table2[wrong sequence],"wrong*",Table2[Calculated Location],"*"&amp;$D18&amp;"*")</f>
        <v>0</v>
      </c>
      <c r="R18" s="13">
        <f ca="1">COUNTIFS(Table2[Date Notified (Adjusted)],"&gt;="&amp;R$2,Table2[Date Notified (Adjusted)],"&lt;"&amp;S$2,Table2[wrong sequence],"wrong*",Table2[Calculated Location],"*"&amp;$D18&amp;"*")</f>
        <v>0</v>
      </c>
      <c r="S18" s="13">
        <f ca="1">COUNTIFS(Table2[Date Notified (Adjusted)],"&gt;="&amp;S$2,Table2[Date Notified (Adjusted)],"&lt;"&amp;T$2,Table2[wrong sequence],"wrong*",Table2[Calculated Location],"*"&amp;$D18&amp;"*")</f>
        <v>0</v>
      </c>
      <c r="T18" s="13">
        <f ca="1">COUNTIFS(Table2[Date Notified (Adjusted)],"&gt;="&amp;T$2,Table2[Date Notified (Adjusted)],"&lt;"&amp;U$2,Table2[wrong sequence],"wrong*",Table2[Calculated Location],"*"&amp;$D18&amp;"*")</f>
        <v>0</v>
      </c>
      <c r="U18" s="13"/>
      <c r="V18" s="13"/>
      <c r="W18" s="13">
        <f t="shared" ca="1" si="5"/>
        <v>0</v>
      </c>
      <c r="X18" s="329" t="e">
        <f t="shared" ca="1" si="2"/>
        <v>#DIV/0!</v>
      </c>
      <c r="Y18" s="330">
        <f ca="1">COUNTIFS(Table2[Date Notified (Adjusted)],"&gt;="&amp;start125,Table2[Date Notified (Adjusted)],"&lt;="&amp;closeREP,Table2[Calculated Location],"*"&amp;$D18&amp;"*")</f>
        <v>0</v>
      </c>
    </row>
    <row r="19" spans="2:25" x14ac:dyDescent="0.25">
      <c r="B19" s="327" t="s">
        <v>112</v>
      </c>
      <c r="C19" s="13"/>
      <c r="D19" s="210" t="s">
        <v>131</v>
      </c>
      <c r="E19" s="348">
        <f ca="1">COUNTIFS(Table2[Date Notified (Adjusted)],"&gt;="&amp;E$2,Table2[Date Notified (Adjusted)],"&lt;"&amp;F$2,Table2[wrong sequence],"wrong*",Table2[Calculated Location],"*"&amp;$D19&amp;"*")</f>
        <v>0</v>
      </c>
      <c r="F19" s="13">
        <f ca="1">COUNTIFS(Table2[Date Notified (Adjusted)],"&gt;="&amp;F$2,Table2[Date Notified (Adjusted)],"&lt;"&amp;G$2,Table2[wrong sequence],"wrong*",Table2[Calculated Location],"*"&amp;$D19&amp;"*")</f>
        <v>0</v>
      </c>
      <c r="G19" s="13">
        <f ca="1">COUNTIFS(Table2[Date Notified (Adjusted)],"&gt;="&amp;G$2,Table2[Date Notified (Adjusted)],"&lt;"&amp;H$2,Table2[wrong sequence],"wrong*",Table2[Calculated Location],"*"&amp;$D19&amp;"*")</f>
        <v>0</v>
      </c>
      <c r="H19" s="13">
        <f ca="1">COUNTIFS(Table2[Date Notified (Adjusted)],"&gt;="&amp;H$2,Table2[Date Notified (Adjusted)],"&lt;"&amp;I$2,Table2[wrong sequence],"wrong*",Table2[Calculated Location],"*"&amp;$D19&amp;"*")</f>
        <v>0</v>
      </c>
      <c r="I19" s="13">
        <f ca="1">COUNTIFS(Table2[Date Notified (Adjusted)],"&gt;="&amp;I$2,Table2[Date Notified (Adjusted)],"&lt;"&amp;J$2,Table2[wrong sequence],"wrong*",Table2[Calculated Location],"*"&amp;$D19&amp;"*")</f>
        <v>0</v>
      </c>
      <c r="J19" s="13">
        <f ca="1">COUNTIFS(Table2[Date Notified (Adjusted)],"&gt;="&amp;J$2,Table2[Date Notified (Adjusted)],"&lt;"&amp;K$2,Table2[wrong sequence],"wrong*",Table2[Calculated Location],"*"&amp;$D19&amp;"*")</f>
        <v>0</v>
      </c>
      <c r="K19" s="13">
        <f ca="1">COUNTIFS(Table2[Date Notified (Adjusted)],"&gt;="&amp;K$2,Table2[Date Notified (Adjusted)],"&lt;"&amp;L$2,Table2[wrong sequence],"wrong*",Table2[Calculated Location],"*"&amp;$D19&amp;"*")</f>
        <v>0</v>
      </c>
      <c r="L19" s="13">
        <f ca="1">COUNTIFS(Table2[Date Notified (Adjusted)],"&gt;="&amp;L$2,Table2[Date Notified (Adjusted)],"&lt;"&amp;M$2,Table2[wrong sequence],"wrong*",Table2[Calculated Location],"*"&amp;$D19&amp;"*")</f>
        <v>0</v>
      </c>
      <c r="M19" s="13">
        <f ca="1">COUNTIFS(Table2[Date Notified (Adjusted)],"&gt;="&amp;M$2,Table2[Date Notified (Adjusted)],"&lt;"&amp;N$2,Table2[wrong sequence],"wrong*",Table2[Calculated Location],"*"&amp;$D19&amp;"*")</f>
        <v>0</v>
      </c>
      <c r="N19" s="13">
        <f ca="1">COUNTIFS(Table2[Date Notified (Adjusted)],"&gt;="&amp;N$2,Table2[Date Notified (Adjusted)],"&lt;"&amp;O$2,Table2[wrong sequence],"wrong*",Table2[Calculated Location],"*"&amp;$D19&amp;"*")</f>
        <v>0</v>
      </c>
      <c r="O19" s="13">
        <f ca="1">COUNTIFS(Table2[Date Notified (Adjusted)],"&gt;="&amp;O$2,Table2[Date Notified (Adjusted)],"&lt;"&amp;P$2,Table2[wrong sequence],"wrong*",Table2[Calculated Location],"*"&amp;$D19&amp;"*")</f>
        <v>0</v>
      </c>
      <c r="P19" s="13">
        <f ca="1">COUNTIFS(Table2[Date Notified (Adjusted)],"&gt;="&amp;P$2,Table2[Date Notified (Adjusted)],"&lt;"&amp;Q$2,Table2[wrong sequence],"wrong*",Table2[Calculated Location],"*"&amp;$D19&amp;"*")</f>
        <v>0</v>
      </c>
      <c r="Q19" s="13">
        <f ca="1">COUNTIFS(Table2[Date Notified (Adjusted)],"&gt;="&amp;Q$2,Table2[Date Notified (Adjusted)],"&lt;"&amp;R$2,Table2[wrong sequence],"wrong*",Table2[Calculated Location],"*"&amp;$D19&amp;"*")</f>
        <v>0</v>
      </c>
      <c r="R19" s="13">
        <f ca="1">COUNTIFS(Table2[Date Notified (Adjusted)],"&gt;="&amp;R$2,Table2[Date Notified (Adjusted)],"&lt;"&amp;S$2,Table2[wrong sequence],"wrong*",Table2[Calculated Location],"*"&amp;$D19&amp;"*")</f>
        <v>0</v>
      </c>
      <c r="S19" s="13">
        <f ca="1">COUNTIFS(Table2[Date Notified (Adjusted)],"&gt;="&amp;S$2,Table2[Date Notified (Adjusted)],"&lt;"&amp;T$2,Table2[wrong sequence],"wrong*",Table2[Calculated Location],"*"&amp;$D19&amp;"*")</f>
        <v>0</v>
      </c>
      <c r="T19" s="13">
        <f ca="1">COUNTIFS(Table2[Date Notified (Adjusted)],"&gt;="&amp;T$2,Table2[Date Notified (Adjusted)],"&lt;"&amp;U$2,Table2[wrong sequence],"wrong*",Table2[Calculated Location],"*"&amp;$D19&amp;"*")</f>
        <v>0</v>
      </c>
      <c r="U19" s="13"/>
      <c r="V19" s="13"/>
      <c r="W19" s="13">
        <f t="shared" ca="1" si="5"/>
        <v>0</v>
      </c>
      <c r="X19" s="329" t="e">
        <f t="shared" ca="1" si="2"/>
        <v>#DIV/0!</v>
      </c>
      <c r="Y19" s="330">
        <f ca="1">COUNTIFS(Table2[Date Notified (Adjusted)],"&gt;="&amp;start125,Table2[Date Notified (Adjusted)],"&lt;="&amp;closeREP,Table2[Calculated Location],"*"&amp;$D19&amp;"*")</f>
        <v>0</v>
      </c>
    </row>
    <row r="20" spans="2:25" x14ac:dyDescent="0.25">
      <c r="B20" s="327" t="s">
        <v>113</v>
      </c>
      <c r="C20" s="13"/>
      <c r="D20" s="210" t="s">
        <v>132</v>
      </c>
      <c r="E20" s="348">
        <f ca="1">COUNTIFS(Table2[Date Notified (Adjusted)],"&gt;="&amp;E$2,Table2[Date Notified (Adjusted)],"&lt;"&amp;F$2,Table2[wrong sequence],"wrong*",Table2[Calculated Location],"*"&amp;$D20&amp;"*")</f>
        <v>0</v>
      </c>
      <c r="F20" s="13">
        <f ca="1">COUNTIFS(Table2[Date Notified (Adjusted)],"&gt;="&amp;F$2,Table2[Date Notified (Adjusted)],"&lt;"&amp;G$2,Table2[wrong sequence],"wrong*",Table2[Calculated Location],"*"&amp;$D20&amp;"*")</f>
        <v>0</v>
      </c>
      <c r="G20" s="13">
        <f ca="1">COUNTIFS(Table2[Date Notified (Adjusted)],"&gt;="&amp;G$2,Table2[Date Notified (Adjusted)],"&lt;"&amp;H$2,Table2[wrong sequence],"wrong*",Table2[Calculated Location],"*"&amp;$D20&amp;"*")</f>
        <v>0</v>
      </c>
      <c r="H20" s="13">
        <f ca="1">COUNTIFS(Table2[Date Notified (Adjusted)],"&gt;="&amp;H$2,Table2[Date Notified (Adjusted)],"&lt;"&amp;I$2,Table2[wrong sequence],"wrong*",Table2[Calculated Location],"*"&amp;$D20&amp;"*")</f>
        <v>0</v>
      </c>
      <c r="I20" s="13">
        <f ca="1">COUNTIFS(Table2[Date Notified (Adjusted)],"&gt;="&amp;I$2,Table2[Date Notified (Adjusted)],"&lt;"&amp;J$2,Table2[wrong sequence],"wrong*",Table2[Calculated Location],"*"&amp;$D20&amp;"*")</f>
        <v>0</v>
      </c>
      <c r="J20" s="13">
        <f ca="1">COUNTIFS(Table2[Date Notified (Adjusted)],"&gt;="&amp;J$2,Table2[Date Notified (Adjusted)],"&lt;"&amp;K$2,Table2[wrong sequence],"wrong*",Table2[Calculated Location],"*"&amp;$D20&amp;"*")</f>
        <v>0</v>
      </c>
      <c r="K20" s="13">
        <f ca="1">COUNTIFS(Table2[Date Notified (Adjusted)],"&gt;="&amp;K$2,Table2[Date Notified (Adjusted)],"&lt;"&amp;L$2,Table2[wrong sequence],"wrong*",Table2[Calculated Location],"*"&amp;$D20&amp;"*")</f>
        <v>0</v>
      </c>
      <c r="L20" s="13">
        <f ca="1">COUNTIFS(Table2[Date Notified (Adjusted)],"&gt;="&amp;L$2,Table2[Date Notified (Adjusted)],"&lt;"&amp;M$2,Table2[wrong sequence],"wrong*",Table2[Calculated Location],"*"&amp;$D20&amp;"*")</f>
        <v>0</v>
      </c>
      <c r="M20" s="13">
        <f ca="1">COUNTIFS(Table2[Date Notified (Adjusted)],"&gt;="&amp;M$2,Table2[Date Notified (Adjusted)],"&lt;"&amp;N$2,Table2[wrong sequence],"wrong*",Table2[Calculated Location],"*"&amp;$D20&amp;"*")</f>
        <v>0</v>
      </c>
      <c r="N20" s="13">
        <f ca="1">COUNTIFS(Table2[Date Notified (Adjusted)],"&gt;="&amp;N$2,Table2[Date Notified (Adjusted)],"&lt;"&amp;O$2,Table2[wrong sequence],"wrong*",Table2[Calculated Location],"*"&amp;$D20&amp;"*")</f>
        <v>0</v>
      </c>
      <c r="O20" s="13">
        <f ca="1">COUNTIFS(Table2[Date Notified (Adjusted)],"&gt;="&amp;O$2,Table2[Date Notified (Adjusted)],"&lt;"&amp;P$2,Table2[wrong sequence],"wrong*",Table2[Calculated Location],"*"&amp;$D20&amp;"*")</f>
        <v>0</v>
      </c>
      <c r="P20" s="13">
        <f ca="1">COUNTIFS(Table2[Date Notified (Adjusted)],"&gt;="&amp;P$2,Table2[Date Notified (Adjusted)],"&lt;"&amp;Q$2,Table2[wrong sequence],"wrong*",Table2[Calculated Location],"*"&amp;$D20&amp;"*")</f>
        <v>0</v>
      </c>
      <c r="Q20" s="13">
        <f ca="1">COUNTIFS(Table2[Date Notified (Adjusted)],"&gt;="&amp;Q$2,Table2[Date Notified (Adjusted)],"&lt;"&amp;R$2,Table2[wrong sequence],"wrong*",Table2[Calculated Location],"*"&amp;$D20&amp;"*")</f>
        <v>0</v>
      </c>
      <c r="R20" s="13">
        <f ca="1">COUNTIFS(Table2[Date Notified (Adjusted)],"&gt;="&amp;R$2,Table2[Date Notified (Adjusted)],"&lt;"&amp;S$2,Table2[wrong sequence],"wrong*",Table2[Calculated Location],"*"&amp;$D20&amp;"*")</f>
        <v>0</v>
      </c>
      <c r="S20" s="13">
        <f ca="1">COUNTIFS(Table2[Date Notified (Adjusted)],"&gt;="&amp;S$2,Table2[Date Notified (Adjusted)],"&lt;"&amp;T$2,Table2[wrong sequence],"wrong*",Table2[Calculated Location],"*"&amp;$D20&amp;"*")</f>
        <v>0</v>
      </c>
      <c r="T20" s="13">
        <f ca="1">COUNTIFS(Table2[Date Notified (Adjusted)],"&gt;="&amp;T$2,Table2[Date Notified (Adjusted)],"&lt;"&amp;U$2,Table2[wrong sequence],"wrong*",Table2[Calculated Location],"*"&amp;$D20&amp;"*")</f>
        <v>0</v>
      </c>
      <c r="U20" s="13"/>
      <c r="V20" s="13"/>
      <c r="W20" s="13">
        <f t="shared" ca="1" si="5"/>
        <v>0</v>
      </c>
      <c r="X20" s="329" t="e">
        <f t="shared" ca="1" si="2"/>
        <v>#DIV/0!</v>
      </c>
      <c r="Y20" s="330">
        <f ca="1">COUNTIFS(Table2[Date Notified (Adjusted)],"&gt;="&amp;start125,Table2[Date Notified (Adjusted)],"&lt;="&amp;closeREP,Table2[Calculated Location],"*"&amp;$D20&amp;"*")</f>
        <v>0</v>
      </c>
    </row>
    <row r="21" spans="2:25" x14ac:dyDescent="0.25">
      <c r="B21" s="327" t="s">
        <v>80</v>
      </c>
      <c r="C21" s="13"/>
      <c r="D21" s="337" t="s">
        <v>45</v>
      </c>
      <c r="E21" s="348">
        <f ca="1">COUNTIFS(Table2[Date Notified (Adjusted)],"&gt;="&amp;E$2,Table2[Date Notified (Adjusted)],"&lt;"&amp;F$2,Table2[wrong sequence],"wrong*",Table2[Calculated Location],"*"&amp;$D21&amp;"*")</f>
        <v>0</v>
      </c>
      <c r="F21" s="13">
        <f ca="1">COUNTIFS(Table2[Date Notified (Adjusted)],"&gt;="&amp;F$2,Table2[Date Notified (Adjusted)],"&lt;"&amp;G$2,Table2[wrong sequence],"wrong*",Table2[Calculated Location],"*"&amp;$D21&amp;"*")</f>
        <v>0</v>
      </c>
      <c r="G21" s="13">
        <f ca="1">COUNTIFS(Table2[Date Notified (Adjusted)],"&gt;="&amp;G$2,Table2[Date Notified (Adjusted)],"&lt;"&amp;H$2,Table2[wrong sequence],"wrong*",Table2[Calculated Location],"*"&amp;$D21&amp;"*")</f>
        <v>0</v>
      </c>
      <c r="H21" s="13">
        <f ca="1">COUNTIFS(Table2[Date Notified (Adjusted)],"&gt;="&amp;H$2,Table2[Date Notified (Adjusted)],"&lt;"&amp;I$2,Table2[wrong sequence],"wrong*",Table2[Calculated Location],"*"&amp;$D21&amp;"*")</f>
        <v>0</v>
      </c>
      <c r="I21" s="13">
        <f ca="1">COUNTIFS(Table2[Date Notified (Adjusted)],"&gt;="&amp;I$2,Table2[Date Notified (Adjusted)],"&lt;"&amp;J$2,Table2[wrong sequence],"wrong*",Table2[Calculated Location],"*"&amp;$D21&amp;"*")</f>
        <v>0</v>
      </c>
      <c r="J21" s="13">
        <f ca="1">COUNTIFS(Table2[Date Notified (Adjusted)],"&gt;="&amp;J$2,Table2[Date Notified (Adjusted)],"&lt;"&amp;K$2,Table2[wrong sequence],"wrong*",Table2[Calculated Location],"*"&amp;$D21&amp;"*")</f>
        <v>0</v>
      </c>
      <c r="K21" s="13">
        <f ca="1">COUNTIFS(Table2[Date Notified (Adjusted)],"&gt;="&amp;K$2,Table2[Date Notified (Adjusted)],"&lt;"&amp;L$2,Table2[wrong sequence],"wrong*",Table2[Calculated Location],"*"&amp;$D21&amp;"*")</f>
        <v>0</v>
      </c>
      <c r="L21" s="13">
        <f ca="1">COUNTIFS(Table2[Date Notified (Adjusted)],"&gt;="&amp;L$2,Table2[Date Notified (Adjusted)],"&lt;"&amp;M$2,Table2[wrong sequence],"wrong*",Table2[Calculated Location],"*"&amp;$D21&amp;"*")</f>
        <v>0</v>
      </c>
      <c r="M21" s="13">
        <f ca="1">COUNTIFS(Table2[Date Notified (Adjusted)],"&gt;="&amp;M$2,Table2[Date Notified (Adjusted)],"&lt;"&amp;N$2,Table2[wrong sequence],"wrong*",Table2[Calculated Location],"*"&amp;$D21&amp;"*")</f>
        <v>0</v>
      </c>
      <c r="N21" s="13">
        <f ca="1">COUNTIFS(Table2[Date Notified (Adjusted)],"&gt;="&amp;N$2,Table2[Date Notified (Adjusted)],"&lt;"&amp;O$2,Table2[wrong sequence],"wrong*",Table2[Calculated Location],"*"&amp;$D21&amp;"*")</f>
        <v>0</v>
      </c>
      <c r="O21" s="13">
        <f ca="1">COUNTIFS(Table2[Date Notified (Adjusted)],"&gt;="&amp;O$2,Table2[Date Notified (Adjusted)],"&lt;"&amp;P$2,Table2[wrong sequence],"wrong*",Table2[Calculated Location],"*"&amp;$D21&amp;"*")</f>
        <v>0</v>
      </c>
      <c r="P21" s="13">
        <f ca="1">COUNTIFS(Table2[Date Notified (Adjusted)],"&gt;="&amp;P$2,Table2[Date Notified (Adjusted)],"&lt;"&amp;Q$2,Table2[wrong sequence],"wrong*",Table2[Calculated Location],"*"&amp;$D21&amp;"*")</f>
        <v>0</v>
      </c>
      <c r="Q21" s="13">
        <f ca="1">COUNTIFS(Table2[Date Notified (Adjusted)],"&gt;="&amp;Q$2,Table2[Date Notified (Adjusted)],"&lt;"&amp;R$2,Table2[wrong sequence],"wrong*",Table2[Calculated Location],"*"&amp;$D21&amp;"*")</f>
        <v>0</v>
      </c>
      <c r="R21" s="13">
        <f ca="1">COUNTIFS(Table2[Date Notified (Adjusted)],"&gt;="&amp;R$2,Table2[Date Notified (Adjusted)],"&lt;"&amp;S$2,Table2[wrong sequence],"wrong*",Table2[Calculated Location],"*"&amp;$D21&amp;"*")</f>
        <v>0</v>
      </c>
      <c r="S21" s="13">
        <f ca="1">COUNTIFS(Table2[Date Notified (Adjusted)],"&gt;="&amp;S$2,Table2[Date Notified (Adjusted)],"&lt;"&amp;T$2,Table2[wrong sequence],"wrong*",Table2[Calculated Location],"*"&amp;$D21&amp;"*")</f>
        <v>0</v>
      </c>
      <c r="T21" s="13">
        <f ca="1">COUNTIFS(Table2[Date Notified (Adjusted)],"&gt;="&amp;T$2,Table2[Date Notified (Adjusted)],"&lt;"&amp;U$2,Table2[wrong sequence],"wrong*",Table2[Calculated Location],"*"&amp;$D21&amp;"*")</f>
        <v>0</v>
      </c>
      <c r="U21" s="13"/>
      <c r="V21" s="13"/>
      <c r="W21" s="13">
        <f t="shared" ca="1" si="5"/>
        <v>0</v>
      </c>
      <c r="X21" s="329" t="e">
        <f t="shared" ca="1" si="2"/>
        <v>#DIV/0!</v>
      </c>
      <c r="Y21" s="330">
        <f ca="1">COUNTIFS(Table2[Date Notified (Adjusted)],"&gt;="&amp;start125,Table2[Date Notified (Adjusted)],"&lt;="&amp;closeREP,Table2[Calculated Location],"*"&amp;$D21&amp;"*")</f>
        <v>0</v>
      </c>
    </row>
    <row r="22" spans="2:25" x14ac:dyDescent="0.25">
      <c r="B22" s="338"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336">
        <f ca="1">SUM(Y12:Y21)</f>
        <v>0</v>
      </c>
    </row>
    <row r="23" spans="2:25" x14ac:dyDescent="0.25">
      <c r="B23" s="339"/>
      <c r="C23" s="340"/>
      <c r="D23" s="340"/>
      <c r="E23" s="341">
        <f t="shared" ref="E23:T23" ca="1" si="6">SUM(E3:E22)</f>
        <v>0</v>
      </c>
      <c r="F23" s="340">
        <f t="shared" ca="1" si="6"/>
        <v>0</v>
      </c>
      <c r="G23" s="340">
        <f t="shared" ca="1" si="6"/>
        <v>0</v>
      </c>
      <c r="H23" s="340">
        <f t="shared" ca="1" si="6"/>
        <v>0</v>
      </c>
      <c r="I23" s="340">
        <f t="shared" ca="1" si="6"/>
        <v>0</v>
      </c>
      <c r="J23" s="340">
        <f t="shared" ca="1" si="6"/>
        <v>0</v>
      </c>
      <c r="K23" s="340">
        <f t="shared" ca="1" si="6"/>
        <v>0</v>
      </c>
      <c r="L23" s="340">
        <f t="shared" ca="1" si="6"/>
        <v>0</v>
      </c>
      <c r="M23" s="340">
        <f t="shared" ca="1" si="6"/>
        <v>0</v>
      </c>
      <c r="N23" s="340">
        <f t="shared" ca="1" si="6"/>
        <v>0</v>
      </c>
      <c r="O23" s="340">
        <f t="shared" ca="1" si="6"/>
        <v>0</v>
      </c>
      <c r="P23" s="340">
        <f t="shared" ca="1" si="6"/>
        <v>0</v>
      </c>
      <c r="Q23" s="340">
        <f t="shared" ca="1" si="6"/>
        <v>0</v>
      </c>
      <c r="R23" s="340">
        <f t="shared" ca="1" si="6"/>
        <v>0</v>
      </c>
      <c r="S23" s="340">
        <f t="shared" ca="1" si="6"/>
        <v>0</v>
      </c>
      <c r="T23" s="340">
        <f t="shared" ca="1" si="6"/>
        <v>0</v>
      </c>
      <c r="U23" s="340"/>
      <c r="V23" s="340"/>
      <c r="W23" s="342">
        <f ca="1">SUM(W3:W10)+SUM(W12:W21)</f>
        <v>0</v>
      </c>
      <c r="X23" s="343" t="e">
        <f ca="1">W23/Y23</f>
        <v>#DIV/0!</v>
      </c>
      <c r="Y23" s="344">
        <f ca="1">SUM(Y3:Y10)+SUM(Y12:Y21)</f>
        <v>0</v>
      </c>
    </row>
    <row r="25" spans="2:25" ht="15.75" thickBot="1" x14ac:dyDescent="0.3"/>
    <row r="26" spans="2:25" ht="30.75" customHeight="1" thickBot="1" x14ac:dyDescent="0.3">
      <c r="B26" s="427" t="s">
        <v>353</v>
      </c>
      <c r="C26" s="427"/>
      <c r="D26" s="427"/>
      <c r="E26" s="427"/>
      <c r="F26" s="427"/>
      <c r="G26" s="445" t="s">
        <v>360</v>
      </c>
      <c r="H26" s="445"/>
      <c r="I26" s="446" t="s">
        <v>361</v>
      </c>
      <c r="J26" s="446"/>
      <c r="K26" s="109" t="s">
        <v>222</v>
      </c>
    </row>
    <row r="27" spans="2:25" ht="28.5" customHeight="1" thickBot="1" x14ac:dyDescent="0.3">
      <c r="B27" s="445" t="s">
        <v>354</v>
      </c>
      <c r="C27" s="445"/>
      <c r="D27" s="445"/>
      <c r="E27" s="445"/>
      <c r="F27" s="445"/>
      <c r="G27" s="427">
        <f ca="1">COUNTIFS(Table2[Date Notified (Adjusted)],"&gt;="&amp;start125,Table2[Date Notified (Adjusted)],"&lt;="&amp;closeREP,Table2[what is wrong],"*"&amp;$L27&amp;"*")</f>
        <v>0</v>
      </c>
      <c r="H27" s="427"/>
      <c r="I27" s="427">
        <f ca="1">COUNTIFS(Table2[Date Notified (Adjusted)],"&gt;="&amp;start125,Table2[Date Notified (Adjusted)],"&lt;="&amp;closeREP,Table2[what is wrong],"*"&amp;$L27&amp;"*",Table2[DNADj-DN],"&lt;&gt;0")</f>
        <v>0</v>
      </c>
      <c r="J27" s="427"/>
      <c r="K27" s="109">
        <f ca="1">COUNTIFS(Table2[Date Notified (Adjusted)],"&gt;="&amp;start125,Table2[Date Notified (Adjusted)],"&lt;="&amp;closeREP,Table2[what is wrong],"*"&amp;$L27&amp;"*",Table2[Level of Review Required],"*further*")</f>
        <v>0</v>
      </c>
      <c r="L27" s="103" t="s">
        <v>347</v>
      </c>
    </row>
    <row r="28" spans="2:25" ht="28.5" customHeight="1" thickBot="1" x14ac:dyDescent="0.3">
      <c r="B28" s="445" t="s">
        <v>355</v>
      </c>
      <c r="C28" s="445"/>
      <c r="D28" s="445"/>
      <c r="E28" s="445"/>
      <c r="F28" s="445"/>
      <c r="G28" s="427">
        <f ca="1">COUNTIFS(Table2[Date Notified (Adjusted)],"&gt;="&amp;start125,Table2[Date Notified (Adjusted)],"&lt;="&amp;closeREP,Table2[what is wrong],"*"&amp;$L28&amp;"*")</f>
        <v>0</v>
      </c>
      <c r="H28" s="427"/>
      <c r="I28" s="427">
        <f ca="1">COUNTIFS(Table2[Date Notified (Adjusted)],"&gt;="&amp;start125,Table2[Date Notified (Adjusted)],"&lt;="&amp;closeREP,Table2[what is wrong],"*"&amp;$L28&amp;"*",Table2[DNADj-DN],"&lt;&gt;0")</f>
        <v>0</v>
      </c>
      <c r="J28" s="427"/>
      <c r="K28" s="109">
        <f ca="1">COUNTIFS(Table2[Date Notified (Adjusted)],"&gt;="&amp;start125,Table2[Date Notified (Adjusted)],"&lt;="&amp;closeREP,Table2[what is wrong],"*"&amp;$L28&amp;"*",Table2[Level of Review Required],"*further*")</f>
        <v>0</v>
      </c>
      <c r="L28" s="103" t="s">
        <v>348</v>
      </c>
    </row>
    <row r="29" spans="2:25" ht="28.5" customHeight="1" thickBot="1" x14ac:dyDescent="0.3">
      <c r="B29" s="445" t="s">
        <v>356</v>
      </c>
      <c r="C29" s="445"/>
      <c r="D29" s="445"/>
      <c r="E29" s="445"/>
      <c r="F29" s="445"/>
      <c r="G29" s="427">
        <f ca="1">COUNTIFS(Table2[Date Notified (Adjusted)],"&gt;="&amp;start125,Table2[Date Notified (Adjusted)],"&lt;="&amp;closeREP,Table2[what is wrong],"*"&amp;$L29&amp;"*")</f>
        <v>0</v>
      </c>
      <c r="H29" s="427"/>
      <c r="I29" s="427">
        <f ca="1">COUNTIFS(Table2[Date Notified (Adjusted)],"&gt;="&amp;start125,Table2[Date Notified (Adjusted)],"&lt;="&amp;closeREP,Table2[what is wrong],"*"&amp;$L29&amp;"*",Table2[DNADj-DN],"&lt;&gt;0")</f>
        <v>0</v>
      </c>
      <c r="J29" s="427"/>
      <c r="K29" s="109">
        <f ca="1">COUNTIFS(Table2[Date Notified (Adjusted)],"&gt;="&amp;start125,Table2[Date Notified (Adjusted)],"&lt;="&amp;closeREP,Table2[what is wrong],"*"&amp;$L29&amp;"*",Table2[Level of Review Required],"*further*")</f>
        <v>0</v>
      </c>
      <c r="L29" s="103" t="s">
        <v>349</v>
      </c>
    </row>
    <row r="30" spans="2:25" ht="28.5" customHeight="1" thickBot="1" x14ac:dyDescent="0.3">
      <c r="B30" s="444" t="s">
        <v>357</v>
      </c>
      <c r="C30" s="444"/>
      <c r="D30" s="444"/>
      <c r="E30" s="444"/>
      <c r="F30" s="444"/>
      <c r="G30" s="427">
        <f ca="1">COUNTIFS(Table2[Date Notified (Adjusted)],"&gt;="&amp;start125,Table2[Date Notified (Adjusted)],"&lt;="&amp;closeREP,Table2[what is wrong],"*"&amp;$L30&amp;"*")</f>
        <v>0</v>
      </c>
      <c r="H30" s="427"/>
      <c r="I30" s="427">
        <f ca="1">COUNTIFS(Table2[Date Notified (Adjusted)],"&gt;="&amp;start125,Table2[Date Notified (Adjusted)],"&lt;="&amp;closeREP,Table2[what is wrong],"*"&amp;$L30&amp;"*",Table2[DNADj-DN],"&lt;&gt;0")</f>
        <v>0</v>
      </c>
      <c r="J30" s="427"/>
      <c r="K30" s="109">
        <f ca="1">COUNTIFS(Table2[Date Notified (Adjusted)],"&gt;="&amp;start125,Table2[Date Notified (Adjusted)],"&lt;="&amp;closeREP,Table2[what is wrong],"*"&amp;$L30&amp;"*",Table2[Level of Review Required],"*further*")</f>
        <v>0</v>
      </c>
      <c r="L30" s="103" t="s">
        <v>350</v>
      </c>
    </row>
    <row r="31" spans="2:25" ht="42" customHeight="1" thickBot="1" x14ac:dyDescent="0.3">
      <c r="B31" s="444" t="s">
        <v>359</v>
      </c>
      <c r="C31" s="444"/>
      <c r="D31" s="444"/>
      <c r="E31" s="444"/>
      <c r="F31" s="444"/>
      <c r="G31" s="427">
        <f ca="1">COUNTIFS(Table2[Date Notified (Adjusted)],"&gt;="&amp;start125,Table2[Date Notified (Adjusted)],"&lt;="&amp;closeREP,Table2[what is wrong],"*"&amp;$L31&amp;"*")</f>
        <v>0</v>
      </c>
      <c r="H31" s="427"/>
      <c r="I31" s="427">
        <f ca="1">COUNTIFS(Table2[Date Notified (Adjusted)],"&gt;="&amp;start125,Table2[Date Notified (Adjusted)],"&lt;="&amp;closeREP,Table2[what is wrong],"*"&amp;$L31&amp;"*",Table2[DNADj-DN],"&lt;&gt;0")</f>
        <v>0</v>
      </c>
      <c r="J31" s="427"/>
      <c r="K31" s="109">
        <f ca="1">COUNTIFS(Table2[Date Notified (Adjusted)],"&gt;="&amp;start125,Table2[Date Notified (Adjusted)],"&lt;="&amp;closeREP,Table2[what is wrong],"*"&amp;$L31&amp;"*",Table2[Level of Review Required],"*further*")</f>
        <v>0</v>
      </c>
      <c r="L31" s="103" t="s">
        <v>352</v>
      </c>
    </row>
    <row r="32" spans="2:25" ht="44.25" customHeight="1" thickBot="1" x14ac:dyDescent="0.3">
      <c r="B32" s="444" t="s">
        <v>358</v>
      </c>
      <c r="C32" s="444"/>
      <c r="D32" s="444"/>
      <c r="E32" s="444"/>
      <c r="F32" s="444"/>
      <c r="G32" s="427">
        <f ca="1">COUNTIFS(Table2[Date Notified (Adjusted)],"&gt;="&amp;start125,Table2[Date Notified (Adjusted)],"&lt;="&amp;closeREP,Table2[what is wrong],"*"&amp;$L32&amp;"*")</f>
        <v>0</v>
      </c>
      <c r="H32" s="427"/>
      <c r="I32" s="427">
        <f ca="1">COUNTIFS(Table2[Date Notified (Adjusted)],"&gt;="&amp;start125,Table2[Date Notified (Adjusted)],"&lt;="&amp;closeREP,Table2[what is wrong],"*"&amp;$L32&amp;"*",Table2[DNADj-DN],"&lt;&gt;0")</f>
        <v>0</v>
      </c>
      <c r="J32" s="427"/>
      <c r="K32" s="109">
        <f ca="1">COUNTIFS(Table2[Date Notified (Adjusted)],"&gt;="&amp;start125,Table2[Date Notified (Adjusted)],"&lt;="&amp;closeREP,Table2[what is wrong],"*"&amp;$L32&amp;"*",Table2[Level of Review Required],"*further*")</f>
        <v>0</v>
      </c>
      <c r="L32" s="103" t="s">
        <v>351</v>
      </c>
    </row>
    <row r="33" spans="6:11" x14ac:dyDescent="0.25">
      <c r="F33" s="123" t="s">
        <v>82</v>
      </c>
      <c r="G33" s="447">
        <f ca="1">SUM(G27:H32)</f>
        <v>0</v>
      </c>
      <c r="H33" s="447"/>
      <c r="I33" s="448">
        <f ca="1">SUM(I27:I32)</f>
        <v>0</v>
      </c>
      <c r="J33" s="448"/>
      <c r="K33" s="113">
        <f ca="1">SUM(K27:K32)</f>
        <v>0</v>
      </c>
    </row>
    <row r="34" spans="6:11" ht="45" customHeight="1" x14ac:dyDescent="0.25">
      <c r="F34" s="443" t="str">
        <f ca="1">CONCATENATE("*Note: multiple issues can affect the same record; sum of all records affected by date sequence issues is ",W23, ", sum of issues identified is ",G33)</f>
        <v>*Note: multiple issues can affect the same record; sum of all records affected by date sequence issues is 0, sum of issues identified is 0</v>
      </c>
      <c r="G34" s="443"/>
      <c r="H34" s="443"/>
      <c r="I34" s="443"/>
      <c r="J34" s="443"/>
      <c r="K34" s="443"/>
    </row>
    <row r="35" spans="6:11" x14ac:dyDescent="0.25">
      <c r="F35" s="105"/>
    </row>
    <row r="36" spans="6:11" x14ac:dyDescent="0.25">
      <c r="F36" s="104"/>
    </row>
    <row r="37" spans="6:11" x14ac:dyDescent="0.25">
      <c r="F37" s="104"/>
    </row>
    <row r="38" spans="6:11" x14ac:dyDescent="0.25">
      <c r="F38" s="13"/>
    </row>
  </sheetData>
  <mergeCells count="25">
    <mergeCell ref="F34:K34"/>
    <mergeCell ref="E1:X1"/>
    <mergeCell ref="B30:F30"/>
    <mergeCell ref="B31:F31"/>
    <mergeCell ref="B32:F32"/>
    <mergeCell ref="B26:F26"/>
    <mergeCell ref="G26:H26"/>
    <mergeCell ref="G27:H27"/>
    <mergeCell ref="G28:H28"/>
    <mergeCell ref="G29:H29"/>
    <mergeCell ref="B27:F27"/>
    <mergeCell ref="B28:F28"/>
    <mergeCell ref="B29:F29"/>
    <mergeCell ref="I26:J26"/>
    <mergeCell ref="G33:H33"/>
    <mergeCell ref="I33:J33"/>
    <mergeCell ref="G31:H31"/>
    <mergeCell ref="G32:H32"/>
    <mergeCell ref="I27:J27"/>
    <mergeCell ref="I28:J28"/>
    <mergeCell ref="I29:J29"/>
    <mergeCell ref="I30:J30"/>
    <mergeCell ref="I31:J31"/>
    <mergeCell ref="I32:J32"/>
    <mergeCell ref="G30:H30"/>
  </mergeCells>
  <conditionalFormatting sqref="E3:U21 E23:U23">
    <cfRule type="cellIs" dxfId="112" priority="10" operator="equal">
      <formula>0</formula>
    </cfRule>
  </conditionalFormatting>
  <conditionalFormatting sqref="E3:T21">
    <cfRule type="colorScale" priority="9">
      <colorScale>
        <cfvo type="min"/>
        <cfvo type="max"/>
        <color rgb="FFFCFCFF"/>
        <color rgb="FFF8696B"/>
      </colorScale>
    </cfRule>
  </conditionalFormatting>
  <conditionalFormatting sqref="W3:W10 W12:W21">
    <cfRule type="colorScale" priority="6">
      <colorScale>
        <cfvo type="min"/>
        <cfvo type="percentile" val="50"/>
        <cfvo type="max"/>
        <color rgb="FF63BE7B"/>
        <color rgb="FFFFEB84"/>
        <color rgb="FFF8696B"/>
      </colorScale>
    </cfRule>
    <cfRule type="colorScale" priority="8">
      <colorScale>
        <cfvo type="min"/>
        <cfvo type="max"/>
        <color rgb="FFFCFCFF"/>
        <color rgb="FFF8696B"/>
      </colorScale>
    </cfRule>
  </conditionalFormatting>
  <conditionalFormatting sqref="E23:T23">
    <cfRule type="colorScale" priority="7">
      <colorScale>
        <cfvo type="min"/>
        <cfvo type="max"/>
        <color rgb="FFFFEF9C"/>
        <color rgb="FF63BE7B"/>
      </colorScale>
    </cfRule>
  </conditionalFormatting>
  <conditionalFormatting sqref="X3:X10 X12:X21">
    <cfRule type="colorScale" priority="5">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33CCCC"/>
  </sheetPr>
  <dimension ref="B1:Y64"/>
  <sheetViews>
    <sheetView showGridLines="0" zoomScale="89" zoomScaleNormal="89"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21" max="21" width="2.140625" hidden="1" customWidth="1"/>
    <col min="22" max="22" width="1.7109375" customWidth="1"/>
    <col min="23" max="23" width="13.28515625" customWidth="1"/>
    <col min="24" max="24" width="7.28515625" customWidth="1"/>
    <col min="25" max="25" width="10.7109375" customWidth="1"/>
  </cols>
  <sheetData>
    <row r="1" spans="2:25" ht="56.25" customHeight="1" x14ac:dyDescent="0.3">
      <c r="E1" s="396" t="s">
        <v>486</v>
      </c>
      <c r="F1" s="396"/>
      <c r="G1" s="396"/>
      <c r="H1" s="396"/>
      <c r="I1" s="396"/>
      <c r="J1" s="396"/>
      <c r="K1" s="396"/>
      <c r="L1" s="396"/>
      <c r="M1" s="396"/>
      <c r="N1" s="396"/>
      <c r="O1" s="396"/>
      <c r="P1" s="396"/>
      <c r="Q1" s="396"/>
      <c r="R1" s="396"/>
      <c r="S1" s="396"/>
      <c r="T1" s="396"/>
      <c r="U1" s="396"/>
      <c r="V1" s="396"/>
      <c r="W1" s="396"/>
      <c r="X1" s="396"/>
    </row>
    <row r="2" spans="2:25" ht="26.25" x14ac:dyDescent="0.25">
      <c r="B2" s="191"/>
      <c r="C2" s="192"/>
      <c r="D2" s="191"/>
      <c r="E2" s="193">
        <f ca="1">start125</f>
        <v>44470</v>
      </c>
      <c r="F2" s="193">
        <f ca="1">DATE(YEAR(E2),MONTH(E2)+1,1)</f>
        <v>44501</v>
      </c>
      <c r="G2" s="193">
        <f t="shared" ref="G2:U2" ca="1" si="0">DATE(YEAR(F2),MONTH(F2)+1,1)</f>
        <v>44531</v>
      </c>
      <c r="H2" s="193">
        <f t="shared" ca="1" si="0"/>
        <v>44562</v>
      </c>
      <c r="I2" s="193">
        <f t="shared" ca="1" si="0"/>
        <v>44593</v>
      </c>
      <c r="J2" s="193">
        <f t="shared" ca="1" si="0"/>
        <v>44621</v>
      </c>
      <c r="K2" s="193">
        <f t="shared" ca="1" si="0"/>
        <v>44652</v>
      </c>
      <c r="L2" s="193">
        <f t="shared" ca="1" si="0"/>
        <v>44682</v>
      </c>
      <c r="M2" s="193">
        <f t="shared" ca="1" si="0"/>
        <v>44713</v>
      </c>
      <c r="N2" s="193">
        <f t="shared" ca="1" si="0"/>
        <v>44743</v>
      </c>
      <c r="O2" s="193">
        <f t="shared" ca="1" si="0"/>
        <v>44774</v>
      </c>
      <c r="P2" s="193">
        <f t="shared" ca="1" si="0"/>
        <v>44805</v>
      </c>
      <c r="Q2" s="193">
        <f t="shared" ca="1" si="0"/>
        <v>44835</v>
      </c>
      <c r="R2" s="193">
        <f t="shared" ca="1" si="0"/>
        <v>44866</v>
      </c>
      <c r="S2" s="193">
        <f t="shared" ca="1" si="0"/>
        <v>44896</v>
      </c>
      <c r="T2" s="193">
        <f t="shared" ca="1" si="0"/>
        <v>44927</v>
      </c>
      <c r="U2" s="194">
        <f t="shared" ca="1" si="0"/>
        <v>44958</v>
      </c>
      <c r="V2" s="191"/>
      <c r="W2" s="195" t="s">
        <v>362</v>
      </c>
      <c r="X2" s="175" t="s">
        <v>245</v>
      </c>
      <c r="Y2" s="176" t="str">
        <f ca="1">CONCATENATE(TEXT(E2,"mmmyy"),"-",TEXT(T2,"mmmyy")," all")</f>
        <v>Oct21-Jan23 all</v>
      </c>
    </row>
    <row r="3" spans="2:25" x14ac:dyDescent="0.25">
      <c r="B3" s="177" t="s">
        <v>256</v>
      </c>
      <c r="C3" s="157"/>
      <c r="D3" s="158" t="s">
        <v>121</v>
      </c>
      <c r="E3" s="159" t="e">
        <f ca="1">COUNTIFS(Table2[Date Notified (Adjusted)],"&gt;="&amp;E$2,Table2[Date Notified (Adjusted)],"&lt;"&amp;F$2,Table2[Date notified to SAO],"&lt;&gt;",Table2[Calculated Location],"*"&amp;$D3&amp;"*")/COUNTIFS(Table2[Date Notified (Adjusted)],"&gt;="&amp;E$2,Table2[Date Notified (Adjusted)],"&lt;"&amp;F$2,Table2[Calculated Location],"*"&amp;$D3&amp;"*")</f>
        <v>#DIV/0!</v>
      </c>
      <c r="F3" s="160" t="e">
        <f ca="1">COUNTIFS(Table2[Date Notified (Adjusted)],"&gt;="&amp;F$2,Table2[Date Notified (Adjusted)],"&lt;"&amp;G$2,Table2[Date notified to SAO],"&lt;&gt;",Table2[Calculated Location],"*"&amp;$D3&amp;"*")/COUNTIFS(Table2[Date Notified (Adjusted)],"&gt;="&amp;F$2,Table2[Date Notified (Adjusted)],"&lt;"&amp;G$2,Table2[Calculated Location],"*"&amp;$D3&amp;"*")</f>
        <v>#DIV/0!</v>
      </c>
      <c r="G3" s="160" t="e">
        <f ca="1">COUNTIFS(Table2[Date Notified (Adjusted)],"&gt;="&amp;G$2,Table2[Date Notified (Adjusted)],"&lt;"&amp;H$2,Table2[Date notified to SAO],"&lt;&gt;",Table2[Calculated Location],"*"&amp;$D3&amp;"*")/COUNTIFS(Table2[Date Notified (Adjusted)],"&gt;="&amp;G$2,Table2[Date Notified (Adjusted)],"&lt;"&amp;H$2,Table2[Calculated Location],"*"&amp;$D3&amp;"*")</f>
        <v>#DIV/0!</v>
      </c>
      <c r="H3" s="160" t="e">
        <f ca="1">COUNTIFS(Table2[Date Notified (Adjusted)],"&gt;="&amp;H$2,Table2[Date Notified (Adjusted)],"&lt;"&amp;I$2,Table2[Date notified to SAO],"&lt;&gt;",Table2[Calculated Location],"*"&amp;$D3&amp;"*")/COUNTIFS(Table2[Date Notified (Adjusted)],"&gt;="&amp;H$2,Table2[Date Notified (Adjusted)],"&lt;"&amp;I$2,Table2[Calculated Location],"*"&amp;$D3&amp;"*")</f>
        <v>#DIV/0!</v>
      </c>
      <c r="I3" s="160" t="e">
        <f ca="1">COUNTIFS(Table2[Date Notified (Adjusted)],"&gt;="&amp;I$2,Table2[Date Notified (Adjusted)],"&lt;"&amp;J$2,Table2[Date notified to SAO],"&lt;&gt;",Table2[Calculated Location],"*"&amp;$D3&amp;"*")/COUNTIFS(Table2[Date Notified (Adjusted)],"&gt;="&amp;I$2,Table2[Date Notified (Adjusted)],"&lt;"&amp;J$2,Table2[Calculated Location],"*"&amp;$D3&amp;"*")</f>
        <v>#DIV/0!</v>
      </c>
      <c r="J3" s="160" t="e">
        <f ca="1">COUNTIFS(Table2[Date Notified (Adjusted)],"&gt;="&amp;J$2,Table2[Date Notified (Adjusted)],"&lt;"&amp;K$2,Table2[Date notified to SAO],"&lt;&gt;",Table2[Calculated Location],"*"&amp;$D3&amp;"*")/COUNTIFS(Table2[Date Notified (Adjusted)],"&gt;="&amp;J$2,Table2[Date Notified (Adjusted)],"&lt;"&amp;K$2,Table2[Calculated Location],"*"&amp;$D3&amp;"*")</f>
        <v>#DIV/0!</v>
      </c>
      <c r="K3" s="160" t="e">
        <f ca="1">COUNTIFS(Table2[Date Notified (Adjusted)],"&gt;="&amp;K$2,Table2[Date Notified (Adjusted)],"&lt;"&amp;L$2,Table2[Date notified to SAO],"&lt;&gt;",Table2[Calculated Location],"*"&amp;$D3&amp;"*")/COUNTIFS(Table2[Date Notified (Adjusted)],"&gt;="&amp;K$2,Table2[Date Notified (Adjusted)],"&lt;"&amp;L$2,Table2[Calculated Location],"*"&amp;$D3&amp;"*")</f>
        <v>#DIV/0!</v>
      </c>
      <c r="L3" s="160" t="e">
        <f ca="1">COUNTIFS(Table2[Date Notified (Adjusted)],"&gt;="&amp;L$2,Table2[Date Notified (Adjusted)],"&lt;"&amp;M$2,Table2[Date notified to SAO],"&lt;&gt;",Table2[Calculated Location],"*"&amp;$D3&amp;"*")/COUNTIFS(Table2[Date Notified (Adjusted)],"&gt;="&amp;L$2,Table2[Date Notified (Adjusted)],"&lt;"&amp;M$2,Table2[Calculated Location],"*"&amp;$D3&amp;"*")</f>
        <v>#DIV/0!</v>
      </c>
      <c r="M3" s="160" t="e">
        <f ca="1">COUNTIFS(Table2[Date Notified (Adjusted)],"&gt;="&amp;M$2,Table2[Date Notified (Adjusted)],"&lt;"&amp;N$2,Table2[Date notified to SAO],"&lt;&gt;",Table2[Calculated Location],"*"&amp;$D3&amp;"*")/COUNTIFS(Table2[Date Notified (Adjusted)],"&gt;="&amp;M$2,Table2[Date Notified (Adjusted)],"&lt;"&amp;N$2,Table2[Calculated Location],"*"&amp;$D3&amp;"*")</f>
        <v>#DIV/0!</v>
      </c>
      <c r="N3" s="160" t="e">
        <f ca="1">COUNTIFS(Table2[Date Notified (Adjusted)],"&gt;="&amp;N$2,Table2[Date Notified (Adjusted)],"&lt;"&amp;O$2,Table2[Date notified to SAO],"&lt;&gt;",Table2[Calculated Location],"*"&amp;$D3&amp;"*")/COUNTIFS(Table2[Date Notified (Adjusted)],"&gt;="&amp;N$2,Table2[Date Notified (Adjusted)],"&lt;"&amp;O$2,Table2[Calculated Location],"*"&amp;$D3&amp;"*")</f>
        <v>#DIV/0!</v>
      </c>
      <c r="O3" s="160" t="e">
        <f ca="1">COUNTIFS(Table2[Date Notified (Adjusted)],"&gt;="&amp;O$2,Table2[Date Notified (Adjusted)],"&lt;"&amp;P$2,Table2[Date notified to SAO],"&lt;&gt;",Table2[Calculated Location],"*"&amp;$D3&amp;"*")/COUNTIFS(Table2[Date Notified (Adjusted)],"&gt;="&amp;O$2,Table2[Date Notified (Adjusted)],"&lt;"&amp;P$2,Table2[Calculated Location],"*"&amp;$D3&amp;"*")</f>
        <v>#DIV/0!</v>
      </c>
      <c r="P3" s="160" t="e">
        <f ca="1">COUNTIFS(Table2[Date Notified (Adjusted)],"&gt;="&amp;P$2,Table2[Date Notified (Adjusted)],"&lt;"&amp;Q$2,Table2[Date notified to SAO],"&lt;&gt;",Table2[Calculated Location],"*"&amp;$D3&amp;"*")/COUNTIFS(Table2[Date Notified (Adjusted)],"&gt;="&amp;P$2,Table2[Date Notified (Adjusted)],"&lt;"&amp;Q$2,Table2[Calculated Location],"*"&amp;$D3&amp;"*")</f>
        <v>#DIV/0!</v>
      </c>
      <c r="Q3" s="160" t="e">
        <f ca="1">COUNTIFS(Table2[Date Notified (Adjusted)],"&gt;="&amp;Q$2,Table2[Date Notified (Adjusted)],"&lt;"&amp;R$2,Table2[Date notified to SAO],"&lt;&gt;",Table2[Calculated Location],"*"&amp;$D3&amp;"*")/COUNTIFS(Table2[Date Notified (Adjusted)],"&gt;="&amp;Q$2,Table2[Date Notified (Adjusted)],"&lt;"&amp;R$2,Table2[Calculated Location],"*"&amp;$D3&amp;"*")</f>
        <v>#DIV/0!</v>
      </c>
      <c r="R3" s="160" t="e">
        <f ca="1">COUNTIFS(Table2[Date Notified (Adjusted)],"&gt;="&amp;R$2,Table2[Date Notified (Adjusted)],"&lt;"&amp;S$2,Table2[Date notified to SAO],"&lt;&gt;",Table2[Calculated Location],"*"&amp;$D3&amp;"*")/COUNTIFS(Table2[Date Notified (Adjusted)],"&gt;="&amp;R$2,Table2[Date Notified (Adjusted)],"&lt;"&amp;S$2,Table2[Calculated Location],"*"&amp;$D3&amp;"*")</f>
        <v>#DIV/0!</v>
      </c>
      <c r="S3" s="160" t="e">
        <f ca="1">COUNTIFS(Table2[Date Notified (Adjusted)],"&gt;="&amp;S$2,Table2[Date Notified (Adjusted)],"&lt;"&amp;T$2,Table2[Date notified to SAO],"&lt;&gt;",Table2[Calculated Location],"*"&amp;$D3&amp;"*")/COUNTIFS(Table2[Date Notified (Adjusted)],"&gt;="&amp;S$2,Table2[Date Notified (Adjusted)],"&lt;"&amp;T$2,Table2[Calculated Location],"*"&amp;$D3&amp;"*")</f>
        <v>#DIV/0!</v>
      </c>
      <c r="T3" s="160" t="e">
        <f ca="1">COUNTIFS(Table2[Date Notified (Adjusted)],"&gt;="&amp;T$2,Table2[Date Notified (Adjusted)],"&lt;"&amp;U$2,Table2[Date notified to SAO],"&lt;&gt;",Table2[Calculated Location],"*"&amp;$D3&amp;"*")/COUNTIFS(Table2[Date Notified (Adjusted)],"&gt;="&amp;T$2,Table2[Date Notified (Adjusted)],"&lt;"&amp;U$2,Table2[Calculated Location],"*"&amp;$D3&amp;"*")</f>
        <v>#DIV/0!</v>
      </c>
      <c r="U3" s="157"/>
      <c r="V3" s="157"/>
      <c r="W3" s="157">
        <f ca="1">COUNTIFS(Table2[Date Notified (Adjusted)],"&gt;="&amp;start125,Table2[Date Notified (Adjusted)],"&lt;="&amp;closeREP,Table2[Calculated Location],"*"&amp;$D3&amp;"*",Table2[Date notified to SAO],"&lt;&gt;")</f>
        <v>0</v>
      </c>
      <c r="X3" s="160" t="e">
        <f ca="1">W3/Y3</f>
        <v>#DIV/0!</v>
      </c>
      <c r="Y3" s="178">
        <f ca="1">COUNTIFS(Table2[Date Notified (Adjusted)],"&gt;="&amp;start125,Table2[Date Notified (Adjusted)],"&lt;="&amp;closeREP,Table2[Calculated Location],"*"&amp;$D3&amp;"*")</f>
        <v>0</v>
      </c>
    </row>
    <row r="4" spans="2:25" x14ac:dyDescent="0.25">
      <c r="B4" s="179" t="s">
        <v>234</v>
      </c>
      <c r="C4" s="161"/>
      <c r="D4" s="162" t="s">
        <v>118</v>
      </c>
      <c r="E4" s="163" t="e">
        <f ca="1">COUNTIFS(Table2[Date Notified (Adjusted)],"&gt;="&amp;E$2,Table2[Date Notified (Adjusted)],"&lt;"&amp;F$2,Table2[Date notified to SAO],"&lt;&gt;",Table2[Calculated Location],"*"&amp;$D4&amp;"*")/COUNTIFS(Table2[Date Notified (Adjusted)],"&gt;="&amp;E$2,Table2[Date Notified (Adjusted)],"&lt;"&amp;F$2,Table2[Calculated Location],"*"&amp;$D4&amp;"*")</f>
        <v>#DIV/0!</v>
      </c>
      <c r="F4" s="164" t="e">
        <f ca="1">COUNTIFS(Table2[Date Notified (Adjusted)],"&gt;="&amp;F$2,Table2[Date Notified (Adjusted)],"&lt;"&amp;G$2,Table2[Date notified to SAO],"&lt;&gt;",Table2[Calculated Location],"*"&amp;$D4&amp;"*")/COUNTIFS(Table2[Date Notified (Adjusted)],"&gt;="&amp;F$2,Table2[Date Notified (Adjusted)],"&lt;"&amp;G$2,Table2[Calculated Location],"*"&amp;$D4&amp;"*")</f>
        <v>#DIV/0!</v>
      </c>
      <c r="G4" s="164" t="e">
        <f ca="1">COUNTIFS(Table2[Date Notified (Adjusted)],"&gt;="&amp;G$2,Table2[Date Notified (Adjusted)],"&lt;"&amp;H$2,Table2[Date notified to SAO],"&lt;&gt;",Table2[Calculated Location],"*"&amp;$D4&amp;"*")/COUNTIFS(Table2[Date Notified (Adjusted)],"&gt;="&amp;G$2,Table2[Date Notified (Adjusted)],"&lt;"&amp;H$2,Table2[Calculated Location],"*"&amp;$D4&amp;"*")</f>
        <v>#DIV/0!</v>
      </c>
      <c r="H4" s="164" t="e">
        <f ca="1">COUNTIFS(Table2[Date Notified (Adjusted)],"&gt;="&amp;H$2,Table2[Date Notified (Adjusted)],"&lt;"&amp;I$2,Table2[Date notified to SAO],"&lt;&gt;",Table2[Calculated Location],"*"&amp;$D4&amp;"*")/COUNTIFS(Table2[Date Notified (Adjusted)],"&gt;="&amp;H$2,Table2[Date Notified (Adjusted)],"&lt;"&amp;I$2,Table2[Calculated Location],"*"&amp;$D4&amp;"*")</f>
        <v>#DIV/0!</v>
      </c>
      <c r="I4" s="164" t="e">
        <f ca="1">COUNTIFS(Table2[Date Notified (Adjusted)],"&gt;="&amp;I$2,Table2[Date Notified (Adjusted)],"&lt;"&amp;J$2,Table2[Date notified to SAO],"&lt;&gt;",Table2[Calculated Location],"*"&amp;$D4&amp;"*")/COUNTIFS(Table2[Date Notified (Adjusted)],"&gt;="&amp;I$2,Table2[Date Notified (Adjusted)],"&lt;"&amp;J$2,Table2[Calculated Location],"*"&amp;$D4&amp;"*")</f>
        <v>#DIV/0!</v>
      </c>
      <c r="J4" s="164" t="e">
        <f ca="1">COUNTIFS(Table2[Date Notified (Adjusted)],"&gt;="&amp;J$2,Table2[Date Notified (Adjusted)],"&lt;"&amp;K$2,Table2[Date notified to SAO],"&lt;&gt;",Table2[Calculated Location],"*"&amp;$D4&amp;"*")/COUNTIFS(Table2[Date Notified (Adjusted)],"&gt;="&amp;J$2,Table2[Date Notified (Adjusted)],"&lt;"&amp;K$2,Table2[Calculated Location],"*"&amp;$D4&amp;"*")</f>
        <v>#DIV/0!</v>
      </c>
      <c r="K4" s="164" t="e">
        <f ca="1">COUNTIFS(Table2[Date Notified (Adjusted)],"&gt;="&amp;K$2,Table2[Date Notified (Adjusted)],"&lt;"&amp;L$2,Table2[Date notified to SAO],"&lt;&gt;",Table2[Calculated Location],"*"&amp;$D4&amp;"*")/COUNTIFS(Table2[Date Notified (Adjusted)],"&gt;="&amp;K$2,Table2[Date Notified (Adjusted)],"&lt;"&amp;L$2,Table2[Calculated Location],"*"&amp;$D4&amp;"*")</f>
        <v>#DIV/0!</v>
      </c>
      <c r="L4" s="164" t="e">
        <f ca="1">COUNTIFS(Table2[Date Notified (Adjusted)],"&gt;="&amp;L$2,Table2[Date Notified (Adjusted)],"&lt;"&amp;M$2,Table2[Date notified to SAO],"&lt;&gt;",Table2[Calculated Location],"*"&amp;$D4&amp;"*")/COUNTIFS(Table2[Date Notified (Adjusted)],"&gt;="&amp;L$2,Table2[Date Notified (Adjusted)],"&lt;"&amp;M$2,Table2[Calculated Location],"*"&amp;$D4&amp;"*")</f>
        <v>#DIV/0!</v>
      </c>
      <c r="M4" s="164" t="e">
        <f ca="1">COUNTIFS(Table2[Date Notified (Adjusted)],"&gt;="&amp;M$2,Table2[Date Notified (Adjusted)],"&lt;"&amp;N$2,Table2[Date notified to SAO],"&lt;&gt;",Table2[Calculated Location],"*"&amp;$D4&amp;"*")/COUNTIFS(Table2[Date Notified (Adjusted)],"&gt;="&amp;M$2,Table2[Date Notified (Adjusted)],"&lt;"&amp;N$2,Table2[Calculated Location],"*"&amp;$D4&amp;"*")</f>
        <v>#DIV/0!</v>
      </c>
      <c r="N4" s="164" t="e">
        <f ca="1">COUNTIFS(Table2[Date Notified (Adjusted)],"&gt;="&amp;N$2,Table2[Date Notified (Adjusted)],"&lt;"&amp;O$2,Table2[Date notified to SAO],"&lt;&gt;",Table2[Calculated Location],"*"&amp;$D4&amp;"*")/COUNTIFS(Table2[Date Notified (Adjusted)],"&gt;="&amp;N$2,Table2[Date Notified (Adjusted)],"&lt;"&amp;O$2,Table2[Calculated Location],"*"&amp;$D4&amp;"*")</f>
        <v>#DIV/0!</v>
      </c>
      <c r="O4" s="164" t="e">
        <f ca="1">COUNTIFS(Table2[Date Notified (Adjusted)],"&gt;="&amp;O$2,Table2[Date Notified (Adjusted)],"&lt;"&amp;P$2,Table2[Date notified to SAO],"&lt;&gt;",Table2[Calculated Location],"*"&amp;$D4&amp;"*")/COUNTIFS(Table2[Date Notified (Adjusted)],"&gt;="&amp;O$2,Table2[Date Notified (Adjusted)],"&lt;"&amp;P$2,Table2[Calculated Location],"*"&amp;$D4&amp;"*")</f>
        <v>#DIV/0!</v>
      </c>
      <c r="P4" s="164" t="e">
        <f ca="1">COUNTIFS(Table2[Date Notified (Adjusted)],"&gt;="&amp;P$2,Table2[Date Notified (Adjusted)],"&lt;"&amp;Q$2,Table2[Date notified to SAO],"&lt;&gt;",Table2[Calculated Location],"*"&amp;$D4&amp;"*")/COUNTIFS(Table2[Date Notified (Adjusted)],"&gt;="&amp;P$2,Table2[Date Notified (Adjusted)],"&lt;"&amp;Q$2,Table2[Calculated Location],"*"&amp;$D4&amp;"*")</f>
        <v>#DIV/0!</v>
      </c>
      <c r="Q4" s="164" t="e">
        <f ca="1">COUNTIFS(Table2[Date Notified (Adjusted)],"&gt;="&amp;Q$2,Table2[Date Notified (Adjusted)],"&lt;"&amp;R$2,Table2[Date notified to SAO],"&lt;&gt;",Table2[Calculated Location],"*"&amp;$D4&amp;"*")/COUNTIFS(Table2[Date Notified (Adjusted)],"&gt;="&amp;Q$2,Table2[Date Notified (Adjusted)],"&lt;"&amp;R$2,Table2[Calculated Location],"*"&amp;$D4&amp;"*")</f>
        <v>#DIV/0!</v>
      </c>
      <c r="R4" s="164" t="e">
        <f ca="1">COUNTIFS(Table2[Date Notified (Adjusted)],"&gt;="&amp;R$2,Table2[Date Notified (Adjusted)],"&lt;"&amp;S$2,Table2[Date notified to SAO],"&lt;&gt;",Table2[Calculated Location],"*"&amp;$D4&amp;"*")/COUNTIFS(Table2[Date Notified (Adjusted)],"&gt;="&amp;R$2,Table2[Date Notified (Adjusted)],"&lt;"&amp;S$2,Table2[Calculated Location],"*"&amp;$D4&amp;"*")</f>
        <v>#DIV/0!</v>
      </c>
      <c r="S4" s="164" t="e">
        <f ca="1">COUNTIFS(Table2[Date Notified (Adjusted)],"&gt;="&amp;S$2,Table2[Date Notified (Adjusted)],"&lt;"&amp;T$2,Table2[Date notified to SAO],"&lt;&gt;",Table2[Calculated Location],"*"&amp;$D4&amp;"*")/COUNTIFS(Table2[Date Notified (Adjusted)],"&gt;="&amp;S$2,Table2[Date Notified (Adjusted)],"&lt;"&amp;T$2,Table2[Calculated Location],"*"&amp;$D4&amp;"*")</f>
        <v>#DIV/0!</v>
      </c>
      <c r="T4" s="164" t="e">
        <f ca="1">COUNTIFS(Table2[Date Notified (Adjusted)],"&gt;="&amp;T$2,Table2[Date Notified (Adjusted)],"&lt;"&amp;U$2,Table2[Date notified to SAO],"&lt;&gt;",Table2[Calculated Location],"*"&amp;$D4&amp;"*")/COUNTIFS(Table2[Date Notified (Adjusted)],"&gt;="&amp;T$2,Table2[Date Notified (Adjusted)],"&lt;"&amp;U$2,Table2[Calculated Location],"*"&amp;$D4&amp;"*")</f>
        <v>#DIV/0!</v>
      </c>
      <c r="U4" s="161"/>
      <c r="V4" s="161"/>
      <c r="W4" s="161">
        <f ca="1">COUNTIFS(Table2[Date Notified (Adjusted)],"&gt;="&amp;start125,Table2[Date Notified (Adjusted)],"&lt;="&amp;closeREP,Table2[Calculated Location],"*"&amp;$D4&amp;"*",Table2[Date notified to SAO],"&lt;&gt;")</f>
        <v>0</v>
      </c>
      <c r="X4" s="164" t="e">
        <f t="shared" ref="X4:X21" ca="1" si="1">W4/Y4</f>
        <v>#DIV/0!</v>
      </c>
      <c r="Y4" s="180">
        <f ca="1">COUNTIFS(Table2[Date Notified (Adjusted)],"&gt;="&amp;start125,Table2[Date Notified (Adjusted)],"&lt;="&amp;closeREP,Table2[Calculated Location],"*"&amp;$D4&amp;"*")</f>
        <v>0</v>
      </c>
    </row>
    <row r="5" spans="2:25" x14ac:dyDescent="0.25">
      <c r="B5" s="179" t="s">
        <v>257</v>
      </c>
      <c r="C5" s="162"/>
      <c r="D5" s="162" t="s">
        <v>119</v>
      </c>
      <c r="E5" s="163" t="e">
        <f ca="1">COUNTIFS(Table2[Date Notified (Adjusted)],"&gt;="&amp;E$2,Table2[Date Notified (Adjusted)],"&lt;"&amp;F$2,Table2[Date notified to SAO],"&lt;&gt;",Table2[Calculated Location],"*"&amp;$D5&amp;"*")/COUNTIFS(Table2[Date Notified (Adjusted)],"&gt;="&amp;E$2,Table2[Date Notified (Adjusted)],"&lt;"&amp;F$2,Table2[Calculated Location],"*"&amp;$D5&amp;"*")</f>
        <v>#DIV/0!</v>
      </c>
      <c r="F5" s="164" t="e">
        <f ca="1">COUNTIFS(Table2[Date Notified (Adjusted)],"&gt;="&amp;F$2,Table2[Date Notified (Adjusted)],"&lt;"&amp;G$2,Table2[Date notified to SAO],"&lt;&gt;",Table2[Calculated Location],"*"&amp;$D5&amp;"*")/COUNTIFS(Table2[Date Notified (Adjusted)],"&gt;="&amp;F$2,Table2[Date Notified (Adjusted)],"&lt;"&amp;G$2,Table2[Calculated Location],"*"&amp;$D5&amp;"*")</f>
        <v>#DIV/0!</v>
      </c>
      <c r="G5" s="164" t="e">
        <f ca="1">COUNTIFS(Table2[Date Notified (Adjusted)],"&gt;="&amp;G$2,Table2[Date Notified (Adjusted)],"&lt;"&amp;H$2,Table2[Date notified to SAO],"&lt;&gt;",Table2[Calculated Location],"*"&amp;$D5&amp;"*")/COUNTIFS(Table2[Date Notified (Adjusted)],"&gt;="&amp;G$2,Table2[Date Notified (Adjusted)],"&lt;"&amp;H$2,Table2[Calculated Location],"*"&amp;$D5&amp;"*")</f>
        <v>#DIV/0!</v>
      </c>
      <c r="H5" s="164" t="e">
        <f ca="1">COUNTIFS(Table2[Date Notified (Adjusted)],"&gt;="&amp;H$2,Table2[Date Notified (Adjusted)],"&lt;"&amp;I$2,Table2[Date notified to SAO],"&lt;&gt;",Table2[Calculated Location],"*"&amp;$D5&amp;"*")/COUNTIFS(Table2[Date Notified (Adjusted)],"&gt;="&amp;H$2,Table2[Date Notified (Adjusted)],"&lt;"&amp;I$2,Table2[Calculated Location],"*"&amp;$D5&amp;"*")</f>
        <v>#DIV/0!</v>
      </c>
      <c r="I5" s="164" t="e">
        <f ca="1">COUNTIFS(Table2[Date Notified (Adjusted)],"&gt;="&amp;I$2,Table2[Date Notified (Adjusted)],"&lt;"&amp;J$2,Table2[Date notified to SAO],"&lt;&gt;",Table2[Calculated Location],"*"&amp;$D5&amp;"*")/COUNTIFS(Table2[Date Notified (Adjusted)],"&gt;="&amp;I$2,Table2[Date Notified (Adjusted)],"&lt;"&amp;J$2,Table2[Calculated Location],"*"&amp;$D5&amp;"*")</f>
        <v>#DIV/0!</v>
      </c>
      <c r="J5" s="164" t="e">
        <f ca="1">COUNTIFS(Table2[Date Notified (Adjusted)],"&gt;="&amp;J$2,Table2[Date Notified (Adjusted)],"&lt;"&amp;K$2,Table2[Date notified to SAO],"&lt;&gt;",Table2[Calculated Location],"*"&amp;$D5&amp;"*")/COUNTIFS(Table2[Date Notified (Adjusted)],"&gt;="&amp;J$2,Table2[Date Notified (Adjusted)],"&lt;"&amp;K$2,Table2[Calculated Location],"*"&amp;$D5&amp;"*")</f>
        <v>#DIV/0!</v>
      </c>
      <c r="K5" s="164" t="e">
        <f ca="1">COUNTIFS(Table2[Date Notified (Adjusted)],"&gt;="&amp;K$2,Table2[Date Notified (Adjusted)],"&lt;"&amp;L$2,Table2[Date notified to SAO],"&lt;&gt;",Table2[Calculated Location],"*"&amp;$D5&amp;"*")/COUNTIFS(Table2[Date Notified (Adjusted)],"&gt;="&amp;K$2,Table2[Date Notified (Adjusted)],"&lt;"&amp;L$2,Table2[Calculated Location],"*"&amp;$D5&amp;"*")</f>
        <v>#DIV/0!</v>
      </c>
      <c r="L5" s="164" t="e">
        <f ca="1">COUNTIFS(Table2[Date Notified (Adjusted)],"&gt;="&amp;L$2,Table2[Date Notified (Adjusted)],"&lt;"&amp;M$2,Table2[Date notified to SAO],"&lt;&gt;",Table2[Calculated Location],"*"&amp;$D5&amp;"*")/COUNTIFS(Table2[Date Notified (Adjusted)],"&gt;="&amp;L$2,Table2[Date Notified (Adjusted)],"&lt;"&amp;M$2,Table2[Calculated Location],"*"&amp;$D5&amp;"*")</f>
        <v>#DIV/0!</v>
      </c>
      <c r="M5" s="164" t="e">
        <f ca="1">COUNTIFS(Table2[Date Notified (Adjusted)],"&gt;="&amp;M$2,Table2[Date Notified (Adjusted)],"&lt;"&amp;N$2,Table2[Date notified to SAO],"&lt;&gt;",Table2[Calculated Location],"*"&amp;$D5&amp;"*")/COUNTIFS(Table2[Date Notified (Adjusted)],"&gt;="&amp;M$2,Table2[Date Notified (Adjusted)],"&lt;"&amp;N$2,Table2[Calculated Location],"*"&amp;$D5&amp;"*")</f>
        <v>#DIV/0!</v>
      </c>
      <c r="N5" s="164" t="e">
        <f ca="1">COUNTIFS(Table2[Date Notified (Adjusted)],"&gt;="&amp;N$2,Table2[Date Notified (Adjusted)],"&lt;"&amp;O$2,Table2[Date notified to SAO],"&lt;&gt;",Table2[Calculated Location],"*"&amp;$D5&amp;"*")/COUNTIFS(Table2[Date Notified (Adjusted)],"&gt;="&amp;N$2,Table2[Date Notified (Adjusted)],"&lt;"&amp;O$2,Table2[Calculated Location],"*"&amp;$D5&amp;"*")</f>
        <v>#DIV/0!</v>
      </c>
      <c r="O5" s="164" t="e">
        <f ca="1">COUNTIFS(Table2[Date Notified (Adjusted)],"&gt;="&amp;O$2,Table2[Date Notified (Adjusted)],"&lt;"&amp;P$2,Table2[Date notified to SAO],"&lt;&gt;",Table2[Calculated Location],"*"&amp;$D5&amp;"*")/COUNTIFS(Table2[Date Notified (Adjusted)],"&gt;="&amp;O$2,Table2[Date Notified (Adjusted)],"&lt;"&amp;P$2,Table2[Calculated Location],"*"&amp;$D5&amp;"*")</f>
        <v>#DIV/0!</v>
      </c>
      <c r="P5" s="164" t="e">
        <f ca="1">COUNTIFS(Table2[Date Notified (Adjusted)],"&gt;="&amp;P$2,Table2[Date Notified (Adjusted)],"&lt;"&amp;Q$2,Table2[Date notified to SAO],"&lt;&gt;",Table2[Calculated Location],"*"&amp;$D5&amp;"*")/COUNTIFS(Table2[Date Notified (Adjusted)],"&gt;="&amp;P$2,Table2[Date Notified (Adjusted)],"&lt;"&amp;Q$2,Table2[Calculated Location],"*"&amp;$D5&amp;"*")</f>
        <v>#DIV/0!</v>
      </c>
      <c r="Q5" s="164" t="e">
        <f ca="1">COUNTIFS(Table2[Date Notified (Adjusted)],"&gt;="&amp;Q$2,Table2[Date Notified (Adjusted)],"&lt;"&amp;R$2,Table2[Date notified to SAO],"&lt;&gt;",Table2[Calculated Location],"*"&amp;$D5&amp;"*")/COUNTIFS(Table2[Date Notified (Adjusted)],"&gt;="&amp;Q$2,Table2[Date Notified (Adjusted)],"&lt;"&amp;R$2,Table2[Calculated Location],"*"&amp;$D5&amp;"*")</f>
        <v>#DIV/0!</v>
      </c>
      <c r="R5" s="164" t="e">
        <f ca="1">COUNTIFS(Table2[Date Notified (Adjusted)],"&gt;="&amp;R$2,Table2[Date Notified (Adjusted)],"&lt;"&amp;S$2,Table2[Date notified to SAO],"&lt;&gt;",Table2[Calculated Location],"*"&amp;$D5&amp;"*")/COUNTIFS(Table2[Date Notified (Adjusted)],"&gt;="&amp;R$2,Table2[Date Notified (Adjusted)],"&lt;"&amp;S$2,Table2[Calculated Location],"*"&amp;$D5&amp;"*")</f>
        <v>#DIV/0!</v>
      </c>
      <c r="S5" s="164" t="e">
        <f ca="1">COUNTIFS(Table2[Date Notified (Adjusted)],"&gt;="&amp;S$2,Table2[Date Notified (Adjusted)],"&lt;"&amp;T$2,Table2[Date notified to SAO],"&lt;&gt;",Table2[Calculated Location],"*"&amp;$D5&amp;"*")/COUNTIFS(Table2[Date Notified (Adjusted)],"&gt;="&amp;S$2,Table2[Date Notified (Adjusted)],"&lt;"&amp;T$2,Table2[Calculated Location],"*"&amp;$D5&amp;"*")</f>
        <v>#DIV/0!</v>
      </c>
      <c r="T5" s="164" t="e">
        <f ca="1">COUNTIFS(Table2[Date Notified (Adjusted)],"&gt;="&amp;T$2,Table2[Date Notified (Adjusted)],"&lt;"&amp;U$2,Table2[Date notified to SAO],"&lt;&gt;",Table2[Calculated Location],"*"&amp;$D5&amp;"*")/COUNTIFS(Table2[Date Notified (Adjusted)],"&gt;="&amp;T$2,Table2[Date Notified (Adjusted)],"&lt;"&amp;U$2,Table2[Calculated Location],"*"&amp;$D5&amp;"*")</f>
        <v>#DIV/0!</v>
      </c>
      <c r="U5" s="161"/>
      <c r="V5" s="161"/>
      <c r="W5" s="161">
        <f ca="1">COUNTIFS(Table2[Date Notified (Adjusted)],"&gt;="&amp;start125,Table2[Date Notified (Adjusted)],"&lt;="&amp;closeREP,Table2[Calculated Location],"*"&amp;$D5&amp;"*",Table2[Date notified to SAO],"&lt;&gt;")</f>
        <v>0</v>
      </c>
      <c r="X5" s="164" t="e">
        <f t="shared" ref="X5" ca="1" si="2">W5/Y5</f>
        <v>#DIV/0!</v>
      </c>
      <c r="Y5" s="180">
        <f ca="1">COUNTIFS(Table2[Date Notified (Adjusted)],"&gt;="&amp;start125,Table2[Date Notified (Adjusted)],"&lt;="&amp;closeREP,Table2[Calculated Location],"*"&amp;$D5&amp;"*")</f>
        <v>0</v>
      </c>
    </row>
    <row r="6" spans="2:25" x14ac:dyDescent="0.25">
      <c r="B6" s="179" t="s">
        <v>258</v>
      </c>
      <c r="C6" s="161"/>
      <c r="D6" s="162" t="s">
        <v>120</v>
      </c>
      <c r="E6" s="163" t="e">
        <f ca="1">COUNTIFS(Table2[Date Notified (Adjusted)],"&gt;="&amp;E$2,Table2[Date Notified (Adjusted)],"&lt;"&amp;F$2,Table2[Date notified to SAO],"&lt;&gt;",Table2[Calculated Location],"*"&amp;$D6&amp;"*")/COUNTIFS(Table2[Date Notified (Adjusted)],"&gt;="&amp;E$2,Table2[Date Notified (Adjusted)],"&lt;"&amp;F$2,Table2[Calculated Location],"*"&amp;$D6&amp;"*")</f>
        <v>#DIV/0!</v>
      </c>
      <c r="F6" s="164" t="e">
        <f ca="1">COUNTIFS(Table2[Date Notified (Adjusted)],"&gt;="&amp;F$2,Table2[Date Notified (Adjusted)],"&lt;"&amp;G$2,Table2[Date notified to SAO],"&lt;&gt;",Table2[Calculated Location],"*"&amp;$D6&amp;"*")/COUNTIFS(Table2[Date Notified (Adjusted)],"&gt;="&amp;F$2,Table2[Date Notified (Adjusted)],"&lt;"&amp;G$2,Table2[Calculated Location],"*"&amp;$D6&amp;"*")</f>
        <v>#DIV/0!</v>
      </c>
      <c r="G6" s="164" t="e">
        <f ca="1">COUNTIFS(Table2[Date Notified (Adjusted)],"&gt;="&amp;G$2,Table2[Date Notified (Adjusted)],"&lt;"&amp;H$2,Table2[Date notified to SAO],"&lt;&gt;",Table2[Calculated Location],"*"&amp;$D6&amp;"*")/COUNTIFS(Table2[Date Notified (Adjusted)],"&gt;="&amp;G$2,Table2[Date Notified (Adjusted)],"&lt;"&amp;H$2,Table2[Calculated Location],"*"&amp;$D6&amp;"*")</f>
        <v>#DIV/0!</v>
      </c>
      <c r="H6" s="164" t="e">
        <f ca="1">COUNTIFS(Table2[Date Notified (Adjusted)],"&gt;="&amp;H$2,Table2[Date Notified (Adjusted)],"&lt;"&amp;I$2,Table2[Date notified to SAO],"&lt;&gt;",Table2[Calculated Location],"*"&amp;$D6&amp;"*")/COUNTIFS(Table2[Date Notified (Adjusted)],"&gt;="&amp;H$2,Table2[Date Notified (Adjusted)],"&lt;"&amp;I$2,Table2[Calculated Location],"*"&amp;$D6&amp;"*")</f>
        <v>#DIV/0!</v>
      </c>
      <c r="I6" s="164" t="e">
        <f ca="1">COUNTIFS(Table2[Date Notified (Adjusted)],"&gt;="&amp;I$2,Table2[Date Notified (Adjusted)],"&lt;"&amp;J$2,Table2[Date notified to SAO],"&lt;&gt;",Table2[Calculated Location],"*"&amp;$D6&amp;"*")/COUNTIFS(Table2[Date Notified (Adjusted)],"&gt;="&amp;I$2,Table2[Date Notified (Adjusted)],"&lt;"&amp;J$2,Table2[Calculated Location],"*"&amp;$D6&amp;"*")</f>
        <v>#DIV/0!</v>
      </c>
      <c r="J6" s="164" t="e">
        <f ca="1">COUNTIFS(Table2[Date Notified (Adjusted)],"&gt;="&amp;J$2,Table2[Date Notified (Adjusted)],"&lt;"&amp;K$2,Table2[Date notified to SAO],"&lt;&gt;",Table2[Calculated Location],"*"&amp;$D6&amp;"*")/COUNTIFS(Table2[Date Notified (Adjusted)],"&gt;="&amp;J$2,Table2[Date Notified (Adjusted)],"&lt;"&amp;K$2,Table2[Calculated Location],"*"&amp;$D6&amp;"*")</f>
        <v>#DIV/0!</v>
      </c>
      <c r="K6" s="164" t="e">
        <f ca="1">COUNTIFS(Table2[Date Notified (Adjusted)],"&gt;="&amp;K$2,Table2[Date Notified (Adjusted)],"&lt;"&amp;L$2,Table2[Date notified to SAO],"&lt;&gt;",Table2[Calculated Location],"*"&amp;$D6&amp;"*")/COUNTIFS(Table2[Date Notified (Adjusted)],"&gt;="&amp;K$2,Table2[Date Notified (Adjusted)],"&lt;"&amp;L$2,Table2[Calculated Location],"*"&amp;$D6&amp;"*")</f>
        <v>#DIV/0!</v>
      </c>
      <c r="L6" s="164" t="e">
        <f ca="1">COUNTIFS(Table2[Date Notified (Adjusted)],"&gt;="&amp;L$2,Table2[Date Notified (Adjusted)],"&lt;"&amp;M$2,Table2[Date notified to SAO],"&lt;&gt;",Table2[Calculated Location],"*"&amp;$D6&amp;"*")/COUNTIFS(Table2[Date Notified (Adjusted)],"&gt;="&amp;L$2,Table2[Date Notified (Adjusted)],"&lt;"&amp;M$2,Table2[Calculated Location],"*"&amp;$D6&amp;"*")</f>
        <v>#DIV/0!</v>
      </c>
      <c r="M6" s="164" t="e">
        <f ca="1">COUNTIFS(Table2[Date Notified (Adjusted)],"&gt;="&amp;M$2,Table2[Date Notified (Adjusted)],"&lt;"&amp;N$2,Table2[Date notified to SAO],"&lt;&gt;",Table2[Calculated Location],"*"&amp;$D6&amp;"*")/COUNTIFS(Table2[Date Notified (Adjusted)],"&gt;="&amp;M$2,Table2[Date Notified (Adjusted)],"&lt;"&amp;N$2,Table2[Calculated Location],"*"&amp;$D6&amp;"*")</f>
        <v>#DIV/0!</v>
      </c>
      <c r="N6" s="164" t="e">
        <f ca="1">COUNTIFS(Table2[Date Notified (Adjusted)],"&gt;="&amp;N$2,Table2[Date Notified (Adjusted)],"&lt;"&amp;O$2,Table2[Date notified to SAO],"&lt;&gt;",Table2[Calculated Location],"*"&amp;$D6&amp;"*")/COUNTIFS(Table2[Date Notified (Adjusted)],"&gt;="&amp;N$2,Table2[Date Notified (Adjusted)],"&lt;"&amp;O$2,Table2[Calculated Location],"*"&amp;$D6&amp;"*")</f>
        <v>#DIV/0!</v>
      </c>
      <c r="O6" s="164" t="e">
        <f ca="1">COUNTIFS(Table2[Date Notified (Adjusted)],"&gt;="&amp;O$2,Table2[Date Notified (Adjusted)],"&lt;"&amp;P$2,Table2[Date notified to SAO],"&lt;&gt;",Table2[Calculated Location],"*"&amp;$D6&amp;"*")/COUNTIFS(Table2[Date Notified (Adjusted)],"&gt;="&amp;O$2,Table2[Date Notified (Adjusted)],"&lt;"&amp;P$2,Table2[Calculated Location],"*"&amp;$D6&amp;"*")</f>
        <v>#DIV/0!</v>
      </c>
      <c r="P6" s="164" t="e">
        <f ca="1">COUNTIFS(Table2[Date Notified (Adjusted)],"&gt;="&amp;P$2,Table2[Date Notified (Adjusted)],"&lt;"&amp;Q$2,Table2[Date notified to SAO],"&lt;&gt;",Table2[Calculated Location],"*"&amp;$D6&amp;"*")/COUNTIFS(Table2[Date Notified (Adjusted)],"&gt;="&amp;P$2,Table2[Date Notified (Adjusted)],"&lt;"&amp;Q$2,Table2[Calculated Location],"*"&amp;$D6&amp;"*")</f>
        <v>#DIV/0!</v>
      </c>
      <c r="Q6" s="164" t="e">
        <f ca="1">COUNTIFS(Table2[Date Notified (Adjusted)],"&gt;="&amp;Q$2,Table2[Date Notified (Adjusted)],"&lt;"&amp;R$2,Table2[Date notified to SAO],"&lt;&gt;",Table2[Calculated Location],"*"&amp;$D6&amp;"*")/COUNTIFS(Table2[Date Notified (Adjusted)],"&gt;="&amp;Q$2,Table2[Date Notified (Adjusted)],"&lt;"&amp;R$2,Table2[Calculated Location],"*"&amp;$D6&amp;"*")</f>
        <v>#DIV/0!</v>
      </c>
      <c r="R6" s="164" t="e">
        <f ca="1">COUNTIFS(Table2[Date Notified (Adjusted)],"&gt;="&amp;R$2,Table2[Date Notified (Adjusted)],"&lt;"&amp;S$2,Table2[Date notified to SAO],"&lt;&gt;",Table2[Calculated Location],"*"&amp;$D6&amp;"*")/COUNTIFS(Table2[Date Notified (Adjusted)],"&gt;="&amp;R$2,Table2[Date Notified (Adjusted)],"&lt;"&amp;S$2,Table2[Calculated Location],"*"&amp;$D6&amp;"*")</f>
        <v>#DIV/0!</v>
      </c>
      <c r="S6" s="164" t="e">
        <f ca="1">COUNTIFS(Table2[Date Notified (Adjusted)],"&gt;="&amp;S$2,Table2[Date Notified (Adjusted)],"&lt;"&amp;T$2,Table2[Date notified to SAO],"&lt;&gt;",Table2[Calculated Location],"*"&amp;$D6&amp;"*")/COUNTIFS(Table2[Date Notified (Adjusted)],"&gt;="&amp;S$2,Table2[Date Notified (Adjusted)],"&lt;"&amp;T$2,Table2[Calculated Location],"*"&amp;$D6&amp;"*")</f>
        <v>#DIV/0!</v>
      </c>
      <c r="T6" s="164" t="e">
        <f ca="1">COUNTIFS(Table2[Date Notified (Adjusted)],"&gt;="&amp;T$2,Table2[Date Notified (Adjusted)],"&lt;"&amp;U$2,Table2[Date notified to SAO],"&lt;&gt;",Table2[Calculated Location],"*"&amp;$D6&amp;"*")/COUNTIFS(Table2[Date Notified (Adjusted)],"&gt;="&amp;T$2,Table2[Date Notified (Adjusted)],"&lt;"&amp;U$2,Table2[Calculated Location],"*"&amp;$D6&amp;"*")</f>
        <v>#DIV/0!</v>
      </c>
      <c r="U6" s="161"/>
      <c r="V6" s="161"/>
      <c r="W6" s="161">
        <f ca="1">COUNTIFS(Table2[Date Notified (Adjusted)],"&gt;="&amp;start125,Table2[Date Notified (Adjusted)],"&lt;="&amp;closeREP,Table2[Calculated Location],"*"&amp;$D6&amp;"*",Table2[Date notified to SAO],"&lt;&gt;")</f>
        <v>0</v>
      </c>
      <c r="X6" s="164" t="e">
        <f t="shared" ca="1" si="1"/>
        <v>#DIV/0!</v>
      </c>
      <c r="Y6" s="180">
        <f ca="1">COUNTIFS(Table2[Date Notified (Adjusted)],"&gt;="&amp;start125,Table2[Date Notified (Adjusted)],"&lt;="&amp;closeREP,Table2[Calculated Location],"*"&amp;$D6&amp;"*")</f>
        <v>0</v>
      </c>
    </row>
    <row r="7" spans="2:25" x14ac:dyDescent="0.25">
      <c r="B7" s="179" t="s">
        <v>259</v>
      </c>
      <c r="C7" s="161"/>
      <c r="D7" s="162" t="s">
        <v>122</v>
      </c>
      <c r="E7" s="163" t="e">
        <f ca="1">COUNTIFS(Table2[Date Notified (Adjusted)],"&gt;="&amp;E$2,Table2[Date Notified (Adjusted)],"&lt;"&amp;F$2,Table2[Date notified to SAO],"&lt;&gt;",Table2[Calculated Location],"*"&amp;$D7&amp;"*")/COUNTIFS(Table2[Date Notified (Adjusted)],"&gt;="&amp;E$2,Table2[Date Notified (Adjusted)],"&lt;"&amp;F$2,Table2[Calculated Location],"*"&amp;$D7&amp;"*")</f>
        <v>#DIV/0!</v>
      </c>
      <c r="F7" s="164" t="e">
        <f ca="1">COUNTIFS(Table2[Date Notified (Adjusted)],"&gt;="&amp;F$2,Table2[Date Notified (Adjusted)],"&lt;"&amp;G$2,Table2[Date notified to SAO],"&lt;&gt;",Table2[Calculated Location],"*"&amp;$D7&amp;"*")/COUNTIFS(Table2[Date Notified (Adjusted)],"&gt;="&amp;F$2,Table2[Date Notified (Adjusted)],"&lt;"&amp;G$2,Table2[Calculated Location],"*"&amp;$D7&amp;"*")</f>
        <v>#DIV/0!</v>
      </c>
      <c r="G7" s="164" t="e">
        <f ca="1">COUNTIFS(Table2[Date Notified (Adjusted)],"&gt;="&amp;G$2,Table2[Date Notified (Adjusted)],"&lt;"&amp;H$2,Table2[Date notified to SAO],"&lt;&gt;",Table2[Calculated Location],"*"&amp;$D7&amp;"*")/COUNTIFS(Table2[Date Notified (Adjusted)],"&gt;="&amp;G$2,Table2[Date Notified (Adjusted)],"&lt;"&amp;H$2,Table2[Calculated Location],"*"&amp;$D7&amp;"*")</f>
        <v>#DIV/0!</v>
      </c>
      <c r="H7" s="164" t="e">
        <f ca="1">COUNTIFS(Table2[Date Notified (Adjusted)],"&gt;="&amp;H$2,Table2[Date Notified (Adjusted)],"&lt;"&amp;I$2,Table2[Date notified to SAO],"&lt;&gt;",Table2[Calculated Location],"*"&amp;$D7&amp;"*")/COUNTIFS(Table2[Date Notified (Adjusted)],"&gt;="&amp;H$2,Table2[Date Notified (Adjusted)],"&lt;"&amp;I$2,Table2[Calculated Location],"*"&amp;$D7&amp;"*")</f>
        <v>#DIV/0!</v>
      </c>
      <c r="I7" s="164" t="e">
        <f ca="1">COUNTIFS(Table2[Date Notified (Adjusted)],"&gt;="&amp;I$2,Table2[Date Notified (Adjusted)],"&lt;"&amp;J$2,Table2[Date notified to SAO],"&lt;&gt;",Table2[Calculated Location],"*"&amp;$D7&amp;"*")/COUNTIFS(Table2[Date Notified (Adjusted)],"&gt;="&amp;I$2,Table2[Date Notified (Adjusted)],"&lt;"&amp;J$2,Table2[Calculated Location],"*"&amp;$D7&amp;"*")</f>
        <v>#DIV/0!</v>
      </c>
      <c r="J7" s="164" t="e">
        <f ca="1">COUNTIFS(Table2[Date Notified (Adjusted)],"&gt;="&amp;J$2,Table2[Date Notified (Adjusted)],"&lt;"&amp;K$2,Table2[Date notified to SAO],"&lt;&gt;",Table2[Calculated Location],"*"&amp;$D7&amp;"*")/COUNTIFS(Table2[Date Notified (Adjusted)],"&gt;="&amp;J$2,Table2[Date Notified (Adjusted)],"&lt;"&amp;K$2,Table2[Calculated Location],"*"&amp;$D7&amp;"*")</f>
        <v>#DIV/0!</v>
      </c>
      <c r="K7" s="164" t="e">
        <f ca="1">COUNTIFS(Table2[Date Notified (Adjusted)],"&gt;="&amp;K$2,Table2[Date Notified (Adjusted)],"&lt;"&amp;L$2,Table2[Date notified to SAO],"&lt;&gt;",Table2[Calculated Location],"*"&amp;$D7&amp;"*")/COUNTIFS(Table2[Date Notified (Adjusted)],"&gt;="&amp;K$2,Table2[Date Notified (Adjusted)],"&lt;"&amp;L$2,Table2[Calculated Location],"*"&amp;$D7&amp;"*")</f>
        <v>#DIV/0!</v>
      </c>
      <c r="L7" s="164" t="e">
        <f ca="1">COUNTIFS(Table2[Date Notified (Adjusted)],"&gt;="&amp;L$2,Table2[Date Notified (Adjusted)],"&lt;"&amp;M$2,Table2[Date notified to SAO],"&lt;&gt;",Table2[Calculated Location],"*"&amp;$D7&amp;"*")/COUNTIFS(Table2[Date Notified (Adjusted)],"&gt;="&amp;L$2,Table2[Date Notified (Adjusted)],"&lt;"&amp;M$2,Table2[Calculated Location],"*"&amp;$D7&amp;"*")</f>
        <v>#DIV/0!</v>
      </c>
      <c r="M7" s="164" t="e">
        <f ca="1">COUNTIFS(Table2[Date Notified (Adjusted)],"&gt;="&amp;M$2,Table2[Date Notified (Adjusted)],"&lt;"&amp;N$2,Table2[Date notified to SAO],"&lt;&gt;",Table2[Calculated Location],"*"&amp;$D7&amp;"*")/COUNTIFS(Table2[Date Notified (Adjusted)],"&gt;="&amp;M$2,Table2[Date Notified (Adjusted)],"&lt;"&amp;N$2,Table2[Calculated Location],"*"&amp;$D7&amp;"*")</f>
        <v>#DIV/0!</v>
      </c>
      <c r="N7" s="164" t="e">
        <f ca="1">COUNTIFS(Table2[Date Notified (Adjusted)],"&gt;="&amp;N$2,Table2[Date Notified (Adjusted)],"&lt;"&amp;O$2,Table2[Date notified to SAO],"&lt;&gt;",Table2[Calculated Location],"*"&amp;$D7&amp;"*")/COUNTIFS(Table2[Date Notified (Adjusted)],"&gt;="&amp;N$2,Table2[Date Notified (Adjusted)],"&lt;"&amp;O$2,Table2[Calculated Location],"*"&amp;$D7&amp;"*")</f>
        <v>#DIV/0!</v>
      </c>
      <c r="O7" s="164" t="e">
        <f ca="1">COUNTIFS(Table2[Date Notified (Adjusted)],"&gt;="&amp;O$2,Table2[Date Notified (Adjusted)],"&lt;"&amp;P$2,Table2[Date notified to SAO],"&lt;&gt;",Table2[Calculated Location],"*"&amp;$D7&amp;"*")/COUNTIFS(Table2[Date Notified (Adjusted)],"&gt;="&amp;O$2,Table2[Date Notified (Adjusted)],"&lt;"&amp;P$2,Table2[Calculated Location],"*"&amp;$D7&amp;"*")</f>
        <v>#DIV/0!</v>
      </c>
      <c r="P7" s="164" t="e">
        <f ca="1">COUNTIFS(Table2[Date Notified (Adjusted)],"&gt;="&amp;P$2,Table2[Date Notified (Adjusted)],"&lt;"&amp;Q$2,Table2[Date notified to SAO],"&lt;&gt;",Table2[Calculated Location],"*"&amp;$D7&amp;"*")/COUNTIFS(Table2[Date Notified (Adjusted)],"&gt;="&amp;P$2,Table2[Date Notified (Adjusted)],"&lt;"&amp;Q$2,Table2[Calculated Location],"*"&amp;$D7&amp;"*")</f>
        <v>#DIV/0!</v>
      </c>
      <c r="Q7" s="164" t="e">
        <f ca="1">COUNTIFS(Table2[Date Notified (Adjusted)],"&gt;="&amp;Q$2,Table2[Date Notified (Adjusted)],"&lt;"&amp;R$2,Table2[Date notified to SAO],"&lt;&gt;",Table2[Calculated Location],"*"&amp;$D7&amp;"*")/COUNTIFS(Table2[Date Notified (Adjusted)],"&gt;="&amp;Q$2,Table2[Date Notified (Adjusted)],"&lt;"&amp;R$2,Table2[Calculated Location],"*"&amp;$D7&amp;"*")</f>
        <v>#DIV/0!</v>
      </c>
      <c r="R7" s="164" t="e">
        <f ca="1">COUNTIFS(Table2[Date Notified (Adjusted)],"&gt;="&amp;R$2,Table2[Date Notified (Adjusted)],"&lt;"&amp;S$2,Table2[Date notified to SAO],"&lt;&gt;",Table2[Calculated Location],"*"&amp;$D7&amp;"*")/COUNTIFS(Table2[Date Notified (Adjusted)],"&gt;="&amp;R$2,Table2[Date Notified (Adjusted)],"&lt;"&amp;S$2,Table2[Calculated Location],"*"&amp;$D7&amp;"*")</f>
        <v>#DIV/0!</v>
      </c>
      <c r="S7" s="164" t="e">
        <f ca="1">COUNTIFS(Table2[Date Notified (Adjusted)],"&gt;="&amp;S$2,Table2[Date Notified (Adjusted)],"&lt;"&amp;T$2,Table2[Date notified to SAO],"&lt;&gt;",Table2[Calculated Location],"*"&amp;$D7&amp;"*")/COUNTIFS(Table2[Date Notified (Adjusted)],"&gt;="&amp;S$2,Table2[Date Notified (Adjusted)],"&lt;"&amp;T$2,Table2[Calculated Location],"*"&amp;$D7&amp;"*")</f>
        <v>#DIV/0!</v>
      </c>
      <c r="T7" s="164" t="e">
        <f ca="1">COUNTIFS(Table2[Date Notified (Adjusted)],"&gt;="&amp;T$2,Table2[Date Notified (Adjusted)],"&lt;"&amp;U$2,Table2[Date notified to SAO],"&lt;&gt;",Table2[Calculated Location],"*"&amp;$D7&amp;"*")/COUNTIFS(Table2[Date Notified (Adjusted)],"&gt;="&amp;T$2,Table2[Date Notified (Adjusted)],"&lt;"&amp;U$2,Table2[Calculated Location],"*"&amp;$D7&amp;"*")</f>
        <v>#DIV/0!</v>
      </c>
      <c r="U7" s="165"/>
      <c r="V7" s="161"/>
      <c r="W7" s="161">
        <f ca="1">COUNTIFS(Table2[Date Notified (Adjusted)],"&gt;="&amp;start125,Table2[Date Notified (Adjusted)],"&lt;="&amp;closeREP,Table2[Calculated Location],"*"&amp;$D7&amp;"*",Table2[Date notified to SAO],"&lt;&gt;")</f>
        <v>0</v>
      </c>
      <c r="X7" s="164" t="e">
        <f t="shared" ca="1" si="1"/>
        <v>#DIV/0!</v>
      </c>
      <c r="Y7" s="180">
        <f ca="1">COUNTIFS(Table2[Date Notified (Adjusted)],"&gt;="&amp;start125,Table2[Date Notified (Adjusted)],"&lt;="&amp;closeREP,Table2[Calculated Location],"*"&amp;$D7&amp;"*")</f>
        <v>0</v>
      </c>
    </row>
    <row r="8" spans="2:25" x14ac:dyDescent="0.25">
      <c r="B8" s="179" t="s">
        <v>260</v>
      </c>
      <c r="C8" s="161"/>
      <c r="D8" s="162" t="s">
        <v>123</v>
      </c>
      <c r="E8" s="163" t="e">
        <f ca="1">COUNTIFS(Table2[Date Notified (Adjusted)],"&gt;="&amp;E$2,Table2[Date Notified (Adjusted)],"&lt;"&amp;F$2,Table2[Date notified to SAO],"&lt;&gt;",Table2[Calculated Location],"*"&amp;$D8&amp;"*")/COUNTIFS(Table2[Date Notified (Adjusted)],"&gt;="&amp;E$2,Table2[Date Notified (Adjusted)],"&lt;"&amp;F$2,Table2[Calculated Location],"*"&amp;$D8&amp;"*")</f>
        <v>#DIV/0!</v>
      </c>
      <c r="F8" s="164" t="e">
        <f ca="1">COUNTIFS(Table2[Date Notified (Adjusted)],"&gt;="&amp;F$2,Table2[Date Notified (Adjusted)],"&lt;"&amp;G$2,Table2[Date notified to SAO],"&lt;&gt;",Table2[Calculated Location],"*"&amp;$D8&amp;"*")/COUNTIFS(Table2[Date Notified (Adjusted)],"&gt;="&amp;F$2,Table2[Date Notified (Adjusted)],"&lt;"&amp;G$2,Table2[Calculated Location],"*"&amp;$D8&amp;"*")</f>
        <v>#DIV/0!</v>
      </c>
      <c r="G8" s="164" t="e">
        <f ca="1">COUNTIFS(Table2[Date Notified (Adjusted)],"&gt;="&amp;G$2,Table2[Date Notified (Adjusted)],"&lt;"&amp;H$2,Table2[Date notified to SAO],"&lt;&gt;",Table2[Calculated Location],"*"&amp;$D8&amp;"*")/COUNTIFS(Table2[Date Notified (Adjusted)],"&gt;="&amp;G$2,Table2[Date Notified (Adjusted)],"&lt;"&amp;H$2,Table2[Calculated Location],"*"&amp;$D8&amp;"*")</f>
        <v>#DIV/0!</v>
      </c>
      <c r="H8" s="164" t="e">
        <f ca="1">COUNTIFS(Table2[Date Notified (Adjusted)],"&gt;="&amp;H$2,Table2[Date Notified (Adjusted)],"&lt;"&amp;I$2,Table2[Date notified to SAO],"&lt;&gt;",Table2[Calculated Location],"*"&amp;$D8&amp;"*")/COUNTIFS(Table2[Date Notified (Adjusted)],"&gt;="&amp;H$2,Table2[Date Notified (Adjusted)],"&lt;"&amp;I$2,Table2[Calculated Location],"*"&amp;$D8&amp;"*")</f>
        <v>#DIV/0!</v>
      </c>
      <c r="I8" s="164" t="e">
        <f ca="1">COUNTIFS(Table2[Date Notified (Adjusted)],"&gt;="&amp;I$2,Table2[Date Notified (Adjusted)],"&lt;"&amp;J$2,Table2[Date notified to SAO],"&lt;&gt;",Table2[Calculated Location],"*"&amp;$D8&amp;"*")/COUNTIFS(Table2[Date Notified (Adjusted)],"&gt;="&amp;I$2,Table2[Date Notified (Adjusted)],"&lt;"&amp;J$2,Table2[Calculated Location],"*"&amp;$D8&amp;"*")</f>
        <v>#DIV/0!</v>
      </c>
      <c r="J8" s="164" t="e">
        <f ca="1">COUNTIFS(Table2[Date Notified (Adjusted)],"&gt;="&amp;J$2,Table2[Date Notified (Adjusted)],"&lt;"&amp;K$2,Table2[Date notified to SAO],"&lt;&gt;",Table2[Calculated Location],"*"&amp;$D8&amp;"*")/COUNTIFS(Table2[Date Notified (Adjusted)],"&gt;="&amp;J$2,Table2[Date Notified (Adjusted)],"&lt;"&amp;K$2,Table2[Calculated Location],"*"&amp;$D8&amp;"*")</f>
        <v>#DIV/0!</v>
      </c>
      <c r="K8" s="164" t="e">
        <f ca="1">COUNTIFS(Table2[Date Notified (Adjusted)],"&gt;="&amp;K$2,Table2[Date Notified (Adjusted)],"&lt;"&amp;L$2,Table2[Date notified to SAO],"&lt;&gt;",Table2[Calculated Location],"*"&amp;$D8&amp;"*")/COUNTIFS(Table2[Date Notified (Adjusted)],"&gt;="&amp;K$2,Table2[Date Notified (Adjusted)],"&lt;"&amp;L$2,Table2[Calculated Location],"*"&amp;$D8&amp;"*")</f>
        <v>#DIV/0!</v>
      </c>
      <c r="L8" s="164" t="e">
        <f ca="1">COUNTIFS(Table2[Date Notified (Adjusted)],"&gt;="&amp;L$2,Table2[Date Notified (Adjusted)],"&lt;"&amp;M$2,Table2[Date notified to SAO],"&lt;&gt;",Table2[Calculated Location],"*"&amp;$D8&amp;"*")/COUNTIFS(Table2[Date Notified (Adjusted)],"&gt;="&amp;L$2,Table2[Date Notified (Adjusted)],"&lt;"&amp;M$2,Table2[Calculated Location],"*"&amp;$D8&amp;"*")</f>
        <v>#DIV/0!</v>
      </c>
      <c r="M8" s="164" t="e">
        <f ca="1">COUNTIFS(Table2[Date Notified (Adjusted)],"&gt;="&amp;M$2,Table2[Date Notified (Adjusted)],"&lt;"&amp;N$2,Table2[Date notified to SAO],"&lt;&gt;",Table2[Calculated Location],"*"&amp;$D8&amp;"*")/COUNTIFS(Table2[Date Notified (Adjusted)],"&gt;="&amp;M$2,Table2[Date Notified (Adjusted)],"&lt;"&amp;N$2,Table2[Calculated Location],"*"&amp;$D8&amp;"*")</f>
        <v>#DIV/0!</v>
      </c>
      <c r="N8" s="164" t="e">
        <f ca="1">COUNTIFS(Table2[Date Notified (Adjusted)],"&gt;="&amp;N$2,Table2[Date Notified (Adjusted)],"&lt;"&amp;O$2,Table2[Date notified to SAO],"&lt;&gt;",Table2[Calculated Location],"*"&amp;$D8&amp;"*")/COUNTIFS(Table2[Date Notified (Adjusted)],"&gt;="&amp;N$2,Table2[Date Notified (Adjusted)],"&lt;"&amp;O$2,Table2[Calculated Location],"*"&amp;$D8&amp;"*")</f>
        <v>#DIV/0!</v>
      </c>
      <c r="O8" s="164" t="e">
        <f ca="1">COUNTIFS(Table2[Date Notified (Adjusted)],"&gt;="&amp;O$2,Table2[Date Notified (Adjusted)],"&lt;"&amp;P$2,Table2[Date notified to SAO],"&lt;&gt;",Table2[Calculated Location],"*"&amp;$D8&amp;"*")/COUNTIFS(Table2[Date Notified (Adjusted)],"&gt;="&amp;O$2,Table2[Date Notified (Adjusted)],"&lt;"&amp;P$2,Table2[Calculated Location],"*"&amp;$D8&amp;"*")</f>
        <v>#DIV/0!</v>
      </c>
      <c r="P8" s="164" t="e">
        <f ca="1">COUNTIFS(Table2[Date Notified (Adjusted)],"&gt;="&amp;P$2,Table2[Date Notified (Adjusted)],"&lt;"&amp;Q$2,Table2[Date notified to SAO],"&lt;&gt;",Table2[Calculated Location],"*"&amp;$D8&amp;"*")/COUNTIFS(Table2[Date Notified (Adjusted)],"&gt;="&amp;P$2,Table2[Date Notified (Adjusted)],"&lt;"&amp;Q$2,Table2[Calculated Location],"*"&amp;$D8&amp;"*")</f>
        <v>#DIV/0!</v>
      </c>
      <c r="Q8" s="164" t="e">
        <f ca="1">COUNTIFS(Table2[Date Notified (Adjusted)],"&gt;="&amp;Q$2,Table2[Date Notified (Adjusted)],"&lt;"&amp;R$2,Table2[Date notified to SAO],"&lt;&gt;",Table2[Calculated Location],"*"&amp;$D8&amp;"*")/COUNTIFS(Table2[Date Notified (Adjusted)],"&gt;="&amp;Q$2,Table2[Date Notified (Adjusted)],"&lt;"&amp;R$2,Table2[Calculated Location],"*"&amp;$D8&amp;"*")</f>
        <v>#DIV/0!</v>
      </c>
      <c r="R8" s="164" t="e">
        <f ca="1">COUNTIFS(Table2[Date Notified (Adjusted)],"&gt;="&amp;R$2,Table2[Date Notified (Adjusted)],"&lt;"&amp;S$2,Table2[Date notified to SAO],"&lt;&gt;",Table2[Calculated Location],"*"&amp;$D8&amp;"*")/COUNTIFS(Table2[Date Notified (Adjusted)],"&gt;="&amp;R$2,Table2[Date Notified (Adjusted)],"&lt;"&amp;S$2,Table2[Calculated Location],"*"&amp;$D8&amp;"*")</f>
        <v>#DIV/0!</v>
      </c>
      <c r="S8" s="164" t="e">
        <f ca="1">COUNTIFS(Table2[Date Notified (Adjusted)],"&gt;="&amp;S$2,Table2[Date Notified (Adjusted)],"&lt;"&amp;T$2,Table2[Date notified to SAO],"&lt;&gt;",Table2[Calculated Location],"*"&amp;$D8&amp;"*")/COUNTIFS(Table2[Date Notified (Adjusted)],"&gt;="&amp;S$2,Table2[Date Notified (Adjusted)],"&lt;"&amp;T$2,Table2[Calculated Location],"*"&amp;$D8&amp;"*")</f>
        <v>#DIV/0!</v>
      </c>
      <c r="T8" s="164" t="e">
        <f ca="1">COUNTIFS(Table2[Date Notified (Adjusted)],"&gt;="&amp;T$2,Table2[Date Notified (Adjusted)],"&lt;"&amp;U$2,Table2[Date notified to SAO],"&lt;&gt;",Table2[Calculated Location],"*"&amp;$D8&amp;"*")/COUNTIFS(Table2[Date Notified (Adjusted)],"&gt;="&amp;T$2,Table2[Date Notified (Adjusted)],"&lt;"&amp;U$2,Table2[Calculated Location],"*"&amp;$D8&amp;"*")</f>
        <v>#DIV/0!</v>
      </c>
      <c r="U8" s="165"/>
      <c r="V8" s="161"/>
      <c r="W8" s="161">
        <f ca="1">COUNTIFS(Table2[Date Notified (Adjusted)],"&gt;="&amp;start125,Table2[Date Notified (Adjusted)],"&lt;="&amp;closeREP,Table2[Calculated Location],"*"&amp;$D8&amp;"*",Table2[Date notified to SAO],"&lt;&gt;")</f>
        <v>0</v>
      </c>
      <c r="X8" s="164" t="e">
        <f t="shared" ca="1" si="1"/>
        <v>#DIV/0!</v>
      </c>
      <c r="Y8" s="180">
        <f ca="1">COUNTIFS(Table2[Date Notified (Adjusted)],"&gt;="&amp;start125,Table2[Date Notified (Adjusted)],"&lt;="&amp;closeREP,Table2[Calculated Location],"*"&amp;$D8&amp;"*")</f>
        <v>0</v>
      </c>
    </row>
    <row r="9" spans="2:25" x14ac:dyDescent="0.25">
      <c r="B9" s="179" t="s">
        <v>261</v>
      </c>
      <c r="C9" s="161"/>
      <c r="D9" s="162" t="s">
        <v>117</v>
      </c>
      <c r="E9" s="163" t="e">
        <f ca="1">COUNTIFS(Table2[Date Notified (Adjusted)],"&gt;="&amp;E$2,Table2[Date Notified (Adjusted)],"&lt;"&amp;F$2,Table2[Date notified to SAO],"&lt;&gt;",Table2[Calculated Location],"*"&amp;$D9&amp;"*")/COUNTIFS(Table2[Date Notified (Adjusted)],"&gt;="&amp;E$2,Table2[Date Notified (Adjusted)],"&lt;"&amp;F$2,Table2[Calculated Location],"*"&amp;$D9&amp;"*")</f>
        <v>#DIV/0!</v>
      </c>
      <c r="F9" s="164" t="e">
        <f ca="1">COUNTIFS(Table2[Date Notified (Adjusted)],"&gt;="&amp;F$2,Table2[Date Notified (Adjusted)],"&lt;"&amp;G$2,Table2[Date notified to SAO],"&lt;&gt;",Table2[Calculated Location],"*"&amp;$D9&amp;"*")/COUNTIFS(Table2[Date Notified (Adjusted)],"&gt;="&amp;F$2,Table2[Date Notified (Adjusted)],"&lt;"&amp;G$2,Table2[Calculated Location],"*"&amp;$D9&amp;"*")</f>
        <v>#DIV/0!</v>
      </c>
      <c r="G9" s="164" t="e">
        <f ca="1">COUNTIFS(Table2[Date Notified (Adjusted)],"&gt;="&amp;G$2,Table2[Date Notified (Adjusted)],"&lt;"&amp;H$2,Table2[Date notified to SAO],"&lt;&gt;",Table2[Calculated Location],"*"&amp;$D9&amp;"*")/COUNTIFS(Table2[Date Notified (Adjusted)],"&gt;="&amp;G$2,Table2[Date Notified (Adjusted)],"&lt;"&amp;H$2,Table2[Calculated Location],"*"&amp;$D9&amp;"*")</f>
        <v>#DIV/0!</v>
      </c>
      <c r="H9" s="164" t="e">
        <f ca="1">COUNTIFS(Table2[Date Notified (Adjusted)],"&gt;="&amp;H$2,Table2[Date Notified (Adjusted)],"&lt;"&amp;I$2,Table2[Date notified to SAO],"&lt;&gt;",Table2[Calculated Location],"*"&amp;$D9&amp;"*")/COUNTIFS(Table2[Date Notified (Adjusted)],"&gt;="&amp;H$2,Table2[Date Notified (Adjusted)],"&lt;"&amp;I$2,Table2[Calculated Location],"*"&amp;$D9&amp;"*")</f>
        <v>#DIV/0!</v>
      </c>
      <c r="I9" s="164" t="e">
        <f ca="1">COUNTIFS(Table2[Date Notified (Adjusted)],"&gt;="&amp;I$2,Table2[Date Notified (Adjusted)],"&lt;"&amp;J$2,Table2[Date notified to SAO],"&lt;&gt;",Table2[Calculated Location],"*"&amp;$D9&amp;"*")/COUNTIFS(Table2[Date Notified (Adjusted)],"&gt;="&amp;I$2,Table2[Date Notified (Adjusted)],"&lt;"&amp;J$2,Table2[Calculated Location],"*"&amp;$D9&amp;"*")</f>
        <v>#DIV/0!</v>
      </c>
      <c r="J9" s="164" t="e">
        <f ca="1">COUNTIFS(Table2[Date Notified (Adjusted)],"&gt;="&amp;J$2,Table2[Date Notified (Adjusted)],"&lt;"&amp;K$2,Table2[Date notified to SAO],"&lt;&gt;",Table2[Calculated Location],"*"&amp;$D9&amp;"*")/COUNTIFS(Table2[Date Notified (Adjusted)],"&gt;="&amp;J$2,Table2[Date Notified (Adjusted)],"&lt;"&amp;K$2,Table2[Calculated Location],"*"&amp;$D9&amp;"*")</f>
        <v>#DIV/0!</v>
      </c>
      <c r="K9" s="164" t="e">
        <f ca="1">COUNTIFS(Table2[Date Notified (Adjusted)],"&gt;="&amp;K$2,Table2[Date Notified (Adjusted)],"&lt;"&amp;L$2,Table2[Date notified to SAO],"&lt;&gt;",Table2[Calculated Location],"*"&amp;$D9&amp;"*")/COUNTIFS(Table2[Date Notified (Adjusted)],"&gt;="&amp;K$2,Table2[Date Notified (Adjusted)],"&lt;"&amp;L$2,Table2[Calculated Location],"*"&amp;$D9&amp;"*")</f>
        <v>#DIV/0!</v>
      </c>
      <c r="L9" s="164" t="e">
        <f ca="1">COUNTIFS(Table2[Date Notified (Adjusted)],"&gt;="&amp;L$2,Table2[Date Notified (Adjusted)],"&lt;"&amp;M$2,Table2[Date notified to SAO],"&lt;&gt;",Table2[Calculated Location],"*"&amp;$D9&amp;"*")/COUNTIFS(Table2[Date Notified (Adjusted)],"&gt;="&amp;L$2,Table2[Date Notified (Adjusted)],"&lt;"&amp;M$2,Table2[Calculated Location],"*"&amp;$D9&amp;"*")</f>
        <v>#DIV/0!</v>
      </c>
      <c r="M9" s="164" t="e">
        <f ca="1">COUNTIFS(Table2[Date Notified (Adjusted)],"&gt;="&amp;M$2,Table2[Date Notified (Adjusted)],"&lt;"&amp;N$2,Table2[Date notified to SAO],"&lt;&gt;",Table2[Calculated Location],"*"&amp;$D9&amp;"*")/COUNTIFS(Table2[Date Notified (Adjusted)],"&gt;="&amp;M$2,Table2[Date Notified (Adjusted)],"&lt;"&amp;N$2,Table2[Calculated Location],"*"&amp;$D9&amp;"*")</f>
        <v>#DIV/0!</v>
      </c>
      <c r="N9" s="164" t="e">
        <f ca="1">COUNTIFS(Table2[Date Notified (Adjusted)],"&gt;="&amp;N$2,Table2[Date Notified (Adjusted)],"&lt;"&amp;O$2,Table2[Date notified to SAO],"&lt;&gt;",Table2[Calculated Location],"*"&amp;$D9&amp;"*")/COUNTIFS(Table2[Date Notified (Adjusted)],"&gt;="&amp;N$2,Table2[Date Notified (Adjusted)],"&lt;"&amp;O$2,Table2[Calculated Location],"*"&amp;$D9&amp;"*")</f>
        <v>#DIV/0!</v>
      </c>
      <c r="O9" s="164" t="e">
        <f ca="1">COUNTIFS(Table2[Date Notified (Adjusted)],"&gt;="&amp;O$2,Table2[Date Notified (Adjusted)],"&lt;"&amp;P$2,Table2[Date notified to SAO],"&lt;&gt;",Table2[Calculated Location],"*"&amp;$D9&amp;"*")/COUNTIFS(Table2[Date Notified (Adjusted)],"&gt;="&amp;O$2,Table2[Date Notified (Adjusted)],"&lt;"&amp;P$2,Table2[Calculated Location],"*"&amp;$D9&amp;"*")</f>
        <v>#DIV/0!</v>
      </c>
      <c r="P9" s="164" t="e">
        <f ca="1">COUNTIFS(Table2[Date Notified (Adjusted)],"&gt;="&amp;P$2,Table2[Date Notified (Adjusted)],"&lt;"&amp;Q$2,Table2[Date notified to SAO],"&lt;&gt;",Table2[Calculated Location],"*"&amp;$D9&amp;"*")/COUNTIFS(Table2[Date Notified (Adjusted)],"&gt;="&amp;P$2,Table2[Date Notified (Adjusted)],"&lt;"&amp;Q$2,Table2[Calculated Location],"*"&amp;$D9&amp;"*")</f>
        <v>#DIV/0!</v>
      </c>
      <c r="Q9" s="164" t="e">
        <f ca="1">COUNTIFS(Table2[Date Notified (Adjusted)],"&gt;="&amp;Q$2,Table2[Date Notified (Adjusted)],"&lt;"&amp;R$2,Table2[Date notified to SAO],"&lt;&gt;",Table2[Calculated Location],"*"&amp;$D9&amp;"*")/COUNTIFS(Table2[Date Notified (Adjusted)],"&gt;="&amp;Q$2,Table2[Date Notified (Adjusted)],"&lt;"&amp;R$2,Table2[Calculated Location],"*"&amp;$D9&amp;"*")</f>
        <v>#DIV/0!</v>
      </c>
      <c r="R9" s="164" t="e">
        <f ca="1">COUNTIFS(Table2[Date Notified (Adjusted)],"&gt;="&amp;R$2,Table2[Date Notified (Adjusted)],"&lt;"&amp;S$2,Table2[Date notified to SAO],"&lt;&gt;",Table2[Calculated Location],"*"&amp;$D9&amp;"*")/COUNTIFS(Table2[Date Notified (Adjusted)],"&gt;="&amp;R$2,Table2[Date Notified (Adjusted)],"&lt;"&amp;S$2,Table2[Calculated Location],"*"&amp;$D9&amp;"*")</f>
        <v>#DIV/0!</v>
      </c>
      <c r="S9" s="164" t="e">
        <f ca="1">COUNTIFS(Table2[Date Notified (Adjusted)],"&gt;="&amp;S$2,Table2[Date Notified (Adjusted)],"&lt;"&amp;T$2,Table2[Date notified to SAO],"&lt;&gt;",Table2[Calculated Location],"*"&amp;$D9&amp;"*")/COUNTIFS(Table2[Date Notified (Adjusted)],"&gt;="&amp;S$2,Table2[Date Notified (Adjusted)],"&lt;"&amp;T$2,Table2[Calculated Location],"*"&amp;$D9&amp;"*")</f>
        <v>#DIV/0!</v>
      </c>
      <c r="T9" s="164" t="e">
        <f ca="1">COUNTIFS(Table2[Date Notified (Adjusted)],"&gt;="&amp;T$2,Table2[Date Notified (Adjusted)],"&lt;"&amp;U$2,Table2[Date notified to SAO],"&lt;&gt;",Table2[Calculated Location],"*"&amp;$D9&amp;"*")/COUNTIFS(Table2[Date Notified (Adjusted)],"&gt;="&amp;T$2,Table2[Date Notified (Adjusted)],"&lt;"&amp;U$2,Table2[Calculated Location],"*"&amp;$D9&amp;"*")</f>
        <v>#DIV/0!</v>
      </c>
      <c r="U9" s="165"/>
      <c r="V9" s="161"/>
      <c r="W9" s="161">
        <f ca="1">COUNTIFS(Table2[Date Notified (Adjusted)],"&gt;="&amp;start125,Table2[Date Notified (Adjusted)],"&lt;="&amp;closeREP,Table2[Calculated Location],"*"&amp;$D9&amp;"*",Table2[Date notified to SAO],"&lt;&gt;")</f>
        <v>0</v>
      </c>
      <c r="X9" s="164" t="e">
        <f t="shared" ca="1" si="1"/>
        <v>#DIV/0!</v>
      </c>
      <c r="Y9" s="180">
        <f ca="1">COUNTIFS(Table2[Date Notified (Adjusted)],"&gt;="&amp;start125,Table2[Date Notified (Adjusted)],"&lt;="&amp;closeREP,Table2[Calculated Location],"*"&amp;$D9&amp;"*")</f>
        <v>0</v>
      </c>
    </row>
    <row r="10" spans="2:25" x14ac:dyDescent="0.25">
      <c r="B10" s="181" t="s">
        <v>262</v>
      </c>
      <c r="C10" s="166"/>
      <c r="D10" s="167" t="s">
        <v>104</v>
      </c>
      <c r="E10" s="168" t="e">
        <f ca="1">COUNTIFS(Table2[Date Notified (Adjusted)],"&gt;="&amp;E$2,Table2[Date Notified (Adjusted)],"&lt;"&amp;F$2,Table2[Date notified to SAO],"&lt;&gt;",Table2[Calculated Location],"*"&amp;$D10&amp;"*")/COUNTIFS(Table2[Date Notified (Adjusted)],"&gt;="&amp;E$2,Table2[Date Notified (Adjusted)],"&lt;"&amp;F$2,Table2[Calculated Location],"*"&amp;$D10&amp;"*")</f>
        <v>#DIV/0!</v>
      </c>
      <c r="F10" s="169" t="e">
        <f ca="1">COUNTIFS(Table2[Date Notified (Adjusted)],"&gt;="&amp;F$2,Table2[Date Notified (Adjusted)],"&lt;"&amp;G$2,Table2[Date notified to SAO],"&lt;&gt;",Table2[Calculated Location],"*"&amp;$D10&amp;"*")/COUNTIFS(Table2[Date Notified (Adjusted)],"&gt;="&amp;F$2,Table2[Date Notified (Adjusted)],"&lt;"&amp;G$2,Table2[Calculated Location],"*"&amp;$D10&amp;"*")</f>
        <v>#DIV/0!</v>
      </c>
      <c r="G10" s="169" t="e">
        <f ca="1">COUNTIFS(Table2[Date Notified (Adjusted)],"&gt;="&amp;G$2,Table2[Date Notified (Adjusted)],"&lt;"&amp;H$2,Table2[Date notified to SAO],"&lt;&gt;",Table2[Calculated Location],"*"&amp;$D10&amp;"*")/COUNTIFS(Table2[Date Notified (Adjusted)],"&gt;="&amp;G$2,Table2[Date Notified (Adjusted)],"&lt;"&amp;H$2,Table2[Calculated Location],"*"&amp;$D10&amp;"*")</f>
        <v>#DIV/0!</v>
      </c>
      <c r="H10" s="169" t="e">
        <f ca="1">COUNTIFS(Table2[Date Notified (Adjusted)],"&gt;="&amp;H$2,Table2[Date Notified (Adjusted)],"&lt;"&amp;I$2,Table2[Date notified to SAO],"&lt;&gt;",Table2[Calculated Location],"*"&amp;$D10&amp;"*")/COUNTIFS(Table2[Date Notified (Adjusted)],"&gt;="&amp;H$2,Table2[Date Notified (Adjusted)],"&lt;"&amp;I$2,Table2[Calculated Location],"*"&amp;$D10&amp;"*")</f>
        <v>#DIV/0!</v>
      </c>
      <c r="I10" s="169" t="e">
        <f ca="1">COUNTIFS(Table2[Date Notified (Adjusted)],"&gt;="&amp;I$2,Table2[Date Notified (Adjusted)],"&lt;"&amp;J$2,Table2[Date notified to SAO],"&lt;&gt;",Table2[Calculated Location],"*"&amp;$D10&amp;"*")/COUNTIFS(Table2[Date Notified (Adjusted)],"&gt;="&amp;I$2,Table2[Date Notified (Adjusted)],"&lt;"&amp;J$2,Table2[Calculated Location],"*"&amp;$D10&amp;"*")</f>
        <v>#DIV/0!</v>
      </c>
      <c r="J10" s="169" t="e">
        <f ca="1">COUNTIFS(Table2[Date Notified (Adjusted)],"&gt;="&amp;J$2,Table2[Date Notified (Adjusted)],"&lt;"&amp;K$2,Table2[Date notified to SAO],"&lt;&gt;",Table2[Calculated Location],"*"&amp;$D10&amp;"*")/COUNTIFS(Table2[Date Notified (Adjusted)],"&gt;="&amp;J$2,Table2[Date Notified (Adjusted)],"&lt;"&amp;K$2,Table2[Calculated Location],"*"&amp;$D10&amp;"*")</f>
        <v>#DIV/0!</v>
      </c>
      <c r="K10" s="169" t="e">
        <f ca="1">COUNTIFS(Table2[Date Notified (Adjusted)],"&gt;="&amp;K$2,Table2[Date Notified (Adjusted)],"&lt;"&amp;L$2,Table2[Date notified to SAO],"&lt;&gt;",Table2[Calculated Location],"*"&amp;$D10&amp;"*")/COUNTIFS(Table2[Date Notified (Adjusted)],"&gt;="&amp;K$2,Table2[Date Notified (Adjusted)],"&lt;"&amp;L$2,Table2[Calculated Location],"*"&amp;$D10&amp;"*")</f>
        <v>#DIV/0!</v>
      </c>
      <c r="L10" s="169" t="e">
        <f ca="1">COUNTIFS(Table2[Date Notified (Adjusted)],"&gt;="&amp;L$2,Table2[Date Notified (Adjusted)],"&lt;"&amp;M$2,Table2[Date notified to SAO],"&lt;&gt;",Table2[Calculated Location],"*"&amp;$D10&amp;"*")/COUNTIFS(Table2[Date Notified (Adjusted)],"&gt;="&amp;L$2,Table2[Date Notified (Adjusted)],"&lt;"&amp;M$2,Table2[Calculated Location],"*"&amp;$D10&amp;"*")</f>
        <v>#DIV/0!</v>
      </c>
      <c r="M10" s="169" t="e">
        <f ca="1">COUNTIFS(Table2[Date Notified (Adjusted)],"&gt;="&amp;M$2,Table2[Date Notified (Adjusted)],"&lt;"&amp;N$2,Table2[Date notified to SAO],"&lt;&gt;",Table2[Calculated Location],"*"&amp;$D10&amp;"*")/COUNTIFS(Table2[Date Notified (Adjusted)],"&gt;="&amp;M$2,Table2[Date Notified (Adjusted)],"&lt;"&amp;N$2,Table2[Calculated Location],"*"&amp;$D10&amp;"*")</f>
        <v>#DIV/0!</v>
      </c>
      <c r="N10" s="169" t="e">
        <f ca="1">COUNTIFS(Table2[Date Notified (Adjusted)],"&gt;="&amp;N$2,Table2[Date Notified (Adjusted)],"&lt;"&amp;O$2,Table2[Date notified to SAO],"&lt;&gt;",Table2[Calculated Location],"*"&amp;$D10&amp;"*")/COUNTIFS(Table2[Date Notified (Adjusted)],"&gt;="&amp;N$2,Table2[Date Notified (Adjusted)],"&lt;"&amp;O$2,Table2[Calculated Location],"*"&amp;$D10&amp;"*")</f>
        <v>#DIV/0!</v>
      </c>
      <c r="O10" s="169" t="e">
        <f ca="1">COUNTIFS(Table2[Date Notified (Adjusted)],"&gt;="&amp;O$2,Table2[Date Notified (Adjusted)],"&lt;"&amp;P$2,Table2[Date notified to SAO],"&lt;&gt;",Table2[Calculated Location],"*"&amp;$D10&amp;"*")/COUNTIFS(Table2[Date Notified (Adjusted)],"&gt;="&amp;O$2,Table2[Date Notified (Adjusted)],"&lt;"&amp;P$2,Table2[Calculated Location],"*"&amp;$D10&amp;"*")</f>
        <v>#DIV/0!</v>
      </c>
      <c r="P10" s="169" t="e">
        <f ca="1">COUNTIFS(Table2[Date Notified (Adjusted)],"&gt;="&amp;P$2,Table2[Date Notified (Adjusted)],"&lt;"&amp;Q$2,Table2[Date notified to SAO],"&lt;&gt;",Table2[Calculated Location],"*"&amp;$D10&amp;"*")/COUNTIFS(Table2[Date Notified (Adjusted)],"&gt;="&amp;P$2,Table2[Date Notified (Adjusted)],"&lt;"&amp;Q$2,Table2[Calculated Location],"*"&amp;$D10&amp;"*")</f>
        <v>#DIV/0!</v>
      </c>
      <c r="Q10" s="169" t="e">
        <f ca="1">COUNTIFS(Table2[Date Notified (Adjusted)],"&gt;="&amp;Q$2,Table2[Date Notified (Adjusted)],"&lt;"&amp;R$2,Table2[Date notified to SAO],"&lt;&gt;",Table2[Calculated Location],"*"&amp;$D10&amp;"*")/COUNTIFS(Table2[Date Notified (Adjusted)],"&gt;="&amp;Q$2,Table2[Date Notified (Adjusted)],"&lt;"&amp;R$2,Table2[Calculated Location],"*"&amp;$D10&amp;"*")</f>
        <v>#DIV/0!</v>
      </c>
      <c r="R10" s="169" t="e">
        <f ca="1">COUNTIFS(Table2[Date Notified (Adjusted)],"&gt;="&amp;R$2,Table2[Date Notified (Adjusted)],"&lt;"&amp;S$2,Table2[Date notified to SAO],"&lt;&gt;",Table2[Calculated Location],"*"&amp;$D10&amp;"*")/COUNTIFS(Table2[Date Notified (Adjusted)],"&gt;="&amp;R$2,Table2[Date Notified (Adjusted)],"&lt;"&amp;S$2,Table2[Calculated Location],"*"&amp;$D10&amp;"*")</f>
        <v>#DIV/0!</v>
      </c>
      <c r="S10" s="169" t="e">
        <f ca="1">COUNTIFS(Table2[Date Notified (Adjusted)],"&gt;="&amp;S$2,Table2[Date Notified (Adjusted)],"&lt;"&amp;T$2,Table2[Date notified to SAO],"&lt;&gt;",Table2[Calculated Location],"*"&amp;$D10&amp;"*")/COUNTIFS(Table2[Date Notified (Adjusted)],"&gt;="&amp;S$2,Table2[Date Notified (Adjusted)],"&lt;"&amp;T$2,Table2[Calculated Location],"*"&amp;$D10&amp;"*")</f>
        <v>#DIV/0!</v>
      </c>
      <c r="T10" s="169" t="e">
        <f ca="1">COUNTIFS(Table2[Date Notified (Adjusted)],"&gt;="&amp;T$2,Table2[Date Notified (Adjusted)],"&lt;"&amp;U$2,Table2[Date notified to SAO],"&lt;&gt;",Table2[Calculated Location],"*"&amp;$D10&amp;"*")/COUNTIFS(Table2[Date Notified (Adjusted)],"&gt;="&amp;T$2,Table2[Date Notified (Adjusted)],"&lt;"&amp;U$2,Table2[Calculated Location],"*"&amp;$D10&amp;"*")</f>
        <v>#DIV/0!</v>
      </c>
      <c r="U10" s="170"/>
      <c r="V10" s="166"/>
      <c r="W10" s="166">
        <f ca="1">COUNTIFS(Table2[Date Notified (Adjusted)],"&gt;="&amp;start125,Table2[Date Notified (Adjusted)],"&lt;="&amp;closeREP,Table2[Calculated Location],"*"&amp;$D10&amp;"*",Table2[Date notified to SAO],"&lt;&gt;")</f>
        <v>0</v>
      </c>
      <c r="X10" s="169" t="e">
        <f t="shared" ca="1" si="1"/>
        <v>#DIV/0!</v>
      </c>
      <c r="Y10" s="182">
        <f ca="1">COUNTIFS(Table2[Date Notified (Adjusted)],"&gt;="&amp;start125,Table2[Date Notified (Adjusted)],"&lt;="&amp;closeREP,Table2[Calculated Location],"*"&amp;$D10&amp;"*")</f>
        <v>0</v>
      </c>
    </row>
    <row r="11" spans="2:25" x14ac:dyDescent="0.25">
      <c r="B11" s="183" t="s">
        <v>154</v>
      </c>
      <c r="C11" s="13"/>
      <c r="D11" s="13"/>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184">
        <f ca="1">SUM(Y3:Y10)</f>
        <v>0</v>
      </c>
    </row>
    <row r="12" spans="2:25" x14ac:dyDescent="0.25">
      <c r="B12" s="177" t="s">
        <v>105</v>
      </c>
      <c r="C12" s="157"/>
      <c r="D12" s="158" t="s">
        <v>124</v>
      </c>
      <c r="E12" s="159" t="e">
        <f ca="1">COUNTIFS(Table2[Date Notified (Adjusted)],"&gt;="&amp;E$2,Table2[Date Notified (Adjusted)],"&lt;"&amp;F$2,Table2[Date notified to SAO],"&lt;&gt;",Table2[Calculated Location],"*"&amp;$D12&amp;"*")/COUNTIFS(Table2[Date Notified (Adjusted)],"&gt;="&amp;E$2,Table2[Date Notified (Adjusted)],"&lt;"&amp;F$2,Table2[Calculated Location],"*"&amp;$D12&amp;"*")</f>
        <v>#DIV/0!</v>
      </c>
      <c r="F12" s="160" t="e">
        <f ca="1">COUNTIFS(Table2[Date Notified (Adjusted)],"&gt;="&amp;F$2,Table2[Date Notified (Adjusted)],"&lt;"&amp;G$2,Table2[Date notified to SAO],"&lt;&gt;",Table2[Calculated Location],"*"&amp;$D12&amp;"*")/COUNTIFS(Table2[Date Notified (Adjusted)],"&gt;="&amp;F$2,Table2[Date Notified (Adjusted)],"&lt;"&amp;G$2,Table2[Calculated Location],"*"&amp;$D12&amp;"*")</f>
        <v>#DIV/0!</v>
      </c>
      <c r="G12" s="160" t="e">
        <f ca="1">COUNTIFS(Table2[Date Notified (Adjusted)],"&gt;="&amp;G$2,Table2[Date Notified (Adjusted)],"&lt;"&amp;H$2,Table2[Date notified to SAO],"&lt;&gt;",Table2[Calculated Location],"*"&amp;$D12&amp;"*")/COUNTIFS(Table2[Date Notified (Adjusted)],"&gt;="&amp;G$2,Table2[Date Notified (Adjusted)],"&lt;"&amp;H$2,Table2[Calculated Location],"*"&amp;$D12&amp;"*")</f>
        <v>#DIV/0!</v>
      </c>
      <c r="H12" s="160" t="e">
        <f ca="1">COUNTIFS(Table2[Date Notified (Adjusted)],"&gt;="&amp;H$2,Table2[Date Notified (Adjusted)],"&lt;"&amp;I$2,Table2[Date notified to SAO],"&lt;&gt;",Table2[Calculated Location],"*"&amp;$D12&amp;"*")/COUNTIFS(Table2[Date Notified (Adjusted)],"&gt;="&amp;H$2,Table2[Date Notified (Adjusted)],"&lt;"&amp;I$2,Table2[Calculated Location],"*"&amp;$D12&amp;"*")</f>
        <v>#DIV/0!</v>
      </c>
      <c r="I12" s="160" t="e">
        <f ca="1">COUNTIFS(Table2[Date Notified (Adjusted)],"&gt;="&amp;I$2,Table2[Date Notified (Adjusted)],"&lt;"&amp;J$2,Table2[Date notified to SAO],"&lt;&gt;",Table2[Calculated Location],"*"&amp;$D12&amp;"*")/COUNTIFS(Table2[Date Notified (Adjusted)],"&gt;="&amp;I$2,Table2[Date Notified (Adjusted)],"&lt;"&amp;J$2,Table2[Calculated Location],"*"&amp;$D12&amp;"*")</f>
        <v>#DIV/0!</v>
      </c>
      <c r="J12" s="160" t="e">
        <f ca="1">COUNTIFS(Table2[Date Notified (Adjusted)],"&gt;="&amp;J$2,Table2[Date Notified (Adjusted)],"&lt;"&amp;K$2,Table2[Date notified to SAO],"&lt;&gt;",Table2[Calculated Location],"*"&amp;$D12&amp;"*")/COUNTIFS(Table2[Date Notified (Adjusted)],"&gt;="&amp;J$2,Table2[Date Notified (Adjusted)],"&lt;"&amp;K$2,Table2[Calculated Location],"*"&amp;$D12&amp;"*")</f>
        <v>#DIV/0!</v>
      </c>
      <c r="K12" s="160" t="e">
        <f ca="1">COUNTIFS(Table2[Date Notified (Adjusted)],"&gt;="&amp;K$2,Table2[Date Notified (Adjusted)],"&lt;"&amp;L$2,Table2[Date notified to SAO],"&lt;&gt;",Table2[Calculated Location],"*"&amp;$D12&amp;"*")/COUNTIFS(Table2[Date Notified (Adjusted)],"&gt;="&amp;K$2,Table2[Date Notified (Adjusted)],"&lt;"&amp;L$2,Table2[Calculated Location],"*"&amp;$D12&amp;"*")</f>
        <v>#DIV/0!</v>
      </c>
      <c r="L12" s="160" t="e">
        <f ca="1">COUNTIFS(Table2[Date Notified (Adjusted)],"&gt;="&amp;L$2,Table2[Date Notified (Adjusted)],"&lt;"&amp;M$2,Table2[Date notified to SAO],"&lt;&gt;",Table2[Calculated Location],"*"&amp;$D12&amp;"*")/COUNTIFS(Table2[Date Notified (Adjusted)],"&gt;="&amp;L$2,Table2[Date Notified (Adjusted)],"&lt;"&amp;M$2,Table2[Calculated Location],"*"&amp;$D12&amp;"*")</f>
        <v>#DIV/0!</v>
      </c>
      <c r="M12" s="160" t="e">
        <f ca="1">COUNTIFS(Table2[Date Notified (Adjusted)],"&gt;="&amp;M$2,Table2[Date Notified (Adjusted)],"&lt;"&amp;N$2,Table2[Date notified to SAO],"&lt;&gt;",Table2[Calculated Location],"*"&amp;$D12&amp;"*")/COUNTIFS(Table2[Date Notified (Adjusted)],"&gt;="&amp;M$2,Table2[Date Notified (Adjusted)],"&lt;"&amp;N$2,Table2[Calculated Location],"*"&amp;$D12&amp;"*")</f>
        <v>#DIV/0!</v>
      </c>
      <c r="N12" s="160" t="e">
        <f ca="1">COUNTIFS(Table2[Date Notified (Adjusted)],"&gt;="&amp;N$2,Table2[Date Notified (Adjusted)],"&lt;"&amp;O$2,Table2[Date notified to SAO],"&lt;&gt;",Table2[Calculated Location],"*"&amp;$D12&amp;"*")/COUNTIFS(Table2[Date Notified (Adjusted)],"&gt;="&amp;N$2,Table2[Date Notified (Adjusted)],"&lt;"&amp;O$2,Table2[Calculated Location],"*"&amp;$D12&amp;"*")</f>
        <v>#DIV/0!</v>
      </c>
      <c r="O12" s="160" t="e">
        <f ca="1">COUNTIFS(Table2[Date Notified (Adjusted)],"&gt;="&amp;O$2,Table2[Date Notified (Adjusted)],"&lt;"&amp;P$2,Table2[Date notified to SAO],"&lt;&gt;",Table2[Calculated Location],"*"&amp;$D12&amp;"*")/COUNTIFS(Table2[Date Notified (Adjusted)],"&gt;="&amp;O$2,Table2[Date Notified (Adjusted)],"&lt;"&amp;P$2,Table2[Calculated Location],"*"&amp;$D12&amp;"*")</f>
        <v>#DIV/0!</v>
      </c>
      <c r="P12" s="160" t="e">
        <f ca="1">COUNTIFS(Table2[Date Notified (Adjusted)],"&gt;="&amp;P$2,Table2[Date Notified (Adjusted)],"&lt;"&amp;Q$2,Table2[Date notified to SAO],"&lt;&gt;",Table2[Calculated Location],"*"&amp;$D12&amp;"*")/COUNTIFS(Table2[Date Notified (Adjusted)],"&gt;="&amp;P$2,Table2[Date Notified (Adjusted)],"&lt;"&amp;Q$2,Table2[Calculated Location],"*"&amp;$D12&amp;"*")</f>
        <v>#DIV/0!</v>
      </c>
      <c r="Q12" s="160" t="e">
        <f ca="1">COUNTIFS(Table2[Date Notified (Adjusted)],"&gt;="&amp;Q$2,Table2[Date Notified (Adjusted)],"&lt;"&amp;R$2,Table2[Date notified to SAO],"&lt;&gt;",Table2[Calculated Location],"*"&amp;$D12&amp;"*")/COUNTIFS(Table2[Date Notified (Adjusted)],"&gt;="&amp;Q$2,Table2[Date Notified (Adjusted)],"&lt;"&amp;R$2,Table2[Calculated Location],"*"&amp;$D12&amp;"*")</f>
        <v>#DIV/0!</v>
      </c>
      <c r="R12" s="160" t="e">
        <f ca="1">COUNTIFS(Table2[Date Notified (Adjusted)],"&gt;="&amp;R$2,Table2[Date Notified (Adjusted)],"&lt;"&amp;S$2,Table2[Date notified to SAO],"&lt;&gt;",Table2[Calculated Location],"*"&amp;$D12&amp;"*")/COUNTIFS(Table2[Date Notified (Adjusted)],"&gt;="&amp;R$2,Table2[Date Notified (Adjusted)],"&lt;"&amp;S$2,Table2[Calculated Location],"*"&amp;$D12&amp;"*")</f>
        <v>#DIV/0!</v>
      </c>
      <c r="S12" s="160" t="e">
        <f ca="1">COUNTIFS(Table2[Date Notified (Adjusted)],"&gt;="&amp;S$2,Table2[Date Notified (Adjusted)],"&lt;"&amp;T$2,Table2[Date notified to SAO],"&lt;&gt;",Table2[Calculated Location],"*"&amp;$D12&amp;"*")/COUNTIFS(Table2[Date Notified (Adjusted)],"&gt;="&amp;S$2,Table2[Date Notified (Adjusted)],"&lt;"&amp;T$2,Table2[Calculated Location],"*"&amp;$D12&amp;"*")</f>
        <v>#DIV/0!</v>
      </c>
      <c r="T12" s="160" t="e">
        <f ca="1">COUNTIFS(Table2[Date Notified (Adjusted)],"&gt;="&amp;T$2,Table2[Date Notified (Adjusted)],"&lt;"&amp;U$2,Table2[Date notified to SAO],"&lt;&gt;",Table2[Calculated Location],"*"&amp;$D12&amp;"*")/COUNTIFS(Table2[Date Notified (Adjusted)],"&gt;="&amp;T$2,Table2[Date Notified (Adjusted)],"&lt;"&amp;U$2,Table2[Calculated Location],"*"&amp;$D12&amp;"*")</f>
        <v>#DIV/0!</v>
      </c>
      <c r="U12" s="157"/>
      <c r="V12" s="157"/>
      <c r="W12" s="157">
        <f ca="1">COUNTIFS(Table2[Date Notified (Adjusted)],"&gt;="&amp;start125,Table2[Date Notified (Adjusted)],"&lt;="&amp;closeREP,Table2[Calculated Location],"*"&amp;$D12&amp;"*",Table2[Date notified to SAO],"&lt;&gt;")</f>
        <v>0</v>
      </c>
      <c r="X12" s="160" t="e">
        <f t="shared" ca="1" si="1"/>
        <v>#DIV/0!</v>
      </c>
      <c r="Y12" s="178">
        <f ca="1">COUNTIFS(Table2[Date Notified (Adjusted)],"&gt;="&amp;start125,Table2[Date Notified (Adjusted)],"&lt;="&amp;closeREP,Table2[Calculated Location],"*"&amp;$D12&amp;"*")</f>
        <v>0</v>
      </c>
    </row>
    <row r="13" spans="2:25" x14ac:dyDescent="0.25">
      <c r="B13" s="179" t="s">
        <v>106</v>
      </c>
      <c r="C13" s="161"/>
      <c r="D13" s="162" t="s">
        <v>125</v>
      </c>
      <c r="E13" s="163" t="e">
        <f ca="1">COUNTIFS(Table2[Date Notified (Adjusted)],"&gt;="&amp;E$2,Table2[Date Notified (Adjusted)],"&lt;"&amp;F$2,Table2[Date notified to SAO],"&lt;&gt;",Table2[Calculated Location],"*"&amp;$D13&amp;"*")/COUNTIFS(Table2[Date Notified (Adjusted)],"&gt;="&amp;E$2,Table2[Date Notified (Adjusted)],"&lt;"&amp;F$2,Table2[Calculated Location],"*"&amp;$D13&amp;"*")</f>
        <v>#DIV/0!</v>
      </c>
      <c r="F13" s="164" t="e">
        <f ca="1">COUNTIFS(Table2[Date Notified (Adjusted)],"&gt;="&amp;F$2,Table2[Date Notified (Adjusted)],"&lt;"&amp;G$2,Table2[Date notified to SAO],"&lt;&gt;",Table2[Calculated Location],"*"&amp;$D13&amp;"*")/COUNTIFS(Table2[Date Notified (Adjusted)],"&gt;="&amp;F$2,Table2[Date Notified (Adjusted)],"&lt;"&amp;G$2,Table2[Calculated Location],"*"&amp;$D13&amp;"*")</f>
        <v>#DIV/0!</v>
      </c>
      <c r="G13" s="164" t="e">
        <f ca="1">COUNTIFS(Table2[Date Notified (Adjusted)],"&gt;="&amp;G$2,Table2[Date Notified (Adjusted)],"&lt;"&amp;H$2,Table2[Date notified to SAO],"&lt;&gt;",Table2[Calculated Location],"*"&amp;$D13&amp;"*")/COUNTIFS(Table2[Date Notified (Adjusted)],"&gt;="&amp;G$2,Table2[Date Notified (Adjusted)],"&lt;"&amp;H$2,Table2[Calculated Location],"*"&amp;$D13&amp;"*")</f>
        <v>#DIV/0!</v>
      </c>
      <c r="H13" s="164" t="e">
        <f ca="1">COUNTIFS(Table2[Date Notified (Adjusted)],"&gt;="&amp;H$2,Table2[Date Notified (Adjusted)],"&lt;"&amp;I$2,Table2[Date notified to SAO],"&lt;&gt;",Table2[Calculated Location],"*"&amp;$D13&amp;"*")/COUNTIFS(Table2[Date Notified (Adjusted)],"&gt;="&amp;H$2,Table2[Date Notified (Adjusted)],"&lt;"&amp;I$2,Table2[Calculated Location],"*"&amp;$D13&amp;"*")</f>
        <v>#DIV/0!</v>
      </c>
      <c r="I13" s="164" t="e">
        <f ca="1">COUNTIFS(Table2[Date Notified (Adjusted)],"&gt;="&amp;I$2,Table2[Date Notified (Adjusted)],"&lt;"&amp;J$2,Table2[Date notified to SAO],"&lt;&gt;",Table2[Calculated Location],"*"&amp;$D13&amp;"*")/COUNTIFS(Table2[Date Notified (Adjusted)],"&gt;="&amp;I$2,Table2[Date Notified (Adjusted)],"&lt;"&amp;J$2,Table2[Calculated Location],"*"&amp;$D13&amp;"*")</f>
        <v>#DIV/0!</v>
      </c>
      <c r="J13" s="164" t="e">
        <f ca="1">COUNTIFS(Table2[Date Notified (Adjusted)],"&gt;="&amp;J$2,Table2[Date Notified (Adjusted)],"&lt;"&amp;K$2,Table2[Date notified to SAO],"&lt;&gt;",Table2[Calculated Location],"*"&amp;$D13&amp;"*")/COUNTIFS(Table2[Date Notified (Adjusted)],"&gt;="&amp;J$2,Table2[Date Notified (Adjusted)],"&lt;"&amp;K$2,Table2[Calculated Location],"*"&amp;$D13&amp;"*")</f>
        <v>#DIV/0!</v>
      </c>
      <c r="K13" s="164" t="e">
        <f ca="1">COUNTIFS(Table2[Date Notified (Adjusted)],"&gt;="&amp;K$2,Table2[Date Notified (Adjusted)],"&lt;"&amp;L$2,Table2[Date notified to SAO],"&lt;&gt;",Table2[Calculated Location],"*"&amp;$D13&amp;"*")/COUNTIFS(Table2[Date Notified (Adjusted)],"&gt;="&amp;K$2,Table2[Date Notified (Adjusted)],"&lt;"&amp;L$2,Table2[Calculated Location],"*"&amp;$D13&amp;"*")</f>
        <v>#DIV/0!</v>
      </c>
      <c r="L13" s="164" t="e">
        <f ca="1">COUNTIFS(Table2[Date Notified (Adjusted)],"&gt;="&amp;L$2,Table2[Date Notified (Adjusted)],"&lt;"&amp;M$2,Table2[Date notified to SAO],"&lt;&gt;",Table2[Calculated Location],"*"&amp;$D13&amp;"*")/COUNTIFS(Table2[Date Notified (Adjusted)],"&gt;="&amp;L$2,Table2[Date Notified (Adjusted)],"&lt;"&amp;M$2,Table2[Calculated Location],"*"&amp;$D13&amp;"*")</f>
        <v>#DIV/0!</v>
      </c>
      <c r="M13" s="164" t="e">
        <f ca="1">COUNTIFS(Table2[Date Notified (Adjusted)],"&gt;="&amp;M$2,Table2[Date Notified (Adjusted)],"&lt;"&amp;N$2,Table2[Date notified to SAO],"&lt;&gt;",Table2[Calculated Location],"*"&amp;$D13&amp;"*")/COUNTIFS(Table2[Date Notified (Adjusted)],"&gt;="&amp;M$2,Table2[Date Notified (Adjusted)],"&lt;"&amp;N$2,Table2[Calculated Location],"*"&amp;$D13&amp;"*")</f>
        <v>#DIV/0!</v>
      </c>
      <c r="N13" s="164" t="e">
        <f ca="1">COUNTIFS(Table2[Date Notified (Adjusted)],"&gt;="&amp;N$2,Table2[Date Notified (Adjusted)],"&lt;"&amp;O$2,Table2[Date notified to SAO],"&lt;&gt;",Table2[Calculated Location],"*"&amp;$D13&amp;"*")/COUNTIFS(Table2[Date Notified (Adjusted)],"&gt;="&amp;N$2,Table2[Date Notified (Adjusted)],"&lt;"&amp;O$2,Table2[Calculated Location],"*"&amp;$D13&amp;"*")</f>
        <v>#DIV/0!</v>
      </c>
      <c r="O13" s="164" t="e">
        <f ca="1">COUNTIFS(Table2[Date Notified (Adjusted)],"&gt;="&amp;O$2,Table2[Date Notified (Adjusted)],"&lt;"&amp;P$2,Table2[Date notified to SAO],"&lt;&gt;",Table2[Calculated Location],"*"&amp;$D13&amp;"*")/COUNTIFS(Table2[Date Notified (Adjusted)],"&gt;="&amp;O$2,Table2[Date Notified (Adjusted)],"&lt;"&amp;P$2,Table2[Calculated Location],"*"&amp;$D13&amp;"*")</f>
        <v>#DIV/0!</v>
      </c>
      <c r="P13" s="164" t="e">
        <f ca="1">COUNTIFS(Table2[Date Notified (Adjusted)],"&gt;="&amp;P$2,Table2[Date Notified (Adjusted)],"&lt;"&amp;Q$2,Table2[Date notified to SAO],"&lt;&gt;",Table2[Calculated Location],"*"&amp;$D13&amp;"*")/COUNTIFS(Table2[Date Notified (Adjusted)],"&gt;="&amp;P$2,Table2[Date Notified (Adjusted)],"&lt;"&amp;Q$2,Table2[Calculated Location],"*"&amp;$D13&amp;"*")</f>
        <v>#DIV/0!</v>
      </c>
      <c r="Q13" s="164" t="e">
        <f ca="1">COUNTIFS(Table2[Date Notified (Adjusted)],"&gt;="&amp;Q$2,Table2[Date Notified (Adjusted)],"&lt;"&amp;R$2,Table2[Date notified to SAO],"&lt;&gt;",Table2[Calculated Location],"*"&amp;$D13&amp;"*")/COUNTIFS(Table2[Date Notified (Adjusted)],"&gt;="&amp;Q$2,Table2[Date Notified (Adjusted)],"&lt;"&amp;R$2,Table2[Calculated Location],"*"&amp;$D13&amp;"*")</f>
        <v>#DIV/0!</v>
      </c>
      <c r="R13" s="164" t="e">
        <f ca="1">COUNTIFS(Table2[Date Notified (Adjusted)],"&gt;="&amp;R$2,Table2[Date Notified (Adjusted)],"&lt;"&amp;S$2,Table2[Date notified to SAO],"&lt;&gt;",Table2[Calculated Location],"*"&amp;$D13&amp;"*")/COUNTIFS(Table2[Date Notified (Adjusted)],"&gt;="&amp;R$2,Table2[Date Notified (Adjusted)],"&lt;"&amp;S$2,Table2[Calculated Location],"*"&amp;$D13&amp;"*")</f>
        <v>#DIV/0!</v>
      </c>
      <c r="S13" s="164" t="e">
        <f ca="1">COUNTIFS(Table2[Date Notified (Adjusted)],"&gt;="&amp;S$2,Table2[Date Notified (Adjusted)],"&lt;"&amp;T$2,Table2[Date notified to SAO],"&lt;&gt;",Table2[Calculated Location],"*"&amp;$D13&amp;"*")/COUNTIFS(Table2[Date Notified (Adjusted)],"&gt;="&amp;S$2,Table2[Date Notified (Adjusted)],"&lt;"&amp;T$2,Table2[Calculated Location],"*"&amp;$D13&amp;"*")</f>
        <v>#DIV/0!</v>
      </c>
      <c r="T13" s="164" t="e">
        <f ca="1">COUNTIFS(Table2[Date Notified (Adjusted)],"&gt;="&amp;T$2,Table2[Date Notified (Adjusted)],"&lt;"&amp;U$2,Table2[Date notified to SAO],"&lt;&gt;",Table2[Calculated Location],"*"&amp;$D13&amp;"*")/COUNTIFS(Table2[Date Notified (Adjusted)],"&gt;="&amp;T$2,Table2[Date Notified (Adjusted)],"&lt;"&amp;U$2,Table2[Calculated Location],"*"&amp;$D13&amp;"*")</f>
        <v>#DIV/0!</v>
      </c>
      <c r="U13" s="161"/>
      <c r="V13" s="161"/>
      <c r="W13" s="161">
        <f ca="1">COUNTIFS(Table2[Date Notified (Adjusted)],"&gt;="&amp;start125,Table2[Date Notified (Adjusted)],"&lt;="&amp;closeREP,Table2[Calculated Location],"*"&amp;$D13&amp;"*",Table2[Date notified to SAO],"&lt;&gt;")</f>
        <v>0</v>
      </c>
      <c r="X13" s="164" t="e">
        <f t="shared" ca="1" si="1"/>
        <v>#DIV/0!</v>
      </c>
      <c r="Y13" s="180">
        <f ca="1">COUNTIFS(Table2[Date Notified (Adjusted)],"&gt;="&amp;start125,Table2[Date Notified (Adjusted)],"&lt;="&amp;closeREP,Table2[Calculated Location],"*"&amp;$D13&amp;"*")</f>
        <v>0</v>
      </c>
    </row>
    <row r="14" spans="2:25" x14ac:dyDescent="0.25">
      <c r="B14" s="179" t="s">
        <v>107</v>
      </c>
      <c r="C14" s="161"/>
      <c r="D14" s="162" t="s">
        <v>126</v>
      </c>
      <c r="E14" s="163" t="e">
        <f ca="1">COUNTIFS(Table2[Date Notified (Adjusted)],"&gt;="&amp;E$2,Table2[Date Notified (Adjusted)],"&lt;"&amp;F$2,Table2[Date notified to SAO],"&lt;&gt;",Table2[Calculated Location],"*"&amp;$D14&amp;"*")/COUNTIFS(Table2[Date Notified (Adjusted)],"&gt;="&amp;E$2,Table2[Date Notified (Adjusted)],"&lt;"&amp;F$2,Table2[Calculated Location],"*"&amp;$D14&amp;"*")</f>
        <v>#DIV/0!</v>
      </c>
      <c r="F14" s="164" t="e">
        <f ca="1">COUNTIFS(Table2[Date Notified (Adjusted)],"&gt;="&amp;F$2,Table2[Date Notified (Adjusted)],"&lt;"&amp;G$2,Table2[Date notified to SAO],"&lt;&gt;",Table2[Calculated Location],"*"&amp;$D14&amp;"*")/COUNTIFS(Table2[Date Notified (Adjusted)],"&gt;="&amp;F$2,Table2[Date Notified (Adjusted)],"&lt;"&amp;G$2,Table2[Calculated Location],"*"&amp;$D14&amp;"*")</f>
        <v>#DIV/0!</v>
      </c>
      <c r="G14" s="164" t="e">
        <f ca="1">COUNTIFS(Table2[Date Notified (Adjusted)],"&gt;="&amp;G$2,Table2[Date Notified (Adjusted)],"&lt;"&amp;H$2,Table2[Date notified to SAO],"&lt;&gt;",Table2[Calculated Location],"*"&amp;$D14&amp;"*")/COUNTIFS(Table2[Date Notified (Adjusted)],"&gt;="&amp;G$2,Table2[Date Notified (Adjusted)],"&lt;"&amp;H$2,Table2[Calculated Location],"*"&amp;$D14&amp;"*")</f>
        <v>#DIV/0!</v>
      </c>
      <c r="H14" s="164" t="e">
        <f ca="1">COUNTIFS(Table2[Date Notified (Adjusted)],"&gt;="&amp;H$2,Table2[Date Notified (Adjusted)],"&lt;"&amp;I$2,Table2[Date notified to SAO],"&lt;&gt;",Table2[Calculated Location],"*"&amp;$D14&amp;"*")/COUNTIFS(Table2[Date Notified (Adjusted)],"&gt;="&amp;H$2,Table2[Date Notified (Adjusted)],"&lt;"&amp;I$2,Table2[Calculated Location],"*"&amp;$D14&amp;"*")</f>
        <v>#DIV/0!</v>
      </c>
      <c r="I14" s="164" t="e">
        <f ca="1">COUNTIFS(Table2[Date Notified (Adjusted)],"&gt;="&amp;I$2,Table2[Date Notified (Adjusted)],"&lt;"&amp;J$2,Table2[Date notified to SAO],"&lt;&gt;",Table2[Calculated Location],"*"&amp;$D14&amp;"*")/COUNTIFS(Table2[Date Notified (Adjusted)],"&gt;="&amp;I$2,Table2[Date Notified (Adjusted)],"&lt;"&amp;J$2,Table2[Calculated Location],"*"&amp;$D14&amp;"*")</f>
        <v>#DIV/0!</v>
      </c>
      <c r="J14" s="164" t="e">
        <f ca="1">COUNTIFS(Table2[Date Notified (Adjusted)],"&gt;="&amp;J$2,Table2[Date Notified (Adjusted)],"&lt;"&amp;K$2,Table2[Date notified to SAO],"&lt;&gt;",Table2[Calculated Location],"*"&amp;$D14&amp;"*")/COUNTIFS(Table2[Date Notified (Adjusted)],"&gt;="&amp;J$2,Table2[Date Notified (Adjusted)],"&lt;"&amp;K$2,Table2[Calculated Location],"*"&amp;$D14&amp;"*")</f>
        <v>#DIV/0!</v>
      </c>
      <c r="K14" s="164" t="e">
        <f ca="1">COUNTIFS(Table2[Date Notified (Adjusted)],"&gt;="&amp;K$2,Table2[Date Notified (Adjusted)],"&lt;"&amp;L$2,Table2[Date notified to SAO],"&lt;&gt;",Table2[Calculated Location],"*"&amp;$D14&amp;"*")/COUNTIFS(Table2[Date Notified (Adjusted)],"&gt;="&amp;K$2,Table2[Date Notified (Adjusted)],"&lt;"&amp;L$2,Table2[Calculated Location],"*"&amp;$D14&amp;"*")</f>
        <v>#DIV/0!</v>
      </c>
      <c r="L14" s="164" t="e">
        <f ca="1">COUNTIFS(Table2[Date Notified (Adjusted)],"&gt;="&amp;L$2,Table2[Date Notified (Adjusted)],"&lt;"&amp;M$2,Table2[Date notified to SAO],"&lt;&gt;",Table2[Calculated Location],"*"&amp;$D14&amp;"*")/COUNTIFS(Table2[Date Notified (Adjusted)],"&gt;="&amp;L$2,Table2[Date Notified (Adjusted)],"&lt;"&amp;M$2,Table2[Calculated Location],"*"&amp;$D14&amp;"*")</f>
        <v>#DIV/0!</v>
      </c>
      <c r="M14" s="164" t="e">
        <f ca="1">COUNTIFS(Table2[Date Notified (Adjusted)],"&gt;="&amp;M$2,Table2[Date Notified (Adjusted)],"&lt;"&amp;N$2,Table2[Date notified to SAO],"&lt;&gt;",Table2[Calculated Location],"*"&amp;$D14&amp;"*")/COUNTIFS(Table2[Date Notified (Adjusted)],"&gt;="&amp;M$2,Table2[Date Notified (Adjusted)],"&lt;"&amp;N$2,Table2[Calculated Location],"*"&amp;$D14&amp;"*")</f>
        <v>#DIV/0!</v>
      </c>
      <c r="N14" s="164" t="e">
        <f ca="1">COUNTIFS(Table2[Date Notified (Adjusted)],"&gt;="&amp;N$2,Table2[Date Notified (Adjusted)],"&lt;"&amp;O$2,Table2[Date notified to SAO],"&lt;&gt;",Table2[Calculated Location],"*"&amp;$D14&amp;"*")/COUNTIFS(Table2[Date Notified (Adjusted)],"&gt;="&amp;N$2,Table2[Date Notified (Adjusted)],"&lt;"&amp;O$2,Table2[Calculated Location],"*"&amp;$D14&amp;"*")</f>
        <v>#DIV/0!</v>
      </c>
      <c r="O14" s="164" t="e">
        <f ca="1">COUNTIFS(Table2[Date Notified (Adjusted)],"&gt;="&amp;O$2,Table2[Date Notified (Adjusted)],"&lt;"&amp;P$2,Table2[Date notified to SAO],"&lt;&gt;",Table2[Calculated Location],"*"&amp;$D14&amp;"*")/COUNTIFS(Table2[Date Notified (Adjusted)],"&gt;="&amp;O$2,Table2[Date Notified (Adjusted)],"&lt;"&amp;P$2,Table2[Calculated Location],"*"&amp;$D14&amp;"*")</f>
        <v>#DIV/0!</v>
      </c>
      <c r="P14" s="164" t="e">
        <f ca="1">COUNTIFS(Table2[Date Notified (Adjusted)],"&gt;="&amp;P$2,Table2[Date Notified (Adjusted)],"&lt;"&amp;Q$2,Table2[Date notified to SAO],"&lt;&gt;",Table2[Calculated Location],"*"&amp;$D14&amp;"*")/COUNTIFS(Table2[Date Notified (Adjusted)],"&gt;="&amp;P$2,Table2[Date Notified (Adjusted)],"&lt;"&amp;Q$2,Table2[Calculated Location],"*"&amp;$D14&amp;"*")</f>
        <v>#DIV/0!</v>
      </c>
      <c r="Q14" s="164" t="e">
        <f ca="1">COUNTIFS(Table2[Date Notified (Adjusted)],"&gt;="&amp;Q$2,Table2[Date Notified (Adjusted)],"&lt;"&amp;R$2,Table2[Date notified to SAO],"&lt;&gt;",Table2[Calculated Location],"*"&amp;$D14&amp;"*")/COUNTIFS(Table2[Date Notified (Adjusted)],"&gt;="&amp;Q$2,Table2[Date Notified (Adjusted)],"&lt;"&amp;R$2,Table2[Calculated Location],"*"&amp;$D14&amp;"*")</f>
        <v>#DIV/0!</v>
      </c>
      <c r="R14" s="164" t="e">
        <f ca="1">COUNTIFS(Table2[Date Notified (Adjusted)],"&gt;="&amp;R$2,Table2[Date Notified (Adjusted)],"&lt;"&amp;S$2,Table2[Date notified to SAO],"&lt;&gt;",Table2[Calculated Location],"*"&amp;$D14&amp;"*")/COUNTIFS(Table2[Date Notified (Adjusted)],"&gt;="&amp;R$2,Table2[Date Notified (Adjusted)],"&lt;"&amp;S$2,Table2[Calculated Location],"*"&amp;$D14&amp;"*")</f>
        <v>#DIV/0!</v>
      </c>
      <c r="S14" s="164" t="e">
        <f ca="1">COUNTIFS(Table2[Date Notified (Adjusted)],"&gt;="&amp;S$2,Table2[Date Notified (Adjusted)],"&lt;"&amp;T$2,Table2[Date notified to SAO],"&lt;&gt;",Table2[Calculated Location],"*"&amp;$D14&amp;"*")/COUNTIFS(Table2[Date Notified (Adjusted)],"&gt;="&amp;S$2,Table2[Date Notified (Adjusted)],"&lt;"&amp;T$2,Table2[Calculated Location],"*"&amp;$D14&amp;"*")</f>
        <v>#DIV/0!</v>
      </c>
      <c r="T14" s="164" t="e">
        <f ca="1">COUNTIFS(Table2[Date Notified (Adjusted)],"&gt;="&amp;T$2,Table2[Date Notified (Adjusted)],"&lt;"&amp;U$2,Table2[Date notified to SAO],"&lt;&gt;",Table2[Calculated Location],"*"&amp;$D14&amp;"*")/COUNTIFS(Table2[Date Notified (Adjusted)],"&gt;="&amp;T$2,Table2[Date Notified (Adjusted)],"&lt;"&amp;U$2,Table2[Calculated Location],"*"&amp;$D14&amp;"*")</f>
        <v>#DIV/0!</v>
      </c>
      <c r="U14" s="161"/>
      <c r="V14" s="161"/>
      <c r="W14" s="161">
        <f ca="1">COUNTIFS(Table2[Date Notified (Adjusted)],"&gt;="&amp;start125,Table2[Date Notified (Adjusted)],"&lt;="&amp;closeREP,Table2[Calculated Location],"*"&amp;$D14&amp;"*",Table2[Date notified to SAO],"&lt;&gt;")</f>
        <v>0</v>
      </c>
      <c r="X14" s="164" t="e">
        <f t="shared" ca="1" si="1"/>
        <v>#DIV/0!</v>
      </c>
      <c r="Y14" s="180">
        <f ca="1">COUNTIFS(Table2[Date Notified (Adjusted)],"&gt;="&amp;start125,Table2[Date Notified (Adjusted)],"&lt;="&amp;closeREP,Table2[Calculated Location],"*"&amp;$D14&amp;"*")</f>
        <v>0</v>
      </c>
    </row>
    <row r="15" spans="2:25" x14ac:dyDescent="0.25">
      <c r="B15" s="179" t="s">
        <v>108</v>
      </c>
      <c r="C15" s="161"/>
      <c r="D15" s="162" t="s">
        <v>127</v>
      </c>
      <c r="E15" s="163" t="e">
        <f ca="1">COUNTIFS(Table2[Date Notified (Adjusted)],"&gt;="&amp;E$2,Table2[Date Notified (Adjusted)],"&lt;"&amp;F$2,Table2[Date notified to SAO],"&lt;&gt;",Table2[Calculated Location],"*"&amp;$D15&amp;"*")/COUNTIFS(Table2[Date Notified (Adjusted)],"&gt;="&amp;E$2,Table2[Date Notified (Adjusted)],"&lt;"&amp;F$2,Table2[Calculated Location],"*"&amp;$D15&amp;"*")</f>
        <v>#DIV/0!</v>
      </c>
      <c r="F15" s="164" t="e">
        <f ca="1">COUNTIFS(Table2[Date Notified (Adjusted)],"&gt;="&amp;F$2,Table2[Date Notified (Adjusted)],"&lt;"&amp;G$2,Table2[Date notified to SAO],"&lt;&gt;",Table2[Calculated Location],"*"&amp;$D15&amp;"*")/COUNTIFS(Table2[Date Notified (Adjusted)],"&gt;="&amp;F$2,Table2[Date Notified (Adjusted)],"&lt;"&amp;G$2,Table2[Calculated Location],"*"&amp;$D15&amp;"*")</f>
        <v>#DIV/0!</v>
      </c>
      <c r="G15" s="164" t="e">
        <f ca="1">COUNTIFS(Table2[Date Notified (Adjusted)],"&gt;="&amp;G$2,Table2[Date Notified (Adjusted)],"&lt;"&amp;H$2,Table2[Date notified to SAO],"&lt;&gt;",Table2[Calculated Location],"*"&amp;$D15&amp;"*")/COUNTIFS(Table2[Date Notified (Adjusted)],"&gt;="&amp;G$2,Table2[Date Notified (Adjusted)],"&lt;"&amp;H$2,Table2[Calculated Location],"*"&amp;$D15&amp;"*")</f>
        <v>#DIV/0!</v>
      </c>
      <c r="H15" s="164" t="e">
        <f ca="1">COUNTIFS(Table2[Date Notified (Adjusted)],"&gt;="&amp;H$2,Table2[Date Notified (Adjusted)],"&lt;"&amp;I$2,Table2[Date notified to SAO],"&lt;&gt;",Table2[Calculated Location],"*"&amp;$D15&amp;"*")/COUNTIFS(Table2[Date Notified (Adjusted)],"&gt;="&amp;H$2,Table2[Date Notified (Adjusted)],"&lt;"&amp;I$2,Table2[Calculated Location],"*"&amp;$D15&amp;"*")</f>
        <v>#DIV/0!</v>
      </c>
      <c r="I15" s="164" t="e">
        <f ca="1">COUNTIFS(Table2[Date Notified (Adjusted)],"&gt;="&amp;I$2,Table2[Date Notified (Adjusted)],"&lt;"&amp;J$2,Table2[Date notified to SAO],"&lt;&gt;",Table2[Calculated Location],"*"&amp;$D15&amp;"*")/COUNTIFS(Table2[Date Notified (Adjusted)],"&gt;="&amp;I$2,Table2[Date Notified (Adjusted)],"&lt;"&amp;J$2,Table2[Calculated Location],"*"&amp;$D15&amp;"*")</f>
        <v>#DIV/0!</v>
      </c>
      <c r="J15" s="164" t="e">
        <f ca="1">COUNTIFS(Table2[Date Notified (Adjusted)],"&gt;="&amp;J$2,Table2[Date Notified (Adjusted)],"&lt;"&amp;K$2,Table2[Date notified to SAO],"&lt;&gt;",Table2[Calculated Location],"*"&amp;$D15&amp;"*")/COUNTIFS(Table2[Date Notified (Adjusted)],"&gt;="&amp;J$2,Table2[Date Notified (Adjusted)],"&lt;"&amp;K$2,Table2[Calculated Location],"*"&amp;$D15&amp;"*")</f>
        <v>#DIV/0!</v>
      </c>
      <c r="K15" s="164" t="e">
        <f ca="1">COUNTIFS(Table2[Date Notified (Adjusted)],"&gt;="&amp;K$2,Table2[Date Notified (Adjusted)],"&lt;"&amp;L$2,Table2[Date notified to SAO],"&lt;&gt;",Table2[Calculated Location],"*"&amp;$D15&amp;"*")/COUNTIFS(Table2[Date Notified (Adjusted)],"&gt;="&amp;K$2,Table2[Date Notified (Adjusted)],"&lt;"&amp;L$2,Table2[Calculated Location],"*"&amp;$D15&amp;"*")</f>
        <v>#DIV/0!</v>
      </c>
      <c r="L15" s="164" t="e">
        <f ca="1">COUNTIFS(Table2[Date Notified (Adjusted)],"&gt;="&amp;L$2,Table2[Date Notified (Adjusted)],"&lt;"&amp;M$2,Table2[Date notified to SAO],"&lt;&gt;",Table2[Calculated Location],"*"&amp;$D15&amp;"*")/COUNTIFS(Table2[Date Notified (Adjusted)],"&gt;="&amp;L$2,Table2[Date Notified (Adjusted)],"&lt;"&amp;M$2,Table2[Calculated Location],"*"&amp;$D15&amp;"*")</f>
        <v>#DIV/0!</v>
      </c>
      <c r="M15" s="164" t="e">
        <f ca="1">COUNTIFS(Table2[Date Notified (Adjusted)],"&gt;="&amp;M$2,Table2[Date Notified (Adjusted)],"&lt;"&amp;N$2,Table2[Date notified to SAO],"&lt;&gt;",Table2[Calculated Location],"*"&amp;$D15&amp;"*")/COUNTIFS(Table2[Date Notified (Adjusted)],"&gt;="&amp;M$2,Table2[Date Notified (Adjusted)],"&lt;"&amp;N$2,Table2[Calculated Location],"*"&amp;$D15&amp;"*")</f>
        <v>#DIV/0!</v>
      </c>
      <c r="N15" s="164" t="e">
        <f ca="1">COUNTIFS(Table2[Date Notified (Adjusted)],"&gt;="&amp;N$2,Table2[Date Notified (Adjusted)],"&lt;"&amp;O$2,Table2[Date notified to SAO],"&lt;&gt;",Table2[Calculated Location],"*"&amp;$D15&amp;"*")/COUNTIFS(Table2[Date Notified (Adjusted)],"&gt;="&amp;N$2,Table2[Date Notified (Adjusted)],"&lt;"&amp;O$2,Table2[Calculated Location],"*"&amp;$D15&amp;"*")</f>
        <v>#DIV/0!</v>
      </c>
      <c r="O15" s="164" t="e">
        <f ca="1">COUNTIFS(Table2[Date Notified (Adjusted)],"&gt;="&amp;O$2,Table2[Date Notified (Adjusted)],"&lt;"&amp;P$2,Table2[Date notified to SAO],"&lt;&gt;",Table2[Calculated Location],"*"&amp;$D15&amp;"*")/COUNTIFS(Table2[Date Notified (Adjusted)],"&gt;="&amp;O$2,Table2[Date Notified (Adjusted)],"&lt;"&amp;P$2,Table2[Calculated Location],"*"&amp;$D15&amp;"*")</f>
        <v>#DIV/0!</v>
      </c>
      <c r="P15" s="164" t="e">
        <f ca="1">COUNTIFS(Table2[Date Notified (Adjusted)],"&gt;="&amp;P$2,Table2[Date Notified (Adjusted)],"&lt;"&amp;Q$2,Table2[Date notified to SAO],"&lt;&gt;",Table2[Calculated Location],"*"&amp;$D15&amp;"*")/COUNTIFS(Table2[Date Notified (Adjusted)],"&gt;="&amp;P$2,Table2[Date Notified (Adjusted)],"&lt;"&amp;Q$2,Table2[Calculated Location],"*"&amp;$D15&amp;"*")</f>
        <v>#DIV/0!</v>
      </c>
      <c r="Q15" s="164" t="e">
        <f ca="1">COUNTIFS(Table2[Date Notified (Adjusted)],"&gt;="&amp;Q$2,Table2[Date Notified (Adjusted)],"&lt;"&amp;R$2,Table2[Date notified to SAO],"&lt;&gt;",Table2[Calculated Location],"*"&amp;$D15&amp;"*")/COUNTIFS(Table2[Date Notified (Adjusted)],"&gt;="&amp;Q$2,Table2[Date Notified (Adjusted)],"&lt;"&amp;R$2,Table2[Calculated Location],"*"&amp;$D15&amp;"*")</f>
        <v>#DIV/0!</v>
      </c>
      <c r="R15" s="164" t="e">
        <f ca="1">COUNTIFS(Table2[Date Notified (Adjusted)],"&gt;="&amp;R$2,Table2[Date Notified (Adjusted)],"&lt;"&amp;S$2,Table2[Date notified to SAO],"&lt;&gt;",Table2[Calculated Location],"*"&amp;$D15&amp;"*")/COUNTIFS(Table2[Date Notified (Adjusted)],"&gt;="&amp;R$2,Table2[Date Notified (Adjusted)],"&lt;"&amp;S$2,Table2[Calculated Location],"*"&amp;$D15&amp;"*")</f>
        <v>#DIV/0!</v>
      </c>
      <c r="S15" s="164" t="e">
        <f ca="1">COUNTIFS(Table2[Date Notified (Adjusted)],"&gt;="&amp;S$2,Table2[Date Notified (Adjusted)],"&lt;"&amp;T$2,Table2[Date notified to SAO],"&lt;&gt;",Table2[Calculated Location],"*"&amp;$D15&amp;"*")/COUNTIFS(Table2[Date Notified (Adjusted)],"&gt;="&amp;S$2,Table2[Date Notified (Adjusted)],"&lt;"&amp;T$2,Table2[Calculated Location],"*"&amp;$D15&amp;"*")</f>
        <v>#DIV/0!</v>
      </c>
      <c r="T15" s="164" t="e">
        <f ca="1">COUNTIFS(Table2[Date Notified (Adjusted)],"&gt;="&amp;T$2,Table2[Date Notified (Adjusted)],"&lt;"&amp;U$2,Table2[Date notified to SAO],"&lt;&gt;",Table2[Calculated Location],"*"&amp;$D15&amp;"*")/COUNTIFS(Table2[Date Notified (Adjusted)],"&gt;="&amp;T$2,Table2[Date Notified (Adjusted)],"&lt;"&amp;U$2,Table2[Calculated Location],"*"&amp;$D15&amp;"*")</f>
        <v>#DIV/0!</v>
      </c>
      <c r="U15" s="161"/>
      <c r="V15" s="161"/>
      <c r="W15" s="161">
        <f ca="1">COUNTIFS(Table2[Date Notified (Adjusted)],"&gt;="&amp;start125,Table2[Date Notified (Adjusted)],"&lt;="&amp;closeREP,Table2[Calculated Location],"*"&amp;$D15&amp;"*",Table2[Date notified to SAO],"&lt;&gt;")</f>
        <v>0</v>
      </c>
      <c r="X15" s="164" t="e">
        <f t="shared" ca="1" si="1"/>
        <v>#DIV/0!</v>
      </c>
      <c r="Y15" s="180">
        <f ca="1">COUNTIFS(Table2[Date Notified (Adjusted)],"&gt;="&amp;start125,Table2[Date Notified (Adjusted)],"&lt;="&amp;closeREP,Table2[Calculated Location],"*"&amp;$D15&amp;"*")</f>
        <v>0</v>
      </c>
    </row>
    <row r="16" spans="2:25" x14ac:dyDescent="0.25">
      <c r="B16" s="179" t="s">
        <v>109</v>
      </c>
      <c r="C16" s="161"/>
      <c r="D16" s="162" t="s">
        <v>128</v>
      </c>
      <c r="E16" s="163" t="e">
        <f ca="1">COUNTIFS(Table2[Date Notified (Adjusted)],"&gt;="&amp;E$2,Table2[Date Notified (Adjusted)],"&lt;"&amp;F$2,Table2[Date notified to SAO],"&lt;&gt;",Table2[Calculated Location],"*"&amp;$D16&amp;"*")/COUNTIFS(Table2[Date Notified (Adjusted)],"&gt;="&amp;E$2,Table2[Date Notified (Adjusted)],"&lt;"&amp;F$2,Table2[Calculated Location],"*"&amp;$D16&amp;"*")</f>
        <v>#DIV/0!</v>
      </c>
      <c r="F16" s="164" t="e">
        <f ca="1">COUNTIFS(Table2[Date Notified (Adjusted)],"&gt;="&amp;F$2,Table2[Date Notified (Adjusted)],"&lt;"&amp;G$2,Table2[Date notified to SAO],"&lt;&gt;",Table2[Calculated Location],"*"&amp;$D16&amp;"*")/COUNTIFS(Table2[Date Notified (Adjusted)],"&gt;="&amp;F$2,Table2[Date Notified (Adjusted)],"&lt;"&amp;G$2,Table2[Calculated Location],"*"&amp;$D16&amp;"*")</f>
        <v>#DIV/0!</v>
      </c>
      <c r="G16" s="164" t="e">
        <f ca="1">COUNTIFS(Table2[Date Notified (Adjusted)],"&gt;="&amp;G$2,Table2[Date Notified (Adjusted)],"&lt;"&amp;H$2,Table2[Date notified to SAO],"&lt;&gt;",Table2[Calculated Location],"*"&amp;$D16&amp;"*")/COUNTIFS(Table2[Date Notified (Adjusted)],"&gt;="&amp;G$2,Table2[Date Notified (Adjusted)],"&lt;"&amp;H$2,Table2[Calculated Location],"*"&amp;$D16&amp;"*")</f>
        <v>#DIV/0!</v>
      </c>
      <c r="H16" s="164" t="e">
        <f ca="1">COUNTIFS(Table2[Date Notified (Adjusted)],"&gt;="&amp;H$2,Table2[Date Notified (Adjusted)],"&lt;"&amp;I$2,Table2[Date notified to SAO],"&lt;&gt;",Table2[Calculated Location],"*"&amp;$D16&amp;"*")/COUNTIFS(Table2[Date Notified (Adjusted)],"&gt;="&amp;H$2,Table2[Date Notified (Adjusted)],"&lt;"&amp;I$2,Table2[Calculated Location],"*"&amp;$D16&amp;"*")</f>
        <v>#DIV/0!</v>
      </c>
      <c r="I16" s="164" t="e">
        <f ca="1">COUNTIFS(Table2[Date Notified (Adjusted)],"&gt;="&amp;I$2,Table2[Date Notified (Adjusted)],"&lt;"&amp;J$2,Table2[Date notified to SAO],"&lt;&gt;",Table2[Calculated Location],"*"&amp;$D16&amp;"*")/COUNTIFS(Table2[Date Notified (Adjusted)],"&gt;="&amp;I$2,Table2[Date Notified (Adjusted)],"&lt;"&amp;J$2,Table2[Calculated Location],"*"&amp;$D16&amp;"*")</f>
        <v>#DIV/0!</v>
      </c>
      <c r="J16" s="164" t="e">
        <f ca="1">COUNTIFS(Table2[Date Notified (Adjusted)],"&gt;="&amp;J$2,Table2[Date Notified (Adjusted)],"&lt;"&amp;K$2,Table2[Date notified to SAO],"&lt;&gt;",Table2[Calculated Location],"*"&amp;$D16&amp;"*")/COUNTIFS(Table2[Date Notified (Adjusted)],"&gt;="&amp;J$2,Table2[Date Notified (Adjusted)],"&lt;"&amp;K$2,Table2[Calculated Location],"*"&amp;$D16&amp;"*")</f>
        <v>#DIV/0!</v>
      </c>
      <c r="K16" s="164" t="e">
        <f ca="1">COUNTIFS(Table2[Date Notified (Adjusted)],"&gt;="&amp;K$2,Table2[Date Notified (Adjusted)],"&lt;"&amp;L$2,Table2[Date notified to SAO],"&lt;&gt;",Table2[Calculated Location],"*"&amp;$D16&amp;"*")/COUNTIFS(Table2[Date Notified (Adjusted)],"&gt;="&amp;K$2,Table2[Date Notified (Adjusted)],"&lt;"&amp;L$2,Table2[Calculated Location],"*"&amp;$D16&amp;"*")</f>
        <v>#DIV/0!</v>
      </c>
      <c r="L16" s="164" t="e">
        <f ca="1">COUNTIFS(Table2[Date Notified (Adjusted)],"&gt;="&amp;L$2,Table2[Date Notified (Adjusted)],"&lt;"&amp;M$2,Table2[Date notified to SAO],"&lt;&gt;",Table2[Calculated Location],"*"&amp;$D16&amp;"*")/COUNTIFS(Table2[Date Notified (Adjusted)],"&gt;="&amp;L$2,Table2[Date Notified (Adjusted)],"&lt;"&amp;M$2,Table2[Calculated Location],"*"&amp;$D16&amp;"*")</f>
        <v>#DIV/0!</v>
      </c>
      <c r="M16" s="164" t="e">
        <f ca="1">COUNTIFS(Table2[Date Notified (Adjusted)],"&gt;="&amp;M$2,Table2[Date Notified (Adjusted)],"&lt;"&amp;N$2,Table2[Date notified to SAO],"&lt;&gt;",Table2[Calculated Location],"*"&amp;$D16&amp;"*")/COUNTIFS(Table2[Date Notified (Adjusted)],"&gt;="&amp;M$2,Table2[Date Notified (Adjusted)],"&lt;"&amp;N$2,Table2[Calculated Location],"*"&amp;$D16&amp;"*")</f>
        <v>#DIV/0!</v>
      </c>
      <c r="N16" s="164" t="e">
        <f ca="1">COUNTIFS(Table2[Date Notified (Adjusted)],"&gt;="&amp;N$2,Table2[Date Notified (Adjusted)],"&lt;"&amp;O$2,Table2[Date notified to SAO],"&lt;&gt;",Table2[Calculated Location],"*"&amp;$D16&amp;"*")/COUNTIFS(Table2[Date Notified (Adjusted)],"&gt;="&amp;N$2,Table2[Date Notified (Adjusted)],"&lt;"&amp;O$2,Table2[Calculated Location],"*"&amp;$D16&amp;"*")</f>
        <v>#DIV/0!</v>
      </c>
      <c r="O16" s="164" t="e">
        <f ca="1">COUNTIFS(Table2[Date Notified (Adjusted)],"&gt;="&amp;O$2,Table2[Date Notified (Adjusted)],"&lt;"&amp;P$2,Table2[Date notified to SAO],"&lt;&gt;",Table2[Calculated Location],"*"&amp;$D16&amp;"*")/COUNTIFS(Table2[Date Notified (Adjusted)],"&gt;="&amp;O$2,Table2[Date Notified (Adjusted)],"&lt;"&amp;P$2,Table2[Calculated Location],"*"&amp;$D16&amp;"*")</f>
        <v>#DIV/0!</v>
      </c>
      <c r="P16" s="164" t="e">
        <f ca="1">COUNTIFS(Table2[Date Notified (Adjusted)],"&gt;="&amp;P$2,Table2[Date Notified (Adjusted)],"&lt;"&amp;Q$2,Table2[Date notified to SAO],"&lt;&gt;",Table2[Calculated Location],"*"&amp;$D16&amp;"*")/COUNTIFS(Table2[Date Notified (Adjusted)],"&gt;="&amp;P$2,Table2[Date Notified (Adjusted)],"&lt;"&amp;Q$2,Table2[Calculated Location],"*"&amp;$D16&amp;"*")</f>
        <v>#DIV/0!</v>
      </c>
      <c r="Q16" s="164" t="e">
        <f ca="1">COUNTIFS(Table2[Date Notified (Adjusted)],"&gt;="&amp;Q$2,Table2[Date Notified (Adjusted)],"&lt;"&amp;R$2,Table2[Date notified to SAO],"&lt;&gt;",Table2[Calculated Location],"*"&amp;$D16&amp;"*")/COUNTIFS(Table2[Date Notified (Adjusted)],"&gt;="&amp;Q$2,Table2[Date Notified (Adjusted)],"&lt;"&amp;R$2,Table2[Calculated Location],"*"&amp;$D16&amp;"*")</f>
        <v>#DIV/0!</v>
      </c>
      <c r="R16" s="164" t="e">
        <f ca="1">COUNTIFS(Table2[Date Notified (Adjusted)],"&gt;="&amp;R$2,Table2[Date Notified (Adjusted)],"&lt;"&amp;S$2,Table2[Date notified to SAO],"&lt;&gt;",Table2[Calculated Location],"*"&amp;$D16&amp;"*")/COUNTIFS(Table2[Date Notified (Adjusted)],"&gt;="&amp;R$2,Table2[Date Notified (Adjusted)],"&lt;"&amp;S$2,Table2[Calculated Location],"*"&amp;$D16&amp;"*")</f>
        <v>#DIV/0!</v>
      </c>
      <c r="S16" s="164" t="e">
        <f ca="1">COUNTIFS(Table2[Date Notified (Adjusted)],"&gt;="&amp;S$2,Table2[Date Notified (Adjusted)],"&lt;"&amp;T$2,Table2[Date notified to SAO],"&lt;&gt;",Table2[Calculated Location],"*"&amp;$D16&amp;"*")/COUNTIFS(Table2[Date Notified (Adjusted)],"&gt;="&amp;S$2,Table2[Date Notified (Adjusted)],"&lt;"&amp;T$2,Table2[Calculated Location],"*"&amp;$D16&amp;"*")</f>
        <v>#DIV/0!</v>
      </c>
      <c r="T16" s="164" t="e">
        <f ca="1">COUNTIFS(Table2[Date Notified (Adjusted)],"&gt;="&amp;T$2,Table2[Date Notified (Adjusted)],"&lt;"&amp;U$2,Table2[Date notified to SAO],"&lt;&gt;",Table2[Calculated Location],"*"&amp;$D16&amp;"*")/COUNTIFS(Table2[Date Notified (Adjusted)],"&gt;="&amp;T$2,Table2[Date Notified (Adjusted)],"&lt;"&amp;U$2,Table2[Calculated Location],"*"&amp;$D16&amp;"*")</f>
        <v>#DIV/0!</v>
      </c>
      <c r="U16" s="161"/>
      <c r="V16" s="161"/>
      <c r="W16" s="161">
        <f ca="1">COUNTIFS(Table2[Date Notified (Adjusted)],"&gt;="&amp;start125,Table2[Date Notified (Adjusted)],"&lt;="&amp;closeREP,Table2[Calculated Location],"*"&amp;$D16&amp;"*",Table2[Date notified to SAO],"&lt;&gt;")</f>
        <v>0</v>
      </c>
      <c r="X16" s="164" t="e">
        <f t="shared" ca="1" si="1"/>
        <v>#DIV/0!</v>
      </c>
      <c r="Y16" s="180">
        <f ca="1">COUNTIFS(Table2[Date Notified (Adjusted)],"&gt;="&amp;start125,Table2[Date Notified (Adjusted)],"&lt;="&amp;closeREP,Table2[Calculated Location],"*"&amp;$D16&amp;"*")</f>
        <v>0</v>
      </c>
    </row>
    <row r="17" spans="2:25" x14ac:dyDescent="0.25">
      <c r="B17" s="179" t="s">
        <v>110</v>
      </c>
      <c r="C17" s="161"/>
      <c r="D17" s="162" t="s">
        <v>129</v>
      </c>
      <c r="E17" s="163" t="e">
        <f ca="1">COUNTIFS(Table2[Date Notified (Adjusted)],"&gt;="&amp;E$2,Table2[Date Notified (Adjusted)],"&lt;"&amp;F$2,Table2[Date notified to SAO],"&lt;&gt;",Table2[Calculated Location],"*"&amp;$D17&amp;"*")/COUNTIFS(Table2[Date Notified (Adjusted)],"&gt;="&amp;E$2,Table2[Date Notified (Adjusted)],"&lt;"&amp;F$2,Table2[Calculated Location],"*"&amp;$D17&amp;"*")</f>
        <v>#DIV/0!</v>
      </c>
      <c r="F17" s="164" t="e">
        <f ca="1">COUNTIFS(Table2[Date Notified (Adjusted)],"&gt;="&amp;F$2,Table2[Date Notified (Adjusted)],"&lt;"&amp;G$2,Table2[Date notified to SAO],"&lt;&gt;",Table2[Calculated Location],"*"&amp;$D17&amp;"*")/COUNTIFS(Table2[Date Notified (Adjusted)],"&gt;="&amp;F$2,Table2[Date Notified (Adjusted)],"&lt;"&amp;G$2,Table2[Calculated Location],"*"&amp;$D17&amp;"*")</f>
        <v>#DIV/0!</v>
      </c>
      <c r="G17" s="164" t="e">
        <f ca="1">COUNTIFS(Table2[Date Notified (Adjusted)],"&gt;="&amp;G$2,Table2[Date Notified (Adjusted)],"&lt;"&amp;H$2,Table2[Date notified to SAO],"&lt;&gt;",Table2[Calculated Location],"*"&amp;$D17&amp;"*")/COUNTIFS(Table2[Date Notified (Adjusted)],"&gt;="&amp;G$2,Table2[Date Notified (Adjusted)],"&lt;"&amp;H$2,Table2[Calculated Location],"*"&amp;$D17&amp;"*")</f>
        <v>#DIV/0!</v>
      </c>
      <c r="H17" s="164" t="e">
        <f ca="1">COUNTIFS(Table2[Date Notified (Adjusted)],"&gt;="&amp;H$2,Table2[Date Notified (Adjusted)],"&lt;"&amp;I$2,Table2[Date notified to SAO],"&lt;&gt;",Table2[Calculated Location],"*"&amp;$D17&amp;"*")/COUNTIFS(Table2[Date Notified (Adjusted)],"&gt;="&amp;H$2,Table2[Date Notified (Adjusted)],"&lt;"&amp;I$2,Table2[Calculated Location],"*"&amp;$D17&amp;"*")</f>
        <v>#DIV/0!</v>
      </c>
      <c r="I17" s="164" t="e">
        <f ca="1">COUNTIFS(Table2[Date Notified (Adjusted)],"&gt;="&amp;I$2,Table2[Date Notified (Adjusted)],"&lt;"&amp;J$2,Table2[Date notified to SAO],"&lt;&gt;",Table2[Calculated Location],"*"&amp;$D17&amp;"*")/COUNTIFS(Table2[Date Notified (Adjusted)],"&gt;="&amp;I$2,Table2[Date Notified (Adjusted)],"&lt;"&amp;J$2,Table2[Calculated Location],"*"&amp;$D17&amp;"*")</f>
        <v>#DIV/0!</v>
      </c>
      <c r="J17" s="164" t="e">
        <f ca="1">COUNTIFS(Table2[Date Notified (Adjusted)],"&gt;="&amp;J$2,Table2[Date Notified (Adjusted)],"&lt;"&amp;K$2,Table2[Date notified to SAO],"&lt;&gt;",Table2[Calculated Location],"*"&amp;$D17&amp;"*")/COUNTIFS(Table2[Date Notified (Adjusted)],"&gt;="&amp;J$2,Table2[Date Notified (Adjusted)],"&lt;"&amp;K$2,Table2[Calculated Location],"*"&amp;$D17&amp;"*")</f>
        <v>#DIV/0!</v>
      </c>
      <c r="K17" s="164" t="e">
        <f ca="1">COUNTIFS(Table2[Date Notified (Adjusted)],"&gt;="&amp;K$2,Table2[Date Notified (Adjusted)],"&lt;"&amp;L$2,Table2[Date notified to SAO],"&lt;&gt;",Table2[Calculated Location],"*"&amp;$D17&amp;"*")/COUNTIFS(Table2[Date Notified (Adjusted)],"&gt;="&amp;K$2,Table2[Date Notified (Adjusted)],"&lt;"&amp;L$2,Table2[Calculated Location],"*"&amp;$D17&amp;"*")</f>
        <v>#DIV/0!</v>
      </c>
      <c r="L17" s="164" t="e">
        <f ca="1">COUNTIFS(Table2[Date Notified (Adjusted)],"&gt;="&amp;L$2,Table2[Date Notified (Adjusted)],"&lt;"&amp;M$2,Table2[Date notified to SAO],"&lt;&gt;",Table2[Calculated Location],"*"&amp;$D17&amp;"*")/COUNTIFS(Table2[Date Notified (Adjusted)],"&gt;="&amp;L$2,Table2[Date Notified (Adjusted)],"&lt;"&amp;M$2,Table2[Calculated Location],"*"&amp;$D17&amp;"*")</f>
        <v>#DIV/0!</v>
      </c>
      <c r="M17" s="164" t="e">
        <f ca="1">COUNTIFS(Table2[Date Notified (Adjusted)],"&gt;="&amp;M$2,Table2[Date Notified (Adjusted)],"&lt;"&amp;N$2,Table2[Date notified to SAO],"&lt;&gt;",Table2[Calculated Location],"*"&amp;$D17&amp;"*")/COUNTIFS(Table2[Date Notified (Adjusted)],"&gt;="&amp;M$2,Table2[Date Notified (Adjusted)],"&lt;"&amp;N$2,Table2[Calculated Location],"*"&amp;$D17&amp;"*")</f>
        <v>#DIV/0!</v>
      </c>
      <c r="N17" s="164" t="e">
        <f ca="1">COUNTIFS(Table2[Date Notified (Adjusted)],"&gt;="&amp;N$2,Table2[Date Notified (Adjusted)],"&lt;"&amp;O$2,Table2[Date notified to SAO],"&lt;&gt;",Table2[Calculated Location],"*"&amp;$D17&amp;"*")/COUNTIFS(Table2[Date Notified (Adjusted)],"&gt;="&amp;N$2,Table2[Date Notified (Adjusted)],"&lt;"&amp;O$2,Table2[Calculated Location],"*"&amp;$D17&amp;"*")</f>
        <v>#DIV/0!</v>
      </c>
      <c r="O17" s="164" t="e">
        <f ca="1">COUNTIFS(Table2[Date Notified (Adjusted)],"&gt;="&amp;O$2,Table2[Date Notified (Adjusted)],"&lt;"&amp;P$2,Table2[Date notified to SAO],"&lt;&gt;",Table2[Calculated Location],"*"&amp;$D17&amp;"*")/COUNTIFS(Table2[Date Notified (Adjusted)],"&gt;="&amp;O$2,Table2[Date Notified (Adjusted)],"&lt;"&amp;P$2,Table2[Calculated Location],"*"&amp;$D17&amp;"*")</f>
        <v>#DIV/0!</v>
      </c>
      <c r="P17" s="164" t="e">
        <f ca="1">COUNTIFS(Table2[Date Notified (Adjusted)],"&gt;="&amp;P$2,Table2[Date Notified (Adjusted)],"&lt;"&amp;Q$2,Table2[Date notified to SAO],"&lt;&gt;",Table2[Calculated Location],"*"&amp;$D17&amp;"*")/COUNTIFS(Table2[Date Notified (Adjusted)],"&gt;="&amp;P$2,Table2[Date Notified (Adjusted)],"&lt;"&amp;Q$2,Table2[Calculated Location],"*"&amp;$D17&amp;"*")</f>
        <v>#DIV/0!</v>
      </c>
      <c r="Q17" s="164" t="e">
        <f ca="1">COUNTIFS(Table2[Date Notified (Adjusted)],"&gt;="&amp;Q$2,Table2[Date Notified (Adjusted)],"&lt;"&amp;R$2,Table2[Date notified to SAO],"&lt;&gt;",Table2[Calculated Location],"*"&amp;$D17&amp;"*")/COUNTIFS(Table2[Date Notified (Adjusted)],"&gt;="&amp;Q$2,Table2[Date Notified (Adjusted)],"&lt;"&amp;R$2,Table2[Calculated Location],"*"&amp;$D17&amp;"*")</f>
        <v>#DIV/0!</v>
      </c>
      <c r="R17" s="164" t="e">
        <f ca="1">COUNTIFS(Table2[Date Notified (Adjusted)],"&gt;="&amp;R$2,Table2[Date Notified (Adjusted)],"&lt;"&amp;S$2,Table2[Date notified to SAO],"&lt;&gt;",Table2[Calculated Location],"*"&amp;$D17&amp;"*")/COUNTIFS(Table2[Date Notified (Adjusted)],"&gt;="&amp;R$2,Table2[Date Notified (Adjusted)],"&lt;"&amp;S$2,Table2[Calculated Location],"*"&amp;$D17&amp;"*")</f>
        <v>#DIV/0!</v>
      </c>
      <c r="S17" s="164" t="e">
        <f ca="1">COUNTIFS(Table2[Date Notified (Adjusted)],"&gt;="&amp;S$2,Table2[Date Notified (Adjusted)],"&lt;"&amp;T$2,Table2[Date notified to SAO],"&lt;&gt;",Table2[Calculated Location],"*"&amp;$D17&amp;"*")/COUNTIFS(Table2[Date Notified (Adjusted)],"&gt;="&amp;S$2,Table2[Date Notified (Adjusted)],"&lt;"&amp;T$2,Table2[Calculated Location],"*"&amp;$D17&amp;"*")</f>
        <v>#DIV/0!</v>
      </c>
      <c r="T17" s="164" t="e">
        <f ca="1">COUNTIFS(Table2[Date Notified (Adjusted)],"&gt;="&amp;T$2,Table2[Date Notified (Adjusted)],"&lt;"&amp;U$2,Table2[Date notified to SAO],"&lt;&gt;",Table2[Calculated Location],"*"&amp;$D17&amp;"*")/COUNTIFS(Table2[Date Notified (Adjusted)],"&gt;="&amp;T$2,Table2[Date Notified (Adjusted)],"&lt;"&amp;U$2,Table2[Calculated Location],"*"&amp;$D17&amp;"*")</f>
        <v>#DIV/0!</v>
      </c>
      <c r="U17" s="161"/>
      <c r="V17" s="161"/>
      <c r="W17" s="161">
        <f ca="1">COUNTIFS(Table2[Date Notified (Adjusted)],"&gt;="&amp;start125,Table2[Date Notified (Adjusted)],"&lt;="&amp;closeREP,Table2[Calculated Location],"*"&amp;$D17&amp;"*",Table2[Date notified to SAO],"&lt;&gt;")</f>
        <v>0</v>
      </c>
      <c r="X17" s="164" t="e">
        <f t="shared" ca="1" si="1"/>
        <v>#DIV/0!</v>
      </c>
      <c r="Y17" s="180">
        <f ca="1">COUNTIFS(Table2[Date Notified (Adjusted)],"&gt;="&amp;start125,Table2[Date Notified (Adjusted)],"&lt;="&amp;closeREP,Table2[Calculated Location],"*"&amp;$D17&amp;"*")</f>
        <v>0</v>
      </c>
    </row>
    <row r="18" spans="2:25" x14ac:dyDescent="0.25">
      <c r="B18" s="179" t="s">
        <v>111</v>
      </c>
      <c r="C18" s="161"/>
      <c r="D18" s="162" t="s">
        <v>130</v>
      </c>
      <c r="E18" s="163" t="e">
        <f ca="1">COUNTIFS(Table2[Date Notified (Adjusted)],"&gt;="&amp;E$2,Table2[Date Notified (Adjusted)],"&lt;"&amp;F$2,Table2[Date notified to SAO],"&lt;&gt;",Table2[Calculated Location],"*"&amp;$D18&amp;"*")/COUNTIFS(Table2[Date Notified (Adjusted)],"&gt;="&amp;E$2,Table2[Date Notified (Adjusted)],"&lt;"&amp;F$2,Table2[Calculated Location],"*"&amp;$D18&amp;"*")</f>
        <v>#DIV/0!</v>
      </c>
      <c r="F18" s="164" t="e">
        <f ca="1">COUNTIFS(Table2[Date Notified (Adjusted)],"&gt;="&amp;F$2,Table2[Date Notified (Adjusted)],"&lt;"&amp;G$2,Table2[Date notified to SAO],"&lt;&gt;",Table2[Calculated Location],"*"&amp;$D18&amp;"*")/COUNTIFS(Table2[Date Notified (Adjusted)],"&gt;="&amp;F$2,Table2[Date Notified (Adjusted)],"&lt;"&amp;G$2,Table2[Calculated Location],"*"&amp;$D18&amp;"*")</f>
        <v>#DIV/0!</v>
      </c>
      <c r="G18" s="164" t="e">
        <f ca="1">COUNTIFS(Table2[Date Notified (Adjusted)],"&gt;="&amp;G$2,Table2[Date Notified (Adjusted)],"&lt;"&amp;H$2,Table2[Date notified to SAO],"&lt;&gt;",Table2[Calculated Location],"*"&amp;$D18&amp;"*")/COUNTIFS(Table2[Date Notified (Adjusted)],"&gt;="&amp;G$2,Table2[Date Notified (Adjusted)],"&lt;"&amp;H$2,Table2[Calculated Location],"*"&amp;$D18&amp;"*")</f>
        <v>#DIV/0!</v>
      </c>
      <c r="H18" s="164" t="e">
        <f ca="1">COUNTIFS(Table2[Date Notified (Adjusted)],"&gt;="&amp;H$2,Table2[Date Notified (Adjusted)],"&lt;"&amp;I$2,Table2[Date notified to SAO],"&lt;&gt;",Table2[Calculated Location],"*"&amp;$D18&amp;"*")/COUNTIFS(Table2[Date Notified (Adjusted)],"&gt;="&amp;H$2,Table2[Date Notified (Adjusted)],"&lt;"&amp;I$2,Table2[Calculated Location],"*"&amp;$D18&amp;"*")</f>
        <v>#DIV/0!</v>
      </c>
      <c r="I18" s="164" t="e">
        <f ca="1">COUNTIFS(Table2[Date Notified (Adjusted)],"&gt;="&amp;I$2,Table2[Date Notified (Adjusted)],"&lt;"&amp;J$2,Table2[Date notified to SAO],"&lt;&gt;",Table2[Calculated Location],"*"&amp;$D18&amp;"*")/COUNTIFS(Table2[Date Notified (Adjusted)],"&gt;="&amp;I$2,Table2[Date Notified (Adjusted)],"&lt;"&amp;J$2,Table2[Calculated Location],"*"&amp;$D18&amp;"*")</f>
        <v>#DIV/0!</v>
      </c>
      <c r="J18" s="164" t="e">
        <f ca="1">COUNTIFS(Table2[Date Notified (Adjusted)],"&gt;="&amp;J$2,Table2[Date Notified (Adjusted)],"&lt;"&amp;K$2,Table2[Date notified to SAO],"&lt;&gt;",Table2[Calculated Location],"*"&amp;$D18&amp;"*")/COUNTIFS(Table2[Date Notified (Adjusted)],"&gt;="&amp;J$2,Table2[Date Notified (Adjusted)],"&lt;"&amp;K$2,Table2[Calculated Location],"*"&amp;$D18&amp;"*")</f>
        <v>#DIV/0!</v>
      </c>
      <c r="K18" s="164" t="e">
        <f ca="1">COUNTIFS(Table2[Date Notified (Adjusted)],"&gt;="&amp;K$2,Table2[Date Notified (Adjusted)],"&lt;"&amp;L$2,Table2[Date notified to SAO],"&lt;&gt;",Table2[Calculated Location],"*"&amp;$D18&amp;"*")/COUNTIFS(Table2[Date Notified (Adjusted)],"&gt;="&amp;K$2,Table2[Date Notified (Adjusted)],"&lt;"&amp;L$2,Table2[Calculated Location],"*"&amp;$D18&amp;"*")</f>
        <v>#DIV/0!</v>
      </c>
      <c r="L18" s="164" t="e">
        <f ca="1">COUNTIFS(Table2[Date Notified (Adjusted)],"&gt;="&amp;L$2,Table2[Date Notified (Adjusted)],"&lt;"&amp;M$2,Table2[Date notified to SAO],"&lt;&gt;",Table2[Calculated Location],"*"&amp;$D18&amp;"*")/COUNTIFS(Table2[Date Notified (Adjusted)],"&gt;="&amp;L$2,Table2[Date Notified (Adjusted)],"&lt;"&amp;M$2,Table2[Calculated Location],"*"&amp;$D18&amp;"*")</f>
        <v>#DIV/0!</v>
      </c>
      <c r="M18" s="164" t="e">
        <f ca="1">COUNTIFS(Table2[Date Notified (Adjusted)],"&gt;="&amp;M$2,Table2[Date Notified (Adjusted)],"&lt;"&amp;N$2,Table2[Date notified to SAO],"&lt;&gt;",Table2[Calculated Location],"*"&amp;$D18&amp;"*")/COUNTIFS(Table2[Date Notified (Adjusted)],"&gt;="&amp;M$2,Table2[Date Notified (Adjusted)],"&lt;"&amp;N$2,Table2[Calculated Location],"*"&amp;$D18&amp;"*")</f>
        <v>#DIV/0!</v>
      </c>
      <c r="N18" s="164" t="e">
        <f ca="1">COUNTIFS(Table2[Date Notified (Adjusted)],"&gt;="&amp;N$2,Table2[Date Notified (Adjusted)],"&lt;"&amp;O$2,Table2[Date notified to SAO],"&lt;&gt;",Table2[Calculated Location],"*"&amp;$D18&amp;"*")/COUNTIFS(Table2[Date Notified (Adjusted)],"&gt;="&amp;N$2,Table2[Date Notified (Adjusted)],"&lt;"&amp;O$2,Table2[Calculated Location],"*"&amp;$D18&amp;"*")</f>
        <v>#DIV/0!</v>
      </c>
      <c r="O18" s="164" t="e">
        <f ca="1">COUNTIFS(Table2[Date Notified (Adjusted)],"&gt;="&amp;O$2,Table2[Date Notified (Adjusted)],"&lt;"&amp;P$2,Table2[Date notified to SAO],"&lt;&gt;",Table2[Calculated Location],"*"&amp;$D18&amp;"*")/COUNTIFS(Table2[Date Notified (Adjusted)],"&gt;="&amp;O$2,Table2[Date Notified (Adjusted)],"&lt;"&amp;P$2,Table2[Calculated Location],"*"&amp;$D18&amp;"*")</f>
        <v>#DIV/0!</v>
      </c>
      <c r="P18" s="164" t="e">
        <f ca="1">COUNTIFS(Table2[Date Notified (Adjusted)],"&gt;="&amp;P$2,Table2[Date Notified (Adjusted)],"&lt;"&amp;Q$2,Table2[Date notified to SAO],"&lt;&gt;",Table2[Calculated Location],"*"&amp;$D18&amp;"*")/COUNTIFS(Table2[Date Notified (Adjusted)],"&gt;="&amp;P$2,Table2[Date Notified (Adjusted)],"&lt;"&amp;Q$2,Table2[Calculated Location],"*"&amp;$D18&amp;"*")</f>
        <v>#DIV/0!</v>
      </c>
      <c r="Q18" s="164" t="e">
        <f ca="1">COUNTIFS(Table2[Date Notified (Adjusted)],"&gt;="&amp;Q$2,Table2[Date Notified (Adjusted)],"&lt;"&amp;R$2,Table2[Date notified to SAO],"&lt;&gt;",Table2[Calculated Location],"*"&amp;$D18&amp;"*")/COUNTIFS(Table2[Date Notified (Adjusted)],"&gt;="&amp;Q$2,Table2[Date Notified (Adjusted)],"&lt;"&amp;R$2,Table2[Calculated Location],"*"&amp;$D18&amp;"*")</f>
        <v>#DIV/0!</v>
      </c>
      <c r="R18" s="164" t="e">
        <f ca="1">COUNTIFS(Table2[Date Notified (Adjusted)],"&gt;="&amp;R$2,Table2[Date Notified (Adjusted)],"&lt;"&amp;S$2,Table2[Date notified to SAO],"&lt;&gt;",Table2[Calculated Location],"*"&amp;$D18&amp;"*")/COUNTIFS(Table2[Date Notified (Adjusted)],"&gt;="&amp;R$2,Table2[Date Notified (Adjusted)],"&lt;"&amp;S$2,Table2[Calculated Location],"*"&amp;$D18&amp;"*")</f>
        <v>#DIV/0!</v>
      </c>
      <c r="S18" s="164" t="e">
        <f ca="1">COUNTIFS(Table2[Date Notified (Adjusted)],"&gt;="&amp;S$2,Table2[Date Notified (Adjusted)],"&lt;"&amp;T$2,Table2[Date notified to SAO],"&lt;&gt;",Table2[Calculated Location],"*"&amp;$D18&amp;"*")/COUNTIFS(Table2[Date Notified (Adjusted)],"&gt;="&amp;S$2,Table2[Date Notified (Adjusted)],"&lt;"&amp;T$2,Table2[Calculated Location],"*"&amp;$D18&amp;"*")</f>
        <v>#DIV/0!</v>
      </c>
      <c r="T18" s="164" t="e">
        <f ca="1">COUNTIFS(Table2[Date Notified (Adjusted)],"&gt;="&amp;T$2,Table2[Date Notified (Adjusted)],"&lt;"&amp;U$2,Table2[Date notified to SAO],"&lt;&gt;",Table2[Calculated Location],"*"&amp;$D18&amp;"*")/COUNTIFS(Table2[Date Notified (Adjusted)],"&gt;="&amp;T$2,Table2[Date Notified (Adjusted)],"&lt;"&amp;U$2,Table2[Calculated Location],"*"&amp;$D18&amp;"*")</f>
        <v>#DIV/0!</v>
      </c>
      <c r="U18" s="161"/>
      <c r="V18" s="161"/>
      <c r="W18" s="161">
        <f ca="1">COUNTIFS(Table2[Date Notified (Adjusted)],"&gt;="&amp;start125,Table2[Date Notified (Adjusted)],"&lt;="&amp;closeREP,Table2[Calculated Location],"*"&amp;$D18&amp;"*",Table2[Date notified to SAO],"&lt;&gt;")</f>
        <v>0</v>
      </c>
      <c r="X18" s="164" t="e">
        <f t="shared" ca="1" si="1"/>
        <v>#DIV/0!</v>
      </c>
      <c r="Y18" s="180">
        <f ca="1">COUNTIFS(Table2[Date Notified (Adjusted)],"&gt;="&amp;start125,Table2[Date Notified (Adjusted)],"&lt;="&amp;closeREP,Table2[Calculated Location],"*"&amp;$D18&amp;"*")</f>
        <v>0</v>
      </c>
    </row>
    <row r="19" spans="2:25" x14ac:dyDescent="0.25">
      <c r="B19" s="179" t="s">
        <v>112</v>
      </c>
      <c r="C19" s="161"/>
      <c r="D19" s="162" t="s">
        <v>131</v>
      </c>
      <c r="E19" s="163" t="e">
        <f ca="1">COUNTIFS(Table2[Date Notified (Adjusted)],"&gt;="&amp;E$2,Table2[Date Notified (Adjusted)],"&lt;"&amp;F$2,Table2[Date notified to SAO],"&lt;&gt;",Table2[Calculated Location],"*"&amp;$D19&amp;"*")/COUNTIFS(Table2[Date Notified (Adjusted)],"&gt;="&amp;E$2,Table2[Date Notified (Adjusted)],"&lt;"&amp;F$2,Table2[Calculated Location],"*"&amp;$D19&amp;"*")</f>
        <v>#DIV/0!</v>
      </c>
      <c r="F19" s="164" t="e">
        <f ca="1">COUNTIFS(Table2[Date Notified (Adjusted)],"&gt;="&amp;F$2,Table2[Date Notified (Adjusted)],"&lt;"&amp;G$2,Table2[Date notified to SAO],"&lt;&gt;",Table2[Calculated Location],"*"&amp;$D19&amp;"*")/COUNTIFS(Table2[Date Notified (Adjusted)],"&gt;="&amp;F$2,Table2[Date Notified (Adjusted)],"&lt;"&amp;G$2,Table2[Calculated Location],"*"&amp;$D19&amp;"*")</f>
        <v>#DIV/0!</v>
      </c>
      <c r="G19" s="164" t="e">
        <f ca="1">COUNTIFS(Table2[Date Notified (Adjusted)],"&gt;="&amp;G$2,Table2[Date Notified (Adjusted)],"&lt;"&amp;H$2,Table2[Date notified to SAO],"&lt;&gt;",Table2[Calculated Location],"*"&amp;$D19&amp;"*")/COUNTIFS(Table2[Date Notified (Adjusted)],"&gt;="&amp;G$2,Table2[Date Notified (Adjusted)],"&lt;"&amp;H$2,Table2[Calculated Location],"*"&amp;$D19&amp;"*")</f>
        <v>#DIV/0!</v>
      </c>
      <c r="H19" s="164" t="e">
        <f ca="1">COUNTIFS(Table2[Date Notified (Adjusted)],"&gt;="&amp;H$2,Table2[Date Notified (Adjusted)],"&lt;"&amp;I$2,Table2[Date notified to SAO],"&lt;&gt;",Table2[Calculated Location],"*"&amp;$D19&amp;"*")/COUNTIFS(Table2[Date Notified (Adjusted)],"&gt;="&amp;H$2,Table2[Date Notified (Adjusted)],"&lt;"&amp;I$2,Table2[Calculated Location],"*"&amp;$D19&amp;"*")</f>
        <v>#DIV/0!</v>
      </c>
      <c r="I19" s="164" t="e">
        <f ca="1">COUNTIFS(Table2[Date Notified (Adjusted)],"&gt;="&amp;I$2,Table2[Date Notified (Adjusted)],"&lt;"&amp;J$2,Table2[Date notified to SAO],"&lt;&gt;",Table2[Calculated Location],"*"&amp;$D19&amp;"*")/COUNTIFS(Table2[Date Notified (Adjusted)],"&gt;="&amp;I$2,Table2[Date Notified (Adjusted)],"&lt;"&amp;J$2,Table2[Calculated Location],"*"&amp;$D19&amp;"*")</f>
        <v>#DIV/0!</v>
      </c>
      <c r="J19" s="164" t="e">
        <f ca="1">COUNTIFS(Table2[Date Notified (Adjusted)],"&gt;="&amp;J$2,Table2[Date Notified (Adjusted)],"&lt;"&amp;K$2,Table2[Date notified to SAO],"&lt;&gt;",Table2[Calculated Location],"*"&amp;$D19&amp;"*")/COUNTIFS(Table2[Date Notified (Adjusted)],"&gt;="&amp;J$2,Table2[Date Notified (Adjusted)],"&lt;"&amp;K$2,Table2[Calculated Location],"*"&amp;$D19&amp;"*")</f>
        <v>#DIV/0!</v>
      </c>
      <c r="K19" s="164" t="e">
        <f ca="1">COUNTIFS(Table2[Date Notified (Adjusted)],"&gt;="&amp;K$2,Table2[Date Notified (Adjusted)],"&lt;"&amp;L$2,Table2[Date notified to SAO],"&lt;&gt;",Table2[Calculated Location],"*"&amp;$D19&amp;"*")/COUNTIFS(Table2[Date Notified (Adjusted)],"&gt;="&amp;K$2,Table2[Date Notified (Adjusted)],"&lt;"&amp;L$2,Table2[Calculated Location],"*"&amp;$D19&amp;"*")</f>
        <v>#DIV/0!</v>
      </c>
      <c r="L19" s="164" t="e">
        <f ca="1">COUNTIFS(Table2[Date Notified (Adjusted)],"&gt;="&amp;L$2,Table2[Date Notified (Adjusted)],"&lt;"&amp;M$2,Table2[Date notified to SAO],"&lt;&gt;",Table2[Calculated Location],"*"&amp;$D19&amp;"*")/COUNTIFS(Table2[Date Notified (Adjusted)],"&gt;="&amp;L$2,Table2[Date Notified (Adjusted)],"&lt;"&amp;M$2,Table2[Calculated Location],"*"&amp;$D19&amp;"*")</f>
        <v>#DIV/0!</v>
      </c>
      <c r="M19" s="164" t="e">
        <f ca="1">COUNTIFS(Table2[Date Notified (Adjusted)],"&gt;="&amp;M$2,Table2[Date Notified (Adjusted)],"&lt;"&amp;N$2,Table2[Date notified to SAO],"&lt;&gt;",Table2[Calculated Location],"*"&amp;$D19&amp;"*")/COUNTIFS(Table2[Date Notified (Adjusted)],"&gt;="&amp;M$2,Table2[Date Notified (Adjusted)],"&lt;"&amp;N$2,Table2[Calculated Location],"*"&amp;$D19&amp;"*")</f>
        <v>#DIV/0!</v>
      </c>
      <c r="N19" s="164" t="e">
        <f ca="1">COUNTIFS(Table2[Date Notified (Adjusted)],"&gt;="&amp;N$2,Table2[Date Notified (Adjusted)],"&lt;"&amp;O$2,Table2[Date notified to SAO],"&lt;&gt;",Table2[Calculated Location],"*"&amp;$D19&amp;"*")/COUNTIFS(Table2[Date Notified (Adjusted)],"&gt;="&amp;N$2,Table2[Date Notified (Adjusted)],"&lt;"&amp;O$2,Table2[Calculated Location],"*"&amp;$D19&amp;"*")</f>
        <v>#DIV/0!</v>
      </c>
      <c r="O19" s="164" t="e">
        <f ca="1">COUNTIFS(Table2[Date Notified (Adjusted)],"&gt;="&amp;O$2,Table2[Date Notified (Adjusted)],"&lt;"&amp;P$2,Table2[Date notified to SAO],"&lt;&gt;",Table2[Calculated Location],"*"&amp;$D19&amp;"*")/COUNTIFS(Table2[Date Notified (Adjusted)],"&gt;="&amp;O$2,Table2[Date Notified (Adjusted)],"&lt;"&amp;P$2,Table2[Calculated Location],"*"&amp;$D19&amp;"*")</f>
        <v>#DIV/0!</v>
      </c>
      <c r="P19" s="164" t="e">
        <f ca="1">COUNTIFS(Table2[Date Notified (Adjusted)],"&gt;="&amp;P$2,Table2[Date Notified (Adjusted)],"&lt;"&amp;Q$2,Table2[Date notified to SAO],"&lt;&gt;",Table2[Calculated Location],"*"&amp;$D19&amp;"*")/COUNTIFS(Table2[Date Notified (Adjusted)],"&gt;="&amp;P$2,Table2[Date Notified (Adjusted)],"&lt;"&amp;Q$2,Table2[Calculated Location],"*"&amp;$D19&amp;"*")</f>
        <v>#DIV/0!</v>
      </c>
      <c r="Q19" s="164" t="e">
        <f ca="1">COUNTIFS(Table2[Date Notified (Adjusted)],"&gt;="&amp;Q$2,Table2[Date Notified (Adjusted)],"&lt;"&amp;R$2,Table2[Date notified to SAO],"&lt;&gt;",Table2[Calculated Location],"*"&amp;$D19&amp;"*")/COUNTIFS(Table2[Date Notified (Adjusted)],"&gt;="&amp;Q$2,Table2[Date Notified (Adjusted)],"&lt;"&amp;R$2,Table2[Calculated Location],"*"&amp;$D19&amp;"*")</f>
        <v>#DIV/0!</v>
      </c>
      <c r="R19" s="164" t="e">
        <f ca="1">COUNTIFS(Table2[Date Notified (Adjusted)],"&gt;="&amp;R$2,Table2[Date Notified (Adjusted)],"&lt;"&amp;S$2,Table2[Date notified to SAO],"&lt;&gt;",Table2[Calculated Location],"*"&amp;$D19&amp;"*")/COUNTIFS(Table2[Date Notified (Adjusted)],"&gt;="&amp;R$2,Table2[Date Notified (Adjusted)],"&lt;"&amp;S$2,Table2[Calculated Location],"*"&amp;$D19&amp;"*")</f>
        <v>#DIV/0!</v>
      </c>
      <c r="S19" s="164" t="e">
        <f ca="1">COUNTIFS(Table2[Date Notified (Adjusted)],"&gt;="&amp;S$2,Table2[Date Notified (Adjusted)],"&lt;"&amp;T$2,Table2[Date notified to SAO],"&lt;&gt;",Table2[Calculated Location],"*"&amp;$D19&amp;"*")/COUNTIFS(Table2[Date Notified (Adjusted)],"&gt;="&amp;S$2,Table2[Date Notified (Adjusted)],"&lt;"&amp;T$2,Table2[Calculated Location],"*"&amp;$D19&amp;"*")</f>
        <v>#DIV/0!</v>
      </c>
      <c r="T19" s="164" t="e">
        <f ca="1">COUNTIFS(Table2[Date Notified (Adjusted)],"&gt;="&amp;T$2,Table2[Date Notified (Adjusted)],"&lt;"&amp;U$2,Table2[Date notified to SAO],"&lt;&gt;",Table2[Calculated Location],"*"&amp;$D19&amp;"*")/COUNTIFS(Table2[Date Notified (Adjusted)],"&gt;="&amp;T$2,Table2[Date Notified (Adjusted)],"&lt;"&amp;U$2,Table2[Calculated Location],"*"&amp;$D19&amp;"*")</f>
        <v>#DIV/0!</v>
      </c>
      <c r="U19" s="161"/>
      <c r="V19" s="161"/>
      <c r="W19" s="161">
        <f ca="1">COUNTIFS(Table2[Date Notified (Adjusted)],"&gt;="&amp;start125,Table2[Date Notified (Adjusted)],"&lt;="&amp;closeREP,Table2[Calculated Location],"*"&amp;$D19&amp;"*",Table2[Date notified to SAO],"&lt;&gt;")</f>
        <v>0</v>
      </c>
      <c r="X19" s="164" t="e">
        <f t="shared" ca="1" si="1"/>
        <v>#DIV/0!</v>
      </c>
      <c r="Y19" s="180">
        <f ca="1">COUNTIFS(Table2[Date Notified (Adjusted)],"&gt;="&amp;start125,Table2[Date Notified (Adjusted)],"&lt;="&amp;closeREP,Table2[Calculated Location],"*"&amp;$D19&amp;"*")</f>
        <v>0</v>
      </c>
    </row>
    <row r="20" spans="2:25" x14ac:dyDescent="0.25">
      <c r="B20" s="179" t="s">
        <v>113</v>
      </c>
      <c r="C20" s="161"/>
      <c r="D20" s="162" t="s">
        <v>132</v>
      </c>
      <c r="E20" s="163" t="e">
        <f ca="1">COUNTIFS(Table2[Date Notified (Adjusted)],"&gt;="&amp;E$2,Table2[Date Notified (Adjusted)],"&lt;"&amp;F$2,Table2[Date notified to SAO],"&lt;&gt;",Table2[Calculated Location],"*"&amp;$D20&amp;"*")/COUNTIFS(Table2[Date Notified (Adjusted)],"&gt;="&amp;E$2,Table2[Date Notified (Adjusted)],"&lt;"&amp;F$2,Table2[Calculated Location],"*"&amp;$D20&amp;"*")</f>
        <v>#DIV/0!</v>
      </c>
      <c r="F20" s="164" t="e">
        <f ca="1">COUNTIFS(Table2[Date Notified (Adjusted)],"&gt;="&amp;F$2,Table2[Date Notified (Adjusted)],"&lt;"&amp;G$2,Table2[Date notified to SAO],"&lt;&gt;",Table2[Calculated Location],"*"&amp;$D20&amp;"*")/COUNTIFS(Table2[Date Notified (Adjusted)],"&gt;="&amp;F$2,Table2[Date Notified (Adjusted)],"&lt;"&amp;G$2,Table2[Calculated Location],"*"&amp;$D20&amp;"*")</f>
        <v>#DIV/0!</v>
      </c>
      <c r="G20" s="164" t="e">
        <f ca="1">COUNTIFS(Table2[Date Notified (Adjusted)],"&gt;="&amp;G$2,Table2[Date Notified (Adjusted)],"&lt;"&amp;H$2,Table2[Date notified to SAO],"&lt;&gt;",Table2[Calculated Location],"*"&amp;$D20&amp;"*")/COUNTIFS(Table2[Date Notified (Adjusted)],"&gt;="&amp;G$2,Table2[Date Notified (Adjusted)],"&lt;"&amp;H$2,Table2[Calculated Location],"*"&amp;$D20&amp;"*")</f>
        <v>#DIV/0!</v>
      </c>
      <c r="H20" s="164" t="e">
        <f ca="1">COUNTIFS(Table2[Date Notified (Adjusted)],"&gt;="&amp;H$2,Table2[Date Notified (Adjusted)],"&lt;"&amp;I$2,Table2[Date notified to SAO],"&lt;&gt;",Table2[Calculated Location],"*"&amp;$D20&amp;"*")/COUNTIFS(Table2[Date Notified (Adjusted)],"&gt;="&amp;H$2,Table2[Date Notified (Adjusted)],"&lt;"&amp;I$2,Table2[Calculated Location],"*"&amp;$D20&amp;"*")</f>
        <v>#DIV/0!</v>
      </c>
      <c r="I20" s="164" t="e">
        <f ca="1">COUNTIFS(Table2[Date Notified (Adjusted)],"&gt;="&amp;I$2,Table2[Date Notified (Adjusted)],"&lt;"&amp;J$2,Table2[Date notified to SAO],"&lt;&gt;",Table2[Calculated Location],"*"&amp;$D20&amp;"*")/COUNTIFS(Table2[Date Notified (Adjusted)],"&gt;="&amp;I$2,Table2[Date Notified (Adjusted)],"&lt;"&amp;J$2,Table2[Calculated Location],"*"&amp;$D20&amp;"*")</f>
        <v>#DIV/0!</v>
      </c>
      <c r="J20" s="164" t="e">
        <f ca="1">COUNTIFS(Table2[Date Notified (Adjusted)],"&gt;="&amp;J$2,Table2[Date Notified (Adjusted)],"&lt;"&amp;K$2,Table2[Date notified to SAO],"&lt;&gt;",Table2[Calculated Location],"*"&amp;$D20&amp;"*")/COUNTIFS(Table2[Date Notified (Adjusted)],"&gt;="&amp;J$2,Table2[Date Notified (Adjusted)],"&lt;"&amp;K$2,Table2[Calculated Location],"*"&amp;$D20&amp;"*")</f>
        <v>#DIV/0!</v>
      </c>
      <c r="K20" s="164" t="e">
        <f ca="1">COUNTIFS(Table2[Date Notified (Adjusted)],"&gt;="&amp;K$2,Table2[Date Notified (Adjusted)],"&lt;"&amp;L$2,Table2[Date notified to SAO],"&lt;&gt;",Table2[Calculated Location],"*"&amp;$D20&amp;"*")/COUNTIFS(Table2[Date Notified (Adjusted)],"&gt;="&amp;K$2,Table2[Date Notified (Adjusted)],"&lt;"&amp;L$2,Table2[Calculated Location],"*"&amp;$D20&amp;"*")</f>
        <v>#DIV/0!</v>
      </c>
      <c r="L20" s="164" t="e">
        <f ca="1">COUNTIFS(Table2[Date Notified (Adjusted)],"&gt;="&amp;L$2,Table2[Date Notified (Adjusted)],"&lt;"&amp;M$2,Table2[Date notified to SAO],"&lt;&gt;",Table2[Calculated Location],"*"&amp;$D20&amp;"*")/COUNTIFS(Table2[Date Notified (Adjusted)],"&gt;="&amp;L$2,Table2[Date Notified (Adjusted)],"&lt;"&amp;M$2,Table2[Calculated Location],"*"&amp;$D20&amp;"*")</f>
        <v>#DIV/0!</v>
      </c>
      <c r="M20" s="164" t="e">
        <f ca="1">COUNTIFS(Table2[Date Notified (Adjusted)],"&gt;="&amp;M$2,Table2[Date Notified (Adjusted)],"&lt;"&amp;N$2,Table2[Date notified to SAO],"&lt;&gt;",Table2[Calculated Location],"*"&amp;$D20&amp;"*")/COUNTIFS(Table2[Date Notified (Adjusted)],"&gt;="&amp;M$2,Table2[Date Notified (Adjusted)],"&lt;"&amp;N$2,Table2[Calculated Location],"*"&amp;$D20&amp;"*")</f>
        <v>#DIV/0!</v>
      </c>
      <c r="N20" s="164" t="e">
        <f ca="1">COUNTIFS(Table2[Date Notified (Adjusted)],"&gt;="&amp;N$2,Table2[Date Notified (Adjusted)],"&lt;"&amp;O$2,Table2[Date notified to SAO],"&lt;&gt;",Table2[Calculated Location],"*"&amp;$D20&amp;"*")/COUNTIFS(Table2[Date Notified (Adjusted)],"&gt;="&amp;N$2,Table2[Date Notified (Adjusted)],"&lt;"&amp;O$2,Table2[Calculated Location],"*"&amp;$D20&amp;"*")</f>
        <v>#DIV/0!</v>
      </c>
      <c r="O20" s="164" t="e">
        <f ca="1">COUNTIFS(Table2[Date Notified (Adjusted)],"&gt;="&amp;O$2,Table2[Date Notified (Adjusted)],"&lt;"&amp;P$2,Table2[Date notified to SAO],"&lt;&gt;",Table2[Calculated Location],"*"&amp;$D20&amp;"*")/COUNTIFS(Table2[Date Notified (Adjusted)],"&gt;="&amp;O$2,Table2[Date Notified (Adjusted)],"&lt;"&amp;P$2,Table2[Calculated Location],"*"&amp;$D20&amp;"*")</f>
        <v>#DIV/0!</v>
      </c>
      <c r="P20" s="164" t="e">
        <f ca="1">COUNTIFS(Table2[Date Notified (Adjusted)],"&gt;="&amp;P$2,Table2[Date Notified (Adjusted)],"&lt;"&amp;Q$2,Table2[Date notified to SAO],"&lt;&gt;",Table2[Calculated Location],"*"&amp;$D20&amp;"*")/COUNTIFS(Table2[Date Notified (Adjusted)],"&gt;="&amp;P$2,Table2[Date Notified (Adjusted)],"&lt;"&amp;Q$2,Table2[Calculated Location],"*"&amp;$D20&amp;"*")</f>
        <v>#DIV/0!</v>
      </c>
      <c r="Q20" s="164" t="e">
        <f ca="1">COUNTIFS(Table2[Date Notified (Adjusted)],"&gt;="&amp;Q$2,Table2[Date Notified (Adjusted)],"&lt;"&amp;R$2,Table2[Date notified to SAO],"&lt;&gt;",Table2[Calculated Location],"*"&amp;$D20&amp;"*")/COUNTIFS(Table2[Date Notified (Adjusted)],"&gt;="&amp;Q$2,Table2[Date Notified (Adjusted)],"&lt;"&amp;R$2,Table2[Calculated Location],"*"&amp;$D20&amp;"*")</f>
        <v>#DIV/0!</v>
      </c>
      <c r="R20" s="164" t="e">
        <f ca="1">COUNTIFS(Table2[Date Notified (Adjusted)],"&gt;="&amp;R$2,Table2[Date Notified (Adjusted)],"&lt;"&amp;S$2,Table2[Date notified to SAO],"&lt;&gt;",Table2[Calculated Location],"*"&amp;$D20&amp;"*")/COUNTIFS(Table2[Date Notified (Adjusted)],"&gt;="&amp;R$2,Table2[Date Notified (Adjusted)],"&lt;"&amp;S$2,Table2[Calculated Location],"*"&amp;$D20&amp;"*")</f>
        <v>#DIV/0!</v>
      </c>
      <c r="S20" s="164" t="e">
        <f ca="1">COUNTIFS(Table2[Date Notified (Adjusted)],"&gt;="&amp;S$2,Table2[Date Notified (Adjusted)],"&lt;"&amp;T$2,Table2[Date notified to SAO],"&lt;&gt;",Table2[Calculated Location],"*"&amp;$D20&amp;"*")/COUNTIFS(Table2[Date Notified (Adjusted)],"&gt;="&amp;S$2,Table2[Date Notified (Adjusted)],"&lt;"&amp;T$2,Table2[Calculated Location],"*"&amp;$D20&amp;"*")</f>
        <v>#DIV/0!</v>
      </c>
      <c r="T20" s="164" t="e">
        <f ca="1">COUNTIFS(Table2[Date Notified (Adjusted)],"&gt;="&amp;T$2,Table2[Date Notified (Adjusted)],"&lt;"&amp;U$2,Table2[Date notified to SAO],"&lt;&gt;",Table2[Calculated Location],"*"&amp;$D20&amp;"*")/COUNTIFS(Table2[Date Notified (Adjusted)],"&gt;="&amp;T$2,Table2[Date Notified (Adjusted)],"&lt;"&amp;U$2,Table2[Calculated Location],"*"&amp;$D20&amp;"*")</f>
        <v>#DIV/0!</v>
      </c>
      <c r="U20" s="161"/>
      <c r="V20" s="161"/>
      <c r="W20" s="161">
        <f ca="1">COUNTIFS(Table2[Date Notified (Adjusted)],"&gt;="&amp;start125,Table2[Date Notified (Adjusted)],"&lt;="&amp;closeREP,Table2[Calculated Location],"*"&amp;$D20&amp;"*",Table2[Date notified to SAO],"&lt;&gt;")</f>
        <v>0</v>
      </c>
      <c r="X20" s="164" t="e">
        <f t="shared" ca="1" si="1"/>
        <v>#DIV/0!</v>
      </c>
      <c r="Y20" s="180">
        <f ca="1">COUNTIFS(Table2[Date Notified (Adjusted)],"&gt;="&amp;start125,Table2[Date Notified (Adjusted)],"&lt;="&amp;closeREP,Table2[Calculated Location],"*"&amp;$D20&amp;"*")</f>
        <v>0</v>
      </c>
    </row>
    <row r="21" spans="2:25" x14ac:dyDescent="0.25">
      <c r="B21" s="181" t="s">
        <v>80</v>
      </c>
      <c r="C21" s="166"/>
      <c r="D21" s="171" t="s">
        <v>45</v>
      </c>
      <c r="E21" s="168" t="e">
        <f ca="1">COUNTIFS(Table2[Date Notified (Adjusted)],"&gt;="&amp;E$2,Table2[Date Notified (Adjusted)],"&lt;"&amp;F$2,Table2[Date notified to SAO],"&lt;&gt;",Table2[Calculated Location],"*"&amp;$D21&amp;"*")/COUNTIFS(Table2[Date Notified (Adjusted)],"&gt;="&amp;E$2,Table2[Date Notified (Adjusted)],"&lt;"&amp;F$2,Table2[Calculated Location],"*"&amp;$D21&amp;"*")</f>
        <v>#DIV/0!</v>
      </c>
      <c r="F21" s="169" t="e">
        <f ca="1">COUNTIFS(Table2[Date Notified (Adjusted)],"&gt;="&amp;F$2,Table2[Date Notified (Adjusted)],"&lt;"&amp;G$2,Table2[Date notified to SAO],"&lt;&gt;",Table2[Calculated Location],"*"&amp;$D21&amp;"*")/COUNTIFS(Table2[Date Notified (Adjusted)],"&gt;="&amp;F$2,Table2[Date Notified (Adjusted)],"&lt;"&amp;G$2,Table2[Calculated Location],"*"&amp;$D21&amp;"*")</f>
        <v>#DIV/0!</v>
      </c>
      <c r="G21" s="169" t="e">
        <f ca="1">COUNTIFS(Table2[Date Notified (Adjusted)],"&gt;="&amp;G$2,Table2[Date Notified (Adjusted)],"&lt;"&amp;H$2,Table2[Date notified to SAO],"&lt;&gt;",Table2[Calculated Location],"*"&amp;$D21&amp;"*")/COUNTIFS(Table2[Date Notified (Adjusted)],"&gt;="&amp;G$2,Table2[Date Notified (Adjusted)],"&lt;"&amp;H$2,Table2[Calculated Location],"*"&amp;$D21&amp;"*")</f>
        <v>#DIV/0!</v>
      </c>
      <c r="H21" s="169" t="e">
        <f ca="1">COUNTIFS(Table2[Date Notified (Adjusted)],"&gt;="&amp;H$2,Table2[Date Notified (Adjusted)],"&lt;"&amp;I$2,Table2[Date notified to SAO],"&lt;&gt;",Table2[Calculated Location],"*"&amp;$D21&amp;"*")/COUNTIFS(Table2[Date Notified (Adjusted)],"&gt;="&amp;H$2,Table2[Date Notified (Adjusted)],"&lt;"&amp;I$2,Table2[Calculated Location],"*"&amp;$D21&amp;"*")</f>
        <v>#DIV/0!</v>
      </c>
      <c r="I21" s="169" t="e">
        <f ca="1">COUNTIFS(Table2[Date Notified (Adjusted)],"&gt;="&amp;I$2,Table2[Date Notified (Adjusted)],"&lt;"&amp;J$2,Table2[Date notified to SAO],"&lt;&gt;",Table2[Calculated Location],"*"&amp;$D21&amp;"*")/COUNTIFS(Table2[Date Notified (Adjusted)],"&gt;="&amp;I$2,Table2[Date Notified (Adjusted)],"&lt;"&amp;J$2,Table2[Calculated Location],"*"&amp;$D21&amp;"*")</f>
        <v>#DIV/0!</v>
      </c>
      <c r="J21" s="169" t="e">
        <f ca="1">COUNTIFS(Table2[Date Notified (Adjusted)],"&gt;="&amp;J$2,Table2[Date Notified (Adjusted)],"&lt;"&amp;K$2,Table2[Date notified to SAO],"&lt;&gt;",Table2[Calculated Location],"*"&amp;$D21&amp;"*")/COUNTIFS(Table2[Date Notified (Adjusted)],"&gt;="&amp;J$2,Table2[Date Notified (Adjusted)],"&lt;"&amp;K$2,Table2[Calculated Location],"*"&amp;$D21&amp;"*")</f>
        <v>#DIV/0!</v>
      </c>
      <c r="K21" s="169" t="e">
        <f ca="1">COUNTIFS(Table2[Date Notified (Adjusted)],"&gt;="&amp;K$2,Table2[Date Notified (Adjusted)],"&lt;"&amp;L$2,Table2[Date notified to SAO],"&lt;&gt;",Table2[Calculated Location],"*"&amp;$D21&amp;"*")/COUNTIFS(Table2[Date Notified (Adjusted)],"&gt;="&amp;K$2,Table2[Date Notified (Adjusted)],"&lt;"&amp;L$2,Table2[Calculated Location],"*"&amp;$D21&amp;"*")</f>
        <v>#DIV/0!</v>
      </c>
      <c r="L21" s="169" t="e">
        <f ca="1">COUNTIFS(Table2[Date Notified (Adjusted)],"&gt;="&amp;L$2,Table2[Date Notified (Adjusted)],"&lt;"&amp;M$2,Table2[Date notified to SAO],"&lt;&gt;",Table2[Calculated Location],"*"&amp;$D21&amp;"*")/COUNTIFS(Table2[Date Notified (Adjusted)],"&gt;="&amp;L$2,Table2[Date Notified (Adjusted)],"&lt;"&amp;M$2,Table2[Calculated Location],"*"&amp;$D21&amp;"*")</f>
        <v>#DIV/0!</v>
      </c>
      <c r="M21" s="169" t="e">
        <f ca="1">COUNTIFS(Table2[Date Notified (Adjusted)],"&gt;="&amp;M$2,Table2[Date Notified (Adjusted)],"&lt;"&amp;N$2,Table2[Date notified to SAO],"&lt;&gt;",Table2[Calculated Location],"*"&amp;$D21&amp;"*")/COUNTIFS(Table2[Date Notified (Adjusted)],"&gt;="&amp;M$2,Table2[Date Notified (Adjusted)],"&lt;"&amp;N$2,Table2[Calculated Location],"*"&amp;$D21&amp;"*")</f>
        <v>#DIV/0!</v>
      </c>
      <c r="N21" s="169" t="e">
        <f ca="1">COUNTIFS(Table2[Date Notified (Adjusted)],"&gt;="&amp;N$2,Table2[Date Notified (Adjusted)],"&lt;"&amp;O$2,Table2[Date notified to SAO],"&lt;&gt;",Table2[Calculated Location],"*"&amp;$D21&amp;"*")/COUNTIFS(Table2[Date Notified (Adjusted)],"&gt;="&amp;N$2,Table2[Date Notified (Adjusted)],"&lt;"&amp;O$2,Table2[Calculated Location],"*"&amp;$D21&amp;"*")</f>
        <v>#DIV/0!</v>
      </c>
      <c r="O21" s="169" t="e">
        <f ca="1">COUNTIFS(Table2[Date Notified (Adjusted)],"&gt;="&amp;O$2,Table2[Date Notified (Adjusted)],"&lt;"&amp;P$2,Table2[Date notified to SAO],"&lt;&gt;",Table2[Calculated Location],"*"&amp;$D21&amp;"*")/COUNTIFS(Table2[Date Notified (Adjusted)],"&gt;="&amp;O$2,Table2[Date Notified (Adjusted)],"&lt;"&amp;P$2,Table2[Calculated Location],"*"&amp;$D21&amp;"*")</f>
        <v>#DIV/0!</v>
      </c>
      <c r="P21" s="169" t="e">
        <f ca="1">COUNTIFS(Table2[Date Notified (Adjusted)],"&gt;="&amp;P$2,Table2[Date Notified (Adjusted)],"&lt;"&amp;Q$2,Table2[Date notified to SAO],"&lt;&gt;",Table2[Calculated Location],"*"&amp;$D21&amp;"*")/COUNTIFS(Table2[Date Notified (Adjusted)],"&gt;="&amp;P$2,Table2[Date Notified (Adjusted)],"&lt;"&amp;Q$2,Table2[Calculated Location],"*"&amp;$D21&amp;"*")</f>
        <v>#DIV/0!</v>
      </c>
      <c r="Q21" s="169" t="e">
        <f ca="1">COUNTIFS(Table2[Date Notified (Adjusted)],"&gt;="&amp;Q$2,Table2[Date Notified (Adjusted)],"&lt;"&amp;R$2,Table2[Date notified to SAO],"&lt;&gt;",Table2[Calculated Location],"*"&amp;$D21&amp;"*")/COUNTIFS(Table2[Date Notified (Adjusted)],"&gt;="&amp;Q$2,Table2[Date Notified (Adjusted)],"&lt;"&amp;R$2,Table2[Calculated Location],"*"&amp;$D21&amp;"*")</f>
        <v>#DIV/0!</v>
      </c>
      <c r="R21" s="169" t="e">
        <f ca="1">COUNTIFS(Table2[Date Notified (Adjusted)],"&gt;="&amp;R$2,Table2[Date Notified (Adjusted)],"&lt;"&amp;S$2,Table2[Date notified to SAO],"&lt;&gt;",Table2[Calculated Location],"*"&amp;$D21&amp;"*")/COUNTIFS(Table2[Date Notified (Adjusted)],"&gt;="&amp;R$2,Table2[Date Notified (Adjusted)],"&lt;"&amp;S$2,Table2[Calculated Location],"*"&amp;$D21&amp;"*")</f>
        <v>#DIV/0!</v>
      </c>
      <c r="S21" s="169" t="e">
        <f ca="1">COUNTIFS(Table2[Date Notified (Adjusted)],"&gt;="&amp;S$2,Table2[Date Notified (Adjusted)],"&lt;"&amp;T$2,Table2[Date notified to SAO],"&lt;&gt;",Table2[Calculated Location],"*"&amp;$D21&amp;"*")/COUNTIFS(Table2[Date Notified (Adjusted)],"&gt;="&amp;S$2,Table2[Date Notified (Adjusted)],"&lt;"&amp;T$2,Table2[Calculated Location],"*"&amp;$D21&amp;"*")</f>
        <v>#DIV/0!</v>
      </c>
      <c r="T21" s="169" t="e">
        <f ca="1">COUNTIFS(Table2[Date Notified (Adjusted)],"&gt;="&amp;T$2,Table2[Date Notified (Adjusted)],"&lt;"&amp;U$2,Table2[Date notified to SAO],"&lt;&gt;",Table2[Calculated Location],"*"&amp;$D21&amp;"*")/COUNTIFS(Table2[Date Notified (Adjusted)],"&gt;="&amp;T$2,Table2[Date Notified (Adjusted)],"&lt;"&amp;U$2,Table2[Calculated Location],"*"&amp;$D21&amp;"*")</f>
        <v>#DIV/0!</v>
      </c>
      <c r="U21" s="166"/>
      <c r="V21" s="166"/>
      <c r="W21" s="166">
        <f ca="1">COUNTIFS(Table2[Date Notified (Adjusted)],"&gt;="&amp;start125,Table2[Date Notified (Adjusted)],"&lt;="&amp;closeREP,Table2[Calculated Location],"*"&amp;$D21&amp;"*",Table2[Date notified to SAO],"&lt;&gt;")</f>
        <v>0</v>
      </c>
      <c r="X21" s="169" t="e">
        <f t="shared" ca="1" si="1"/>
        <v>#DIV/0!</v>
      </c>
      <c r="Y21" s="182">
        <f ca="1">COUNTIFS(Table2[Date Notified (Adjusted)],"&gt;="&amp;start125,Table2[Date Notified (Adjusted)],"&lt;="&amp;closeREP,Table2[Calculated Location],"*"&amp;$D21&amp;"*")</f>
        <v>0</v>
      </c>
    </row>
    <row r="22" spans="2:25" x14ac:dyDescent="0.25">
      <c r="B22" s="185"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184">
        <f ca="1">SUM(Y12:Y21)</f>
        <v>0</v>
      </c>
    </row>
    <row r="23" spans="2:25" x14ac:dyDescent="0.25">
      <c r="B23" s="186"/>
      <c r="C23" s="156"/>
      <c r="D23" s="156"/>
      <c r="E23" s="187"/>
      <c r="F23" s="156"/>
      <c r="G23" s="156"/>
      <c r="H23" s="156"/>
      <c r="I23" s="156"/>
      <c r="J23" s="156"/>
      <c r="K23" s="156"/>
      <c r="L23" s="156"/>
      <c r="M23" s="156"/>
      <c r="N23" s="156"/>
      <c r="O23" s="156"/>
      <c r="P23" s="156"/>
      <c r="Q23" s="156"/>
      <c r="R23" s="156"/>
      <c r="S23" s="156"/>
      <c r="T23" s="156"/>
      <c r="U23" s="156"/>
      <c r="V23" s="156"/>
      <c r="W23" s="188">
        <f ca="1">SUM(W3:W10)+SUM(W12:W21)</f>
        <v>0</v>
      </c>
      <c r="X23" s="189" t="e">
        <f ca="1">W23/Y23</f>
        <v>#DIV/0!</v>
      </c>
      <c r="Y23" s="190">
        <f ca="1">SUM(Y3:Y10)+SUM(Y12:Y21)</f>
        <v>0</v>
      </c>
    </row>
    <row r="24" spans="2:25" x14ac:dyDescent="0.25">
      <c r="E24" s="44"/>
      <c r="W24" s="93"/>
      <c r="X24" s="97"/>
      <c r="Y24" s="93"/>
    </row>
    <row r="25" spans="2:25" ht="15.75" thickBot="1" x14ac:dyDescent="0.3">
      <c r="L25" t="s">
        <v>82</v>
      </c>
    </row>
    <row r="26" spans="2:25" ht="15.75" thickBot="1" x14ac:dyDescent="0.3">
      <c r="G26" s="455" t="s">
        <v>366</v>
      </c>
      <c r="H26" s="455"/>
      <c r="I26" s="450" t="s">
        <v>369</v>
      </c>
      <c r="J26" s="115" t="s">
        <v>367</v>
      </c>
      <c r="K26" s="115" t="s">
        <v>368</v>
      </c>
      <c r="L26" s="113"/>
    </row>
    <row r="27" spans="2:25" ht="15.75" thickBot="1" x14ac:dyDescent="0.3">
      <c r="B27" s="103" t="s">
        <v>467</v>
      </c>
      <c r="E27" s="427" t="s">
        <v>363</v>
      </c>
      <c r="F27" s="453"/>
      <c r="G27" s="109" t="s">
        <v>365</v>
      </c>
      <c r="H27" s="109" t="s">
        <v>247</v>
      </c>
      <c r="I27" s="450"/>
      <c r="J27" s="109" t="s">
        <v>365</v>
      </c>
      <c r="K27" s="109" t="s">
        <v>365</v>
      </c>
      <c r="L27" s="113"/>
    </row>
    <row r="28" spans="2:25" ht="15.75" thickBot="1" x14ac:dyDescent="0.3">
      <c r="E28" s="427" t="s">
        <v>440</v>
      </c>
      <c r="F28" s="427"/>
      <c r="G28" s="109">
        <f ca="1">COUNTIFS(Table2[Date Notified (Adjusted)],"&gt;="&amp;start125,Table2[Date Notified (Adjusted)],"&lt;="&amp;closeREP,Table2[Category of incident],"*1*",Table2[Is this a Serious Reportable Event?],"yes",Table2[Date SAO compliant],"compliant")</f>
        <v>0</v>
      </c>
      <c r="H28" s="109">
        <f ca="1">COUNTIFS(Table2[Date Notified (Adjusted)],"&gt;="&amp;start125,Table2[Date Notified (Adjusted)],"&lt;="&amp;closeREP,Table2[Category of incident],"*1*",Table2[Is this a Serious Reportable Event?],"&lt;&gt;yes",Table2[Date SAO compliant],"compliant")</f>
        <v>0</v>
      </c>
      <c r="I28" s="125">
        <f ca="1">G28+H28</f>
        <v>0</v>
      </c>
      <c r="J28" s="109">
        <f ca="1">COUNTIFS(Table2[Date Notified (Adjusted)],"&gt;="&amp;start125,Table2[Date Notified (Adjusted)],"&lt;="&amp;closeREP,Table2[Category of incident],"*2*",Table2[Is this a Serious Reportable Event?],"yes",Table2[Date SAO compliant],"compliant")</f>
        <v>0</v>
      </c>
      <c r="K28" s="109">
        <f ca="1">COUNTIFS(Table2[Date Notified (Adjusted)],"&gt;="&amp;start125,Table2[Date Notified (Adjusted)],"&lt;="&amp;closeREP,Table2[Category of incident],"*3*",Table2[Is this a Serious Reportable Event?],"yes",Table2[Date SAO compliant],"compliant")</f>
        <v>0</v>
      </c>
      <c r="L28" s="113">
        <f ca="1">SUM(I28:K28)</f>
        <v>0</v>
      </c>
    </row>
    <row r="29" spans="2:25" ht="15.75" thickBot="1" x14ac:dyDescent="0.3">
      <c r="E29" s="454" t="s">
        <v>364</v>
      </c>
      <c r="F29" s="454"/>
      <c r="G29" s="109">
        <f ca="1">COUNTIFS(Table2[Date Notified (Adjusted)],"&gt;="&amp;start125,Table2[Date Notified (Adjusted)],"&lt;="&amp;closeREP,Table2[Category of incident],"*1*",Table2[Is this a Serious Reportable Event?],"yes",Table2[Date SAO compliant],"not compliant")</f>
        <v>0</v>
      </c>
      <c r="H29" s="109">
        <f ca="1">COUNTIFS(Table2[Date Notified (Adjusted)],"&gt;="&amp;start125,Table2[Date Notified (Adjusted)],"&lt;="&amp;closeREP,Table2[Category of incident],"*1*",Table2[Is this a Serious Reportable Event?],"&lt;&gt;yes",Table2[Date SAO compliant],"not compliant")</f>
        <v>0</v>
      </c>
      <c r="I29" s="125">
        <f t="shared" ref="I29:I30" ca="1" si="3">G29+H29</f>
        <v>0</v>
      </c>
      <c r="J29" s="109">
        <f ca="1">COUNTIFS(Table2[Date Notified (Adjusted)],"&gt;="&amp;start125,Table2[Date Notified (Adjusted)],"&lt;="&amp;closeREP,Table2[Category of incident],"*2*",Table2[Is this a Serious Reportable Event?],"yes",Table2[Date SAO compliant],"not compliant")</f>
        <v>0</v>
      </c>
      <c r="K29" s="109">
        <f ca="1">COUNTIFS(Table2[Date Notified (Adjusted)],"&gt;="&amp;start125,Table2[Date Notified (Adjusted)],"&lt;="&amp;closeREP,Table2[Category of incident],"*3*",Table2[Is this a Serious Reportable Event?],"yes",Table2[Date SAO compliant],"not compliant")</f>
        <v>0</v>
      </c>
      <c r="L29" s="113">
        <f t="shared" ref="L29:L30" ca="1" si="4">SUM(I29:K29)</f>
        <v>0</v>
      </c>
    </row>
    <row r="30" spans="2:25" ht="15.75" thickBot="1" x14ac:dyDescent="0.3">
      <c r="E30" s="427" t="s">
        <v>381</v>
      </c>
      <c r="F30" s="427"/>
      <c r="G30" s="109">
        <f ca="1">COUNTIFS(Table2[Date Notified (Adjusted)],"&gt;="&amp;start125,Table2[Date Notified (Adjusted)],"&lt;="&amp;closeREP,Table2[Category of incident],"*1*",Table2[Is this a Serious Reportable Event?],"yes",Table2[Date SAO compliant],"missing")</f>
        <v>0</v>
      </c>
      <c r="H30" s="109">
        <f ca="1">COUNTIFS(Table2[Date Notified (Adjusted)],"&gt;="&amp;start125,Table2[Date Notified (Adjusted)],"&lt;="&amp;closeREP,Table2[Category of incident],"*1*",Table2[Is this a Serious Reportable Event?],"&lt;&gt;yes",Table2[Date SAO compliant],"missing")</f>
        <v>0</v>
      </c>
      <c r="I30" s="125">
        <f t="shared" ca="1" si="3"/>
        <v>0</v>
      </c>
      <c r="J30" s="109">
        <f ca="1">COUNTIFS(Table2[Date Notified (Adjusted)],"&gt;="&amp;start125,Table2[Date Notified (Adjusted)],"&lt;="&amp;closeREP,Table2[Category of incident],"*2*",Table2[Is this a Serious Reportable Event?],"yes",Table2[Date SAO compliant],"missing")</f>
        <v>0</v>
      </c>
      <c r="K30" s="109">
        <f ca="1">COUNTIFS(Table2[Date Notified (Adjusted)],"&gt;="&amp;start125,Table2[Date Notified (Adjusted)],"&lt;="&amp;closeREP,Table2[Category of incident],"*3*",Table2[Is this a Serious Reportable Event?],"yes",Table2[Date SAO compliant],"missing")</f>
        <v>0</v>
      </c>
      <c r="L30" s="113">
        <f t="shared" ca="1" si="4"/>
        <v>0</v>
      </c>
    </row>
    <row r="31" spans="2:25" x14ac:dyDescent="0.25">
      <c r="F31" s="106" t="s">
        <v>369</v>
      </c>
      <c r="G31" s="124">
        <f ca="1">SUM(G28:G30)</f>
        <v>0</v>
      </c>
      <c r="H31" s="124">
        <f ca="1">SUM(H28:H30)</f>
        <v>0</v>
      </c>
      <c r="L31" s="113"/>
    </row>
    <row r="32" spans="2:25" x14ac:dyDescent="0.25">
      <c r="F32" s="113" t="s">
        <v>82</v>
      </c>
      <c r="G32" s="452"/>
      <c r="H32" s="452"/>
      <c r="I32" s="113">
        <f ca="1">SUM(I28:I30)</f>
        <v>0</v>
      </c>
      <c r="J32" s="113">
        <f ca="1">SUM(J28:J30)</f>
        <v>0</v>
      </c>
      <c r="K32" s="113">
        <f ca="1">SUM(K28:K30)</f>
        <v>0</v>
      </c>
      <c r="L32" s="114">
        <f ca="1">SUM(I32:K32)</f>
        <v>0</v>
      </c>
    </row>
    <row r="44" spans="5:12" ht="15.75" x14ac:dyDescent="0.25">
      <c r="E44" s="126" t="s">
        <v>435</v>
      </c>
    </row>
    <row r="45" spans="5:12" ht="47.25" customHeight="1" thickBot="1" x14ac:dyDescent="0.3">
      <c r="F45" s="94" t="s">
        <v>370</v>
      </c>
      <c r="G45" s="94" t="s">
        <v>376</v>
      </c>
      <c r="H45" s="451" t="s">
        <v>377</v>
      </c>
      <c r="I45" s="451"/>
      <c r="J45" s="127" t="s">
        <v>379</v>
      </c>
      <c r="K45" s="127" t="s">
        <v>378</v>
      </c>
      <c r="L45" s="129" t="s">
        <v>380</v>
      </c>
    </row>
    <row r="46" spans="5:12" ht="15.75" thickBot="1" x14ac:dyDescent="0.3">
      <c r="E46" t="str">
        <f ca="1">IF(ISERROR(L46),"",CONCATENATE(TEXT(L46,"0%")," in ",F46," days"))</f>
        <v/>
      </c>
      <c r="F46" s="109">
        <v>2</v>
      </c>
      <c r="G46" s="109">
        <f ca="1">COUNTIFS(Table2[Date Notified (Adjusted)],"&gt;="&amp;start125,Table2[Date Notified (Adjusted)],"&lt;="&amp;closeREP,Table2[Date SAO-DNAdj],F46)</f>
        <v>0</v>
      </c>
      <c r="H46" s="449" t="e">
        <f ca="1">G46/$L$29</f>
        <v>#DIV/0!</v>
      </c>
      <c r="I46" s="449"/>
      <c r="J46" s="109">
        <f ca="1">G46</f>
        <v>0</v>
      </c>
      <c r="K46" s="128" t="e">
        <f ca="1">J46/$L$29</f>
        <v>#DIV/0!</v>
      </c>
      <c r="L46" s="92" t="e">
        <f ca="1">IF(K46&gt;=50%,K46,NA())</f>
        <v>#DIV/0!</v>
      </c>
    </row>
    <row r="47" spans="5:12" ht="15.75" thickBot="1" x14ac:dyDescent="0.3">
      <c r="E47" t="str">
        <f t="shared" ref="E47:E64" ca="1" si="5">IF(ISERROR(L47),"",CONCATENATE(TEXT(L47,"0%")," in ",F47," days"))</f>
        <v/>
      </c>
      <c r="F47" s="109">
        <v>3</v>
      </c>
      <c r="G47" s="109">
        <f ca="1">COUNTIFS(Table2[Date Notified (Adjusted)],"&gt;="&amp;start125,Table2[Date Notified (Adjusted)],"&lt;="&amp;closeREP,Table2[Date SAO-DNAdj],F47)</f>
        <v>0</v>
      </c>
      <c r="H47" s="449" t="e">
        <f t="shared" ref="H47:H64" ca="1" si="6">G47/$L$29</f>
        <v>#DIV/0!</v>
      </c>
      <c r="I47" s="449"/>
      <c r="J47" s="109">
        <f ca="1">J46+G47</f>
        <v>0</v>
      </c>
      <c r="K47" s="128" t="e">
        <f t="shared" ref="K47:K64" ca="1" si="7">J47/$L$29</f>
        <v>#DIV/0!</v>
      </c>
      <c r="L47" s="92" t="e">
        <f ca="1">IF(COUNT(L$46:L46)=0,IF(ROUND(K47,1)&gt;=50%,K47,NA()),NA())</f>
        <v>#DIV/0!</v>
      </c>
    </row>
    <row r="48" spans="5:12" ht="15.75" thickBot="1" x14ac:dyDescent="0.3">
      <c r="E48" t="str">
        <f t="shared" ca="1" si="5"/>
        <v/>
      </c>
      <c r="F48" s="109">
        <f>F47+1</f>
        <v>4</v>
      </c>
      <c r="G48" s="109">
        <f ca="1">COUNTIFS(Table2[Date Notified (Adjusted)],"&gt;="&amp;start125,Table2[Date Notified (Adjusted)],"&lt;="&amp;closeREP,Table2[Date SAO-DNAdj],F48)</f>
        <v>0</v>
      </c>
      <c r="H48" s="449" t="e">
        <f t="shared" ca="1" si="6"/>
        <v>#DIV/0!</v>
      </c>
      <c r="I48" s="449"/>
      <c r="J48" s="109">
        <f t="shared" ref="J48:J58" ca="1" si="8">J47+G48</f>
        <v>0</v>
      </c>
      <c r="K48" s="128" t="e">
        <f t="shared" ca="1" si="7"/>
        <v>#DIV/0!</v>
      </c>
      <c r="L48" s="92" t="e">
        <f ca="1">IF(COUNT(L$46:L47)=0,IF(ROUND(K48,1)&gt;=50%,K48,NA()),NA())</f>
        <v>#DIV/0!</v>
      </c>
    </row>
    <row r="49" spans="5:12" ht="15.75" thickBot="1" x14ac:dyDescent="0.3">
      <c r="E49" t="str">
        <f t="shared" ca="1" si="5"/>
        <v/>
      </c>
      <c r="F49" s="109">
        <f t="shared" ref="F49:F58" si="9">F48+1</f>
        <v>5</v>
      </c>
      <c r="G49" s="109">
        <f ca="1">COUNTIFS(Table2[Date Notified (Adjusted)],"&gt;="&amp;start125,Table2[Date Notified (Adjusted)],"&lt;="&amp;closeREP,Table2[Date SAO-DNAdj],F49)</f>
        <v>0</v>
      </c>
      <c r="H49" s="449" t="e">
        <f t="shared" ca="1" si="6"/>
        <v>#DIV/0!</v>
      </c>
      <c r="I49" s="449"/>
      <c r="J49" s="109">
        <f t="shared" ca="1" si="8"/>
        <v>0</v>
      </c>
      <c r="K49" s="128" t="e">
        <f t="shared" ca="1" si="7"/>
        <v>#DIV/0!</v>
      </c>
      <c r="L49" s="92" t="e">
        <f ca="1">IF(COUNT(L$46:L48)=0,IF(ROUND(K49,1)&gt;=50%,K49,NA()),NA())</f>
        <v>#DIV/0!</v>
      </c>
    </row>
    <row r="50" spans="5:12" ht="15.75" thickBot="1" x14ac:dyDescent="0.3">
      <c r="E50" t="str">
        <f t="shared" ca="1" si="5"/>
        <v/>
      </c>
      <c r="F50" s="109">
        <f t="shared" si="9"/>
        <v>6</v>
      </c>
      <c r="G50" s="109">
        <f ca="1">COUNTIFS(Table2[Date Notified (Adjusted)],"&gt;="&amp;start125,Table2[Date Notified (Adjusted)],"&lt;="&amp;closeREP,Table2[Date SAO-DNAdj],F50)</f>
        <v>0</v>
      </c>
      <c r="H50" s="449" t="e">
        <f t="shared" ca="1" si="6"/>
        <v>#DIV/0!</v>
      </c>
      <c r="I50" s="449"/>
      <c r="J50" s="109">
        <f t="shared" ca="1" si="8"/>
        <v>0</v>
      </c>
      <c r="K50" s="128" t="e">
        <f t="shared" ca="1" si="7"/>
        <v>#DIV/0!</v>
      </c>
      <c r="L50" s="92" t="e">
        <f ca="1">IF(COUNT(L$46:L49)=0,IF(ROUND(K50,1)&gt;=50%,K50,NA()),NA())</f>
        <v>#DIV/0!</v>
      </c>
    </row>
    <row r="51" spans="5:12" ht="15.75" thickBot="1" x14ac:dyDescent="0.3">
      <c r="E51" t="str">
        <f t="shared" ca="1" si="5"/>
        <v/>
      </c>
      <c r="F51" s="109">
        <f t="shared" si="9"/>
        <v>7</v>
      </c>
      <c r="G51" s="109">
        <f ca="1">COUNTIFS(Table2[Date Notified (Adjusted)],"&gt;="&amp;start125,Table2[Date Notified (Adjusted)],"&lt;="&amp;closeREP,Table2[Date SAO-DNAdj],F51)</f>
        <v>0</v>
      </c>
      <c r="H51" s="449" t="e">
        <f t="shared" ca="1" si="6"/>
        <v>#DIV/0!</v>
      </c>
      <c r="I51" s="449"/>
      <c r="J51" s="109">
        <f t="shared" ca="1" si="8"/>
        <v>0</v>
      </c>
      <c r="K51" s="128" t="e">
        <f t="shared" ca="1" si="7"/>
        <v>#DIV/0!</v>
      </c>
      <c r="L51" s="92" t="e">
        <f ca="1">IF(COUNT(L$46:L50)=0,IF(ROUND(K51,1)&gt;=50%,K51,NA()),NA())</f>
        <v>#DIV/0!</v>
      </c>
    </row>
    <row r="52" spans="5:12" ht="15.75" thickBot="1" x14ac:dyDescent="0.3">
      <c r="E52" t="str">
        <f t="shared" ca="1" si="5"/>
        <v/>
      </c>
      <c r="F52" s="109">
        <f t="shared" si="9"/>
        <v>8</v>
      </c>
      <c r="G52" s="109">
        <f ca="1">COUNTIFS(Table2[Date Notified (Adjusted)],"&gt;="&amp;start125,Table2[Date Notified (Adjusted)],"&lt;="&amp;closeREP,Table2[Date SAO-DNAdj],F52)</f>
        <v>0</v>
      </c>
      <c r="H52" s="449" t="e">
        <f t="shared" ca="1" si="6"/>
        <v>#DIV/0!</v>
      </c>
      <c r="I52" s="449"/>
      <c r="J52" s="109">
        <f t="shared" ca="1" si="8"/>
        <v>0</v>
      </c>
      <c r="K52" s="128" t="e">
        <f t="shared" ca="1" si="7"/>
        <v>#DIV/0!</v>
      </c>
      <c r="L52" s="92" t="e">
        <f ca="1">IF(COUNT(L$46:L51)=0,IF(ROUND(K52,1)&gt;=50%,K52,NA()),NA())</f>
        <v>#DIV/0!</v>
      </c>
    </row>
    <row r="53" spans="5:12" ht="15.75" thickBot="1" x14ac:dyDescent="0.3">
      <c r="E53" t="str">
        <f t="shared" ca="1" si="5"/>
        <v/>
      </c>
      <c r="F53" s="109">
        <f t="shared" si="9"/>
        <v>9</v>
      </c>
      <c r="G53" s="109">
        <f ca="1">COUNTIFS(Table2[Date Notified (Adjusted)],"&gt;="&amp;start125,Table2[Date Notified (Adjusted)],"&lt;="&amp;closeREP,Table2[Date SAO-DNAdj],F53)</f>
        <v>0</v>
      </c>
      <c r="H53" s="449" t="e">
        <f t="shared" ca="1" si="6"/>
        <v>#DIV/0!</v>
      </c>
      <c r="I53" s="449"/>
      <c r="J53" s="109">
        <f t="shared" ca="1" si="8"/>
        <v>0</v>
      </c>
      <c r="K53" s="128" t="e">
        <f t="shared" ca="1" si="7"/>
        <v>#DIV/0!</v>
      </c>
      <c r="L53" s="92" t="e">
        <f ca="1">IF(COUNT(L$46:L52)=0,IF(ROUND(K53,1)&gt;=50%,K53,NA()),NA())</f>
        <v>#DIV/0!</v>
      </c>
    </row>
    <row r="54" spans="5:12" ht="15.75" thickBot="1" x14ac:dyDescent="0.3">
      <c r="E54" t="str">
        <f t="shared" ca="1" si="5"/>
        <v/>
      </c>
      <c r="F54" s="109">
        <f t="shared" si="9"/>
        <v>10</v>
      </c>
      <c r="G54" s="109">
        <f ca="1">COUNTIFS(Table2[Date Notified (Adjusted)],"&gt;="&amp;start125,Table2[Date Notified (Adjusted)],"&lt;="&amp;closeREP,Table2[Date SAO-DNAdj],F54)</f>
        <v>0</v>
      </c>
      <c r="H54" s="449" t="e">
        <f t="shared" ca="1" si="6"/>
        <v>#DIV/0!</v>
      </c>
      <c r="I54" s="449"/>
      <c r="J54" s="109">
        <f t="shared" ca="1" si="8"/>
        <v>0</v>
      </c>
      <c r="K54" s="128" t="e">
        <f t="shared" ca="1" si="7"/>
        <v>#DIV/0!</v>
      </c>
      <c r="L54" s="92" t="e">
        <f ca="1">IF(COUNT(L$46:L53)=0,IF(ROUND(K54,1)&gt;=50%,K54,NA()),NA())</f>
        <v>#DIV/0!</v>
      </c>
    </row>
    <row r="55" spans="5:12" ht="15.75" thickBot="1" x14ac:dyDescent="0.3">
      <c r="E55" t="str">
        <f t="shared" ca="1" si="5"/>
        <v/>
      </c>
      <c r="F55" s="109">
        <f t="shared" si="9"/>
        <v>11</v>
      </c>
      <c r="G55" s="109">
        <f ca="1">COUNTIFS(Table2[Date Notified (Adjusted)],"&gt;="&amp;start125,Table2[Date Notified (Adjusted)],"&lt;="&amp;closeREP,Table2[Date SAO-DNAdj],F55)</f>
        <v>0</v>
      </c>
      <c r="H55" s="449" t="e">
        <f t="shared" ca="1" si="6"/>
        <v>#DIV/0!</v>
      </c>
      <c r="I55" s="449"/>
      <c r="J55" s="109">
        <f t="shared" ca="1" si="8"/>
        <v>0</v>
      </c>
      <c r="K55" s="128" t="e">
        <f t="shared" ca="1" si="7"/>
        <v>#DIV/0!</v>
      </c>
      <c r="L55" s="92" t="e">
        <f ca="1">IF(COUNT(L$46:L54)=0,IF(ROUND(K55,1)&gt;=50%,K55,NA()),NA())</f>
        <v>#DIV/0!</v>
      </c>
    </row>
    <row r="56" spans="5:12" ht="15.75" thickBot="1" x14ac:dyDescent="0.3">
      <c r="E56" t="str">
        <f t="shared" ca="1" si="5"/>
        <v/>
      </c>
      <c r="F56" s="109">
        <f t="shared" si="9"/>
        <v>12</v>
      </c>
      <c r="G56" s="109">
        <f ca="1">COUNTIFS(Table2[Date Notified (Adjusted)],"&gt;="&amp;start125,Table2[Date Notified (Adjusted)],"&lt;="&amp;closeREP,Table2[Date SAO-DNAdj],F56)</f>
        <v>0</v>
      </c>
      <c r="H56" s="449" t="e">
        <f t="shared" ca="1" si="6"/>
        <v>#DIV/0!</v>
      </c>
      <c r="I56" s="449"/>
      <c r="J56" s="109">
        <f t="shared" ca="1" si="8"/>
        <v>0</v>
      </c>
      <c r="K56" s="128" t="e">
        <f t="shared" ca="1" si="7"/>
        <v>#DIV/0!</v>
      </c>
      <c r="L56" s="92" t="e">
        <f ca="1">IF(COUNT(L$46:L55)=0,IF(ROUND(K56,1)&gt;=50%,K56,NA()),NA())</f>
        <v>#DIV/0!</v>
      </c>
    </row>
    <row r="57" spans="5:12" ht="15.75" thickBot="1" x14ac:dyDescent="0.3">
      <c r="E57" t="str">
        <f t="shared" ca="1" si="5"/>
        <v/>
      </c>
      <c r="F57" s="109">
        <f t="shared" si="9"/>
        <v>13</v>
      </c>
      <c r="G57" s="109">
        <f ca="1">COUNTIFS(Table2[Date Notified (Adjusted)],"&gt;="&amp;start125,Table2[Date Notified (Adjusted)],"&lt;="&amp;closeREP,Table2[Date SAO-DNAdj],F57)</f>
        <v>0</v>
      </c>
      <c r="H57" s="449" t="e">
        <f t="shared" ca="1" si="6"/>
        <v>#DIV/0!</v>
      </c>
      <c r="I57" s="449"/>
      <c r="J57" s="109">
        <f t="shared" ca="1" si="8"/>
        <v>0</v>
      </c>
      <c r="K57" s="128" t="e">
        <f t="shared" ca="1" si="7"/>
        <v>#DIV/0!</v>
      </c>
      <c r="L57" s="92" t="e">
        <f ca="1">IF(COUNT(L$46:L56)=0,IF(ROUND(K57,1)&gt;=50%,K57,NA()),NA())</f>
        <v>#DIV/0!</v>
      </c>
    </row>
    <row r="58" spans="5:12" ht="15.75" thickBot="1" x14ac:dyDescent="0.3">
      <c r="E58" t="str">
        <f t="shared" ca="1" si="5"/>
        <v/>
      </c>
      <c r="F58" s="109">
        <f t="shared" si="9"/>
        <v>14</v>
      </c>
      <c r="G58" s="109">
        <f ca="1">COUNTIFS(Table2[Date Notified (Adjusted)],"&gt;="&amp;start125,Table2[Date Notified (Adjusted)],"&lt;="&amp;closeREP,Table2[Date SAO-DNAdj],F58)</f>
        <v>0</v>
      </c>
      <c r="H58" s="449" t="e">
        <f t="shared" ca="1" si="6"/>
        <v>#DIV/0!</v>
      </c>
      <c r="I58" s="449"/>
      <c r="J58" s="109">
        <f t="shared" ca="1" si="8"/>
        <v>0</v>
      </c>
      <c r="K58" s="128" t="e">
        <f t="shared" ca="1" si="7"/>
        <v>#DIV/0!</v>
      </c>
      <c r="L58" s="92" t="e">
        <f ca="1">IF(COUNT(L$46:L57)=0,IF(ROUND(K58,1)&gt;=50%,K58,NA()),NA())</f>
        <v>#DIV/0!</v>
      </c>
    </row>
    <row r="59" spans="5:12" ht="15.75" thickBot="1" x14ac:dyDescent="0.3">
      <c r="E59" t="str">
        <f t="shared" ca="1" si="5"/>
        <v/>
      </c>
      <c r="F59" s="109" t="s">
        <v>371</v>
      </c>
      <c r="G59" s="109">
        <f ca="1">COUNTIFS(Table2[Date Notified (Adjusted)],"&gt;="&amp;start125,Table2[Date Notified (Adjusted)],"&lt;="&amp;closeREP,Table2[Date SAO-DNAdj],"&gt;="&amp;LEFT(F59,2),Table2[Date SAO-DNAdj],"&lt;="&amp;RIGHT(F59,2))</f>
        <v>0</v>
      </c>
      <c r="H59" s="449" t="e">
        <f t="shared" ca="1" si="6"/>
        <v>#DIV/0!</v>
      </c>
      <c r="I59" s="449"/>
      <c r="J59" s="109">
        <f t="shared" ref="J59" ca="1" si="10">J58+G59</f>
        <v>0</v>
      </c>
      <c r="K59" s="128" t="e">
        <f t="shared" ca="1" si="7"/>
        <v>#DIV/0!</v>
      </c>
      <c r="L59" s="92" t="e">
        <f ca="1">IF(COUNT(L$46:L58)=0,IF(ROUND(K59,1)&gt;=50%,K59,NA()),NA())</f>
        <v>#DIV/0!</v>
      </c>
    </row>
    <row r="60" spans="5:12" ht="15.75" thickBot="1" x14ac:dyDescent="0.3">
      <c r="E60" t="str">
        <f t="shared" ca="1" si="5"/>
        <v/>
      </c>
      <c r="F60" s="109" t="s">
        <v>372</v>
      </c>
      <c r="G60" s="109">
        <f ca="1">COUNTIFS(Table2[Date Notified (Adjusted)],"&gt;="&amp;start125,Table2[Date Notified (Adjusted)],"&lt;="&amp;closeREP,Table2[Date SAO-DNAdj],"&gt;="&amp;LEFT(F60,2),Table2[Date SAO-DNAdj],"&lt;="&amp;RIGHT(F60,2))</f>
        <v>0</v>
      </c>
      <c r="H60" s="449" t="e">
        <f t="shared" ca="1" si="6"/>
        <v>#DIV/0!</v>
      </c>
      <c r="I60" s="449"/>
      <c r="J60" s="109">
        <f t="shared" ref="J60:J64" ca="1" si="11">J59+G60</f>
        <v>0</v>
      </c>
      <c r="K60" s="128" t="e">
        <f t="shared" ca="1" si="7"/>
        <v>#DIV/0!</v>
      </c>
      <c r="L60" s="92" t="e">
        <f ca="1">IF(COUNT(L$46:L59)=0,IF(ROUND(K60,1)&gt;=50%,K60,NA()),NA())</f>
        <v>#DIV/0!</v>
      </c>
    </row>
    <row r="61" spans="5:12" ht="15.75" thickBot="1" x14ac:dyDescent="0.3">
      <c r="E61" t="str">
        <f t="shared" ca="1" si="5"/>
        <v/>
      </c>
      <c r="F61" s="109" t="s">
        <v>373</v>
      </c>
      <c r="G61" s="109">
        <f ca="1">COUNTIFS(Table2[Date Notified (Adjusted)],"&gt;="&amp;start125,Table2[Date Notified (Adjusted)],"&lt;="&amp;closeREP,Table2[Date SAO-DNAdj],"&gt;="&amp;LEFT(F61,2),Table2[Date SAO-DNAdj],"&lt;="&amp;RIGHT(F61,2))</f>
        <v>0</v>
      </c>
      <c r="H61" s="449" t="e">
        <f t="shared" ca="1" si="6"/>
        <v>#DIV/0!</v>
      </c>
      <c r="I61" s="449"/>
      <c r="J61" s="109">
        <f t="shared" ca="1" si="11"/>
        <v>0</v>
      </c>
      <c r="K61" s="128" t="e">
        <f t="shared" ca="1" si="7"/>
        <v>#DIV/0!</v>
      </c>
      <c r="L61" s="92" t="e">
        <f ca="1">IF(COUNT(L$46:L60)=0,IF(ROUND(K61,1)&gt;=50%,K61,NA()),NA())</f>
        <v>#DIV/0!</v>
      </c>
    </row>
    <row r="62" spans="5:12" ht="15.75" thickBot="1" x14ac:dyDescent="0.3">
      <c r="E62" t="str">
        <f t="shared" ca="1" si="5"/>
        <v/>
      </c>
      <c r="F62" s="109" t="s">
        <v>374</v>
      </c>
      <c r="G62" s="109">
        <f ca="1">COUNTIFS(Table2[Date Notified (Adjusted)],"&gt;="&amp;start125,Table2[Date Notified (Adjusted)],"&lt;="&amp;closeREP,Table2[Date SAO-DNAdj],"&gt;="&amp;LEFT(F62,2),Table2[Date SAO-DNAdj],"&lt;="&amp;RIGHT(F62,2))</f>
        <v>0</v>
      </c>
      <c r="H62" s="449" t="e">
        <f t="shared" ca="1" si="6"/>
        <v>#DIV/0!</v>
      </c>
      <c r="I62" s="449"/>
      <c r="J62" s="109">
        <f t="shared" ca="1" si="11"/>
        <v>0</v>
      </c>
      <c r="K62" s="128" t="e">
        <f t="shared" ca="1" si="7"/>
        <v>#DIV/0!</v>
      </c>
      <c r="L62" s="92" t="e">
        <f ca="1">IF(COUNT(L$46:L61)=0,IF(ROUND(K62,1)&gt;=50%,K62,NA()),NA())</f>
        <v>#DIV/0!</v>
      </c>
    </row>
    <row r="63" spans="5:12" ht="15.75" thickBot="1" x14ac:dyDescent="0.3">
      <c r="E63" t="str">
        <f t="shared" ca="1" si="5"/>
        <v/>
      </c>
      <c r="F63" s="109" t="s">
        <v>375</v>
      </c>
      <c r="G63" s="109">
        <f ca="1">COUNTIFS(Table2[Date Notified (Adjusted)],"&gt;="&amp;start125,Table2[Date Notified (Adjusted)],"&lt;="&amp;closeREP,Table2[Date SAO-DNAdj],"&gt;="&amp;LEFT(F63,2),Table2[Date SAO-DNAdj],"&lt;="&amp;RIGHT(F63,2))</f>
        <v>0</v>
      </c>
      <c r="H63" s="449" t="e">
        <f t="shared" ca="1" si="6"/>
        <v>#DIV/0!</v>
      </c>
      <c r="I63" s="449"/>
      <c r="J63" s="109">
        <f t="shared" ca="1" si="11"/>
        <v>0</v>
      </c>
      <c r="K63" s="128" t="e">
        <f t="shared" ca="1" si="7"/>
        <v>#DIV/0!</v>
      </c>
      <c r="L63" s="92" t="e">
        <f ca="1">IF(COUNT(L$46:L62)=0,IF(ROUND(K63,1)&gt;=50%,K63,NA()),NA())</f>
        <v>#DIV/0!</v>
      </c>
    </row>
    <row r="64" spans="5:12" ht="15.75" thickBot="1" x14ac:dyDescent="0.3">
      <c r="E64" t="str">
        <f t="shared" ca="1" si="5"/>
        <v/>
      </c>
      <c r="F64" s="109" t="str">
        <f>IF(MAX(Table2[Date SAO-DNAdj])&gt;91,CONCATENATE("91-",MAX(Table2[Date SAO-DNAdj])),"")</f>
        <v/>
      </c>
      <c r="G64" s="109">
        <f ca="1">COUNTIFS(Table2[Date Notified (Adjusted)],"&gt;="&amp;start125,Table2[Date Notified (Adjusted)],"&lt;="&amp;closeREP,Table2[Date SAO-DNAdj],"&gt;="&amp;LEFT(F64,2))</f>
        <v>0</v>
      </c>
      <c r="H64" s="449" t="e">
        <f t="shared" ca="1" si="6"/>
        <v>#DIV/0!</v>
      </c>
      <c r="I64" s="449"/>
      <c r="J64" s="109">
        <f t="shared" ca="1" si="11"/>
        <v>0</v>
      </c>
      <c r="K64" s="128" t="e">
        <f t="shared" ca="1" si="7"/>
        <v>#DIV/0!</v>
      </c>
      <c r="L64" s="92" t="e">
        <f ca="1">IF(COUNT(L$46:L63)=0,IF(ROUND(K64,1)&gt;=50%,K64,NA()),NA())</f>
        <v>#DIV/0!</v>
      </c>
    </row>
  </sheetData>
  <mergeCells count="28">
    <mergeCell ref="E1:X1"/>
    <mergeCell ref="E27:F27"/>
    <mergeCell ref="E28:F28"/>
    <mergeCell ref="E29:F29"/>
    <mergeCell ref="E30:F30"/>
    <mergeCell ref="G26:H26"/>
    <mergeCell ref="H54:I54"/>
    <mergeCell ref="I26:I27"/>
    <mergeCell ref="H45:I45"/>
    <mergeCell ref="H46:I46"/>
    <mergeCell ref="H47:I47"/>
    <mergeCell ref="H48:I48"/>
    <mergeCell ref="G32:H32"/>
    <mergeCell ref="H49:I49"/>
    <mergeCell ref="H50:I50"/>
    <mergeCell ref="H51:I51"/>
    <mergeCell ref="H52:I52"/>
    <mergeCell ref="H53:I53"/>
    <mergeCell ref="H61:I61"/>
    <mergeCell ref="H62:I62"/>
    <mergeCell ref="H63:I63"/>
    <mergeCell ref="H64:I64"/>
    <mergeCell ref="H55:I55"/>
    <mergeCell ref="H56:I56"/>
    <mergeCell ref="H57:I57"/>
    <mergeCell ref="H58:I58"/>
    <mergeCell ref="H59:I59"/>
    <mergeCell ref="H60:I60"/>
  </mergeCells>
  <conditionalFormatting sqref="E3:U10 E12:U21">
    <cfRule type="cellIs" dxfId="111" priority="11" operator="equal">
      <formula>0</formula>
    </cfRule>
  </conditionalFormatting>
  <conditionalFormatting sqref="E3:T10 E12:T21">
    <cfRule type="colorScale" priority="5">
      <colorScale>
        <cfvo type="min"/>
        <cfvo type="percentile" val="50"/>
        <cfvo type="max"/>
        <color rgb="FFF8696B"/>
        <color rgb="FFFFEB84"/>
        <color rgb="FF63BE7B"/>
      </colorScale>
    </cfRule>
    <cfRule type="colorScale" priority="6">
      <colorScale>
        <cfvo type="min"/>
        <cfvo type="max"/>
        <color rgb="FFFCFCFF"/>
        <color rgb="FF63BE7B"/>
      </colorScale>
    </cfRule>
    <cfRule type="containsErrors" dxfId="110" priority="9">
      <formula>ISERROR(E3)</formula>
    </cfRule>
  </conditionalFormatting>
  <conditionalFormatting sqref="X3:X10 X12:X21">
    <cfRule type="colorScale" priority="7">
      <colorScale>
        <cfvo type="min"/>
        <cfvo type="percentile" val="50"/>
        <cfvo type="max"/>
        <color rgb="FFF8696B"/>
        <color rgb="FFFFEB84"/>
        <color rgb="FF63BE7B"/>
      </colorScale>
    </cfRule>
  </conditionalFormatting>
  <conditionalFormatting sqref="E3:U10 E12:U21">
    <cfRule type="colorScale" priority="8">
      <colorScale>
        <cfvo type="min"/>
        <cfvo type="percentile" val="50"/>
        <cfvo type="max"/>
        <color rgb="FFF8696B"/>
        <color rgb="FFFFEB84"/>
        <color rgb="FF63BE7B"/>
      </colorScale>
    </cfRule>
  </conditionalFormatting>
  <conditionalFormatting sqref="L46:L64">
    <cfRule type="containsErrors" dxfId="109" priority="1">
      <formula>ISERROR(L46)</formula>
    </cfRule>
    <cfRule type="notContainsErrors" dxfId="108" priority="2">
      <formula>NOT(ISERROR(L46))</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33CCCC"/>
  </sheetPr>
  <dimension ref="B1:Y49"/>
  <sheetViews>
    <sheetView showGridLines="0" zoomScale="93" zoomScaleNormal="93"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21" max="21" width="2.140625" hidden="1" customWidth="1"/>
    <col min="22" max="22" width="1.7109375" customWidth="1"/>
    <col min="23" max="23" width="14.42578125" customWidth="1"/>
    <col min="24" max="24" width="7.28515625" customWidth="1"/>
    <col min="25" max="25" width="10.7109375" customWidth="1"/>
  </cols>
  <sheetData>
    <row r="1" spans="2:25" ht="48.75" customHeight="1" x14ac:dyDescent="0.3">
      <c r="E1" s="396" t="s">
        <v>487</v>
      </c>
      <c r="F1" s="396"/>
      <c r="G1" s="396"/>
      <c r="H1" s="396"/>
      <c r="I1" s="396"/>
      <c r="J1" s="396"/>
      <c r="K1" s="396"/>
      <c r="L1" s="396"/>
      <c r="M1" s="396"/>
      <c r="N1" s="396"/>
      <c r="O1" s="396"/>
      <c r="P1" s="396"/>
      <c r="Q1" s="396"/>
      <c r="R1" s="396"/>
      <c r="S1" s="396"/>
      <c r="T1" s="396"/>
      <c r="U1" s="396"/>
      <c r="V1" s="396"/>
      <c r="W1" s="396"/>
      <c r="X1" s="396"/>
    </row>
    <row r="2" spans="2:25" ht="36.75" customHeight="1" x14ac:dyDescent="0.25">
      <c r="B2" s="201"/>
      <c r="C2" s="202"/>
      <c r="D2" s="203"/>
      <c r="E2" s="204">
        <f ca="1">start125</f>
        <v>44470</v>
      </c>
      <c r="F2" s="204">
        <f ca="1">DATE(YEAR(E2),MONTH(E2)+1,1)</f>
        <v>44501</v>
      </c>
      <c r="G2" s="204">
        <f t="shared" ref="G2:U2" ca="1" si="0">DATE(YEAR(F2),MONTH(F2)+1,1)</f>
        <v>44531</v>
      </c>
      <c r="H2" s="204">
        <f t="shared" ca="1" si="0"/>
        <v>44562</v>
      </c>
      <c r="I2" s="204">
        <f t="shared" ca="1" si="0"/>
        <v>44593</v>
      </c>
      <c r="J2" s="204">
        <f t="shared" ca="1" si="0"/>
        <v>44621</v>
      </c>
      <c r="K2" s="204">
        <f t="shared" ca="1" si="0"/>
        <v>44652</v>
      </c>
      <c r="L2" s="204">
        <f t="shared" ca="1" si="0"/>
        <v>44682</v>
      </c>
      <c r="M2" s="204">
        <f t="shared" ca="1" si="0"/>
        <v>44713</v>
      </c>
      <c r="N2" s="204">
        <f t="shared" ca="1" si="0"/>
        <v>44743</v>
      </c>
      <c r="O2" s="204">
        <f t="shared" ca="1" si="0"/>
        <v>44774</v>
      </c>
      <c r="P2" s="204">
        <f t="shared" ca="1" si="0"/>
        <v>44805</v>
      </c>
      <c r="Q2" s="204">
        <f t="shared" ca="1" si="0"/>
        <v>44835</v>
      </c>
      <c r="R2" s="204">
        <f t="shared" ca="1" si="0"/>
        <v>44866</v>
      </c>
      <c r="S2" s="204">
        <f t="shared" ca="1" si="0"/>
        <v>44896</v>
      </c>
      <c r="T2" s="204">
        <f t="shared" ca="1" si="0"/>
        <v>44927</v>
      </c>
      <c r="U2" s="205">
        <f t="shared" ca="1" si="0"/>
        <v>44958</v>
      </c>
      <c r="V2" s="206"/>
      <c r="W2" s="207" t="s">
        <v>383</v>
      </c>
      <c r="X2" s="208" t="s">
        <v>245</v>
      </c>
      <c r="Y2" s="209" t="str">
        <f ca="1">CONCATENATE(TEXT(E2,"mmmyy"),"-",TEXT(T2,"mmmyy")," all")</f>
        <v>Oct21-Jan23 all</v>
      </c>
    </row>
    <row r="3" spans="2:25" x14ac:dyDescent="0.25">
      <c r="B3" s="220" t="s">
        <v>256</v>
      </c>
      <c r="C3" s="157"/>
      <c r="D3" s="158" t="s">
        <v>121</v>
      </c>
      <c r="E3" s="159" t="e">
        <f ca="1">COUNTIFS(Table2[Date Notified (Adjusted)],"&gt;="&amp;E$2,Table2[Date Notified (Adjusted)],"&lt;"&amp;F$2,Table2[DNAdj dif DN],"same",Table2[Calculated Location],"*"&amp;$D3&amp;"*")/COUNTIFS(Table2[Date Notified (Adjusted)],"&gt;="&amp;E$2,Table2[Date Notified (Adjusted)],"&lt;"&amp;F$2,Table2[Calculated Location],"*"&amp;$D3&amp;"*")</f>
        <v>#DIV/0!</v>
      </c>
      <c r="F3" s="160" t="e">
        <f ca="1">COUNTIFS(Table2[Date Notified (Adjusted)],"&gt;="&amp;F$2,Table2[Date Notified (Adjusted)],"&lt;"&amp;G$2,Table2[DNAdj dif DN],"same",Table2[Calculated Location],"*"&amp;$D3&amp;"*")/COUNTIFS(Table2[Date Notified (Adjusted)],"&gt;="&amp;F$2,Table2[Date Notified (Adjusted)],"&lt;"&amp;G$2,Table2[Calculated Location],"*"&amp;$D3&amp;"*")</f>
        <v>#DIV/0!</v>
      </c>
      <c r="G3" s="160" t="e">
        <f ca="1">COUNTIFS(Table2[Date Notified (Adjusted)],"&gt;="&amp;G$2,Table2[Date Notified (Adjusted)],"&lt;"&amp;H$2,Table2[DNAdj dif DN],"same",Table2[Calculated Location],"*"&amp;$D3&amp;"*")/COUNTIFS(Table2[Date Notified (Adjusted)],"&gt;="&amp;G$2,Table2[Date Notified (Adjusted)],"&lt;"&amp;H$2,Table2[Calculated Location],"*"&amp;$D3&amp;"*")</f>
        <v>#DIV/0!</v>
      </c>
      <c r="H3" s="160" t="e">
        <f ca="1">COUNTIFS(Table2[Date Notified (Adjusted)],"&gt;="&amp;H$2,Table2[Date Notified (Adjusted)],"&lt;"&amp;I$2,Table2[DNAdj dif DN],"same",Table2[Calculated Location],"*"&amp;$D3&amp;"*")/COUNTIFS(Table2[Date Notified (Adjusted)],"&gt;="&amp;H$2,Table2[Date Notified (Adjusted)],"&lt;"&amp;I$2,Table2[Calculated Location],"*"&amp;$D3&amp;"*")</f>
        <v>#DIV/0!</v>
      </c>
      <c r="I3" s="160" t="e">
        <f ca="1">COUNTIFS(Table2[Date Notified (Adjusted)],"&gt;="&amp;I$2,Table2[Date Notified (Adjusted)],"&lt;"&amp;J$2,Table2[DNAdj dif DN],"same",Table2[Calculated Location],"*"&amp;$D3&amp;"*")/COUNTIFS(Table2[Date Notified (Adjusted)],"&gt;="&amp;I$2,Table2[Date Notified (Adjusted)],"&lt;"&amp;J$2,Table2[Calculated Location],"*"&amp;$D3&amp;"*")</f>
        <v>#DIV/0!</v>
      </c>
      <c r="J3" s="160" t="e">
        <f ca="1">COUNTIFS(Table2[Date Notified (Adjusted)],"&gt;="&amp;J$2,Table2[Date Notified (Adjusted)],"&lt;"&amp;K$2,Table2[DNAdj dif DN],"same",Table2[Calculated Location],"*"&amp;$D3&amp;"*")/COUNTIFS(Table2[Date Notified (Adjusted)],"&gt;="&amp;J$2,Table2[Date Notified (Adjusted)],"&lt;"&amp;K$2,Table2[Calculated Location],"*"&amp;$D3&amp;"*")</f>
        <v>#DIV/0!</v>
      </c>
      <c r="K3" s="160" t="e">
        <f ca="1">COUNTIFS(Table2[Date Notified (Adjusted)],"&gt;="&amp;K$2,Table2[Date Notified (Adjusted)],"&lt;"&amp;L$2,Table2[DNAdj dif DN],"same",Table2[Calculated Location],"*"&amp;$D3&amp;"*")/COUNTIFS(Table2[Date Notified (Adjusted)],"&gt;="&amp;K$2,Table2[Date Notified (Adjusted)],"&lt;"&amp;L$2,Table2[Calculated Location],"*"&amp;$D3&amp;"*")</f>
        <v>#DIV/0!</v>
      </c>
      <c r="L3" s="160" t="e">
        <f ca="1">COUNTIFS(Table2[Date Notified (Adjusted)],"&gt;="&amp;L$2,Table2[Date Notified (Adjusted)],"&lt;"&amp;M$2,Table2[DNAdj dif DN],"same",Table2[Calculated Location],"*"&amp;$D3&amp;"*")/COUNTIFS(Table2[Date Notified (Adjusted)],"&gt;="&amp;L$2,Table2[Date Notified (Adjusted)],"&lt;"&amp;M$2,Table2[Calculated Location],"*"&amp;$D3&amp;"*")</f>
        <v>#DIV/0!</v>
      </c>
      <c r="M3" s="160" t="e">
        <f ca="1">COUNTIFS(Table2[Date Notified (Adjusted)],"&gt;="&amp;M$2,Table2[Date Notified (Adjusted)],"&lt;"&amp;N$2,Table2[DNAdj dif DN],"same",Table2[Calculated Location],"*"&amp;$D3&amp;"*")/COUNTIFS(Table2[Date Notified (Adjusted)],"&gt;="&amp;M$2,Table2[Date Notified (Adjusted)],"&lt;"&amp;N$2,Table2[Calculated Location],"*"&amp;$D3&amp;"*")</f>
        <v>#DIV/0!</v>
      </c>
      <c r="N3" s="160" t="e">
        <f ca="1">COUNTIFS(Table2[Date Notified (Adjusted)],"&gt;="&amp;N$2,Table2[Date Notified (Adjusted)],"&lt;"&amp;O$2,Table2[DNAdj dif DN],"same",Table2[Calculated Location],"*"&amp;$D3&amp;"*")/COUNTIFS(Table2[Date Notified (Adjusted)],"&gt;="&amp;N$2,Table2[Date Notified (Adjusted)],"&lt;"&amp;O$2,Table2[Calculated Location],"*"&amp;$D3&amp;"*")</f>
        <v>#DIV/0!</v>
      </c>
      <c r="O3" s="160" t="e">
        <f ca="1">COUNTIFS(Table2[Date Notified (Adjusted)],"&gt;="&amp;O$2,Table2[Date Notified (Adjusted)],"&lt;"&amp;P$2,Table2[DNAdj dif DN],"same",Table2[Calculated Location],"*"&amp;$D3&amp;"*")/COUNTIFS(Table2[Date Notified (Adjusted)],"&gt;="&amp;O$2,Table2[Date Notified (Adjusted)],"&lt;"&amp;P$2,Table2[Calculated Location],"*"&amp;$D3&amp;"*")</f>
        <v>#DIV/0!</v>
      </c>
      <c r="P3" s="160" t="e">
        <f ca="1">COUNTIFS(Table2[Date Notified (Adjusted)],"&gt;="&amp;P$2,Table2[Date Notified (Adjusted)],"&lt;"&amp;Q$2,Table2[DNAdj dif DN],"same",Table2[Calculated Location],"*"&amp;$D3&amp;"*")/COUNTIFS(Table2[Date Notified (Adjusted)],"&gt;="&amp;P$2,Table2[Date Notified (Adjusted)],"&lt;"&amp;Q$2,Table2[Calculated Location],"*"&amp;$D3&amp;"*")</f>
        <v>#DIV/0!</v>
      </c>
      <c r="Q3" s="160" t="e">
        <f ca="1">COUNTIFS(Table2[Date Notified (Adjusted)],"&gt;="&amp;Q$2,Table2[Date Notified (Adjusted)],"&lt;"&amp;R$2,Table2[DNAdj dif DN],"same",Table2[Calculated Location],"*"&amp;$D3&amp;"*")/COUNTIFS(Table2[Date Notified (Adjusted)],"&gt;="&amp;Q$2,Table2[Date Notified (Adjusted)],"&lt;"&amp;R$2,Table2[Calculated Location],"*"&amp;$D3&amp;"*")</f>
        <v>#DIV/0!</v>
      </c>
      <c r="R3" s="160" t="e">
        <f ca="1">COUNTIFS(Table2[Date Notified (Adjusted)],"&gt;="&amp;R$2,Table2[Date Notified (Adjusted)],"&lt;"&amp;S$2,Table2[DNAdj dif DN],"same",Table2[Calculated Location],"*"&amp;$D3&amp;"*")/COUNTIFS(Table2[Date Notified (Adjusted)],"&gt;="&amp;R$2,Table2[Date Notified (Adjusted)],"&lt;"&amp;S$2,Table2[Calculated Location],"*"&amp;$D3&amp;"*")</f>
        <v>#DIV/0!</v>
      </c>
      <c r="S3" s="160" t="e">
        <f ca="1">COUNTIFS(Table2[Date Notified (Adjusted)],"&gt;="&amp;S$2,Table2[Date Notified (Adjusted)],"&lt;"&amp;T$2,Table2[DNAdj dif DN],"same",Table2[Calculated Location],"*"&amp;$D3&amp;"*")/COUNTIFS(Table2[Date Notified (Adjusted)],"&gt;="&amp;S$2,Table2[Date Notified (Adjusted)],"&lt;"&amp;T$2,Table2[Calculated Location],"*"&amp;$D3&amp;"*")</f>
        <v>#DIV/0!</v>
      </c>
      <c r="T3" s="160" t="e">
        <f ca="1">COUNTIFS(Table2[Date Notified (Adjusted)],"&gt;="&amp;T$2,Table2[Date Notified (Adjusted)],"&lt;"&amp;U$2,Table2[DNAdj dif DN],"same",Table2[Calculated Location],"*"&amp;$D3&amp;"*")/COUNTIFS(Table2[Date Notified (Adjusted)],"&gt;="&amp;T$2,Table2[Date Notified (Adjusted)],"&lt;"&amp;U$2,Table2[Calculated Location],"*"&amp;$D3&amp;"*")</f>
        <v>#DIV/0!</v>
      </c>
      <c r="U3" s="157"/>
      <c r="V3" s="157"/>
      <c r="W3" s="157">
        <f ca="1">COUNTIFS(Table2[Date Notified (Adjusted)],"&gt;="&amp;start125,Table2[Date Notified (Adjusted)],"&lt;="&amp;closeREP,Table2[Calculated Location],"*"&amp;$D3&amp;"*",Table2[DNAdj dif DN],"same")</f>
        <v>0</v>
      </c>
      <c r="X3" s="160" t="e">
        <f ca="1">W3/Y3</f>
        <v>#DIV/0!</v>
      </c>
      <c r="Y3" s="221">
        <f ca="1">COUNTIFS(Table2[Date Notified (Adjusted)],"&gt;="&amp;start125,Table2[Date Notified (Adjusted)],"&lt;="&amp;closeREP,Table2[Calculated Location],"*"&amp;$D3&amp;"*")</f>
        <v>0</v>
      </c>
    </row>
    <row r="4" spans="2:25" x14ac:dyDescent="0.25">
      <c r="B4" s="222" t="s">
        <v>234</v>
      </c>
      <c r="C4" s="161"/>
      <c r="D4" s="162" t="s">
        <v>118</v>
      </c>
      <c r="E4" s="163" t="e">
        <f ca="1">COUNTIFS(Table2[Date Notified (Adjusted)],"&gt;="&amp;E$2,Table2[Date Notified (Adjusted)],"&lt;"&amp;F$2,Table2[DNAdj dif DN],"same",Table2[Calculated Location],"*"&amp;$D4&amp;"*")/COUNTIFS(Table2[Date Notified (Adjusted)],"&gt;="&amp;E$2,Table2[Date Notified (Adjusted)],"&lt;"&amp;F$2,Table2[Calculated Location],"*"&amp;$D4&amp;"*")</f>
        <v>#DIV/0!</v>
      </c>
      <c r="F4" s="164" t="e">
        <f ca="1">COUNTIFS(Table2[Date Notified (Adjusted)],"&gt;="&amp;F$2,Table2[Date Notified (Adjusted)],"&lt;"&amp;G$2,Table2[DNAdj dif DN],"same",Table2[Calculated Location],"*"&amp;$D4&amp;"*")/COUNTIFS(Table2[Date Notified (Adjusted)],"&gt;="&amp;F$2,Table2[Date Notified (Adjusted)],"&lt;"&amp;G$2,Table2[Calculated Location],"*"&amp;$D4&amp;"*")</f>
        <v>#DIV/0!</v>
      </c>
      <c r="G4" s="164" t="e">
        <f ca="1">COUNTIFS(Table2[Date Notified (Adjusted)],"&gt;="&amp;G$2,Table2[Date Notified (Adjusted)],"&lt;"&amp;H$2,Table2[DNAdj dif DN],"same",Table2[Calculated Location],"*"&amp;$D4&amp;"*")/COUNTIFS(Table2[Date Notified (Adjusted)],"&gt;="&amp;G$2,Table2[Date Notified (Adjusted)],"&lt;"&amp;H$2,Table2[Calculated Location],"*"&amp;$D4&amp;"*")</f>
        <v>#DIV/0!</v>
      </c>
      <c r="H4" s="164" t="e">
        <f ca="1">COUNTIFS(Table2[Date Notified (Adjusted)],"&gt;="&amp;H$2,Table2[Date Notified (Adjusted)],"&lt;"&amp;I$2,Table2[DNAdj dif DN],"same",Table2[Calculated Location],"*"&amp;$D4&amp;"*")/COUNTIFS(Table2[Date Notified (Adjusted)],"&gt;="&amp;H$2,Table2[Date Notified (Adjusted)],"&lt;"&amp;I$2,Table2[Calculated Location],"*"&amp;$D4&amp;"*")</f>
        <v>#DIV/0!</v>
      </c>
      <c r="I4" s="164" t="e">
        <f ca="1">COUNTIFS(Table2[Date Notified (Adjusted)],"&gt;="&amp;I$2,Table2[Date Notified (Adjusted)],"&lt;"&amp;J$2,Table2[DNAdj dif DN],"same",Table2[Calculated Location],"*"&amp;$D4&amp;"*")/COUNTIFS(Table2[Date Notified (Adjusted)],"&gt;="&amp;I$2,Table2[Date Notified (Adjusted)],"&lt;"&amp;J$2,Table2[Calculated Location],"*"&amp;$D4&amp;"*")</f>
        <v>#DIV/0!</v>
      </c>
      <c r="J4" s="164" t="e">
        <f ca="1">COUNTIFS(Table2[Date Notified (Adjusted)],"&gt;="&amp;J$2,Table2[Date Notified (Adjusted)],"&lt;"&amp;K$2,Table2[DNAdj dif DN],"same",Table2[Calculated Location],"*"&amp;$D4&amp;"*")/COUNTIFS(Table2[Date Notified (Adjusted)],"&gt;="&amp;J$2,Table2[Date Notified (Adjusted)],"&lt;"&amp;K$2,Table2[Calculated Location],"*"&amp;$D4&amp;"*")</f>
        <v>#DIV/0!</v>
      </c>
      <c r="K4" s="164" t="e">
        <f ca="1">COUNTIFS(Table2[Date Notified (Adjusted)],"&gt;="&amp;K$2,Table2[Date Notified (Adjusted)],"&lt;"&amp;L$2,Table2[DNAdj dif DN],"same",Table2[Calculated Location],"*"&amp;$D4&amp;"*")/COUNTIFS(Table2[Date Notified (Adjusted)],"&gt;="&amp;K$2,Table2[Date Notified (Adjusted)],"&lt;"&amp;L$2,Table2[Calculated Location],"*"&amp;$D4&amp;"*")</f>
        <v>#DIV/0!</v>
      </c>
      <c r="L4" s="164" t="e">
        <f ca="1">COUNTIFS(Table2[Date Notified (Adjusted)],"&gt;="&amp;L$2,Table2[Date Notified (Adjusted)],"&lt;"&amp;M$2,Table2[DNAdj dif DN],"same",Table2[Calculated Location],"*"&amp;$D4&amp;"*")/COUNTIFS(Table2[Date Notified (Adjusted)],"&gt;="&amp;L$2,Table2[Date Notified (Adjusted)],"&lt;"&amp;M$2,Table2[Calculated Location],"*"&amp;$D4&amp;"*")</f>
        <v>#DIV/0!</v>
      </c>
      <c r="M4" s="164" t="e">
        <f ca="1">COUNTIFS(Table2[Date Notified (Adjusted)],"&gt;="&amp;M$2,Table2[Date Notified (Adjusted)],"&lt;"&amp;N$2,Table2[DNAdj dif DN],"same",Table2[Calculated Location],"*"&amp;$D4&amp;"*")/COUNTIFS(Table2[Date Notified (Adjusted)],"&gt;="&amp;M$2,Table2[Date Notified (Adjusted)],"&lt;"&amp;N$2,Table2[Calculated Location],"*"&amp;$D4&amp;"*")</f>
        <v>#DIV/0!</v>
      </c>
      <c r="N4" s="164" t="e">
        <f ca="1">COUNTIFS(Table2[Date Notified (Adjusted)],"&gt;="&amp;N$2,Table2[Date Notified (Adjusted)],"&lt;"&amp;O$2,Table2[DNAdj dif DN],"same",Table2[Calculated Location],"*"&amp;$D4&amp;"*")/COUNTIFS(Table2[Date Notified (Adjusted)],"&gt;="&amp;N$2,Table2[Date Notified (Adjusted)],"&lt;"&amp;O$2,Table2[Calculated Location],"*"&amp;$D4&amp;"*")</f>
        <v>#DIV/0!</v>
      </c>
      <c r="O4" s="164" t="e">
        <f ca="1">COUNTIFS(Table2[Date Notified (Adjusted)],"&gt;="&amp;O$2,Table2[Date Notified (Adjusted)],"&lt;"&amp;P$2,Table2[DNAdj dif DN],"same",Table2[Calculated Location],"*"&amp;$D4&amp;"*")/COUNTIFS(Table2[Date Notified (Adjusted)],"&gt;="&amp;O$2,Table2[Date Notified (Adjusted)],"&lt;"&amp;P$2,Table2[Calculated Location],"*"&amp;$D4&amp;"*")</f>
        <v>#DIV/0!</v>
      </c>
      <c r="P4" s="164" t="e">
        <f ca="1">COUNTIFS(Table2[Date Notified (Adjusted)],"&gt;="&amp;P$2,Table2[Date Notified (Adjusted)],"&lt;"&amp;Q$2,Table2[DNAdj dif DN],"same",Table2[Calculated Location],"*"&amp;$D4&amp;"*")/COUNTIFS(Table2[Date Notified (Adjusted)],"&gt;="&amp;P$2,Table2[Date Notified (Adjusted)],"&lt;"&amp;Q$2,Table2[Calculated Location],"*"&amp;$D4&amp;"*")</f>
        <v>#DIV/0!</v>
      </c>
      <c r="Q4" s="164" t="e">
        <f ca="1">COUNTIFS(Table2[Date Notified (Adjusted)],"&gt;="&amp;Q$2,Table2[Date Notified (Adjusted)],"&lt;"&amp;R$2,Table2[DNAdj dif DN],"same",Table2[Calculated Location],"*"&amp;$D4&amp;"*")/COUNTIFS(Table2[Date Notified (Adjusted)],"&gt;="&amp;Q$2,Table2[Date Notified (Adjusted)],"&lt;"&amp;R$2,Table2[Calculated Location],"*"&amp;$D4&amp;"*")</f>
        <v>#DIV/0!</v>
      </c>
      <c r="R4" s="164" t="e">
        <f ca="1">COUNTIFS(Table2[Date Notified (Adjusted)],"&gt;="&amp;R$2,Table2[Date Notified (Adjusted)],"&lt;"&amp;S$2,Table2[DNAdj dif DN],"same",Table2[Calculated Location],"*"&amp;$D4&amp;"*")/COUNTIFS(Table2[Date Notified (Adjusted)],"&gt;="&amp;R$2,Table2[Date Notified (Adjusted)],"&lt;"&amp;S$2,Table2[Calculated Location],"*"&amp;$D4&amp;"*")</f>
        <v>#DIV/0!</v>
      </c>
      <c r="S4" s="164" t="e">
        <f ca="1">COUNTIFS(Table2[Date Notified (Adjusted)],"&gt;="&amp;S$2,Table2[Date Notified (Adjusted)],"&lt;"&amp;T$2,Table2[DNAdj dif DN],"same",Table2[Calculated Location],"*"&amp;$D4&amp;"*")/COUNTIFS(Table2[Date Notified (Adjusted)],"&gt;="&amp;S$2,Table2[Date Notified (Adjusted)],"&lt;"&amp;T$2,Table2[Calculated Location],"*"&amp;$D4&amp;"*")</f>
        <v>#DIV/0!</v>
      </c>
      <c r="T4" s="164" t="e">
        <f ca="1">COUNTIFS(Table2[Date Notified (Adjusted)],"&gt;="&amp;T$2,Table2[Date Notified (Adjusted)],"&lt;"&amp;U$2,Table2[DNAdj dif DN],"same",Table2[Calculated Location],"*"&amp;$D4&amp;"*")/COUNTIFS(Table2[Date Notified (Adjusted)],"&gt;="&amp;T$2,Table2[Date Notified (Adjusted)],"&lt;"&amp;U$2,Table2[Calculated Location],"*"&amp;$D4&amp;"*")</f>
        <v>#DIV/0!</v>
      </c>
      <c r="U4" s="161"/>
      <c r="V4" s="161"/>
      <c r="W4" s="161">
        <f ca="1">COUNTIFS(Table2[Date Notified (Adjusted)],"&gt;="&amp;start125,Table2[Date Notified (Adjusted)],"&lt;="&amp;closeREP,Table2[Calculated Location],"*"&amp;$D4&amp;"*",Table2[DNAdj dif DN],"same")</f>
        <v>0</v>
      </c>
      <c r="X4" s="164" t="e">
        <f t="shared" ref="X4:X21" ca="1" si="1">W4/Y4</f>
        <v>#DIV/0!</v>
      </c>
      <c r="Y4" s="223">
        <f ca="1">COUNTIFS(Table2[Date Notified (Adjusted)],"&gt;="&amp;start125,Table2[Date Notified (Adjusted)],"&lt;="&amp;closeREP,Table2[Calculated Location],"*"&amp;$D4&amp;"*")</f>
        <v>0</v>
      </c>
    </row>
    <row r="5" spans="2:25" x14ac:dyDescent="0.25">
      <c r="B5" s="222" t="s">
        <v>257</v>
      </c>
      <c r="C5" s="162"/>
      <c r="D5" s="162" t="s">
        <v>119</v>
      </c>
      <c r="E5" s="163" t="e">
        <f ca="1">COUNTIFS(Table2[Date Notified (Adjusted)],"&gt;="&amp;E$2,Table2[Date Notified (Adjusted)],"&lt;"&amp;F$2,Table2[DNAdj dif DN],"same",Table2[Calculated Location],"*"&amp;$D5&amp;"*")/COUNTIFS(Table2[Date Notified (Adjusted)],"&gt;="&amp;E$2,Table2[Date Notified (Adjusted)],"&lt;"&amp;F$2,Table2[Calculated Location],"*"&amp;$D5&amp;"*")</f>
        <v>#DIV/0!</v>
      </c>
      <c r="F5" s="164" t="e">
        <f ca="1">COUNTIFS(Table2[Date Notified (Adjusted)],"&gt;="&amp;F$2,Table2[Date Notified (Adjusted)],"&lt;"&amp;G$2,Table2[DNAdj dif DN],"same",Table2[Calculated Location],"*"&amp;$D5&amp;"*")/COUNTIFS(Table2[Date Notified (Adjusted)],"&gt;="&amp;F$2,Table2[Date Notified (Adjusted)],"&lt;"&amp;G$2,Table2[Calculated Location],"*"&amp;$D5&amp;"*")</f>
        <v>#DIV/0!</v>
      </c>
      <c r="G5" s="164" t="e">
        <f ca="1">COUNTIFS(Table2[Date Notified (Adjusted)],"&gt;="&amp;G$2,Table2[Date Notified (Adjusted)],"&lt;"&amp;H$2,Table2[DNAdj dif DN],"same",Table2[Calculated Location],"*"&amp;$D5&amp;"*")/COUNTIFS(Table2[Date Notified (Adjusted)],"&gt;="&amp;G$2,Table2[Date Notified (Adjusted)],"&lt;"&amp;H$2,Table2[Calculated Location],"*"&amp;$D5&amp;"*")</f>
        <v>#DIV/0!</v>
      </c>
      <c r="H5" s="164" t="e">
        <f ca="1">COUNTIFS(Table2[Date Notified (Adjusted)],"&gt;="&amp;H$2,Table2[Date Notified (Adjusted)],"&lt;"&amp;I$2,Table2[DNAdj dif DN],"same",Table2[Calculated Location],"*"&amp;$D5&amp;"*")/COUNTIFS(Table2[Date Notified (Adjusted)],"&gt;="&amp;H$2,Table2[Date Notified (Adjusted)],"&lt;"&amp;I$2,Table2[Calculated Location],"*"&amp;$D5&amp;"*")</f>
        <v>#DIV/0!</v>
      </c>
      <c r="I5" s="164" t="e">
        <f ca="1">COUNTIFS(Table2[Date Notified (Adjusted)],"&gt;="&amp;I$2,Table2[Date Notified (Adjusted)],"&lt;"&amp;J$2,Table2[DNAdj dif DN],"same",Table2[Calculated Location],"*"&amp;$D5&amp;"*")/COUNTIFS(Table2[Date Notified (Adjusted)],"&gt;="&amp;I$2,Table2[Date Notified (Adjusted)],"&lt;"&amp;J$2,Table2[Calculated Location],"*"&amp;$D5&amp;"*")</f>
        <v>#DIV/0!</v>
      </c>
      <c r="J5" s="164" t="e">
        <f ca="1">COUNTIFS(Table2[Date Notified (Adjusted)],"&gt;="&amp;J$2,Table2[Date Notified (Adjusted)],"&lt;"&amp;K$2,Table2[DNAdj dif DN],"same",Table2[Calculated Location],"*"&amp;$D5&amp;"*")/COUNTIFS(Table2[Date Notified (Adjusted)],"&gt;="&amp;J$2,Table2[Date Notified (Adjusted)],"&lt;"&amp;K$2,Table2[Calculated Location],"*"&amp;$D5&amp;"*")</f>
        <v>#DIV/0!</v>
      </c>
      <c r="K5" s="164" t="e">
        <f ca="1">COUNTIFS(Table2[Date Notified (Adjusted)],"&gt;="&amp;K$2,Table2[Date Notified (Adjusted)],"&lt;"&amp;L$2,Table2[DNAdj dif DN],"same",Table2[Calculated Location],"*"&amp;$D5&amp;"*")/COUNTIFS(Table2[Date Notified (Adjusted)],"&gt;="&amp;K$2,Table2[Date Notified (Adjusted)],"&lt;"&amp;L$2,Table2[Calculated Location],"*"&amp;$D5&amp;"*")</f>
        <v>#DIV/0!</v>
      </c>
      <c r="L5" s="164" t="e">
        <f ca="1">COUNTIFS(Table2[Date Notified (Adjusted)],"&gt;="&amp;L$2,Table2[Date Notified (Adjusted)],"&lt;"&amp;M$2,Table2[DNAdj dif DN],"same",Table2[Calculated Location],"*"&amp;$D5&amp;"*")/COUNTIFS(Table2[Date Notified (Adjusted)],"&gt;="&amp;L$2,Table2[Date Notified (Adjusted)],"&lt;"&amp;M$2,Table2[Calculated Location],"*"&amp;$D5&amp;"*")</f>
        <v>#DIV/0!</v>
      </c>
      <c r="M5" s="164" t="e">
        <f ca="1">COUNTIFS(Table2[Date Notified (Adjusted)],"&gt;="&amp;M$2,Table2[Date Notified (Adjusted)],"&lt;"&amp;N$2,Table2[DNAdj dif DN],"same",Table2[Calculated Location],"*"&amp;$D5&amp;"*")/COUNTIFS(Table2[Date Notified (Adjusted)],"&gt;="&amp;M$2,Table2[Date Notified (Adjusted)],"&lt;"&amp;N$2,Table2[Calculated Location],"*"&amp;$D5&amp;"*")</f>
        <v>#DIV/0!</v>
      </c>
      <c r="N5" s="164" t="e">
        <f ca="1">COUNTIFS(Table2[Date Notified (Adjusted)],"&gt;="&amp;N$2,Table2[Date Notified (Adjusted)],"&lt;"&amp;O$2,Table2[DNAdj dif DN],"same",Table2[Calculated Location],"*"&amp;$D5&amp;"*")/COUNTIFS(Table2[Date Notified (Adjusted)],"&gt;="&amp;N$2,Table2[Date Notified (Adjusted)],"&lt;"&amp;O$2,Table2[Calculated Location],"*"&amp;$D5&amp;"*")</f>
        <v>#DIV/0!</v>
      </c>
      <c r="O5" s="164" t="e">
        <f ca="1">COUNTIFS(Table2[Date Notified (Adjusted)],"&gt;="&amp;O$2,Table2[Date Notified (Adjusted)],"&lt;"&amp;P$2,Table2[DNAdj dif DN],"same",Table2[Calculated Location],"*"&amp;$D5&amp;"*")/COUNTIFS(Table2[Date Notified (Adjusted)],"&gt;="&amp;O$2,Table2[Date Notified (Adjusted)],"&lt;"&amp;P$2,Table2[Calculated Location],"*"&amp;$D5&amp;"*")</f>
        <v>#DIV/0!</v>
      </c>
      <c r="P5" s="164" t="e">
        <f ca="1">COUNTIFS(Table2[Date Notified (Adjusted)],"&gt;="&amp;P$2,Table2[Date Notified (Adjusted)],"&lt;"&amp;Q$2,Table2[DNAdj dif DN],"same",Table2[Calculated Location],"*"&amp;$D5&amp;"*")/COUNTIFS(Table2[Date Notified (Adjusted)],"&gt;="&amp;P$2,Table2[Date Notified (Adjusted)],"&lt;"&amp;Q$2,Table2[Calculated Location],"*"&amp;$D5&amp;"*")</f>
        <v>#DIV/0!</v>
      </c>
      <c r="Q5" s="164" t="e">
        <f ca="1">COUNTIFS(Table2[Date Notified (Adjusted)],"&gt;="&amp;Q$2,Table2[Date Notified (Adjusted)],"&lt;"&amp;R$2,Table2[DNAdj dif DN],"same",Table2[Calculated Location],"*"&amp;$D5&amp;"*")/COUNTIFS(Table2[Date Notified (Adjusted)],"&gt;="&amp;Q$2,Table2[Date Notified (Adjusted)],"&lt;"&amp;R$2,Table2[Calculated Location],"*"&amp;$D5&amp;"*")</f>
        <v>#DIV/0!</v>
      </c>
      <c r="R5" s="164" t="e">
        <f ca="1">COUNTIFS(Table2[Date Notified (Adjusted)],"&gt;="&amp;R$2,Table2[Date Notified (Adjusted)],"&lt;"&amp;S$2,Table2[DNAdj dif DN],"same",Table2[Calculated Location],"*"&amp;$D5&amp;"*")/COUNTIFS(Table2[Date Notified (Adjusted)],"&gt;="&amp;R$2,Table2[Date Notified (Adjusted)],"&lt;"&amp;S$2,Table2[Calculated Location],"*"&amp;$D5&amp;"*")</f>
        <v>#DIV/0!</v>
      </c>
      <c r="S5" s="164" t="e">
        <f ca="1">COUNTIFS(Table2[Date Notified (Adjusted)],"&gt;="&amp;S$2,Table2[Date Notified (Adjusted)],"&lt;"&amp;T$2,Table2[DNAdj dif DN],"same",Table2[Calculated Location],"*"&amp;$D5&amp;"*")/COUNTIFS(Table2[Date Notified (Adjusted)],"&gt;="&amp;S$2,Table2[Date Notified (Adjusted)],"&lt;"&amp;T$2,Table2[Calculated Location],"*"&amp;$D5&amp;"*")</f>
        <v>#DIV/0!</v>
      </c>
      <c r="T5" s="164" t="e">
        <f ca="1">COUNTIFS(Table2[Date Notified (Adjusted)],"&gt;="&amp;T$2,Table2[Date Notified (Adjusted)],"&lt;"&amp;U$2,Table2[DNAdj dif DN],"same",Table2[Calculated Location],"*"&amp;$D5&amp;"*")/COUNTIFS(Table2[Date Notified (Adjusted)],"&gt;="&amp;T$2,Table2[Date Notified (Adjusted)],"&lt;"&amp;U$2,Table2[Calculated Location],"*"&amp;$D5&amp;"*")</f>
        <v>#DIV/0!</v>
      </c>
      <c r="U5" s="161"/>
      <c r="V5" s="161"/>
      <c r="W5" s="161">
        <f ca="1">COUNTIFS(Table2[Date Notified (Adjusted)],"&gt;="&amp;start125,Table2[Date Notified (Adjusted)],"&lt;="&amp;closeREP,Table2[Calculated Location],"*"&amp;$D5&amp;"*",Table2[DNAdj dif DN],"same")</f>
        <v>0</v>
      </c>
      <c r="X5" s="164" t="e">
        <f t="shared" ref="X5" ca="1" si="2">W5/Y5</f>
        <v>#DIV/0!</v>
      </c>
      <c r="Y5" s="223">
        <f ca="1">COUNTIFS(Table2[Date Notified (Adjusted)],"&gt;="&amp;start125,Table2[Date Notified (Adjusted)],"&lt;="&amp;closeREP,Table2[Calculated Location],"*"&amp;$D5&amp;"*")</f>
        <v>0</v>
      </c>
    </row>
    <row r="6" spans="2:25" x14ac:dyDescent="0.25">
      <c r="B6" s="222" t="s">
        <v>258</v>
      </c>
      <c r="C6" s="161"/>
      <c r="D6" s="162" t="s">
        <v>120</v>
      </c>
      <c r="E6" s="163" t="e">
        <f ca="1">COUNTIFS(Table2[Date Notified (Adjusted)],"&gt;="&amp;E$2,Table2[Date Notified (Adjusted)],"&lt;"&amp;F$2,Table2[DNAdj dif DN],"same",Table2[Calculated Location],"*"&amp;$D6&amp;"*")/COUNTIFS(Table2[Date Notified (Adjusted)],"&gt;="&amp;E$2,Table2[Date Notified (Adjusted)],"&lt;"&amp;F$2,Table2[Calculated Location],"*"&amp;$D6&amp;"*")</f>
        <v>#DIV/0!</v>
      </c>
      <c r="F6" s="164" t="e">
        <f ca="1">COUNTIFS(Table2[Date Notified (Adjusted)],"&gt;="&amp;F$2,Table2[Date Notified (Adjusted)],"&lt;"&amp;G$2,Table2[DNAdj dif DN],"same",Table2[Calculated Location],"*"&amp;$D6&amp;"*")/COUNTIFS(Table2[Date Notified (Adjusted)],"&gt;="&amp;F$2,Table2[Date Notified (Adjusted)],"&lt;"&amp;G$2,Table2[Calculated Location],"*"&amp;$D6&amp;"*")</f>
        <v>#DIV/0!</v>
      </c>
      <c r="G6" s="164" t="e">
        <f ca="1">COUNTIFS(Table2[Date Notified (Adjusted)],"&gt;="&amp;G$2,Table2[Date Notified (Adjusted)],"&lt;"&amp;H$2,Table2[DNAdj dif DN],"same",Table2[Calculated Location],"*"&amp;$D6&amp;"*")/COUNTIFS(Table2[Date Notified (Adjusted)],"&gt;="&amp;G$2,Table2[Date Notified (Adjusted)],"&lt;"&amp;H$2,Table2[Calculated Location],"*"&amp;$D6&amp;"*")</f>
        <v>#DIV/0!</v>
      </c>
      <c r="H6" s="164" t="e">
        <f ca="1">COUNTIFS(Table2[Date Notified (Adjusted)],"&gt;="&amp;H$2,Table2[Date Notified (Adjusted)],"&lt;"&amp;I$2,Table2[DNAdj dif DN],"same",Table2[Calculated Location],"*"&amp;$D6&amp;"*")/COUNTIFS(Table2[Date Notified (Adjusted)],"&gt;="&amp;H$2,Table2[Date Notified (Adjusted)],"&lt;"&amp;I$2,Table2[Calculated Location],"*"&amp;$D6&amp;"*")</f>
        <v>#DIV/0!</v>
      </c>
      <c r="I6" s="164" t="e">
        <f ca="1">COUNTIFS(Table2[Date Notified (Adjusted)],"&gt;="&amp;I$2,Table2[Date Notified (Adjusted)],"&lt;"&amp;J$2,Table2[DNAdj dif DN],"same",Table2[Calculated Location],"*"&amp;$D6&amp;"*")/COUNTIFS(Table2[Date Notified (Adjusted)],"&gt;="&amp;I$2,Table2[Date Notified (Adjusted)],"&lt;"&amp;J$2,Table2[Calculated Location],"*"&amp;$D6&amp;"*")</f>
        <v>#DIV/0!</v>
      </c>
      <c r="J6" s="164" t="e">
        <f ca="1">COUNTIFS(Table2[Date Notified (Adjusted)],"&gt;="&amp;J$2,Table2[Date Notified (Adjusted)],"&lt;"&amp;K$2,Table2[DNAdj dif DN],"same",Table2[Calculated Location],"*"&amp;$D6&amp;"*")/COUNTIFS(Table2[Date Notified (Adjusted)],"&gt;="&amp;J$2,Table2[Date Notified (Adjusted)],"&lt;"&amp;K$2,Table2[Calculated Location],"*"&amp;$D6&amp;"*")</f>
        <v>#DIV/0!</v>
      </c>
      <c r="K6" s="164" t="e">
        <f ca="1">COUNTIFS(Table2[Date Notified (Adjusted)],"&gt;="&amp;K$2,Table2[Date Notified (Adjusted)],"&lt;"&amp;L$2,Table2[DNAdj dif DN],"same",Table2[Calculated Location],"*"&amp;$D6&amp;"*")/COUNTIFS(Table2[Date Notified (Adjusted)],"&gt;="&amp;K$2,Table2[Date Notified (Adjusted)],"&lt;"&amp;L$2,Table2[Calculated Location],"*"&amp;$D6&amp;"*")</f>
        <v>#DIV/0!</v>
      </c>
      <c r="L6" s="164" t="e">
        <f ca="1">COUNTIFS(Table2[Date Notified (Adjusted)],"&gt;="&amp;L$2,Table2[Date Notified (Adjusted)],"&lt;"&amp;M$2,Table2[DNAdj dif DN],"same",Table2[Calculated Location],"*"&amp;$D6&amp;"*")/COUNTIFS(Table2[Date Notified (Adjusted)],"&gt;="&amp;L$2,Table2[Date Notified (Adjusted)],"&lt;"&amp;M$2,Table2[Calculated Location],"*"&amp;$D6&amp;"*")</f>
        <v>#DIV/0!</v>
      </c>
      <c r="M6" s="164" t="e">
        <f ca="1">COUNTIFS(Table2[Date Notified (Adjusted)],"&gt;="&amp;M$2,Table2[Date Notified (Adjusted)],"&lt;"&amp;N$2,Table2[DNAdj dif DN],"same",Table2[Calculated Location],"*"&amp;$D6&amp;"*")/COUNTIFS(Table2[Date Notified (Adjusted)],"&gt;="&amp;M$2,Table2[Date Notified (Adjusted)],"&lt;"&amp;N$2,Table2[Calculated Location],"*"&amp;$D6&amp;"*")</f>
        <v>#DIV/0!</v>
      </c>
      <c r="N6" s="164" t="e">
        <f ca="1">COUNTIFS(Table2[Date Notified (Adjusted)],"&gt;="&amp;N$2,Table2[Date Notified (Adjusted)],"&lt;"&amp;O$2,Table2[DNAdj dif DN],"same",Table2[Calculated Location],"*"&amp;$D6&amp;"*")/COUNTIFS(Table2[Date Notified (Adjusted)],"&gt;="&amp;N$2,Table2[Date Notified (Adjusted)],"&lt;"&amp;O$2,Table2[Calculated Location],"*"&amp;$D6&amp;"*")</f>
        <v>#DIV/0!</v>
      </c>
      <c r="O6" s="164" t="e">
        <f ca="1">COUNTIFS(Table2[Date Notified (Adjusted)],"&gt;="&amp;O$2,Table2[Date Notified (Adjusted)],"&lt;"&amp;P$2,Table2[DNAdj dif DN],"same",Table2[Calculated Location],"*"&amp;$D6&amp;"*")/COUNTIFS(Table2[Date Notified (Adjusted)],"&gt;="&amp;O$2,Table2[Date Notified (Adjusted)],"&lt;"&amp;P$2,Table2[Calculated Location],"*"&amp;$D6&amp;"*")</f>
        <v>#DIV/0!</v>
      </c>
      <c r="P6" s="164" t="e">
        <f ca="1">COUNTIFS(Table2[Date Notified (Adjusted)],"&gt;="&amp;P$2,Table2[Date Notified (Adjusted)],"&lt;"&amp;Q$2,Table2[DNAdj dif DN],"same",Table2[Calculated Location],"*"&amp;$D6&amp;"*")/COUNTIFS(Table2[Date Notified (Adjusted)],"&gt;="&amp;P$2,Table2[Date Notified (Adjusted)],"&lt;"&amp;Q$2,Table2[Calculated Location],"*"&amp;$D6&amp;"*")</f>
        <v>#DIV/0!</v>
      </c>
      <c r="Q6" s="164" t="e">
        <f ca="1">COUNTIFS(Table2[Date Notified (Adjusted)],"&gt;="&amp;Q$2,Table2[Date Notified (Adjusted)],"&lt;"&amp;R$2,Table2[DNAdj dif DN],"same",Table2[Calculated Location],"*"&amp;$D6&amp;"*")/COUNTIFS(Table2[Date Notified (Adjusted)],"&gt;="&amp;Q$2,Table2[Date Notified (Adjusted)],"&lt;"&amp;R$2,Table2[Calculated Location],"*"&amp;$D6&amp;"*")</f>
        <v>#DIV/0!</v>
      </c>
      <c r="R6" s="164" t="e">
        <f ca="1">COUNTIFS(Table2[Date Notified (Adjusted)],"&gt;="&amp;R$2,Table2[Date Notified (Adjusted)],"&lt;"&amp;S$2,Table2[DNAdj dif DN],"same",Table2[Calculated Location],"*"&amp;$D6&amp;"*")/COUNTIFS(Table2[Date Notified (Adjusted)],"&gt;="&amp;R$2,Table2[Date Notified (Adjusted)],"&lt;"&amp;S$2,Table2[Calculated Location],"*"&amp;$D6&amp;"*")</f>
        <v>#DIV/0!</v>
      </c>
      <c r="S6" s="164" t="e">
        <f ca="1">COUNTIFS(Table2[Date Notified (Adjusted)],"&gt;="&amp;S$2,Table2[Date Notified (Adjusted)],"&lt;"&amp;T$2,Table2[DNAdj dif DN],"same",Table2[Calculated Location],"*"&amp;$D6&amp;"*")/COUNTIFS(Table2[Date Notified (Adjusted)],"&gt;="&amp;S$2,Table2[Date Notified (Adjusted)],"&lt;"&amp;T$2,Table2[Calculated Location],"*"&amp;$D6&amp;"*")</f>
        <v>#DIV/0!</v>
      </c>
      <c r="T6" s="164" t="e">
        <f ca="1">COUNTIFS(Table2[Date Notified (Adjusted)],"&gt;="&amp;T$2,Table2[Date Notified (Adjusted)],"&lt;"&amp;U$2,Table2[DNAdj dif DN],"same",Table2[Calculated Location],"*"&amp;$D6&amp;"*")/COUNTIFS(Table2[Date Notified (Adjusted)],"&gt;="&amp;T$2,Table2[Date Notified (Adjusted)],"&lt;"&amp;U$2,Table2[Calculated Location],"*"&amp;$D6&amp;"*")</f>
        <v>#DIV/0!</v>
      </c>
      <c r="U6" s="161"/>
      <c r="V6" s="161"/>
      <c r="W6" s="161">
        <f ca="1">COUNTIFS(Table2[Date Notified (Adjusted)],"&gt;="&amp;start125,Table2[Date Notified (Adjusted)],"&lt;="&amp;closeREP,Table2[Calculated Location],"*"&amp;$D6&amp;"*",Table2[DNAdj dif DN],"same")</f>
        <v>0</v>
      </c>
      <c r="X6" s="164" t="e">
        <f t="shared" ca="1" si="1"/>
        <v>#DIV/0!</v>
      </c>
      <c r="Y6" s="223">
        <f ca="1">COUNTIFS(Table2[Date Notified (Adjusted)],"&gt;="&amp;start125,Table2[Date Notified (Adjusted)],"&lt;="&amp;closeREP,Table2[Calculated Location],"*"&amp;$D6&amp;"*")</f>
        <v>0</v>
      </c>
    </row>
    <row r="7" spans="2:25" x14ac:dyDescent="0.25">
      <c r="B7" s="222" t="s">
        <v>259</v>
      </c>
      <c r="C7" s="161"/>
      <c r="D7" s="162" t="s">
        <v>122</v>
      </c>
      <c r="E7" s="163" t="e">
        <f ca="1">COUNTIFS(Table2[Date Notified (Adjusted)],"&gt;="&amp;E$2,Table2[Date Notified (Adjusted)],"&lt;"&amp;F$2,Table2[DNAdj dif DN],"same",Table2[Calculated Location],"*"&amp;$D7&amp;"*")/COUNTIFS(Table2[Date Notified (Adjusted)],"&gt;="&amp;E$2,Table2[Date Notified (Adjusted)],"&lt;"&amp;F$2,Table2[Calculated Location],"*"&amp;$D7&amp;"*")</f>
        <v>#DIV/0!</v>
      </c>
      <c r="F7" s="164" t="e">
        <f ca="1">COUNTIFS(Table2[Date Notified (Adjusted)],"&gt;="&amp;F$2,Table2[Date Notified (Adjusted)],"&lt;"&amp;G$2,Table2[DNAdj dif DN],"same",Table2[Calculated Location],"*"&amp;$D7&amp;"*")/COUNTIFS(Table2[Date Notified (Adjusted)],"&gt;="&amp;F$2,Table2[Date Notified (Adjusted)],"&lt;"&amp;G$2,Table2[Calculated Location],"*"&amp;$D7&amp;"*")</f>
        <v>#DIV/0!</v>
      </c>
      <c r="G7" s="164" t="e">
        <f ca="1">COUNTIFS(Table2[Date Notified (Adjusted)],"&gt;="&amp;G$2,Table2[Date Notified (Adjusted)],"&lt;"&amp;H$2,Table2[DNAdj dif DN],"same",Table2[Calculated Location],"*"&amp;$D7&amp;"*")/COUNTIFS(Table2[Date Notified (Adjusted)],"&gt;="&amp;G$2,Table2[Date Notified (Adjusted)],"&lt;"&amp;H$2,Table2[Calculated Location],"*"&amp;$D7&amp;"*")</f>
        <v>#DIV/0!</v>
      </c>
      <c r="H7" s="164" t="e">
        <f ca="1">COUNTIFS(Table2[Date Notified (Adjusted)],"&gt;="&amp;H$2,Table2[Date Notified (Adjusted)],"&lt;"&amp;I$2,Table2[DNAdj dif DN],"same",Table2[Calculated Location],"*"&amp;$D7&amp;"*")/COUNTIFS(Table2[Date Notified (Adjusted)],"&gt;="&amp;H$2,Table2[Date Notified (Adjusted)],"&lt;"&amp;I$2,Table2[Calculated Location],"*"&amp;$D7&amp;"*")</f>
        <v>#DIV/0!</v>
      </c>
      <c r="I7" s="164" t="e">
        <f ca="1">COUNTIFS(Table2[Date Notified (Adjusted)],"&gt;="&amp;I$2,Table2[Date Notified (Adjusted)],"&lt;"&amp;J$2,Table2[DNAdj dif DN],"same",Table2[Calculated Location],"*"&amp;$D7&amp;"*")/COUNTIFS(Table2[Date Notified (Adjusted)],"&gt;="&amp;I$2,Table2[Date Notified (Adjusted)],"&lt;"&amp;J$2,Table2[Calculated Location],"*"&amp;$D7&amp;"*")</f>
        <v>#DIV/0!</v>
      </c>
      <c r="J7" s="164" t="e">
        <f ca="1">COUNTIFS(Table2[Date Notified (Adjusted)],"&gt;="&amp;J$2,Table2[Date Notified (Adjusted)],"&lt;"&amp;K$2,Table2[DNAdj dif DN],"same",Table2[Calculated Location],"*"&amp;$D7&amp;"*")/COUNTIFS(Table2[Date Notified (Adjusted)],"&gt;="&amp;J$2,Table2[Date Notified (Adjusted)],"&lt;"&amp;K$2,Table2[Calculated Location],"*"&amp;$D7&amp;"*")</f>
        <v>#DIV/0!</v>
      </c>
      <c r="K7" s="164" t="e">
        <f ca="1">COUNTIFS(Table2[Date Notified (Adjusted)],"&gt;="&amp;K$2,Table2[Date Notified (Adjusted)],"&lt;"&amp;L$2,Table2[DNAdj dif DN],"same",Table2[Calculated Location],"*"&amp;$D7&amp;"*")/COUNTIFS(Table2[Date Notified (Adjusted)],"&gt;="&amp;K$2,Table2[Date Notified (Adjusted)],"&lt;"&amp;L$2,Table2[Calculated Location],"*"&amp;$D7&amp;"*")</f>
        <v>#DIV/0!</v>
      </c>
      <c r="L7" s="164" t="e">
        <f ca="1">COUNTIFS(Table2[Date Notified (Adjusted)],"&gt;="&amp;L$2,Table2[Date Notified (Adjusted)],"&lt;"&amp;M$2,Table2[DNAdj dif DN],"same",Table2[Calculated Location],"*"&amp;$D7&amp;"*")/COUNTIFS(Table2[Date Notified (Adjusted)],"&gt;="&amp;L$2,Table2[Date Notified (Adjusted)],"&lt;"&amp;M$2,Table2[Calculated Location],"*"&amp;$D7&amp;"*")</f>
        <v>#DIV/0!</v>
      </c>
      <c r="M7" s="164" t="e">
        <f ca="1">COUNTIFS(Table2[Date Notified (Adjusted)],"&gt;="&amp;M$2,Table2[Date Notified (Adjusted)],"&lt;"&amp;N$2,Table2[DNAdj dif DN],"same",Table2[Calculated Location],"*"&amp;$D7&amp;"*")/COUNTIFS(Table2[Date Notified (Adjusted)],"&gt;="&amp;M$2,Table2[Date Notified (Adjusted)],"&lt;"&amp;N$2,Table2[Calculated Location],"*"&amp;$D7&amp;"*")</f>
        <v>#DIV/0!</v>
      </c>
      <c r="N7" s="164" t="e">
        <f ca="1">COUNTIFS(Table2[Date Notified (Adjusted)],"&gt;="&amp;N$2,Table2[Date Notified (Adjusted)],"&lt;"&amp;O$2,Table2[DNAdj dif DN],"same",Table2[Calculated Location],"*"&amp;$D7&amp;"*")/COUNTIFS(Table2[Date Notified (Adjusted)],"&gt;="&amp;N$2,Table2[Date Notified (Adjusted)],"&lt;"&amp;O$2,Table2[Calculated Location],"*"&amp;$D7&amp;"*")</f>
        <v>#DIV/0!</v>
      </c>
      <c r="O7" s="164" t="e">
        <f ca="1">COUNTIFS(Table2[Date Notified (Adjusted)],"&gt;="&amp;O$2,Table2[Date Notified (Adjusted)],"&lt;"&amp;P$2,Table2[DNAdj dif DN],"same",Table2[Calculated Location],"*"&amp;$D7&amp;"*")/COUNTIFS(Table2[Date Notified (Adjusted)],"&gt;="&amp;O$2,Table2[Date Notified (Adjusted)],"&lt;"&amp;P$2,Table2[Calculated Location],"*"&amp;$D7&amp;"*")</f>
        <v>#DIV/0!</v>
      </c>
      <c r="P7" s="164" t="e">
        <f ca="1">COUNTIFS(Table2[Date Notified (Adjusted)],"&gt;="&amp;P$2,Table2[Date Notified (Adjusted)],"&lt;"&amp;Q$2,Table2[DNAdj dif DN],"same",Table2[Calculated Location],"*"&amp;$D7&amp;"*")/COUNTIFS(Table2[Date Notified (Adjusted)],"&gt;="&amp;P$2,Table2[Date Notified (Adjusted)],"&lt;"&amp;Q$2,Table2[Calculated Location],"*"&amp;$D7&amp;"*")</f>
        <v>#DIV/0!</v>
      </c>
      <c r="Q7" s="164" t="e">
        <f ca="1">COUNTIFS(Table2[Date Notified (Adjusted)],"&gt;="&amp;Q$2,Table2[Date Notified (Adjusted)],"&lt;"&amp;R$2,Table2[DNAdj dif DN],"same",Table2[Calculated Location],"*"&amp;$D7&amp;"*")/COUNTIFS(Table2[Date Notified (Adjusted)],"&gt;="&amp;Q$2,Table2[Date Notified (Adjusted)],"&lt;"&amp;R$2,Table2[Calculated Location],"*"&amp;$D7&amp;"*")</f>
        <v>#DIV/0!</v>
      </c>
      <c r="R7" s="164" t="e">
        <f ca="1">COUNTIFS(Table2[Date Notified (Adjusted)],"&gt;="&amp;R$2,Table2[Date Notified (Adjusted)],"&lt;"&amp;S$2,Table2[DNAdj dif DN],"same",Table2[Calculated Location],"*"&amp;$D7&amp;"*")/COUNTIFS(Table2[Date Notified (Adjusted)],"&gt;="&amp;R$2,Table2[Date Notified (Adjusted)],"&lt;"&amp;S$2,Table2[Calculated Location],"*"&amp;$D7&amp;"*")</f>
        <v>#DIV/0!</v>
      </c>
      <c r="S7" s="164" t="e">
        <f ca="1">COUNTIFS(Table2[Date Notified (Adjusted)],"&gt;="&amp;S$2,Table2[Date Notified (Adjusted)],"&lt;"&amp;T$2,Table2[DNAdj dif DN],"same",Table2[Calculated Location],"*"&amp;$D7&amp;"*")/COUNTIFS(Table2[Date Notified (Adjusted)],"&gt;="&amp;S$2,Table2[Date Notified (Adjusted)],"&lt;"&amp;T$2,Table2[Calculated Location],"*"&amp;$D7&amp;"*")</f>
        <v>#DIV/0!</v>
      </c>
      <c r="T7" s="164" t="e">
        <f ca="1">COUNTIFS(Table2[Date Notified (Adjusted)],"&gt;="&amp;T$2,Table2[Date Notified (Adjusted)],"&lt;"&amp;U$2,Table2[DNAdj dif DN],"same",Table2[Calculated Location],"*"&amp;$D7&amp;"*")/COUNTIFS(Table2[Date Notified (Adjusted)],"&gt;="&amp;T$2,Table2[Date Notified (Adjusted)],"&lt;"&amp;U$2,Table2[Calculated Location],"*"&amp;$D7&amp;"*")</f>
        <v>#DIV/0!</v>
      </c>
      <c r="U7" s="165"/>
      <c r="V7" s="161"/>
      <c r="W7" s="161">
        <f ca="1">COUNTIFS(Table2[Date Notified (Adjusted)],"&gt;="&amp;start125,Table2[Date Notified (Adjusted)],"&lt;="&amp;closeREP,Table2[Calculated Location],"*"&amp;$D7&amp;"*",Table2[DNAdj dif DN],"same")</f>
        <v>0</v>
      </c>
      <c r="X7" s="164" t="e">
        <f t="shared" ca="1" si="1"/>
        <v>#DIV/0!</v>
      </c>
      <c r="Y7" s="223">
        <f ca="1">COUNTIFS(Table2[Date Notified (Adjusted)],"&gt;="&amp;start125,Table2[Date Notified (Adjusted)],"&lt;="&amp;closeREP,Table2[Calculated Location],"*"&amp;$D7&amp;"*")</f>
        <v>0</v>
      </c>
    </row>
    <row r="8" spans="2:25" x14ac:dyDescent="0.25">
      <c r="B8" s="222" t="s">
        <v>260</v>
      </c>
      <c r="C8" s="161"/>
      <c r="D8" s="162" t="s">
        <v>123</v>
      </c>
      <c r="E8" s="163" t="e">
        <f ca="1">COUNTIFS(Table2[Date Notified (Adjusted)],"&gt;="&amp;E$2,Table2[Date Notified (Adjusted)],"&lt;"&amp;F$2,Table2[DNAdj dif DN],"same",Table2[Calculated Location],"*"&amp;$D8&amp;"*")/COUNTIFS(Table2[Date Notified (Adjusted)],"&gt;="&amp;E$2,Table2[Date Notified (Adjusted)],"&lt;"&amp;F$2,Table2[Calculated Location],"*"&amp;$D8&amp;"*")</f>
        <v>#DIV/0!</v>
      </c>
      <c r="F8" s="164" t="e">
        <f ca="1">COUNTIFS(Table2[Date Notified (Adjusted)],"&gt;="&amp;F$2,Table2[Date Notified (Adjusted)],"&lt;"&amp;G$2,Table2[DNAdj dif DN],"same",Table2[Calculated Location],"*"&amp;$D8&amp;"*")/COUNTIFS(Table2[Date Notified (Adjusted)],"&gt;="&amp;F$2,Table2[Date Notified (Adjusted)],"&lt;"&amp;G$2,Table2[Calculated Location],"*"&amp;$D8&amp;"*")</f>
        <v>#DIV/0!</v>
      </c>
      <c r="G8" s="164" t="e">
        <f ca="1">COUNTIFS(Table2[Date Notified (Adjusted)],"&gt;="&amp;G$2,Table2[Date Notified (Adjusted)],"&lt;"&amp;H$2,Table2[DNAdj dif DN],"same",Table2[Calculated Location],"*"&amp;$D8&amp;"*")/COUNTIFS(Table2[Date Notified (Adjusted)],"&gt;="&amp;G$2,Table2[Date Notified (Adjusted)],"&lt;"&amp;H$2,Table2[Calculated Location],"*"&amp;$D8&amp;"*")</f>
        <v>#DIV/0!</v>
      </c>
      <c r="H8" s="164" t="e">
        <f ca="1">COUNTIFS(Table2[Date Notified (Adjusted)],"&gt;="&amp;H$2,Table2[Date Notified (Adjusted)],"&lt;"&amp;I$2,Table2[DNAdj dif DN],"same",Table2[Calculated Location],"*"&amp;$D8&amp;"*")/COUNTIFS(Table2[Date Notified (Adjusted)],"&gt;="&amp;H$2,Table2[Date Notified (Adjusted)],"&lt;"&amp;I$2,Table2[Calculated Location],"*"&amp;$D8&amp;"*")</f>
        <v>#DIV/0!</v>
      </c>
      <c r="I8" s="164" t="e">
        <f ca="1">COUNTIFS(Table2[Date Notified (Adjusted)],"&gt;="&amp;I$2,Table2[Date Notified (Adjusted)],"&lt;"&amp;J$2,Table2[DNAdj dif DN],"same",Table2[Calculated Location],"*"&amp;$D8&amp;"*")/COUNTIFS(Table2[Date Notified (Adjusted)],"&gt;="&amp;I$2,Table2[Date Notified (Adjusted)],"&lt;"&amp;J$2,Table2[Calculated Location],"*"&amp;$D8&amp;"*")</f>
        <v>#DIV/0!</v>
      </c>
      <c r="J8" s="164" t="e">
        <f ca="1">COUNTIFS(Table2[Date Notified (Adjusted)],"&gt;="&amp;J$2,Table2[Date Notified (Adjusted)],"&lt;"&amp;K$2,Table2[DNAdj dif DN],"same",Table2[Calculated Location],"*"&amp;$D8&amp;"*")/COUNTIFS(Table2[Date Notified (Adjusted)],"&gt;="&amp;J$2,Table2[Date Notified (Adjusted)],"&lt;"&amp;K$2,Table2[Calculated Location],"*"&amp;$D8&amp;"*")</f>
        <v>#DIV/0!</v>
      </c>
      <c r="K8" s="164" t="e">
        <f ca="1">COUNTIFS(Table2[Date Notified (Adjusted)],"&gt;="&amp;K$2,Table2[Date Notified (Adjusted)],"&lt;"&amp;L$2,Table2[DNAdj dif DN],"same",Table2[Calculated Location],"*"&amp;$D8&amp;"*")/COUNTIFS(Table2[Date Notified (Adjusted)],"&gt;="&amp;K$2,Table2[Date Notified (Adjusted)],"&lt;"&amp;L$2,Table2[Calculated Location],"*"&amp;$D8&amp;"*")</f>
        <v>#DIV/0!</v>
      </c>
      <c r="L8" s="164" t="e">
        <f ca="1">COUNTIFS(Table2[Date Notified (Adjusted)],"&gt;="&amp;L$2,Table2[Date Notified (Adjusted)],"&lt;"&amp;M$2,Table2[DNAdj dif DN],"same",Table2[Calculated Location],"*"&amp;$D8&amp;"*")/COUNTIFS(Table2[Date Notified (Adjusted)],"&gt;="&amp;L$2,Table2[Date Notified (Adjusted)],"&lt;"&amp;M$2,Table2[Calculated Location],"*"&amp;$D8&amp;"*")</f>
        <v>#DIV/0!</v>
      </c>
      <c r="M8" s="164" t="e">
        <f ca="1">COUNTIFS(Table2[Date Notified (Adjusted)],"&gt;="&amp;M$2,Table2[Date Notified (Adjusted)],"&lt;"&amp;N$2,Table2[DNAdj dif DN],"same",Table2[Calculated Location],"*"&amp;$D8&amp;"*")/COUNTIFS(Table2[Date Notified (Adjusted)],"&gt;="&amp;M$2,Table2[Date Notified (Adjusted)],"&lt;"&amp;N$2,Table2[Calculated Location],"*"&amp;$D8&amp;"*")</f>
        <v>#DIV/0!</v>
      </c>
      <c r="N8" s="164" t="e">
        <f ca="1">COUNTIFS(Table2[Date Notified (Adjusted)],"&gt;="&amp;N$2,Table2[Date Notified (Adjusted)],"&lt;"&amp;O$2,Table2[DNAdj dif DN],"same",Table2[Calculated Location],"*"&amp;$D8&amp;"*")/COUNTIFS(Table2[Date Notified (Adjusted)],"&gt;="&amp;N$2,Table2[Date Notified (Adjusted)],"&lt;"&amp;O$2,Table2[Calculated Location],"*"&amp;$D8&amp;"*")</f>
        <v>#DIV/0!</v>
      </c>
      <c r="O8" s="164" t="e">
        <f ca="1">COUNTIFS(Table2[Date Notified (Adjusted)],"&gt;="&amp;O$2,Table2[Date Notified (Adjusted)],"&lt;"&amp;P$2,Table2[DNAdj dif DN],"same",Table2[Calculated Location],"*"&amp;$D8&amp;"*")/COUNTIFS(Table2[Date Notified (Adjusted)],"&gt;="&amp;O$2,Table2[Date Notified (Adjusted)],"&lt;"&amp;P$2,Table2[Calculated Location],"*"&amp;$D8&amp;"*")</f>
        <v>#DIV/0!</v>
      </c>
      <c r="P8" s="164" t="e">
        <f ca="1">COUNTIFS(Table2[Date Notified (Adjusted)],"&gt;="&amp;P$2,Table2[Date Notified (Adjusted)],"&lt;"&amp;Q$2,Table2[DNAdj dif DN],"same",Table2[Calculated Location],"*"&amp;$D8&amp;"*")/COUNTIFS(Table2[Date Notified (Adjusted)],"&gt;="&amp;P$2,Table2[Date Notified (Adjusted)],"&lt;"&amp;Q$2,Table2[Calculated Location],"*"&amp;$D8&amp;"*")</f>
        <v>#DIV/0!</v>
      </c>
      <c r="Q8" s="164" t="e">
        <f ca="1">COUNTIFS(Table2[Date Notified (Adjusted)],"&gt;="&amp;Q$2,Table2[Date Notified (Adjusted)],"&lt;"&amp;R$2,Table2[DNAdj dif DN],"same",Table2[Calculated Location],"*"&amp;$D8&amp;"*")/COUNTIFS(Table2[Date Notified (Adjusted)],"&gt;="&amp;Q$2,Table2[Date Notified (Adjusted)],"&lt;"&amp;R$2,Table2[Calculated Location],"*"&amp;$D8&amp;"*")</f>
        <v>#DIV/0!</v>
      </c>
      <c r="R8" s="164" t="e">
        <f ca="1">COUNTIFS(Table2[Date Notified (Adjusted)],"&gt;="&amp;R$2,Table2[Date Notified (Adjusted)],"&lt;"&amp;S$2,Table2[DNAdj dif DN],"same",Table2[Calculated Location],"*"&amp;$D8&amp;"*")/COUNTIFS(Table2[Date Notified (Adjusted)],"&gt;="&amp;R$2,Table2[Date Notified (Adjusted)],"&lt;"&amp;S$2,Table2[Calculated Location],"*"&amp;$D8&amp;"*")</f>
        <v>#DIV/0!</v>
      </c>
      <c r="S8" s="164" t="e">
        <f ca="1">COUNTIFS(Table2[Date Notified (Adjusted)],"&gt;="&amp;S$2,Table2[Date Notified (Adjusted)],"&lt;"&amp;T$2,Table2[DNAdj dif DN],"same",Table2[Calculated Location],"*"&amp;$D8&amp;"*")/COUNTIFS(Table2[Date Notified (Adjusted)],"&gt;="&amp;S$2,Table2[Date Notified (Adjusted)],"&lt;"&amp;T$2,Table2[Calculated Location],"*"&amp;$D8&amp;"*")</f>
        <v>#DIV/0!</v>
      </c>
      <c r="T8" s="164" t="e">
        <f ca="1">COUNTIFS(Table2[Date Notified (Adjusted)],"&gt;="&amp;T$2,Table2[Date Notified (Adjusted)],"&lt;"&amp;U$2,Table2[DNAdj dif DN],"same",Table2[Calculated Location],"*"&amp;$D8&amp;"*")/COUNTIFS(Table2[Date Notified (Adjusted)],"&gt;="&amp;T$2,Table2[Date Notified (Adjusted)],"&lt;"&amp;U$2,Table2[Calculated Location],"*"&amp;$D8&amp;"*")</f>
        <v>#DIV/0!</v>
      </c>
      <c r="U8" s="165"/>
      <c r="V8" s="161"/>
      <c r="W8" s="161">
        <f ca="1">COUNTIFS(Table2[Date Notified (Adjusted)],"&gt;="&amp;start125,Table2[Date Notified (Adjusted)],"&lt;="&amp;closeREP,Table2[Calculated Location],"*"&amp;$D8&amp;"*",Table2[DNAdj dif DN],"same")</f>
        <v>0</v>
      </c>
      <c r="X8" s="164" t="e">
        <f t="shared" ca="1" si="1"/>
        <v>#DIV/0!</v>
      </c>
      <c r="Y8" s="223">
        <f ca="1">COUNTIFS(Table2[Date Notified (Adjusted)],"&gt;="&amp;start125,Table2[Date Notified (Adjusted)],"&lt;="&amp;closeREP,Table2[Calculated Location],"*"&amp;$D8&amp;"*")</f>
        <v>0</v>
      </c>
    </row>
    <row r="9" spans="2:25" x14ac:dyDescent="0.25">
      <c r="B9" s="222" t="s">
        <v>261</v>
      </c>
      <c r="C9" s="161"/>
      <c r="D9" s="162" t="s">
        <v>117</v>
      </c>
      <c r="E9" s="163" t="e">
        <f ca="1">COUNTIFS(Table2[Date Notified (Adjusted)],"&gt;="&amp;E$2,Table2[Date Notified (Adjusted)],"&lt;"&amp;F$2,Table2[DNAdj dif DN],"same",Table2[Calculated Location],"*"&amp;$D9&amp;"*")/COUNTIFS(Table2[Date Notified (Adjusted)],"&gt;="&amp;E$2,Table2[Date Notified (Adjusted)],"&lt;"&amp;F$2,Table2[Calculated Location],"*"&amp;$D9&amp;"*")</f>
        <v>#DIV/0!</v>
      </c>
      <c r="F9" s="164" t="e">
        <f ca="1">COUNTIFS(Table2[Date Notified (Adjusted)],"&gt;="&amp;F$2,Table2[Date Notified (Adjusted)],"&lt;"&amp;G$2,Table2[DNAdj dif DN],"same",Table2[Calculated Location],"*"&amp;$D9&amp;"*")/COUNTIFS(Table2[Date Notified (Adjusted)],"&gt;="&amp;F$2,Table2[Date Notified (Adjusted)],"&lt;"&amp;G$2,Table2[Calculated Location],"*"&amp;$D9&amp;"*")</f>
        <v>#DIV/0!</v>
      </c>
      <c r="G9" s="164" t="e">
        <f ca="1">COUNTIFS(Table2[Date Notified (Adjusted)],"&gt;="&amp;G$2,Table2[Date Notified (Adjusted)],"&lt;"&amp;H$2,Table2[DNAdj dif DN],"same",Table2[Calculated Location],"*"&amp;$D9&amp;"*")/COUNTIFS(Table2[Date Notified (Adjusted)],"&gt;="&amp;G$2,Table2[Date Notified (Adjusted)],"&lt;"&amp;H$2,Table2[Calculated Location],"*"&amp;$D9&amp;"*")</f>
        <v>#DIV/0!</v>
      </c>
      <c r="H9" s="164" t="e">
        <f ca="1">COUNTIFS(Table2[Date Notified (Adjusted)],"&gt;="&amp;H$2,Table2[Date Notified (Adjusted)],"&lt;"&amp;I$2,Table2[DNAdj dif DN],"same",Table2[Calculated Location],"*"&amp;$D9&amp;"*")/COUNTIFS(Table2[Date Notified (Adjusted)],"&gt;="&amp;H$2,Table2[Date Notified (Adjusted)],"&lt;"&amp;I$2,Table2[Calculated Location],"*"&amp;$D9&amp;"*")</f>
        <v>#DIV/0!</v>
      </c>
      <c r="I9" s="164" t="e">
        <f ca="1">COUNTIFS(Table2[Date Notified (Adjusted)],"&gt;="&amp;I$2,Table2[Date Notified (Adjusted)],"&lt;"&amp;J$2,Table2[DNAdj dif DN],"same",Table2[Calculated Location],"*"&amp;$D9&amp;"*")/COUNTIFS(Table2[Date Notified (Adjusted)],"&gt;="&amp;I$2,Table2[Date Notified (Adjusted)],"&lt;"&amp;J$2,Table2[Calculated Location],"*"&amp;$D9&amp;"*")</f>
        <v>#DIV/0!</v>
      </c>
      <c r="J9" s="164" t="e">
        <f ca="1">COUNTIFS(Table2[Date Notified (Adjusted)],"&gt;="&amp;J$2,Table2[Date Notified (Adjusted)],"&lt;"&amp;K$2,Table2[DNAdj dif DN],"same",Table2[Calculated Location],"*"&amp;$D9&amp;"*")/COUNTIFS(Table2[Date Notified (Adjusted)],"&gt;="&amp;J$2,Table2[Date Notified (Adjusted)],"&lt;"&amp;K$2,Table2[Calculated Location],"*"&amp;$D9&amp;"*")</f>
        <v>#DIV/0!</v>
      </c>
      <c r="K9" s="164" t="e">
        <f ca="1">COUNTIFS(Table2[Date Notified (Adjusted)],"&gt;="&amp;K$2,Table2[Date Notified (Adjusted)],"&lt;"&amp;L$2,Table2[DNAdj dif DN],"same",Table2[Calculated Location],"*"&amp;$D9&amp;"*")/COUNTIFS(Table2[Date Notified (Adjusted)],"&gt;="&amp;K$2,Table2[Date Notified (Adjusted)],"&lt;"&amp;L$2,Table2[Calculated Location],"*"&amp;$D9&amp;"*")</f>
        <v>#DIV/0!</v>
      </c>
      <c r="L9" s="164" t="e">
        <f ca="1">COUNTIFS(Table2[Date Notified (Adjusted)],"&gt;="&amp;L$2,Table2[Date Notified (Adjusted)],"&lt;"&amp;M$2,Table2[DNAdj dif DN],"same",Table2[Calculated Location],"*"&amp;$D9&amp;"*")/COUNTIFS(Table2[Date Notified (Adjusted)],"&gt;="&amp;L$2,Table2[Date Notified (Adjusted)],"&lt;"&amp;M$2,Table2[Calculated Location],"*"&amp;$D9&amp;"*")</f>
        <v>#DIV/0!</v>
      </c>
      <c r="M9" s="164" t="e">
        <f ca="1">COUNTIFS(Table2[Date Notified (Adjusted)],"&gt;="&amp;M$2,Table2[Date Notified (Adjusted)],"&lt;"&amp;N$2,Table2[DNAdj dif DN],"same",Table2[Calculated Location],"*"&amp;$D9&amp;"*")/COUNTIFS(Table2[Date Notified (Adjusted)],"&gt;="&amp;M$2,Table2[Date Notified (Adjusted)],"&lt;"&amp;N$2,Table2[Calculated Location],"*"&amp;$D9&amp;"*")</f>
        <v>#DIV/0!</v>
      </c>
      <c r="N9" s="164" t="e">
        <f ca="1">COUNTIFS(Table2[Date Notified (Adjusted)],"&gt;="&amp;N$2,Table2[Date Notified (Adjusted)],"&lt;"&amp;O$2,Table2[DNAdj dif DN],"same",Table2[Calculated Location],"*"&amp;$D9&amp;"*")/COUNTIFS(Table2[Date Notified (Adjusted)],"&gt;="&amp;N$2,Table2[Date Notified (Adjusted)],"&lt;"&amp;O$2,Table2[Calculated Location],"*"&amp;$D9&amp;"*")</f>
        <v>#DIV/0!</v>
      </c>
      <c r="O9" s="164" t="e">
        <f ca="1">COUNTIFS(Table2[Date Notified (Adjusted)],"&gt;="&amp;O$2,Table2[Date Notified (Adjusted)],"&lt;"&amp;P$2,Table2[DNAdj dif DN],"same",Table2[Calculated Location],"*"&amp;$D9&amp;"*")/COUNTIFS(Table2[Date Notified (Adjusted)],"&gt;="&amp;O$2,Table2[Date Notified (Adjusted)],"&lt;"&amp;P$2,Table2[Calculated Location],"*"&amp;$D9&amp;"*")</f>
        <v>#DIV/0!</v>
      </c>
      <c r="P9" s="164" t="e">
        <f ca="1">COUNTIFS(Table2[Date Notified (Adjusted)],"&gt;="&amp;P$2,Table2[Date Notified (Adjusted)],"&lt;"&amp;Q$2,Table2[DNAdj dif DN],"same",Table2[Calculated Location],"*"&amp;$D9&amp;"*")/COUNTIFS(Table2[Date Notified (Adjusted)],"&gt;="&amp;P$2,Table2[Date Notified (Adjusted)],"&lt;"&amp;Q$2,Table2[Calculated Location],"*"&amp;$D9&amp;"*")</f>
        <v>#DIV/0!</v>
      </c>
      <c r="Q9" s="164" t="e">
        <f ca="1">COUNTIFS(Table2[Date Notified (Adjusted)],"&gt;="&amp;Q$2,Table2[Date Notified (Adjusted)],"&lt;"&amp;R$2,Table2[DNAdj dif DN],"same",Table2[Calculated Location],"*"&amp;$D9&amp;"*")/COUNTIFS(Table2[Date Notified (Adjusted)],"&gt;="&amp;Q$2,Table2[Date Notified (Adjusted)],"&lt;"&amp;R$2,Table2[Calculated Location],"*"&amp;$D9&amp;"*")</f>
        <v>#DIV/0!</v>
      </c>
      <c r="R9" s="164" t="e">
        <f ca="1">COUNTIFS(Table2[Date Notified (Adjusted)],"&gt;="&amp;R$2,Table2[Date Notified (Adjusted)],"&lt;"&amp;S$2,Table2[DNAdj dif DN],"same",Table2[Calculated Location],"*"&amp;$D9&amp;"*")/COUNTIFS(Table2[Date Notified (Adjusted)],"&gt;="&amp;R$2,Table2[Date Notified (Adjusted)],"&lt;"&amp;S$2,Table2[Calculated Location],"*"&amp;$D9&amp;"*")</f>
        <v>#DIV/0!</v>
      </c>
      <c r="S9" s="164" t="e">
        <f ca="1">COUNTIFS(Table2[Date Notified (Adjusted)],"&gt;="&amp;S$2,Table2[Date Notified (Adjusted)],"&lt;"&amp;T$2,Table2[DNAdj dif DN],"same",Table2[Calculated Location],"*"&amp;$D9&amp;"*")/COUNTIFS(Table2[Date Notified (Adjusted)],"&gt;="&amp;S$2,Table2[Date Notified (Adjusted)],"&lt;"&amp;T$2,Table2[Calculated Location],"*"&amp;$D9&amp;"*")</f>
        <v>#DIV/0!</v>
      </c>
      <c r="T9" s="164" t="e">
        <f ca="1">COUNTIFS(Table2[Date Notified (Adjusted)],"&gt;="&amp;T$2,Table2[Date Notified (Adjusted)],"&lt;"&amp;U$2,Table2[DNAdj dif DN],"same",Table2[Calculated Location],"*"&amp;$D9&amp;"*")/COUNTIFS(Table2[Date Notified (Adjusted)],"&gt;="&amp;T$2,Table2[Date Notified (Adjusted)],"&lt;"&amp;U$2,Table2[Calculated Location],"*"&amp;$D9&amp;"*")</f>
        <v>#DIV/0!</v>
      </c>
      <c r="U9" s="165"/>
      <c r="V9" s="161"/>
      <c r="W9" s="161">
        <f ca="1">COUNTIFS(Table2[Date Notified (Adjusted)],"&gt;="&amp;start125,Table2[Date Notified (Adjusted)],"&lt;="&amp;closeREP,Table2[Calculated Location],"*"&amp;$D9&amp;"*",Table2[DNAdj dif DN],"same")</f>
        <v>0</v>
      </c>
      <c r="X9" s="164" t="e">
        <f t="shared" ca="1" si="1"/>
        <v>#DIV/0!</v>
      </c>
      <c r="Y9" s="223">
        <f ca="1">COUNTIFS(Table2[Date Notified (Adjusted)],"&gt;="&amp;start125,Table2[Date Notified (Adjusted)],"&lt;="&amp;closeREP,Table2[Calculated Location],"*"&amp;$D9&amp;"*")</f>
        <v>0</v>
      </c>
    </row>
    <row r="10" spans="2:25" x14ac:dyDescent="0.25">
      <c r="B10" s="224" t="s">
        <v>262</v>
      </c>
      <c r="C10" s="166"/>
      <c r="D10" s="167" t="s">
        <v>104</v>
      </c>
      <c r="E10" s="168" t="e">
        <f ca="1">COUNTIFS(Table2[Date Notified (Adjusted)],"&gt;="&amp;E$2,Table2[Date Notified (Adjusted)],"&lt;"&amp;F$2,Table2[DNAdj dif DN],"same",Table2[Calculated Location],"*"&amp;$D10&amp;"*")/COUNTIFS(Table2[Date Notified (Adjusted)],"&gt;="&amp;E$2,Table2[Date Notified (Adjusted)],"&lt;"&amp;F$2,Table2[Calculated Location],"*"&amp;$D10&amp;"*")</f>
        <v>#DIV/0!</v>
      </c>
      <c r="F10" s="169" t="e">
        <f ca="1">COUNTIFS(Table2[Date Notified (Adjusted)],"&gt;="&amp;F$2,Table2[Date Notified (Adjusted)],"&lt;"&amp;G$2,Table2[DNAdj dif DN],"same",Table2[Calculated Location],"*"&amp;$D10&amp;"*")/COUNTIFS(Table2[Date Notified (Adjusted)],"&gt;="&amp;F$2,Table2[Date Notified (Adjusted)],"&lt;"&amp;G$2,Table2[Calculated Location],"*"&amp;$D10&amp;"*")</f>
        <v>#DIV/0!</v>
      </c>
      <c r="G10" s="169" t="e">
        <f ca="1">COUNTIFS(Table2[Date Notified (Adjusted)],"&gt;="&amp;G$2,Table2[Date Notified (Adjusted)],"&lt;"&amp;H$2,Table2[DNAdj dif DN],"same",Table2[Calculated Location],"*"&amp;$D10&amp;"*")/COUNTIFS(Table2[Date Notified (Adjusted)],"&gt;="&amp;G$2,Table2[Date Notified (Adjusted)],"&lt;"&amp;H$2,Table2[Calculated Location],"*"&amp;$D10&amp;"*")</f>
        <v>#DIV/0!</v>
      </c>
      <c r="H10" s="169" t="e">
        <f ca="1">COUNTIFS(Table2[Date Notified (Adjusted)],"&gt;="&amp;H$2,Table2[Date Notified (Adjusted)],"&lt;"&amp;I$2,Table2[DNAdj dif DN],"same",Table2[Calculated Location],"*"&amp;$D10&amp;"*")/COUNTIFS(Table2[Date Notified (Adjusted)],"&gt;="&amp;H$2,Table2[Date Notified (Adjusted)],"&lt;"&amp;I$2,Table2[Calculated Location],"*"&amp;$D10&amp;"*")</f>
        <v>#DIV/0!</v>
      </c>
      <c r="I10" s="169" t="e">
        <f ca="1">COUNTIFS(Table2[Date Notified (Adjusted)],"&gt;="&amp;I$2,Table2[Date Notified (Adjusted)],"&lt;"&amp;J$2,Table2[DNAdj dif DN],"same",Table2[Calculated Location],"*"&amp;$D10&amp;"*")/COUNTIFS(Table2[Date Notified (Adjusted)],"&gt;="&amp;I$2,Table2[Date Notified (Adjusted)],"&lt;"&amp;J$2,Table2[Calculated Location],"*"&amp;$D10&amp;"*")</f>
        <v>#DIV/0!</v>
      </c>
      <c r="J10" s="169" t="e">
        <f ca="1">COUNTIFS(Table2[Date Notified (Adjusted)],"&gt;="&amp;J$2,Table2[Date Notified (Adjusted)],"&lt;"&amp;K$2,Table2[DNAdj dif DN],"same",Table2[Calculated Location],"*"&amp;$D10&amp;"*")/COUNTIFS(Table2[Date Notified (Adjusted)],"&gt;="&amp;J$2,Table2[Date Notified (Adjusted)],"&lt;"&amp;K$2,Table2[Calculated Location],"*"&amp;$D10&amp;"*")</f>
        <v>#DIV/0!</v>
      </c>
      <c r="K10" s="169" t="e">
        <f ca="1">COUNTIFS(Table2[Date Notified (Adjusted)],"&gt;="&amp;K$2,Table2[Date Notified (Adjusted)],"&lt;"&amp;L$2,Table2[DNAdj dif DN],"same",Table2[Calculated Location],"*"&amp;$D10&amp;"*")/COUNTIFS(Table2[Date Notified (Adjusted)],"&gt;="&amp;K$2,Table2[Date Notified (Adjusted)],"&lt;"&amp;L$2,Table2[Calculated Location],"*"&amp;$D10&amp;"*")</f>
        <v>#DIV/0!</v>
      </c>
      <c r="L10" s="169" t="e">
        <f ca="1">COUNTIFS(Table2[Date Notified (Adjusted)],"&gt;="&amp;L$2,Table2[Date Notified (Adjusted)],"&lt;"&amp;M$2,Table2[DNAdj dif DN],"same",Table2[Calculated Location],"*"&amp;$D10&amp;"*")/COUNTIFS(Table2[Date Notified (Adjusted)],"&gt;="&amp;L$2,Table2[Date Notified (Adjusted)],"&lt;"&amp;M$2,Table2[Calculated Location],"*"&amp;$D10&amp;"*")</f>
        <v>#DIV/0!</v>
      </c>
      <c r="M10" s="169" t="e">
        <f ca="1">COUNTIFS(Table2[Date Notified (Adjusted)],"&gt;="&amp;M$2,Table2[Date Notified (Adjusted)],"&lt;"&amp;N$2,Table2[DNAdj dif DN],"same",Table2[Calculated Location],"*"&amp;$D10&amp;"*")/COUNTIFS(Table2[Date Notified (Adjusted)],"&gt;="&amp;M$2,Table2[Date Notified (Adjusted)],"&lt;"&amp;N$2,Table2[Calculated Location],"*"&amp;$D10&amp;"*")</f>
        <v>#DIV/0!</v>
      </c>
      <c r="N10" s="169" t="e">
        <f ca="1">COUNTIFS(Table2[Date Notified (Adjusted)],"&gt;="&amp;N$2,Table2[Date Notified (Adjusted)],"&lt;"&amp;O$2,Table2[DNAdj dif DN],"same",Table2[Calculated Location],"*"&amp;$D10&amp;"*")/COUNTIFS(Table2[Date Notified (Adjusted)],"&gt;="&amp;N$2,Table2[Date Notified (Adjusted)],"&lt;"&amp;O$2,Table2[Calculated Location],"*"&amp;$D10&amp;"*")</f>
        <v>#DIV/0!</v>
      </c>
      <c r="O10" s="169" t="e">
        <f ca="1">COUNTIFS(Table2[Date Notified (Adjusted)],"&gt;="&amp;O$2,Table2[Date Notified (Adjusted)],"&lt;"&amp;P$2,Table2[DNAdj dif DN],"same",Table2[Calculated Location],"*"&amp;$D10&amp;"*")/COUNTIFS(Table2[Date Notified (Adjusted)],"&gt;="&amp;O$2,Table2[Date Notified (Adjusted)],"&lt;"&amp;P$2,Table2[Calculated Location],"*"&amp;$D10&amp;"*")</f>
        <v>#DIV/0!</v>
      </c>
      <c r="P10" s="169" t="e">
        <f ca="1">COUNTIFS(Table2[Date Notified (Adjusted)],"&gt;="&amp;P$2,Table2[Date Notified (Adjusted)],"&lt;"&amp;Q$2,Table2[DNAdj dif DN],"same",Table2[Calculated Location],"*"&amp;$D10&amp;"*")/COUNTIFS(Table2[Date Notified (Adjusted)],"&gt;="&amp;P$2,Table2[Date Notified (Adjusted)],"&lt;"&amp;Q$2,Table2[Calculated Location],"*"&amp;$D10&amp;"*")</f>
        <v>#DIV/0!</v>
      </c>
      <c r="Q10" s="169" t="e">
        <f ca="1">COUNTIFS(Table2[Date Notified (Adjusted)],"&gt;="&amp;Q$2,Table2[Date Notified (Adjusted)],"&lt;"&amp;R$2,Table2[DNAdj dif DN],"same",Table2[Calculated Location],"*"&amp;$D10&amp;"*")/COUNTIFS(Table2[Date Notified (Adjusted)],"&gt;="&amp;Q$2,Table2[Date Notified (Adjusted)],"&lt;"&amp;R$2,Table2[Calculated Location],"*"&amp;$D10&amp;"*")</f>
        <v>#DIV/0!</v>
      </c>
      <c r="R10" s="169" t="e">
        <f ca="1">COUNTIFS(Table2[Date Notified (Adjusted)],"&gt;="&amp;R$2,Table2[Date Notified (Adjusted)],"&lt;"&amp;S$2,Table2[DNAdj dif DN],"same",Table2[Calculated Location],"*"&amp;$D10&amp;"*")/COUNTIFS(Table2[Date Notified (Adjusted)],"&gt;="&amp;R$2,Table2[Date Notified (Adjusted)],"&lt;"&amp;S$2,Table2[Calculated Location],"*"&amp;$D10&amp;"*")</f>
        <v>#DIV/0!</v>
      </c>
      <c r="S10" s="169" t="e">
        <f ca="1">COUNTIFS(Table2[Date Notified (Adjusted)],"&gt;="&amp;S$2,Table2[Date Notified (Adjusted)],"&lt;"&amp;T$2,Table2[DNAdj dif DN],"same",Table2[Calculated Location],"*"&amp;$D10&amp;"*")/COUNTIFS(Table2[Date Notified (Adjusted)],"&gt;="&amp;S$2,Table2[Date Notified (Adjusted)],"&lt;"&amp;T$2,Table2[Calculated Location],"*"&amp;$D10&amp;"*")</f>
        <v>#DIV/0!</v>
      </c>
      <c r="T10" s="169" t="e">
        <f ca="1">COUNTIFS(Table2[Date Notified (Adjusted)],"&gt;="&amp;T$2,Table2[Date Notified (Adjusted)],"&lt;"&amp;U$2,Table2[DNAdj dif DN],"same",Table2[Calculated Location],"*"&amp;$D10&amp;"*")/COUNTIFS(Table2[Date Notified (Adjusted)],"&gt;="&amp;T$2,Table2[Date Notified (Adjusted)],"&lt;"&amp;U$2,Table2[Calculated Location],"*"&amp;$D10&amp;"*")</f>
        <v>#DIV/0!</v>
      </c>
      <c r="U10" s="170"/>
      <c r="V10" s="166"/>
      <c r="W10" s="166">
        <f ca="1">COUNTIFS(Table2[Date Notified (Adjusted)],"&gt;="&amp;start125,Table2[Date Notified (Adjusted)],"&lt;="&amp;closeREP,Table2[Calculated Location],"*"&amp;$D10&amp;"*",Table2[DNAdj dif DN],"same")</f>
        <v>0</v>
      </c>
      <c r="X10" s="169" t="e">
        <f t="shared" ca="1" si="1"/>
        <v>#DIV/0!</v>
      </c>
      <c r="Y10" s="225">
        <f ca="1">COUNTIFS(Table2[Date Notified (Adjusted)],"&gt;="&amp;start125,Table2[Date Notified (Adjusted)],"&lt;="&amp;closeREP,Table2[Calculated Location],"*"&amp;$D10&amp;"*")</f>
        <v>0</v>
      </c>
    </row>
    <row r="11" spans="2:25" x14ac:dyDescent="0.25">
      <c r="B11" s="211" t="s">
        <v>154</v>
      </c>
      <c r="C11" s="13"/>
      <c r="D11" s="13"/>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5" x14ac:dyDescent="0.25">
      <c r="B12" s="220" t="s">
        <v>105</v>
      </c>
      <c r="C12" s="157"/>
      <c r="D12" s="158" t="s">
        <v>124</v>
      </c>
      <c r="E12" s="159" t="e">
        <f ca="1">COUNTIFS(Table2[Date Notified (Adjusted)],"&gt;="&amp;E$2,Table2[Date Notified (Adjusted)],"&lt;"&amp;F$2,Table2[DNAdj dif DN],"same",Table2[Calculated Location],"*"&amp;$D12&amp;"*")/COUNTIFS(Table2[Date Notified (Adjusted)],"&gt;="&amp;E$2,Table2[Date Notified (Adjusted)],"&lt;"&amp;F$2,Table2[Calculated Location],"*"&amp;$D12&amp;"*")</f>
        <v>#DIV/0!</v>
      </c>
      <c r="F12" s="160" t="e">
        <f ca="1">COUNTIFS(Table2[Date Notified (Adjusted)],"&gt;="&amp;F$2,Table2[Date Notified (Adjusted)],"&lt;"&amp;G$2,Table2[DNAdj dif DN],"same",Table2[Calculated Location],"*"&amp;$D12&amp;"*")/COUNTIFS(Table2[Date Notified (Adjusted)],"&gt;="&amp;F$2,Table2[Date Notified (Adjusted)],"&lt;"&amp;G$2,Table2[Calculated Location],"*"&amp;$D12&amp;"*")</f>
        <v>#DIV/0!</v>
      </c>
      <c r="G12" s="160" t="e">
        <f ca="1">COUNTIFS(Table2[Date Notified (Adjusted)],"&gt;="&amp;G$2,Table2[Date Notified (Adjusted)],"&lt;"&amp;H$2,Table2[DNAdj dif DN],"same",Table2[Calculated Location],"*"&amp;$D12&amp;"*")/COUNTIFS(Table2[Date Notified (Adjusted)],"&gt;="&amp;G$2,Table2[Date Notified (Adjusted)],"&lt;"&amp;H$2,Table2[Calculated Location],"*"&amp;$D12&amp;"*")</f>
        <v>#DIV/0!</v>
      </c>
      <c r="H12" s="160" t="e">
        <f ca="1">COUNTIFS(Table2[Date Notified (Adjusted)],"&gt;="&amp;H$2,Table2[Date Notified (Adjusted)],"&lt;"&amp;I$2,Table2[DNAdj dif DN],"same",Table2[Calculated Location],"*"&amp;$D12&amp;"*")/COUNTIFS(Table2[Date Notified (Adjusted)],"&gt;="&amp;H$2,Table2[Date Notified (Adjusted)],"&lt;"&amp;I$2,Table2[Calculated Location],"*"&amp;$D12&amp;"*")</f>
        <v>#DIV/0!</v>
      </c>
      <c r="I12" s="160" t="e">
        <f ca="1">COUNTIFS(Table2[Date Notified (Adjusted)],"&gt;="&amp;I$2,Table2[Date Notified (Adjusted)],"&lt;"&amp;J$2,Table2[DNAdj dif DN],"same",Table2[Calculated Location],"*"&amp;$D12&amp;"*")/COUNTIFS(Table2[Date Notified (Adjusted)],"&gt;="&amp;I$2,Table2[Date Notified (Adjusted)],"&lt;"&amp;J$2,Table2[Calculated Location],"*"&amp;$D12&amp;"*")</f>
        <v>#DIV/0!</v>
      </c>
      <c r="J12" s="160" t="e">
        <f ca="1">COUNTIFS(Table2[Date Notified (Adjusted)],"&gt;="&amp;J$2,Table2[Date Notified (Adjusted)],"&lt;"&amp;K$2,Table2[DNAdj dif DN],"same",Table2[Calculated Location],"*"&amp;$D12&amp;"*")/COUNTIFS(Table2[Date Notified (Adjusted)],"&gt;="&amp;J$2,Table2[Date Notified (Adjusted)],"&lt;"&amp;K$2,Table2[Calculated Location],"*"&amp;$D12&amp;"*")</f>
        <v>#DIV/0!</v>
      </c>
      <c r="K12" s="160" t="e">
        <f ca="1">COUNTIFS(Table2[Date Notified (Adjusted)],"&gt;="&amp;K$2,Table2[Date Notified (Adjusted)],"&lt;"&amp;L$2,Table2[DNAdj dif DN],"same",Table2[Calculated Location],"*"&amp;$D12&amp;"*")/COUNTIFS(Table2[Date Notified (Adjusted)],"&gt;="&amp;K$2,Table2[Date Notified (Adjusted)],"&lt;"&amp;L$2,Table2[Calculated Location],"*"&amp;$D12&amp;"*")</f>
        <v>#DIV/0!</v>
      </c>
      <c r="L12" s="160" t="e">
        <f ca="1">COUNTIFS(Table2[Date Notified (Adjusted)],"&gt;="&amp;L$2,Table2[Date Notified (Adjusted)],"&lt;"&amp;M$2,Table2[DNAdj dif DN],"same",Table2[Calculated Location],"*"&amp;$D12&amp;"*")/COUNTIFS(Table2[Date Notified (Adjusted)],"&gt;="&amp;L$2,Table2[Date Notified (Adjusted)],"&lt;"&amp;M$2,Table2[Calculated Location],"*"&amp;$D12&amp;"*")</f>
        <v>#DIV/0!</v>
      </c>
      <c r="M12" s="160" t="e">
        <f ca="1">COUNTIFS(Table2[Date Notified (Adjusted)],"&gt;="&amp;M$2,Table2[Date Notified (Adjusted)],"&lt;"&amp;N$2,Table2[DNAdj dif DN],"same",Table2[Calculated Location],"*"&amp;$D12&amp;"*")/COUNTIFS(Table2[Date Notified (Adjusted)],"&gt;="&amp;M$2,Table2[Date Notified (Adjusted)],"&lt;"&amp;N$2,Table2[Calculated Location],"*"&amp;$D12&amp;"*")</f>
        <v>#DIV/0!</v>
      </c>
      <c r="N12" s="160" t="e">
        <f ca="1">COUNTIFS(Table2[Date Notified (Adjusted)],"&gt;="&amp;N$2,Table2[Date Notified (Adjusted)],"&lt;"&amp;O$2,Table2[DNAdj dif DN],"same",Table2[Calculated Location],"*"&amp;$D12&amp;"*")/COUNTIFS(Table2[Date Notified (Adjusted)],"&gt;="&amp;N$2,Table2[Date Notified (Adjusted)],"&lt;"&amp;O$2,Table2[Calculated Location],"*"&amp;$D12&amp;"*")</f>
        <v>#DIV/0!</v>
      </c>
      <c r="O12" s="160" t="e">
        <f ca="1">COUNTIFS(Table2[Date Notified (Adjusted)],"&gt;="&amp;O$2,Table2[Date Notified (Adjusted)],"&lt;"&amp;P$2,Table2[DNAdj dif DN],"same",Table2[Calculated Location],"*"&amp;$D12&amp;"*")/COUNTIFS(Table2[Date Notified (Adjusted)],"&gt;="&amp;O$2,Table2[Date Notified (Adjusted)],"&lt;"&amp;P$2,Table2[Calculated Location],"*"&amp;$D12&amp;"*")</f>
        <v>#DIV/0!</v>
      </c>
      <c r="P12" s="160" t="e">
        <f ca="1">COUNTIFS(Table2[Date Notified (Adjusted)],"&gt;="&amp;P$2,Table2[Date Notified (Adjusted)],"&lt;"&amp;Q$2,Table2[DNAdj dif DN],"same",Table2[Calculated Location],"*"&amp;$D12&amp;"*")/COUNTIFS(Table2[Date Notified (Adjusted)],"&gt;="&amp;P$2,Table2[Date Notified (Adjusted)],"&lt;"&amp;Q$2,Table2[Calculated Location],"*"&amp;$D12&amp;"*")</f>
        <v>#DIV/0!</v>
      </c>
      <c r="Q12" s="160" t="e">
        <f ca="1">COUNTIFS(Table2[Date Notified (Adjusted)],"&gt;="&amp;Q$2,Table2[Date Notified (Adjusted)],"&lt;"&amp;R$2,Table2[DNAdj dif DN],"same",Table2[Calculated Location],"*"&amp;$D12&amp;"*")/COUNTIFS(Table2[Date Notified (Adjusted)],"&gt;="&amp;Q$2,Table2[Date Notified (Adjusted)],"&lt;"&amp;R$2,Table2[Calculated Location],"*"&amp;$D12&amp;"*")</f>
        <v>#DIV/0!</v>
      </c>
      <c r="R12" s="160" t="e">
        <f ca="1">COUNTIFS(Table2[Date Notified (Adjusted)],"&gt;="&amp;R$2,Table2[Date Notified (Adjusted)],"&lt;"&amp;S$2,Table2[DNAdj dif DN],"same",Table2[Calculated Location],"*"&amp;$D12&amp;"*")/COUNTIFS(Table2[Date Notified (Adjusted)],"&gt;="&amp;R$2,Table2[Date Notified (Adjusted)],"&lt;"&amp;S$2,Table2[Calculated Location],"*"&amp;$D12&amp;"*")</f>
        <v>#DIV/0!</v>
      </c>
      <c r="S12" s="160" t="e">
        <f ca="1">COUNTIFS(Table2[Date Notified (Adjusted)],"&gt;="&amp;S$2,Table2[Date Notified (Adjusted)],"&lt;"&amp;T$2,Table2[DNAdj dif DN],"same",Table2[Calculated Location],"*"&amp;$D12&amp;"*")/COUNTIFS(Table2[Date Notified (Adjusted)],"&gt;="&amp;S$2,Table2[Date Notified (Adjusted)],"&lt;"&amp;T$2,Table2[Calculated Location],"*"&amp;$D12&amp;"*")</f>
        <v>#DIV/0!</v>
      </c>
      <c r="T12" s="160" t="e">
        <f ca="1">COUNTIFS(Table2[Date Notified (Adjusted)],"&gt;="&amp;T$2,Table2[Date Notified (Adjusted)],"&lt;"&amp;U$2,Table2[DNAdj dif DN],"same",Table2[Calculated Location],"*"&amp;$D12&amp;"*")/COUNTIFS(Table2[Date Notified (Adjusted)],"&gt;="&amp;T$2,Table2[Date Notified (Adjusted)],"&lt;"&amp;U$2,Table2[Calculated Location],"*"&amp;$D12&amp;"*")</f>
        <v>#DIV/0!</v>
      </c>
      <c r="U12" s="157"/>
      <c r="V12" s="157"/>
      <c r="W12" s="157">
        <f ca="1">COUNTIFS(Table2[Date Notified (Adjusted)],"&gt;="&amp;start125,Table2[Date Notified (Adjusted)],"&lt;="&amp;closeREP,Table2[Calculated Location],"*"&amp;$D12&amp;"*",Table2[DNAdj dif DN],"same")</f>
        <v>0</v>
      </c>
      <c r="X12" s="160" t="e">
        <f t="shared" ca="1" si="1"/>
        <v>#DIV/0!</v>
      </c>
      <c r="Y12" s="221">
        <f ca="1">COUNTIFS(Table2[Date Notified (Adjusted)],"&gt;="&amp;start125,Table2[Date Notified (Adjusted)],"&lt;="&amp;closeREP,Table2[Calculated Location],"*"&amp;$D12&amp;"*")</f>
        <v>0</v>
      </c>
    </row>
    <row r="13" spans="2:25" x14ac:dyDescent="0.25">
      <c r="B13" s="222" t="s">
        <v>106</v>
      </c>
      <c r="C13" s="161"/>
      <c r="D13" s="162" t="s">
        <v>125</v>
      </c>
      <c r="E13" s="163" t="e">
        <f ca="1">COUNTIFS(Table2[Date Notified (Adjusted)],"&gt;="&amp;E$2,Table2[Date Notified (Adjusted)],"&lt;"&amp;F$2,Table2[DNAdj dif DN],"same",Table2[Calculated Location],"*"&amp;$D13&amp;"*")/COUNTIFS(Table2[Date Notified (Adjusted)],"&gt;="&amp;E$2,Table2[Date Notified (Adjusted)],"&lt;"&amp;F$2,Table2[Calculated Location],"*"&amp;$D13&amp;"*")</f>
        <v>#DIV/0!</v>
      </c>
      <c r="F13" s="164" t="e">
        <f ca="1">COUNTIFS(Table2[Date Notified (Adjusted)],"&gt;="&amp;F$2,Table2[Date Notified (Adjusted)],"&lt;"&amp;G$2,Table2[DNAdj dif DN],"same",Table2[Calculated Location],"*"&amp;$D13&amp;"*")/COUNTIFS(Table2[Date Notified (Adjusted)],"&gt;="&amp;F$2,Table2[Date Notified (Adjusted)],"&lt;"&amp;G$2,Table2[Calculated Location],"*"&amp;$D13&amp;"*")</f>
        <v>#DIV/0!</v>
      </c>
      <c r="G13" s="164" t="e">
        <f ca="1">COUNTIFS(Table2[Date Notified (Adjusted)],"&gt;="&amp;G$2,Table2[Date Notified (Adjusted)],"&lt;"&amp;H$2,Table2[DNAdj dif DN],"same",Table2[Calculated Location],"*"&amp;$D13&amp;"*")/COUNTIFS(Table2[Date Notified (Adjusted)],"&gt;="&amp;G$2,Table2[Date Notified (Adjusted)],"&lt;"&amp;H$2,Table2[Calculated Location],"*"&amp;$D13&amp;"*")</f>
        <v>#DIV/0!</v>
      </c>
      <c r="H13" s="164" t="e">
        <f ca="1">COUNTIFS(Table2[Date Notified (Adjusted)],"&gt;="&amp;H$2,Table2[Date Notified (Adjusted)],"&lt;"&amp;I$2,Table2[DNAdj dif DN],"same",Table2[Calculated Location],"*"&amp;$D13&amp;"*")/COUNTIFS(Table2[Date Notified (Adjusted)],"&gt;="&amp;H$2,Table2[Date Notified (Adjusted)],"&lt;"&amp;I$2,Table2[Calculated Location],"*"&amp;$D13&amp;"*")</f>
        <v>#DIV/0!</v>
      </c>
      <c r="I13" s="164" t="e">
        <f ca="1">COUNTIFS(Table2[Date Notified (Adjusted)],"&gt;="&amp;I$2,Table2[Date Notified (Adjusted)],"&lt;"&amp;J$2,Table2[DNAdj dif DN],"same",Table2[Calculated Location],"*"&amp;$D13&amp;"*")/COUNTIFS(Table2[Date Notified (Adjusted)],"&gt;="&amp;I$2,Table2[Date Notified (Adjusted)],"&lt;"&amp;J$2,Table2[Calculated Location],"*"&amp;$D13&amp;"*")</f>
        <v>#DIV/0!</v>
      </c>
      <c r="J13" s="164" t="e">
        <f ca="1">COUNTIFS(Table2[Date Notified (Adjusted)],"&gt;="&amp;J$2,Table2[Date Notified (Adjusted)],"&lt;"&amp;K$2,Table2[DNAdj dif DN],"same",Table2[Calculated Location],"*"&amp;$D13&amp;"*")/COUNTIFS(Table2[Date Notified (Adjusted)],"&gt;="&amp;J$2,Table2[Date Notified (Adjusted)],"&lt;"&amp;K$2,Table2[Calculated Location],"*"&amp;$D13&amp;"*")</f>
        <v>#DIV/0!</v>
      </c>
      <c r="K13" s="164" t="e">
        <f ca="1">COUNTIFS(Table2[Date Notified (Adjusted)],"&gt;="&amp;K$2,Table2[Date Notified (Adjusted)],"&lt;"&amp;L$2,Table2[DNAdj dif DN],"same",Table2[Calculated Location],"*"&amp;$D13&amp;"*")/COUNTIFS(Table2[Date Notified (Adjusted)],"&gt;="&amp;K$2,Table2[Date Notified (Adjusted)],"&lt;"&amp;L$2,Table2[Calculated Location],"*"&amp;$D13&amp;"*")</f>
        <v>#DIV/0!</v>
      </c>
      <c r="L13" s="164" t="e">
        <f ca="1">COUNTIFS(Table2[Date Notified (Adjusted)],"&gt;="&amp;L$2,Table2[Date Notified (Adjusted)],"&lt;"&amp;M$2,Table2[DNAdj dif DN],"same",Table2[Calculated Location],"*"&amp;$D13&amp;"*")/COUNTIFS(Table2[Date Notified (Adjusted)],"&gt;="&amp;L$2,Table2[Date Notified (Adjusted)],"&lt;"&amp;M$2,Table2[Calculated Location],"*"&amp;$D13&amp;"*")</f>
        <v>#DIV/0!</v>
      </c>
      <c r="M13" s="164" t="e">
        <f ca="1">COUNTIFS(Table2[Date Notified (Adjusted)],"&gt;="&amp;M$2,Table2[Date Notified (Adjusted)],"&lt;"&amp;N$2,Table2[DNAdj dif DN],"same",Table2[Calculated Location],"*"&amp;$D13&amp;"*")/COUNTIFS(Table2[Date Notified (Adjusted)],"&gt;="&amp;M$2,Table2[Date Notified (Adjusted)],"&lt;"&amp;N$2,Table2[Calculated Location],"*"&amp;$D13&amp;"*")</f>
        <v>#DIV/0!</v>
      </c>
      <c r="N13" s="164" t="e">
        <f ca="1">COUNTIFS(Table2[Date Notified (Adjusted)],"&gt;="&amp;N$2,Table2[Date Notified (Adjusted)],"&lt;"&amp;O$2,Table2[DNAdj dif DN],"same",Table2[Calculated Location],"*"&amp;$D13&amp;"*")/COUNTIFS(Table2[Date Notified (Adjusted)],"&gt;="&amp;N$2,Table2[Date Notified (Adjusted)],"&lt;"&amp;O$2,Table2[Calculated Location],"*"&amp;$D13&amp;"*")</f>
        <v>#DIV/0!</v>
      </c>
      <c r="O13" s="164" t="e">
        <f ca="1">COUNTIFS(Table2[Date Notified (Adjusted)],"&gt;="&amp;O$2,Table2[Date Notified (Adjusted)],"&lt;"&amp;P$2,Table2[DNAdj dif DN],"same",Table2[Calculated Location],"*"&amp;$D13&amp;"*")/COUNTIFS(Table2[Date Notified (Adjusted)],"&gt;="&amp;O$2,Table2[Date Notified (Adjusted)],"&lt;"&amp;P$2,Table2[Calculated Location],"*"&amp;$D13&amp;"*")</f>
        <v>#DIV/0!</v>
      </c>
      <c r="P13" s="164" t="e">
        <f ca="1">COUNTIFS(Table2[Date Notified (Adjusted)],"&gt;="&amp;P$2,Table2[Date Notified (Adjusted)],"&lt;"&amp;Q$2,Table2[DNAdj dif DN],"same",Table2[Calculated Location],"*"&amp;$D13&amp;"*")/COUNTIFS(Table2[Date Notified (Adjusted)],"&gt;="&amp;P$2,Table2[Date Notified (Adjusted)],"&lt;"&amp;Q$2,Table2[Calculated Location],"*"&amp;$D13&amp;"*")</f>
        <v>#DIV/0!</v>
      </c>
      <c r="Q13" s="164" t="e">
        <f ca="1">COUNTIFS(Table2[Date Notified (Adjusted)],"&gt;="&amp;Q$2,Table2[Date Notified (Adjusted)],"&lt;"&amp;R$2,Table2[DNAdj dif DN],"same",Table2[Calculated Location],"*"&amp;$D13&amp;"*")/COUNTIFS(Table2[Date Notified (Adjusted)],"&gt;="&amp;Q$2,Table2[Date Notified (Adjusted)],"&lt;"&amp;R$2,Table2[Calculated Location],"*"&amp;$D13&amp;"*")</f>
        <v>#DIV/0!</v>
      </c>
      <c r="R13" s="164" t="e">
        <f ca="1">COUNTIFS(Table2[Date Notified (Adjusted)],"&gt;="&amp;R$2,Table2[Date Notified (Adjusted)],"&lt;"&amp;S$2,Table2[DNAdj dif DN],"same",Table2[Calculated Location],"*"&amp;$D13&amp;"*")/COUNTIFS(Table2[Date Notified (Adjusted)],"&gt;="&amp;R$2,Table2[Date Notified (Adjusted)],"&lt;"&amp;S$2,Table2[Calculated Location],"*"&amp;$D13&amp;"*")</f>
        <v>#DIV/0!</v>
      </c>
      <c r="S13" s="164" t="e">
        <f ca="1">COUNTIFS(Table2[Date Notified (Adjusted)],"&gt;="&amp;S$2,Table2[Date Notified (Adjusted)],"&lt;"&amp;T$2,Table2[DNAdj dif DN],"same",Table2[Calculated Location],"*"&amp;$D13&amp;"*")/COUNTIFS(Table2[Date Notified (Adjusted)],"&gt;="&amp;S$2,Table2[Date Notified (Adjusted)],"&lt;"&amp;T$2,Table2[Calculated Location],"*"&amp;$D13&amp;"*")</f>
        <v>#DIV/0!</v>
      </c>
      <c r="T13" s="164" t="e">
        <f ca="1">COUNTIFS(Table2[Date Notified (Adjusted)],"&gt;="&amp;T$2,Table2[Date Notified (Adjusted)],"&lt;"&amp;U$2,Table2[DNAdj dif DN],"same",Table2[Calculated Location],"*"&amp;$D13&amp;"*")/COUNTIFS(Table2[Date Notified (Adjusted)],"&gt;="&amp;T$2,Table2[Date Notified (Adjusted)],"&lt;"&amp;U$2,Table2[Calculated Location],"*"&amp;$D13&amp;"*")</f>
        <v>#DIV/0!</v>
      </c>
      <c r="U13" s="161"/>
      <c r="V13" s="161"/>
      <c r="W13" s="161">
        <f ca="1">COUNTIFS(Table2[Date Notified (Adjusted)],"&gt;="&amp;start125,Table2[Date Notified (Adjusted)],"&lt;="&amp;closeREP,Table2[Calculated Location],"*"&amp;$D13&amp;"*",Table2[DNAdj dif DN],"same")</f>
        <v>0</v>
      </c>
      <c r="X13" s="164" t="e">
        <f t="shared" ca="1" si="1"/>
        <v>#DIV/0!</v>
      </c>
      <c r="Y13" s="223">
        <f ca="1">COUNTIFS(Table2[Date Notified (Adjusted)],"&gt;="&amp;start125,Table2[Date Notified (Adjusted)],"&lt;="&amp;closeREP,Table2[Calculated Location],"*"&amp;$D13&amp;"*")</f>
        <v>0</v>
      </c>
    </row>
    <row r="14" spans="2:25" x14ac:dyDescent="0.25">
      <c r="B14" s="222" t="s">
        <v>107</v>
      </c>
      <c r="C14" s="161"/>
      <c r="D14" s="162" t="s">
        <v>126</v>
      </c>
      <c r="E14" s="163" t="e">
        <f ca="1">COUNTIFS(Table2[Date Notified (Adjusted)],"&gt;="&amp;E$2,Table2[Date Notified (Adjusted)],"&lt;"&amp;F$2,Table2[DNAdj dif DN],"same",Table2[Calculated Location],"*"&amp;$D14&amp;"*")/COUNTIFS(Table2[Date Notified (Adjusted)],"&gt;="&amp;E$2,Table2[Date Notified (Adjusted)],"&lt;"&amp;F$2,Table2[Calculated Location],"*"&amp;$D14&amp;"*")</f>
        <v>#DIV/0!</v>
      </c>
      <c r="F14" s="164" t="e">
        <f ca="1">COUNTIFS(Table2[Date Notified (Adjusted)],"&gt;="&amp;F$2,Table2[Date Notified (Adjusted)],"&lt;"&amp;G$2,Table2[DNAdj dif DN],"same",Table2[Calculated Location],"*"&amp;$D14&amp;"*")/COUNTIFS(Table2[Date Notified (Adjusted)],"&gt;="&amp;F$2,Table2[Date Notified (Adjusted)],"&lt;"&amp;G$2,Table2[Calculated Location],"*"&amp;$D14&amp;"*")</f>
        <v>#DIV/0!</v>
      </c>
      <c r="G14" s="164" t="e">
        <f ca="1">COUNTIFS(Table2[Date Notified (Adjusted)],"&gt;="&amp;G$2,Table2[Date Notified (Adjusted)],"&lt;"&amp;H$2,Table2[DNAdj dif DN],"same",Table2[Calculated Location],"*"&amp;$D14&amp;"*")/COUNTIFS(Table2[Date Notified (Adjusted)],"&gt;="&amp;G$2,Table2[Date Notified (Adjusted)],"&lt;"&amp;H$2,Table2[Calculated Location],"*"&amp;$D14&amp;"*")</f>
        <v>#DIV/0!</v>
      </c>
      <c r="H14" s="164" t="e">
        <f ca="1">COUNTIFS(Table2[Date Notified (Adjusted)],"&gt;="&amp;H$2,Table2[Date Notified (Adjusted)],"&lt;"&amp;I$2,Table2[DNAdj dif DN],"same",Table2[Calculated Location],"*"&amp;$D14&amp;"*")/COUNTIFS(Table2[Date Notified (Adjusted)],"&gt;="&amp;H$2,Table2[Date Notified (Adjusted)],"&lt;"&amp;I$2,Table2[Calculated Location],"*"&amp;$D14&amp;"*")</f>
        <v>#DIV/0!</v>
      </c>
      <c r="I14" s="164" t="e">
        <f ca="1">COUNTIFS(Table2[Date Notified (Adjusted)],"&gt;="&amp;I$2,Table2[Date Notified (Adjusted)],"&lt;"&amp;J$2,Table2[DNAdj dif DN],"same",Table2[Calculated Location],"*"&amp;$D14&amp;"*")/COUNTIFS(Table2[Date Notified (Adjusted)],"&gt;="&amp;I$2,Table2[Date Notified (Adjusted)],"&lt;"&amp;J$2,Table2[Calculated Location],"*"&amp;$D14&amp;"*")</f>
        <v>#DIV/0!</v>
      </c>
      <c r="J14" s="164" t="e">
        <f ca="1">COUNTIFS(Table2[Date Notified (Adjusted)],"&gt;="&amp;J$2,Table2[Date Notified (Adjusted)],"&lt;"&amp;K$2,Table2[DNAdj dif DN],"same",Table2[Calculated Location],"*"&amp;$D14&amp;"*")/COUNTIFS(Table2[Date Notified (Adjusted)],"&gt;="&amp;J$2,Table2[Date Notified (Adjusted)],"&lt;"&amp;K$2,Table2[Calculated Location],"*"&amp;$D14&amp;"*")</f>
        <v>#DIV/0!</v>
      </c>
      <c r="K14" s="164" t="e">
        <f ca="1">COUNTIFS(Table2[Date Notified (Adjusted)],"&gt;="&amp;K$2,Table2[Date Notified (Adjusted)],"&lt;"&amp;L$2,Table2[DNAdj dif DN],"same",Table2[Calculated Location],"*"&amp;$D14&amp;"*")/COUNTIFS(Table2[Date Notified (Adjusted)],"&gt;="&amp;K$2,Table2[Date Notified (Adjusted)],"&lt;"&amp;L$2,Table2[Calculated Location],"*"&amp;$D14&amp;"*")</f>
        <v>#DIV/0!</v>
      </c>
      <c r="L14" s="164" t="e">
        <f ca="1">COUNTIFS(Table2[Date Notified (Adjusted)],"&gt;="&amp;L$2,Table2[Date Notified (Adjusted)],"&lt;"&amp;M$2,Table2[DNAdj dif DN],"same",Table2[Calculated Location],"*"&amp;$D14&amp;"*")/COUNTIFS(Table2[Date Notified (Adjusted)],"&gt;="&amp;L$2,Table2[Date Notified (Adjusted)],"&lt;"&amp;M$2,Table2[Calculated Location],"*"&amp;$D14&amp;"*")</f>
        <v>#DIV/0!</v>
      </c>
      <c r="M14" s="164" t="e">
        <f ca="1">COUNTIFS(Table2[Date Notified (Adjusted)],"&gt;="&amp;M$2,Table2[Date Notified (Adjusted)],"&lt;"&amp;N$2,Table2[DNAdj dif DN],"same",Table2[Calculated Location],"*"&amp;$D14&amp;"*")/COUNTIFS(Table2[Date Notified (Adjusted)],"&gt;="&amp;M$2,Table2[Date Notified (Adjusted)],"&lt;"&amp;N$2,Table2[Calculated Location],"*"&amp;$D14&amp;"*")</f>
        <v>#DIV/0!</v>
      </c>
      <c r="N14" s="164" t="e">
        <f ca="1">COUNTIFS(Table2[Date Notified (Adjusted)],"&gt;="&amp;N$2,Table2[Date Notified (Adjusted)],"&lt;"&amp;O$2,Table2[DNAdj dif DN],"same",Table2[Calculated Location],"*"&amp;$D14&amp;"*")/COUNTIFS(Table2[Date Notified (Adjusted)],"&gt;="&amp;N$2,Table2[Date Notified (Adjusted)],"&lt;"&amp;O$2,Table2[Calculated Location],"*"&amp;$D14&amp;"*")</f>
        <v>#DIV/0!</v>
      </c>
      <c r="O14" s="164" t="e">
        <f ca="1">COUNTIFS(Table2[Date Notified (Adjusted)],"&gt;="&amp;O$2,Table2[Date Notified (Adjusted)],"&lt;"&amp;P$2,Table2[DNAdj dif DN],"same",Table2[Calculated Location],"*"&amp;$D14&amp;"*")/COUNTIFS(Table2[Date Notified (Adjusted)],"&gt;="&amp;O$2,Table2[Date Notified (Adjusted)],"&lt;"&amp;P$2,Table2[Calculated Location],"*"&amp;$D14&amp;"*")</f>
        <v>#DIV/0!</v>
      </c>
      <c r="P14" s="164" t="e">
        <f ca="1">COUNTIFS(Table2[Date Notified (Adjusted)],"&gt;="&amp;P$2,Table2[Date Notified (Adjusted)],"&lt;"&amp;Q$2,Table2[DNAdj dif DN],"same",Table2[Calculated Location],"*"&amp;$D14&amp;"*")/COUNTIFS(Table2[Date Notified (Adjusted)],"&gt;="&amp;P$2,Table2[Date Notified (Adjusted)],"&lt;"&amp;Q$2,Table2[Calculated Location],"*"&amp;$D14&amp;"*")</f>
        <v>#DIV/0!</v>
      </c>
      <c r="Q14" s="164" t="e">
        <f ca="1">COUNTIFS(Table2[Date Notified (Adjusted)],"&gt;="&amp;Q$2,Table2[Date Notified (Adjusted)],"&lt;"&amp;R$2,Table2[DNAdj dif DN],"same",Table2[Calculated Location],"*"&amp;$D14&amp;"*")/COUNTIFS(Table2[Date Notified (Adjusted)],"&gt;="&amp;Q$2,Table2[Date Notified (Adjusted)],"&lt;"&amp;R$2,Table2[Calculated Location],"*"&amp;$D14&amp;"*")</f>
        <v>#DIV/0!</v>
      </c>
      <c r="R14" s="164" t="e">
        <f ca="1">COUNTIFS(Table2[Date Notified (Adjusted)],"&gt;="&amp;R$2,Table2[Date Notified (Adjusted)],"&lt;"&amp;S$2,Table2[DNAdj dif DN],"same",Table2[Calculated Location],"*"&amp;$D14&amp;"*")/COUNTIFS(Table2[Date Notified (Adjusted)],"&gt;="&amp;R$2,Table2[Date Notified (Adjusted)],"&lt;"&amp;S$2,Table2[Calculated Location],"*"&amp;$D14&amp;"*")</f>
        <v>#DIV/0!</v>
      </c>
      <c r="S14" s="164" t="e">
        <f ca="1">COUNTIFS(Table2[Date Notified (Adjusted)],"&gt;="&amp;S$2,Table2[Date Notified (Adjusted)],"&lt;"&amp;T$2,Table2[DNAdj dif DN],"same",Table2[Calculated Location],"*"&amp;$D14&amp;"*")/COUNTIFS(Table2[Date Notified (Adjusted)],"&gt;="&amp;S$2,Table2[Date Notified (Adjusted)],"&lt;"&amp;T$2,Table2[Calculated Location],"*"&amp;$D14&amp;"*")</f>
        <v>#DIV/0!</v>
      </c>
      <c r="T14" s="164" t="e">
        <f ca="1">COUNTIFS(Table2[Date Notified (Adjusted)],"&gt;="&amp;T$2,Table2[Date Notified (Adjusted)],"&lt;"&amp;U$2,Table2[DNAdj dif DN],"same",Table2[Calculated Location],"*"&amp;$D14&amp;"*")/COUNTIFS(Table2[Date Notified (Adjusted)],"&gt;="&amp;T$2,Table2[Date Notified (Adjusted)],"&lt;"&amp;U$2,Table2[Calculated Location],"*"&amp;$D14&amp;"*")</f>
        <v>#DIV/0!</v>
      </c>
      <c r="U14" s="161"/>
      <c r="V14" s="161"/>
      <c r="W14" s="161">
        <f ca="1">COUNTIFS(Table2[Date Notified (Adjusted)],"&gt;="&amp;start125,Table2[Date Notified (Adjusted)],"&lt;="&amp;closeREP,Table2[Calculated Location],"*"&amp;$D14&amp;"*",Table2[DNAdj dif DN],"same")</f>
        <v>0</v>
      </c>
      <c r="X14" s="164" t="e">
        <f t="shared" ca="1" si="1"/>
        <v>#DIV/0!</v>
      </c>
      <c r="Y14" s="223">
        <f ca="1">COUNTIFS(Table2[Date Notified (Adjusted)],"&gt;="&amp;start125,Table2[Date Notified (Adjusted)],"&lt;="&amp;closeREP,Table2[Calculated Location],"*"&amp;$D14&amp;"*")</f>
        <v>0</v>
      </c>
    </row>
    <row r="15" spans="2:25" x14ac:dyDescent="0.25">
      <c r="B15" s="222" t="s">
        <v>108</v>
      </c>
      <c r="C15" s="161"/>
      <c r="D15" s="162" t="s">
        <v>127</v>
      </c>
      <c r="E15" s="163" t="e">
        <f ca="1">COUNTIFS(Table2[Date Notified (Adjusted)],"&gt;="&amp;E$2,Table2[Date Notified (Adjusted)],"&lt;"&amp;F$2,Table2[DNAdj dif DN],"same",Table2[Calculated Location],"*"&amp;$D15&amp;"*")/COUNTIFS(Table2[Date Notified (Adjusted)],"&gt;="&amp;E$2,Table2[Date Notified (Adjusted)],"&lt;"&amp;F$2,Table2[Calculated Location],"*"&amp;$D15&amp;"*")</f>
        <v>#DIV/0!</v>
      </c>
      <c r="F15" s="164" t="e">
        <f ca="1">COUNTIFS(Table2[Date Notified (Adjusted)],"&gt;="&amp;F$2,Table2[Date Notified (Adjusted)],"&lt;"&amp;G$2,Table2[DNAdj dif DN],"same",Table2[Calculated Location],"*"&amp;$D15&amp;"*")/COUNTIFS(Table2[Date Notified (Adjusted)],"&gt;="&amp;F$2,Table2[Date Notified (Adjusted)],"&lt;"&amp;G$2,Table2[Calculated Location],"*"&amp;$D15&amp;"*")</f>
        <v>#DIV/0!</v>
      </c>
      <c r="G15" s="164" t="e">
        <f ca="1">COUNTIFS(Table2[Date Notified (Adjusted)],"&gt;="&amp;G$2,Table2[Date Notified (Adjusted)],"&lt;"&amp;H$2,Table2[DNAdj dif DN],"same",Table2[Calculated Location],"*"&amp;$D15&amp;"*")/COUNTIFS(Table2[Date Notified (Adjusted)],"&gt;="&amp;G$2,Table2[Date Notified (Adjusted)],"&lt;"&amp;H$2,Table2[Calculated Location],"*"&amp;$D15&amp;"*")</f>
        <v>#DIV/0!</v>
      </c>
      <c r="H15" s="164" t="e">
        <f ca="1">COUNTIFS(Table2[Date Notified (Adjusted)],"&gt;="&amp;H$2,Table2[Date Notified (Adjusted)],"&lt;"&amp;I$2,Table2[DNAdj dif DN],"same",Table2[Calculated Location],"*"&amp;$D15&amp;"*")/COUNTIFS(Table2[Date Notified (Adjusted)],"&gt;="&amp;H$2,Table2[Date Notified (Adjusted)],"&lt;"&amp;I$2,Table2[Calculated Location],"*"&amp;$D15&amp;"*")</f>
        <v>#DIV/0!</v>
      </c>
      <c r="I15" s="164" t="e">
        <f ca="1">COUNTIFS(Table2[Date Notified (Adjusted)],"&gt;="&amp;I$2,Table2[Date Notified (Adjusted)],"&lt;"&amp;J$2,Table2[DNAdj dif DN],"same",Table2[Calculated Location],"*"&amp;$D15&amp;"*")/COUNTIFS(Table2[Date Notified (Adjusted)],"&gt;="&amp;I$2,Table2[Date Notified (Adjusted)],"&lt;"&amp;J$2,Table2[Calculated Location],"*"&amp;$D15&amp;"*")</f>
        <v>#DIV/0!</v>
      </c>
      <c r="J15" s="164" t="e">
        <f ca="1">COUNTIFS(Table2[Date Notified (Adjusted)],"&gt;="&amp;J$2,Table2[Date Notified (Adjusted)],"&lt;"&amp;K$2,Table2[DNAdj dif DN],"same",Table2[Calculated Location],"*"&amp;$D15&amp;"*")/COUNTIFS(Table2[Date Notified (Adjusted)],"&gt;="&amp;J$2,Table2[Date Notified (Adjusted)],"&lt;"&amp;K$2,Table2[Calculated Location],"*"&amp;$D15&amp;"*")</f>
        <v>#DIV/0!</v>
      </c>
      <c r="K15" s="164" t="e">
        <f ca="1">COUNTIFS(Table2[Date Notified (Adjusted)],"&gt;="&amp;K$2,Table2[Date Notified (Adjusted)],"&lt;"&amp;L$2,Table2[DNAdj dif DN],"same",Table2[Calculated Location],"*"&amp;$D15&amp;"*")/COUNTIFS(Table2[Date Notified (Adjusted)],"&gt;="&amp;K$2,Table2[Date Notified (Adjusted)],"&lt;"&amp;L$2,Table2[Calculated Location],"*"&amp;$D15&amp;"*")</f>
        <v>#DIV/0!</v>
      </c>
      <c r="L15" s="164" t="e">
        <f ca="1">COUNTIFS(Table2[Date Notified (Adjusted)],"&gt;="&amp;L$2,Table2[Date Notified (Adjusted)],"&lt;"&amp;M$2,Table2[DNAdj dif DN],"same",Table2[Calculated Location],"*"&amp;$D15&amp;"*")/COUNTIFS(Table2[Date Notified (Adjusted)],"&gt;="&amp;L$2,Table2[Date Notified (Adjusted)],"&lt;"&amp;M$2,Table2[Calculated Location],"*"&amp;$D15&amp;"*")</f>
        <v>#DIV/0!</v>
      </c>
      <c r="M15" s="164" t="e">
        <f ca="1">COUNTIFS(Table2[Date Notified (Adjusted)],"&gt;="&amp;M$2,Table2[Date Notified (Adjusted)],"&lt;"&amp;N$2,Table2[DNAdj dif DN],"same",Table2[Calculated Location],"*"&amp;$D15&amp;"*")/COUNTIFS(Table2[Date Notified (Adjusted)],"&gt;="&amp;M$2,Table2[Date Notified (Adjusted)],"&lt;"&amp;N$2,Table2[Calculated Location],"*"&amp;$D15&amp;"*")</f>
        <v>#DIV/0!</v>
      </c>
      <c r="N15" s="164" t="e">
        <f ca="1">COUNTIFS(Table2[Date Notified (Adjusted)],"&gt;="&amp;N$2,Table2[Date Notified (Adjusted)],"&lt;"&amp;O$2,Table2[DNAdj dif DN],"same",Table2[Calculated Location],"*"&amp;$D15&amp;"*")/COUNTIFS(Table2[Date Notified (Adjusted)],"&gt;="&amp;N$2,Table2[Date Notified (Adjusted)],"&lt;"&amp;O$2,Table2[Calculated Location],"*"&amp;$D15&amp;"*")</f>
        <v>#DIV/0!</v>
      </c>
      <c r="O15" s="164" t="e">
        <f ca="1">COUNTIFS(Table2[Date Notified (Adjusted)],"&gt;="&amp;O$2,Table2[Date Notified (Adjusted)],"&lt;"&amp;P$2,Table2[DNAdj dif DN],"same",Table2[Calculated Location],"*"&amp;$D15&amp;"*")/COUNTIFS(Table2[Date Notified (Adjusted)],"&gt;="&amp;O$2,Table2[Date Notified (Adjusted)],"&lt;"&amp;P$2,Table2[Calculated Location],"*"&amp;$D15&amp;"*")</f>
        <v>#DIV/0!</v>
      </c>
      <c r="P15" s="164" t="e">
        <f ca="1">COUNTIFS(Table2[Date Notified (Adjusted)],"&gt;="&amp;P$2,Table2[Date Notified (Adjusted)],"&lt;"&amp;Q$2,Table2[DNAdj dif DN],"same",Table2[Calculated Location],"*"&amp;$D15&amp;"*")/COUNTIFS(Table2[Date Notified (Adjusted)],"&gt;="&amp;P$2,Table2[Date Notified (Adjusted)],"&lt;"&amp;Q$2,Table2[Calculated Location],"*"&amp;$D15&amp;"*")</f>
        <v>#DIV/0!</v>
      </c>
      <c r="Q15" s="164" t="e">
        <f ca="1">COUNTIFS(Table2[Date Notified (Adjusted)],"&gt;="&amp;Q$2,Table2[Date Notified (Adjusted)],"&lt;"&amp;R$2,Table2[DNAdj dif DN],"same",Table2[Calculated Location],"*"&amp;$D15&amp;"*")/COUNTIFS(Table2[Date Notified (Adjusted)],"&gt;="&amp;Q$2,Table2[Date Notified (Adjusted)],"&lt;"&amp;R$2,Table2[Calculated Location],"*"&amp;$D15&amp;"*")</f>
        <v>#DIV/0!</v>
      </c>
      <c r="R15" s="164" t="e">
        <f ca="1">COUNTIFS(Table2[Date Notified (Adjusted)],"&gt;="&amp;R$2,Table2[Date Notified (Adjusted)],"&lt;"&amp;S$2,Table2[DNAdj dif DN],"same",Table2[Calculated Location],"*"&amp;$D15&amp;"*")/COUNTIFS(Table2[Date Notified (Adjusted)],"&gt;="&amp;R$2,Table2[Date Notified (Adjusted)],"&lt;"&amp;S$2,Table2[Calculated Location],"*"&amp;$D15&amp;"*")</f>
        <v>#DIV/0!</v>
      </c>
      <c r="S15" s="164" t="e">
        <f ca="1">COUNTIFS(Table2[Date Notified (Adjusted)],"&gt;="&amp;S$2,Table2[Date Notified (Adjusted)],"&lt;"&amp;T$2,Table2[DNAdj dif DN],"same",Table2[Calculated Location],"*"&amp;$D15&amp;"*")/COUNTIFS(Table2[Date Notified (Adjusted)],"&gt;="&amp;S$2,Table2[Date Notified (Adjusted)],"&lt;"&amp;T$2,Table2[Calculated Location],"*"&amp;$D15&amp;"*")</f>
        <v>#DIV/0!</v>
      </c>
      <c r="T15" s="164" t="e">
        <f ca="1">COUNTIFS(Table2[Date Notified (Adjusted)],"&gt;="&amp;T$2,Table2[Date Notified (Adjusted)],"&lt;"&amp;U$2,Table2[DNAdj dif DN],"same",Table2[Calculated Location],"*"&amp;$D15&amp;"*")/COUNTIFS(Table2[Date Notified (Adjusted)],"&gt;="&amp;T$2,Table2[Date Notified (Adjusted)],"&lt;"&amp;U$2,Table2[Calculated Location],"*"&amp;$D15&amp;"*")</f>
        <v>#DIV/0!</v>
      </c>
      <c r="U15" s="161"/>
      <c r="V15" s="161"/>
      <c r="W15" s="161">
        <f ca="1">COUNTIFS(Table2[Date Notified (Adjusted)],"&gt;="&amp;start125,Table2[Date Notified (Adjusted)],"&lt;="&amp;closeREP,Table2[Calculated Location],"*"&amp;$D15&amp;"*",Table2[DNAdj dif DN],"same")</f>
        <v>0</v>
      </c>
      <c r="X15" s="164" t="e">
        <f t="shared" ca="1" si="1"/>
        <v>#DIV/0!</v>
      </c>
      <c r="Y15" s="223">
        <f ca="1">COUNTIFS(Table2[Date Notified (Adjusted)],"&gt;="&amp;start125,Table2[Date Notified (Adjusted)],"&lt;="&amp;closeREP,Table2[Calculated Location],"*"&amp;$D15&amp;"*")</f>
        <v>0</v>
      </c>
    </row>
    <row r="16" spans="2:25" x14ac:dyDescent="0.25">
      <c r="B16" s="222" t="s">
        <v>109</v>
      </c>
      <c r="C16" s="161"/>
      <c r="D16" s="162" t="s">
        <v>128</v>
      </c>
      <c r="E16" s="163" t="e">
        <f ca="1">COUNTIFS(Table2[Date Notified (Adjusted)],"&gt;="&amp;E$2,Table2[Date Notified (Adjusted)],"&lt;"&amp;F$2,Table2[DNAdj dif DN],"same",Table2[Calculated Location],"*"&amp;$D16&amp;"*")/COUNTIFS(Table2[Date Notified (Adjusted)],"&gt;="&amp;E$2,Table2[Date Notified (Adjusted)],"&lt;"&amp;F$2,Table2[Calculated Location],"*"&amp;$D16&amp;"*")</f>
        <v>#DIV/0!</v>
      </c>
      <c r="F16" s="164" t="e">
        <f ca="1">COUNTIFS(Table2[Date Notified (Adjusted)],"&gt;="&amp;F$2,Table2[Date Notified (Adjusted)],"&lt;"&amp;G$2,Table2[DNAdj dif DN],"same",Table2[Calculated Location],"*"&amp;$D16&amp;"*")/COUNTIFS(Table2[Date Notified (Adjusted)],"&gt;="&amp;F$2,Table2[Date Notified (Adjusted)],"&lt;"&amp;G$2,Table2[Calculated Location],"*"&amp;$D16&amp;"*")</f>
        <v>#DIV/0!</v>
      </c>
      <c r="G16" s="164" t="e">
        <f ca="1">COUNTIFS(Table2[Date Notified (Adjusted)],"&gt;="&amp;G$2,Table2[Date Notified (Adjusted)],"&lt;"&amp;H$2,Table2[DNAdj dif DN],"same",Table2[Calculated Location],"*"&amp;$D16&amp;"*")/COUNTIFS(Table2[Date Notified (Adjusted)],"&gt;="&amp;G$2,Table2[Date Notified (Adjusted)],"&lt;"&amp;H$2,Table2[Calculated Location],"*"&amp;$D16&amp;"*")</f>
        <v>#DIV/0!</v>
      </c>
      <c r="H16" s="164" t="e">
        <f ca="1">COUNTIFS(Table2[Date Notified (Adjusted)],"&gt;="&amp;H$2,Table2[Date Notified (Adjusted)],"&lt;"&amp;I$2,Table2[DNAdj dif DN],"same",Table2[Calculated Location],"*"&amp;$D16&amp;"*")/COUNTIFS(Table2[Date Notified (Adjusted)],"&gt;="&amp;H$2,Table2[Date Notified (Adjusted)],"&lt;"&amp;I$2,Table2[Calculated Location],"*"&amp;$D16&amp;"*")</f>
        <v>#DIV/0!</v>
      </c>
      <c r="I16" s="164" t="e">
        <f ca="1">COUNTIFS(Table2[Date Notified (Adjusted)],"&gt;="&amp;I$2,Table2[Date Notified (Adjusted)],"&lt;"&amp;J$2,Table2[DNAdj dif DN],"same",Table2[Calculated Location],"*"&amp;$D16&amp;"*")/COUNTIFS(Table2[Date Notified (Adjusted)],"&gt;="&amp;I$2,Table2[Date Notified (Adjusted)],"&lt;"&amp;J$2,Table2[Calculated Location],"*"&amp;$D16&amp;"*")</f>
        <v>#DIV/0!</v>
      </c>
      <c r="J16" s="164" t="e">
        <f ca="1">COUNTIFS(Table2[Date Notified (Adjusted)],"&gt;="&amp;J$2,Table2[Date Notified (Adjusted)],"&lt;"&amp;K$2,Table2[DNAdj dif DN],"same",Table2[Calculated Location],"*"&amp;$D16&amp;"*")/COUNTIFS(Table2[Date Notified (Adjusted)],"&gt;="&amp;J$2,Table2[Date Notified (Adjusted)],"&lt;"&amp;K$2,Table2[Calculated Location],"*"&amp;$D16&amp;"*")</f>
        <v>#DIV/0!</v>
      </c>
      <c r="K16" s="164" t="e">
        <f ca="1">COUNTIFS(Table2[Date Notified (Adjusted)],"&gt;="&amp;K$2,Table2[Date Notified (Adjusted)],"&lt;"&amp;L$2,Table2[DNAdj dif DN],"same",Table2[Calculated Location],"*"&amp;$D16&amp;"*")/COUNTIFS(Table2[Date Notified (Adjusted)],"&gt;="&amp;K$2,Table2[Date Notified (Adjusted)],"&lt;"&amp;L$2,Table2[Calculated Location],"*"&amp;$D16&amp;"*")</f>
        <v>#DIV/0!</v>
      </c>
      <c r="L16" s="164" t="e">
        <f ca="1">COUNTIFS(Table2[Date Notified (Adjusted)],"&gt;="&amp;L$2,Table2[Date Notified (Adjusted)],"&lt;"&amp;M$2,Table2[DNAdj dif DN],"same",Table2[Calculated Location],"*"&amp;$D16&amp;"*")/COUNTIFS(Table2[Date Notified (Adjusted)],"&gt;="&amp;L$2,Table2[Date Notified (Adjusted)],"&lt;"&amp;M$2,Table2[Calculated Location],"*"&amp;$D16&amp;"*")</f>
        <v>#DIV/0!</v>
      </c>
      <c r="M16" s="164" t="e">
        <f ca="1">COUNTIFS(Table2[Date Notified (Adjusted)],"&gt;="&amp;M$2,Table2[Date Notified (Adjusted)],"&lt;"&amp;N$2,Table2[DNAdj dif DN],"same",Table2[Calculated Location],"*"&amp;$D16&amp;"*")/COUNTIFS(Table2[Date Notified (Adjusted)],"&gt;="&amp;M$2,Table2[Date Notified (Adjusted)],"&lt;"&amp;N$2,Table2[Calculated Location],"*"&amp;$D16&amp;"*")</f>
        <v>#DIV/0!</v>
      </c>
      <c r="N16" s="164" t="e">
        <f ca="1">COUNTIFS(Table2[Date Notified (Adjusted)],"&gt;="&amp;N$2,Table2[Date Notified (Adjusted)],"&lt;"&amp;O$2,Table2[DNAdj dif DN],"same",Table2[Calculated Location],"*"&amp;$D16&amp;"*")/COUNTIFS(Table2[Date Notified (Adjusted)],"&gt;="&amp;N$2,Table2[Date Notified (Adjusted)],"&lt;"&amp;O$2,Table2[Calculated Location],"*"&amp;$D16&amp;"*")</f>
        <v>#DIV/0!</v>
      </c>
      <c r="O16" s="164" t="e">
        <f ca="1">COUNTIFS(Table2[Date Notified (Adjusted)],"&gt;="&amp;O$2,Table2[Date Notified (Adjusted)],"&lt;"&amp;P$2,Table2[DNAdj dif DN],"same",Table2[Calculated Location],"*"&amp;$D16&amp;"*")/COUNTIFS(Table2[Date Notified (Adjusted)],"&gt;="&amp;O$2,Table2[Date Notified (Adjusted)],"&lt;"&amp;P$2,Table2[Calculated Location],"*"&amp;$D16&amp;"*")</f>
        <v>#DIV/0!</v>
      </c>
      <c r="P16" s="164" t="e">
        <f ca="1">COUNTIFS(Table2[Date Notified (Adjusted)],"&gt;="&amp;P$2,Table2[Date Notified (Adjusted)],"&lt;"&amp;Q$2,Table2[DNAdj dif DN],"same",Table2[Calculated Location],"*"&amp;$D16&amp;"*")/COUNTIFS(Table2[Date Notified (Adjusted)],"&gt;="&amp;P$2,Table2[Date Notified (Adjusted)],"&lt;"&amp;Q$2,Table2[Calculated Location],"*"&amp;$D16&amp;"*")</f>
        <v>#DIV/0!</v>
      </c>
      <c r="Q16" s="164" t="e">
        <f ca="1">COUNTIFS(Table2[Date Notified (Adjusted)],"&gt;="&amp;Q$2,Table2[Date Notified (Adjusted)],"&lt;"&amp;R$2,Table2[DNAdj dif DN],"same",Table2[Calculated Location],"*"&amp;$D16&amp;"*")/COUNTIFS(Table2[Date Notified (Adjusted)],"&gt;="&amp;Q$2,Table2[Date Notified (Adjusted)],"&lt;"&amp;R$2,Table2[Calculated Location],"*"&amp;$D16&amp;"*")</f>
        <v>#DIV/0!</v>
      </c>
      <c r="R16" s="164" t="e">
        <f ca="1">COUNTIFS(Table2[Date Notified (Adjusted)],"&gt;="&amp;R$2,Table2[Date Notified (Adjusted)],"&lt;"&amp;S$2,Table2[DNAdj dif DN],"same",Table2[Calculated Location],"*"&amp;$D16&amp;"*")/COUNTIFS(Table2[Date Notified (Adjusted)],"&gt;="&amp;R$2,Table2[Date Notified (Adjusted)],"&lt;"&amp;S$2,Table2[Calculated Location],"*"&amp;$D16&amp;"*")</f>
        <v>#DIV/0!</v>
      </c>
      <c r="S16" s="164" t="e">
        <f ca="1">COUNTIFS(Table2[Date Notified (Adjusted)],"&gt;="&amp;S$2,Table2[Date Notified (Adjusted)],"&lt;"&amp;T$2,Table2[DNAdj dif DN],"same",Table2[Calculated Location],"*"&amp;$D16&amp;"*")/COUNTIFS(Table2[Date Notified (Adjusted)],"&gt;="&amp;S$2,Table2[Date Notified (Adjusted)],"&lt;"&amp;T$2,Table2[Calculated Location],"*"&amp;$D16&amp;"*")</f>
        <v>#DIV/0!</v>
      </c>
      <c r="T16" s="164" t="e">
        <f ca="1">COUNTIFS(Table2[Date Notified (Adjusted)],"&gt;="&amp;T$2,Table2[Date Notified (Adjusted)],"&lt;"&amp;U$2,Table2[DNAdj dif DN],"same",Table2[Calculated Location],"*"&amp;$D16&amp;"*")/COUNTIFS(Table2[Date Notified (Adjusted)],"&gt;="&amp;T$2,Table2[Date Notified (Adjusted)],"&lt;"&amp;U$2,Table2[Calculated Location],"*"&amp;$D16&amp;"*")</f>
        <v>#DIV/0!</v>
      </c>
      <c r="U16" s="161"/>
      <c r="V16" s="161"/>
      <c r="W16" s="161">
        <f ca="1">COUNTIFS(Table2[Date Notified (Adjusted)],"&gt;="&amp;start125,Table2[Date Notified (Adjusted)],"&lt;="&amp;closeREP,Table2[Calculated Location],"*"&amp;$D16&amp;"*",Table2[DNAdj dif DN],"same")</f>
        <v>0</v>
      </c>
      <c r="X16" s="164" t="e">
        <f t="shared" ca="1" si="1"/>
        <v>#DIV/0!</v>
      </c>
      <c r="Y16" s="223">
        <f ca="1">COUNTIFS(Table2[Date Notified (Adjusted)],"&gt;="&amp;start125,Table2[Date Notified (Adjusted)],"&lt;="&amp;closeREP,Table2[Calculated Location],"*"&amp;$D16&amp;"*")</f>
        <v>0</v>
      </c>
    </row>
    <row r="17" spans="2:25" x14ac:dyDescent="0.25">
      <c r="B17" s="222" t="s">
        <v>110</v>
      </c>
      <c r="C17" s="161"/>
      <c r="D17" s="162" t="s">
        <v>129</v>
      </c>
      <c r="E17" s="163" t="e">
        <f ca="1">COUNTIFS(Table2[Date Notified (Adjusted)],"&gt;="&amp;E$2,Table2[Date Notified (Adjusted)],"&lt;"&amp;F$2,Table2[DNAdj dif DN],"same",Table2[Calculated Location],"*"&amp;$D17&amp;"*")/COUNTIFS(Table2[Date Notified (Adjusted)],"&gt;="&amp;E$2,Table2[Date Notified (Adjusted)],"&lt;"&amp;F$2,Table2[Calculated Location],"*"&amp;$D17&amp;"*")</f>
        <v>#DIV/0!</v>
      </c>
      <c r="F17" s="164" t="e">
        <f ca="1">COUNTIFS(Table2[Date Notified (Adjusted)],"&gt;="&amp;F$2,Table2[Date Notified (Adjusted)],"&lt;"&amp;G$2,Table2[DNAdj dif DN],"same",Table2[Calculated Location],"*"&amp;$D17&amp;"*")/COUNTIFS(Table2[Date Notified (Adjusted)],"&gt;="&amp;F$2,Table2[Date Notified (Adjusted)],"&lt;"&amp;G$2,Table2[Calculated Location],"*"&amp;$D17&amp;"*")</f>
        <v>#DIV/0!</v>
      </c>
      <c r="G17" s="164" t="e">
        <f ca="1">COUNTIFS(Table2[Date Notified (Adjusted)],"&gt;="&amp;G$2,Table2[Date Notified (Adjusted)],"&lt;"&amp;H$2,Table2[DNAdj dif DN],"same",Table2[Calculated Location],"*"&amp;$D17&amp;"*")/COUNTIFS(Table2[Date Notified (Adjusted)],"&gt;="&amp;G$2,Table2[Date Notified (Adjusted)],"&lt;"&amp;H$2,Table2[Calculated Location],"*"&amp;$D17&amp;"*")</f>
        <v>#DIV/0!</v>
      </c>
      <c r="H17" s="164" t="e">
        <f ca="1">COUNTIFS(Table2[Date Notified (Adjusted)],"&gt;="&amp;H$2,Table2[Date Notified (Adjusted)],"&lt;"&amp;I$2,Table2[DNAdj dif DN],"same",Table2[Calculated Location],"*"&amp;$D17&amp;"*")/COUNTIFS(Table2[Date Notified (Adjusted)],"&gt;="&amp;H$2,Table2[Date Notified (Adjusted)],"&lt;"&amp;I$2,Table2[Calculated Location],"*"&amp;$D17&amp;"*")</f>
        <v>#DIV/0!</v>
      </c>
      <c r="I17" s="164" t="e">
        <f ca="1">COUNTIFS(Table2[Date Notified (Adjusted)],"&gt;="&amp;I$2,Table2[Date Notified (Adjusted)],"&lt;"&amp;J$2,Table2[DNAdj dif DN],"same",Table2[Calculated Location],"*"&amp;$D17&amp;"*")/COUNTIFS(Table2[Date Notified (Adjusted)],"&gt;="&amp;I$2,Table2[Date Notified (Adjusted)],"&lt;"&amp;J$2,Table2[Calculated Location],"*"&amp;$D17&amp;"*")</f>
        <v>#DIV/0!</v>
      </c>
      <c r="J17" s="164" t="e">
        <f ca="1">COUNTIFS(Table2[Date Notified (Adjusted)],"&gt;="&amp;J$2,Table2[Date Notified (Adjusted)],"&lt;"&amp;K$2,Table2[DNAdj dif DN],"same",Table2[Calculated Location],"*"&amp;$D17&amp;"*")/COUNTIFS(Table2[Date Notified (Adjusted)],"&gt;="&amp;J$2,Table2[Date Notified (Adjusted)],"&lt;"&amp;K$2,Table2[Calculated Location],"*"&amp;$D17&amp;"*")</f>
        <v>#DIV/0!</v>
      </c>
      <c r="K17" s="164" t="e">
        <f ca="1">COUNTIFS(Table2[Date Notified (Adjusted)],"&gt;="&amp;K$2,Table2[Date Notified (Adjusted)],"&lt;"&amp;L$2,Table2[DNAdj dif DN],"same",Table2[Calculated Location],"*"&amp;$D17&amp;"*")/COUNTIFS(Table2[Date Notified (Adjusted)],"&gt;="&amp;K$2,Table2[Date Notified (Adjusted)],"&lt;"&amp;L$2,Table2[Calculated Location],"*"&amp;$D17&amp;"*")</f>
        <v>#DIV/0!</v>
      </c>
      <c r="L17" s="164" t="e">
        <f ca="1">COUNTIFS(Table2[Date Notified (Adjusted)],"&gt;="&amp;L$2,Table2[Date Notified (Adjusted)],"&lt;"&amp;M$2,Table2[DNAdj dif DN],"same",Table2[Calculated Location],"*"&amp;$D17&amp;"*")/COUNTIFS(Table2[Date Notified (Adjusted)],"&gt;="&amp;L$2,Table2[Date Notified (Adjusted)],"&lt;"&amp;M$2,Table2[Calculated Location],"*"&amp;$D17&amp;"*")</f>
        <v>#DIV/0!</v>
      </c>
      <c r="M17" s="164" t="e">
        <f ca="1">COUNTIFS(Table2[Date Notified (Adjusted)],"&gt;="&amp;M$2,Table2[Date Notified (Adjusted)],"&lt;"&amp;N$2,Table2[DNAdj dif DN],"same",Table2[Calculated Location],"*"&amp;$D17&amp;"*")/COUNTIFS(Table2[Date Notified (Adjusted)],"&gt;="&amp;M$2,Table2[Date Notified (Adjusted)],"&lt;"&amp;N$2,Table2[Calculated Location],"*"&amp;$D17&amp;"*")</f>
        <v>#DIV/0!</v>
      </c>
      <c r="N17" s="164" t="e">
        <f ca="1">COUNTIFS(Table2[Date Notified (Adjusted)],"&gt;="&amp;N$2,Table2[Date Notified (Adjusted)],"&lt;"&amp;O$2,Table2[DNAdj dif DN],"same",Table2[Calculated Location],"*"&amp;$D17&amp;"*")/COUNTIFS(Table2[Date Notified (Adjusted)],"&gt;="&amp;N$2,Table2[Date Notified (Adjusted)],"&lt;"&amp;O$2,Table2[Calculated Location],"*"&amp;$D17&amp;"*")</f>
        <v>#DIV/0!</v>
      </c>
      <c r="O17" s="164" t="e">
        <f ca="1">COUNTIFS(Table2[Date Notified (Adjusted)],"&gt;="&amp;O$2,Table2[Date Notified (Adjusted)],"&lt;"&amp;P$2,Table2[DNAdj dif DN],"same",Table2[Calculated Location],"*"&amp;$D17&amp;"*")/COUNTIFS(Table2[Date Notified (Adjusted)],"&gt;="&amp;O$2,Table2[Date Notified (Adjusted)],"&lt;"&amp;P$2,Table2[Calculated Location],"*"&amp;$D17&amp;"*")</f>
        <v>#DIV/0!</v>
      </c>
      <c r="P17" s="164" t="e">
        <f ca="1">COUNTIFS(Table2[Date Notified (Adjusted)],"&gt;="&amp;P$2,Table2[Date Notified (Adjusted)],"&lt;"&amp;Q$2,Table2[DNAdj dif DN],"same",Table2[Calculated Location],"*"&amp;$D17&amp;"*")/COUNTIFS(Table2[Date Notified (Adjusted)],"&gt;="&amp;P$2,Table2[Date Notified (Adjusted)],"&lt;"&amp;Q$2,Table2[Calculated Location],"*"&amp;$D17&amp;"*")</f>
        <v>#DIV/0!</v>
      </c>
      <c r="Q17" s="164" t="e">
        <f ca="1">COUNTIFS(Table2[Date Notified (Adjusted)],"&gt;="&amp;Q$2,Table2[Date Notified (Adjusted)],"&lt;"&amp;R$2,Table2[DNAdj dif DN],"same",Table2[Calculated Location],"*"&amp;$D17&amp;"*")/COUNTIFS(Table2[Date Notified (Adjusted)],"&gt;="&amp;Q$2,Table2[Date Notified (Adjusted)],"&lt;"&amp;R$2,Table2[Calculated Location],"*"&amp;$D17&amp;"*")</f>
        <v>#DIV/0!</v>
      </c>
      <c r="R17" s="164" t="e">
        <f ca="1">COUNTIFS(Table2[Date Notified (Adjusted)],"&gt;="&amp;R$2,Table2[Date Notified (Adjusted)],"&lt;"&amp;S$2,Table2[DNAdj dif DN],"same",Table2[Calculated Location],"*"&amp;$D17&amp;"*")/COUNTIFS(Table2[Date Notified (Adjusted)],"&gt;="&amp;R$2,Table2[Date Notified (Adjusted)],"&lt;"&amp;S$2,Table2[Calculated Location],"*"&amp;$D17&amp;"*")</f>
        <v>#DIV/0!</v>
      </c>
      <c r="S17" s="164" t="e">
        <f ca="1">COUNTIFS(Table2[Date Notified (Adjusted)],"&gt;="&amp;S$2,Table2[Date Notified (Adjusted)],"&lt;"&amp;T$2,Table2[DNAdj dif DN],"same",Table2[Calculated Location],"*"&amp;$D17&amp;"*")/COUNTIFS(Table2[Date Notified (Adjusted)],"&gt;="&amp;S$2,Table2[Date Notified (Adjusted)],"&lt;"&amp;T$2,Table2[Calculated Location],"*"&amp;$D17&amp;"*")</f>
        <v>#DIV/0!</v>
      </c>
      <c r="T17" s="164" t="e">
        <f ca="1">COUNTIFS(Table2[Date Notified (Adjusted)],"&gt;="&amp;T$2,Table2[Date Notified (Adjusted)],"&lt;"&amp;U$2,Table2[DNAdj dif DN],"same",Table2[Calculated Location],"*"&amp;$D17&amp;"*")/COUNTIFS(Table2[Date Notified (Adjusted)],"&gt;="&amp;T$2,Table2[Date Notified (Adjusted)],"&lt;"&amp;U$2,Table2[Calculated Location],"*"&amp;$D17&amp;"*")</f>
        <v>#DIV/0!</v>
      </c>
      <c r="U17" s="161"/>
      <c r="V17" s="161"/>
      <c r="W17" s="161">
        <f ca="1">COUNTIFS(Table2[Date Notified (Adjusted)],"&gt;="&amp;start125,Table2[Date Notified (Adjusted)],"&lt;="&amp;closeREP,Table2[Calculated Location],"*"&amp;$D17&amp;"*",Table2[DNAdj dif DN],"same")</f>
        <v>0</v>
      </c>
      <c r="X17" s="164" t="e">
        <f t="shared" ca="1" si="1"/>
        <v>#DIV/0!</v>
      </c>
      <c r="Y17" s="223">
        <f ca="1">COUNTIFS(Table2[Date Notified (Adjusted)],"&gt;="&amp;start125,Table2[Date Notified (Adjusted)],"&lt;="&amp;closeREP,Table2[Calculated Location],"*"&amp;$D17&amp;"*")</f>
        <v>0</v>
      </c>
    </row>
    <row r="18" spans="2:25" x14ac:dyDescent="0.25">
      <c r="B18" s="222" t="s">
        <v>111</v>
      </c>
      <c r="C18" s="161"/>
      <c r="D18" s="162" t="s">
        <v>130</v>
      </c>
      <c r="E18" s="163" t="e">
        <f ca="1">COUNTIFS(Table2[Date Notified (Adjusted)],"&gt;="&amp;E$2,Table2[Date Notified (Adjusted)],"&lt;"&amp;F$2,Table2[DNAdj dif DN],"same",Table2[Calculated Location],"*"&amp;$D18&amp;"*")/COUNTIFS(Table2[Date Notified (Adjusted)],"&gt;="&amp;E$2,Table2[Date Notified (Adjusted)],"&lt;"&amp;F$2,Table2[Calculated Location],"*"&amp;$D18&amp;"*")</f>
        <v>#DIV/0!</v>
      </c>
      <c r="F18" s="164" t="e">
        <f ca="1">COUNTIFS(Table2[Date Notified (Adjusted)],"&gt;="&amp;F$2,Table2[Date Notified (Adjusted)],"&lt;"&amp;G$2,Table2[DNAdj dif DN],"same",Table2[Calculated Location],"*"&amp;$D18&amp;"*")/COUNTIFS(Table2[Date Notified (Adjusted)],"&gt;="&amp;F$2,Table2[Date Notified (Adjusted)],"&lt;"&amp;G$2,Table2[Calculated Location],"*"&amp;$D18&amp;"*")</f>
        <v>#DIV/0!</v>
      </c>
      <c r="G18" s="164" t="e">
        <f ca="1">COUNTIFS(Table2[Date Notified (Adjusted)],"&gt;="&amp;G$2,Table2[Date Notified (Adjusted)],"&lt;"&amp;H$2,Table2[DNAdj dif DN],"same",Table2[Calculated Location],"*"&amp;$D18&amp;"*")/COUNTIFS(Table2[Date Notified (Adjusted)],"&gt;="&amp;G$2,Table2[Date Notified (Adjusted)],"&lt;"&amp;H$2,Table2[Calculated Location],"*"&amp;$D18&amp;"*")</f>
        <v>#DIV/0!</v>
      </c>
      <c r="H18" s="164" t="e">
        <f ca="1">COUNTIFS(Table2[Date Notified (Adjusted)],"&gt;="&amp;H$2,Table2[Date Notified (Adjusted)],"&lt;"&amp;I$2,Table2[DNAdj dif DN],"same",Table2[Calculated Location],"*"&amp;$D18&amp;"*")/COUNTIFS(Table2[Date Notified (Adjusted)],"&gt;="&amp;H$2,Table2[Date Notified (Adjusted)],"&lt;"&amp;I$2,Table2[Calculated Location],"*"&amp;$D18&amp;"*")</f>
        <v>#DIV/0!</v>
      </c>
      <c r="I18" s="164" t="e">
        <f ca="1">COUNTIFS(Table2[Date Notified (Adjusted)],"&gt;="&amp;I$2,Table2[Date Notified (Adjusted)],"&lt;"&amp;J$2,Table2[DNAdj dif DN],"same",Table2[Calculated Location],"*"&amp;$D18&amp;"*")/COUNTIFS(Table2[Date Notified (Adjusted)],"&gt;="&amp;I$2,Table2[Date Notified (Adjusted)],"&lt;"&amp;J$2,Table2[Calculated Location],"*"&amp;$D18&amp;"*")</f>
        <v>#DIV/0!</v>
      </c>
      <c r="J18" s="164" t="e">
        <f ca="1">COUNTIFS(Table2[Date Notified (Adjusted)],"&gt;="&amp;J$2,Table2[Date Notified (Adjusted)],"&lt;"&amp;K$2,Table2[DNAdj dif DN],"same",Table2[Calculated Location],"*"&amp;$D18&amp;"*")/COUNTIFS(Table2[Date Notified (Adjusted)],"&gt;="&amp;J$2,Table2[Date Notified (Adjusted)],"&lt;"&amp;K$2,Table2[Calculated Location],"*"&amp;$D18&amp;"*")</f>
        <v>#DIV/0!</v>
      </c>
      <c r="K18" s="164" t="e">
        <f ca="1">COUNTIFS(Table2[Date Notified (Adjusted)],"&gt;="&amp;K$2,Table2[Date Notified (Adjusted)],"&lt;"&amp;L$2,Table2[DNAdj dif DN],"same",Table2[Calculated Location],"*"&amp;$D18&amp;"*")/COUNTIFS(Table2[Date Notified (Adjusted)],"&gt;="&amp;K$2,Table2[Date Notified (Adjusted)],"&lt;"&amp;L$2,Table2[Calculated Location],"*"&amp;$D18&amp;"*")</f>
        <v>#DIV/0!</v>
      </c>
      <c r="L18" s="164" t="e">
        <f ca="1">COUNTIFS(Table2[Date Notified (Adjusted)],"&gt;="&amp;L$2,Table2[Date Notified (Adjusted)],"&lt;"&amp;M$2,Table2[DNAdj dif DN],"same",Table2[Calculated Location],"*"&amp;$D18&amp;"*")/COUNTIFS(Table2[Date Notified (Adjusted)],"&gt;="&amp;L$2,Table2[Date Notified (Adjusted)],"&lt;"&amp;M$2,Table2[Calculated Location],"*"&amp;$D18&amp;"*")</f>
        <v>#DIV/0!</v>
      </c>
      <c r="M18" s="164" t="e">
        <f ca="1">COUNTIFS(Table2[Date Notified (Adjusted)],"&gt;="&amp;M$2,Table2[Date Notified (Adjusted)],"&lt;"&amp;N$2,Table2[DNAdj dif DN],"same",Table2[Calculated Location],"*"&amp;$D18&amp;"*")/COUNTIFS(Table2[Date Notified (Adjusted)],"&gt;="&amp;M$2,Table2[Date Notified (Adjusted)],"&lt;"&amp;N$2,Table2[Calculated Location],"*"&amp;$D18&amp;"*")</f>
        <v>#DIV/0!</v>
      </c>
      <c r="N18" s="164" t="e">
        <f ca="1">COUNTIFS(Table2[Date Notified (Adjusted)],"&gt;="&amp;N$2,Table2[Date Notified (Adjusted)],"&lt;"&amp;O$2,Table2[DNAdj dif DN],"same",Table2[Calculated Location],"*"&amp;$D18&amp;"*")/COUNTIFS(Table2[Date Notified (Adjusted)],"&gt;="&amp;N$2,Table2[Date Notified (Adjusted)],"&lt;"&amp;O$2,Table2[Calculated Location],"*"&amp;$D18&amp;"*")</f>
        <v>#DIV/0!</v>
      </c>
      <c r="O18" s="164" t="e">
        <f ca="1">COUNTIFS(Table2[Date Notified (Adjusted)],"&gt;="&amp;O$2,Table2[Date Notified (Adjusted)],"&lt;"&amp;P$2,Table2[DNAdj dif DN],"same",Table2[Calculated Location],"*"&amp;$D18&amp;"*")/COUNTIFS(Table2[Date Notified (Adjusted)],"&gt;="&amp;O$2,Table2[Date Notified (Adjusted)],"&lt;"&amp;P$2,Table2[Calculated Location],"*"&amp;$D18&amp;"*")</f>
        <v>#DIV/0!</v>
      </c>
      <c r="P18" s="164" t="e">
        <f ca="1">COUNTIFS(Table2[Date Notified (Adjusted)],"&gt;="&amp;P$2,Table2[Date Notified (Adjusted)],"&lt;"&amp;Q$2,Table2[DNAdj dif DN],"same",Table2[Calculated Location],"*"&amp;$D18&amp;"*")/COUNTIFS(Table2[Date Notified (Adjusted)],"&gt;="&amp;P$2,Table2[Date Notified (Adjusted)],"&lt;"&amp;Q$2,Table2[Calculated Location],"*"&amp;$D18&amp;"*")</f>
        <v>#DIV/0!</v>
      </c>
      <c r="Q18" s="164" t="e">
        <f ca="1">COUNTIFS(Table2[Date Notified (Adjusted)],"&gt;="&amp;Q$2,Table2[Date Notified (Adjusted)],"&lt;"&amp;R$2,Table2[DNAdj dif DN],"same",Table2[Calculated Location],"*"&amp;$D18&amp;"*")/COUNTIFS(Table2[Date Notified (Adjusted)],"&gt;="&amp;Q$2,Table2[Date Notified (Adjusted)],"&lt;"&amp;R$2,Table2[Calculated Location],"*"&amp;$D18&amp;"*")</f>
        <v>#DIV/0!</v>
      </c>
      <c r="R18" s="164" t="e">
        <f ca="1">COUNTIFS(Table2[Date Notified (Adjusted)],"&gt;="&amp;R$2,Table2[Date Notified (Adjusted)],"&lt;"&amp;S$2,Table2[DNAdj dif DN],"same",Table2[Calculated Location],"*"&amp;$D18&amp;"*")/COUNTIFS(Table2[Date Notified (Adjusted)],"&gt;="&amp;R$2,Table2[Date Notified (Adjusted)],"&lt;"&amp;S$2,Table2[Calculated Location],"*"&amp;$D18&amp;"*")</f>
        <v>#DIV/0!</v>
      </c>
      <c r="S18" s="164" t="e">
        <f ca="1">COUNTIFS(Table2[Date Notified (Adjusted)],"&gt;="&amp;S$2,Table2[Date Notified (Adjusted)],"&lt;"&amp;T$2,Table2[DNAdj dif DN],"same",Table2[Calculated Location],"*"&amp;$D18&amp;"*")/COUNTIFS(Table2[Date Notified (Adjusted)],"&gt;="&amp;S$2,Table2[Date Notified (Adjusted)],"&lt;"&amp;T$2,Table2[Calculated Location],"*"&amp;$D18&amp;"*")</f>
        <v>#DIV/0!</v>
      </c>
      <c r="T18" s="164" t="e">
        <f ca="1">COUNTIFS(Table2[Date Notified (Adjusted)],"&gt;="&amp;T$2,Table2[Date Notified (Adjusted)],"&lt;"&amp;U$2,Table2[DNAdj dif DN],"same",Table2[Calculated Location],"*"&amp;$D18&amp;"*")/COUNTIFS(Table2[Date Notified (Adjusted)],"&gt;="&amp;T$2,Table2[Date Notified (Adjusted)],"&lt;"&amp;U$2,Table2[Calculated Location],"*"&amp;$D18&amp;"*")</f>
        <v>#DIV/0!</v>
      </c>
      <c r="U18" s="161"/>
      <c r="V18" s="161"/>
      <c r="W18" s="161">
        <f ca="1">COUNTIFS(Table2[Date Notified (Adjusted)],"&gt;="&amp;start125,Table2[Date Notified (Adjusted)],"&lt;="&amp;closeREP,Table2[Calculated Location],"*"&amp;$D18&amp;"*",Table2[DNAdj dif DN],"same")</f>
        <v>0</v>
      </c>
      <c r="X18" s="164" t="e">
        <f t="shared" ca="1" si="1"/>
        <v>#DIV/0!</v>
      </c>
      <c r="Y18" s="223">
        <f ca="1">COUNTIFS(Table2[Date Notified (Adjusted)],"&gt;="&amp;start125,Table2[Date Notified (Adjusted)],"&lt;="&amp;closeREP,Table2[Calculated Location],"*"&amp;$D18&amp;"*")</f>
        <v>0</v>
      </c>
    </row>
    <row r="19" spans="2:25" x14ac:dyDescent="0.25">
      <c r="B19" s="222" t="s">
        <v>112</v>
      </c>
      <c r="C19" s="161"/>
      <c r="D19" s="162" t="s">
        <v>131</v>
      </c>
      <c r="E19" s="163" t="e">
        <f ca="1">COUNTIFS(Table2[Date Notified (Adjusted)],"&gt;="&amp;E$2,Table2[Date Notified (Adjusted)],"&lt;"&amp;F$2,Table2[DNAdj dif DN],"same",Table2[Calculated Location],"*"&amp;$D19&amp;"*")/COUNTIFS(Table2[Date Notified (Adjusted)],"&gt;="&amp;E$2,Table2[Date Notified (Adjusted)],"&lt;"&amp;F$2,Table2[Calculated Location],"*"&amp;$D19&amp;"*")</f>
        <v>#DIV/0!</v>
      </c>
      <c r="F19" s="164" t="e">
        <f ca="1">COUNTIFS(Table2[Date Notified (Adjusted)],"&gt;="&amp;F$2,Table2[Date Notified (Adjusted)],"&lt;"&amp;G$2,Table2[DNAdj dif DN],"same",Table2[Calculated Location],"*"&amp;$D19&amp;"*")/COUNTIFS(Table2[Date Notified (Adjusted)],"&gt;="&amp;F$2,Table2[Date Notified (Adjusted)],"&lt;"&amp;G$2,Table2[Calculated Location],"*"&amp;$D19&amp;"*")</f>
        <v>#DIV/0!</v>
      </c>
      <c r="G19" s="164" t="e">
        <f ca="1">COUNTIFS(Table2[Date Notified (Adjusted)],"&gt;="&amp;G$2,Table2[Date Notified (Adjusted)],"&lt;"&amp;H$2,Table2[DNAdj dif DN],"same",Table2[Calculated Location],"*"&amp;$D19&amp;"*")/COUNTIFS(Table2[Date Notified (Adjusted)],"&gt;="&amp;G$2,Table2[Date Notified (Adjusted)],"&lt;"&amp;H$2,Table2[Calculated Location],"*"&amp;$D19&amp;"*")</f>
        <v>#DIV/0!</v>
      </c>
      <c r="H19" s="164" t="e">
        <f ca="1">COUNTIFS(Table2[Date Notified (Adjusted)],"&gt;="&amp;H$2,Table2[Date Notified (Adjusted)],"&lt;"&amp;I$2,Table2[DNAdj dif DN],"same",Table2[Calculated Location],"*"&amp;$D19&amp;"*")/COUNTIFS(Table2[Date Notified (Adjusted)],"&gt;="&amp;H$2,Table2[Date Notified (Adjusted)],"&lt;"&amp;I$2,Table2[Calculated Location],"*"&amp;$D19&amp;"*")</f>
        <v>#DIV/0!</v>
      </c>
      <c r="I19" s="164" t="e">
        <f ca="1">COUNTIFS(Table2[Date Notified (Adjusted)],"&gt;="&amp;I$2,Table2[Date Notified (Adjusted)],"&lt;"&amp;J$2,Table2[DNAdj dif DN],"same",Table2[Calculated Location],"*"&amp;$D19&amp;"*")/COUNTIFS(Table2[Date Notified (Adjusted)],"&gt;="&amp;I$2,Table2[Date Notified (Adjusted)],"&lt;"&amp;J$2,Table2[Calculated Location],"*"&amp;$D19&amp;"*")</f>
        <v>#DIV/0!</v>
      </c>
      <c r="J19" s="164" t="e">
        <f ca="1">COUNTIFS(Table2[Date Notified (Adjusted)],"&gt;="&amp;J$2,Table2[Date Notified (Adjusted)],"&lt;"&amp;K$2,Table2[DNAdj dif DN],"same",Table2[Calculated Location],"*"&amp;$D19&amp;"*")/COUNTIFS(Table2[Date Notified (Adjusted)],"&gt;="&amp;J$2,Table2[Date Notified (Adjusted)],"&lt;"&amp;K$2,Table2[Calculated Location],"*"&amp;$D19&amp;"*")</f>
        <v>#DIV/0!</v>
      </c>
      <c r="K19" s="164" t="e">
        <f ca="1">COUNTIFS(Table2[Date Notified (Adjusted)],"&gt;="&amp;K$2,Table2[Date Notified (Adjusted)],"&lt;"&amp;L$2,Table2[DNAdj dif DN],"same",Table2[Calculated Location],"*"&amp;$D19&amp;"*")/COUNTIFS(Table2[Date Notified (Adjusted)],"&gt;="&amp;K$2,Table2[Date Notified (Adjusted)],"&lt;"&amp;L$2,Table2[Calculated Location],"*"&amp;$D19&amp;"*")</f>
        <v>#DIV/0!</v>
      </c>
      <c r="L19" s="164" t="e">
        <f ca="1">COUNTIFS(Table2[Date Notified (Adjusted)],"&gt;="&amp;L$2,Table2[Date Notified (Adjusted)],"&lt;"&amp;M$2,Table2[DNAdj dif DN],"same",Table2[Calculated Location],"*"&amp;$D19&amp;"*")/COUNTIFS(Table2[Date Notified (Adjusted)],"&gt;="&amp;L$2,Table2[Date Notified (Adjusted)],"&lt;"&amp;M$2,Table2[Calculated Location],"*"&amp;$D19&amp;"*")</f>
        <v>#DIV/0!</v>
      </c>
      <c r="M19" s="164" t="e">
        <f ca="1">COUNTIFS(Table2[Date Notified (Adjusted)],"&gt;="&amp;M$2,Table2[Date Notified (Adjusted)],"&lt;"&amp;N$2,Table2[DNAdj dif DN],"same",Table2[Calculated Location],"*"&amp;$D19&amp;"*")/COUNTIFS(Table2[Date Notified (Adjusted)],"&gt;="&amp;M$2,Table2[Date Notified (Adjusted)],"&lt;"&amp;N$2,Table2[Calculated Location],"*"&amp;$D19&amp;"*")</f>
        <v>#DIV/0!</v>
      </c>
      <c r="N19" s="164" t="e">
        <f ca="1">COUNTIFS(Table2[Date Notified (Adjusted)],"&gt;="&amp;N$2,Table2[Date Notified (Adjusted)],"&lt;"&amp;O$2,Table2[DNAdj dif DN],"same",Table2[Calculated Location],"*"&amp;$D19&amp;"*")/COUNTIFS(Table2[Date Notified (Adjusted)],"&gt;="&amp;N$2,Table2[Date Notified (Adjusted)],"&lt;"&amp;O$2,Table2[Calculated Location],"*"&amp;$D19&amp;"*")</f>
        <v>#DIV/0!</v>
      </c>
      <c r="O19" s="164" t="e">
        <f ca="1">COUNTIFS(Table2[Date Notified (Adjusted)],"&gt;="&amp;O$2,Table2[Date Notified (Adjusted)],"&lt;"&amp;P$2,Table2[DNAdj dif DN],"same",Table2[Calculated Location],"*"&amp;$D19&amp;"*")/COUNTIFS(Table2[Date Notified (Adjusted)],"&gt;="&amp;O$2,Table2[Date Notified (Adjusted)],"&lt;"&amp;P$2,Table2[Calculated Location],"*"&amp;$D19&amp;"*")</f>
        <v>#DIV/0!</v>
      </c>
      <c r="P19" s="164" t="e">
        <f ca="1">COUNTIFS(Table2[Date Notified (Adjusted)],"&gt;="&amp;P$2,Table2[Date Notified (Adjusted)],"&lt;"&amp;Q$2,Table2[DNAdj dif DN],"same",Table2[Calculated Location],"*"&amp;$D19&amp;"*")/COUNTIFS(Table2[Date Notified (Adjusted)],"&gt;="&amp;P$2,Table2[Date Notified (Adjusted)],"&lt;"&amp;Q$2,Table2[Calculated Location],"*"&amp;$D19&amp;"*")</f>
        <v>#DIV/0!</v>
      </c>
      <c r="Q19" s="164" t="e">
        <f ca="1">COUNTIFS(Table2[Date Notified (Adjusted)],"&gt;="&amp;Q$2,Table2[Date Notified (Adjusted)],"&lt;"&amp;R$2,Table2[DNAdj dif DN],"same",Table2[Calculated Location],"*"&amp;$D19&amp;"*")/COUNTIFS(Table2[Date Notified (Adjusted)],"&gt;="&amp;Q$2,Table2[Date Notified (Adjusted)],"&lt;"&amp;R$2,Table2[Calculated Location],"*"&amp;$D19&amp;"*")</f>
        <v>#DIV/0!</v>
      </c>
      <c r="R19" s="164" t="e">
        <f ca="1">COUNTIFS(Table2[Date Notified (Adjusted)],"&gt;="&amp;R$2,Table2[Date Notified (Adjusted)],"&lt;"&amp;S$2,Table2[DNAdj dif DN],"same",Table2[Calculated Location],"*"&amp;$D19&amp;"*")/COUNTIFS(Table2[Date Notified (Adjusted)],"&gt;="&amp;R$2,Table2[Date Notified (Adjusted)],"&lt;"&amp;S$2,Table2[Calculated Location],"*"&amp;$D19&amp;"*")</f>
        <v>#DIV/0!</v>
      </c>
      <c r="S19" s="164" t="e">
        <f ca="1">COUNTIFS(Table2[Date Notified (Adjusted)],"&gt;="&amp;S$2,Table2[Date Notified (Adjusted)],"&lt;"&amp;T$2,Table2[DNAdj dif DN],"same",Table2[Calculated Location],"*"&amp;$D19&amp;"*")/COUNTIFS(Table2[Date Notified (Adjusted)],"&gt;="&amp;S$2,Table2[Date Notified (Adjusted)],"&lt;"&amp;T$2,Table2[Calculated Location],"*"&amp;$D19&amp;"*")</f>
        <v>#DIV/0!</v>
      </c>
      <c r="T19" s="164" t="e">
        <f ca="1">COUNTIFS(Table2[Date Notified (Adjusted)],"&gt;="&amp;T$2,Table2[Date Notified (Adjusted)],"&lt;"&amp;U$2,Table2[DNAdj dif DN],"same",Table2[Calculated Location],"*"&amp;$D19&amp;"*")/COUNTIFS(Table2[Date Notified (Adjusted)],"&gt;="&amp;T$2,Table2[Date Notified (Adjusted)],"&lt;"&amp;U$2,Table2[Calculated Location],"*"&amp;$D19&amp;"*")</f>
        <v>#DIV/0!</v>
      </c>
      <c r="U19" s="161"/>
      <c r="V19" s="161"/>
      <c r="W19" s="161">
        <f ca="1">COUNTIFS(Table2[Date Notified (Adjusted)],"&gt;="&amp;start125,Table2[Date Notified (Adjusted)],"&lt;="&amp;closeREP,Table2[Calculated Location],"*"&amp;$D19&amp;"*",Table2[DNAdj dif DN],"same")</f>
        <v>0</v>
      </c>
      <c r="X19" s="164" t="e">
        <f t="shared" ca="1" si="1"/>
        <v>#DIV/0!</v>
      </c>
      <c r="Y19" s="223">
        <f ca="1">COUNTIFS(Table2[Date Notified (Adjusted)],"&gt;="&amp;start125,Table2[Date Notified (Adjusted)],"&lt;="&amp;closeREP,Table2[Calculated Location],"*"&amp;$D19&amp;"*")</f>
        <v>0</v>
      </c>
    </row>
    <row r="20" spans="2:25" x14ac:dyDescent="0.25">
      <c r="B20" s="222" t="s">
        <v>113</v>
      </c>
      <c r="C20" s="161"/>
      <c r="D20" s="162" t="s">
        <v>132</v>
      </c>
      <c r="E20" s="163" t="e">
        <f ca="1">COUNTIFS(Table2[Date Notified (Adjusted)],"&gt;="&amp;E$2,Table2[Date Notified (Adjusted)],"&lt;"&amp;F$2,Table2[DNAdj dif DN],"same",Table2[Calculated Location],"*"&amp;$D20&amp;"*")/COUNTIFS(Table2[Date Notified (Adjusted)],"&gt;="&amp;E$2,Table2[Date Notified (Adjusted)],"&lt;"&amp;F$2,Table2[Calculated Location],"*"&amp;$D20&amp;"*")</f>
        <v>#DIV/0!</v>
      </c>
      <c r="F20" s="164" t="e">
        <f ca="1">COUNTIFS(Table2[Date Notified (Adjusted)],"&gt;="&amp;F$2,Table2[Date Notified (Adjusted)],"&lt;"&amp;G$2,Table2[DNAdj dif DN],"same",Table2[Calculated Location],"*"&amp;$D20&amp;"*")/COUNTIFS(Table2[Date Notified (Adjusted)],"&gt;="&amp;F$2,Table2[Date Notified (Adjusted)],"&lt;"&amp;G$2,Table2[Calculated Location],"*"&amp;$D20&amp;"*")</f>
        <v>#DIV/0!</v>
      </c>
      <c r="G20" s="164" t="e">
        <f ca="1">COUNTIFS(Table2[Date Notified (Adjusted)],"&gt;="&amp;G$2,Table2[Date Notified (Adjusted)],"&lt;"&amp;H$2,Table2[DNAdj dif DN],"same",Table2[Calculated Location],"*"&amp;$D20&amp;"*")/COUNTIFS(Table2[Date Notified (Adjusted)],"&gt;="&amp;G$2,Table2[Date Notified (Adjusted)],"&lt;"&amp;H$2,Table2[Calculated Location],"*"&amp;$D20&amp;"*")</f>
        <v>#DIV/0!</v>
      </c>
      <c r="H20" s="164" t="e">
        <f ca="1">COUNTIFS(Table2[Date Notified (Adjusted)],"&gt;="&amp;H$2,Table2[Date Notified (Adjusted)],"&lt;"&amp;I$2,Table2[DNAdj dif DN],"same",Table2[Calculated Location],"*"&amp;$D20&amp;"*")/COUNTIFS(Table2[Date Notified (Adjusted)],"&gt;="&amp;H$2,Table2[Date Notified (Adjusted)],"&lt;"&amp;I$2,Table2[Calculated Location],"*"&amp;$D20&amp;"*")</f>
        <v>#DIV/0!</v>
      </c>
      <c r="I20" s="164" t="e">
        <f ca="1">COUNTIFS(Table2[Date Notified (Adjusted)],"&gt;="&amp;I$2,Table2[Date Notified (Adjusted)],"&lt;"&amp;J$2,Table2[DNAdj dif DN],"same",Table2[Calculated Location],"*"&amp;$D20&amp;"*")/COUNTIFS(Table2[Date Notified (Adjusted)],"&gt;="&amp;I$2,Table2[Date Notified (Adjusted)],"&lt;"&amp;J$2,Table2[Calculated Location],"*"&amp;$D20&amp;"*")</f>
        <v>#DIV/0!</v>
      </c>
      <c r="J20" s="164" t="e">
        <f ca="1">COUNTIFS(Table2[Date Notified (Adjusted)],"&gt;="&amp;J$2,Table2[Date Notified (Adjusted)],"&lt;"&amp;K$2,Table2[DNAdj dif DN],"same",Table2[Calculated Location],"*"&amp;$D20&amp;"*")/COUNTIFS(Table2[Date Notified (Adjusted)],"&gt;="&amp;J$2,Table2[Date Notified (Adjusted)],"&lt;"&amp;K$2,Table2[Calculated Location],"*"&amp;$D20&amp;"*")</f>
        <v>#DIV/0!</v>
      </c>
      <c r="K20" s="164" t="e">
        <f ca="1">COUNTIFS(Table2[Date Notified (Adjusted)],"&gt;="&amp;K$2,Table2[Date Notified (Adjusted)],"&lt;"&amp;L$2,Table2[DNAdj dif DN],"same",Table2[Calculated Location],"*"&amp;$D20&amp;"*")/COUNTIFS(Table2[Date Notified (Adjusted)],"&gt;="&amp;K$2,Table2[Date Notified (Adjusted)],"&lt;"&amp;L$2,Table2[Calculated Location],"*"&amp;$D20&amp;"*")</f>
        <v>#DIV/0!</v>
      </c>
      <c r="L20" s="164" t="e">
        <f ca="1">COUNTIFS(Table2[Date Notified (Adjusted)],"&gt;="&amp;L$2,Table2[Date Notified (Adjusted)],"&lt;"&amp;M$2,Table2[DNAdj dif DN],"same",Table2[Calculated Location],"*"&amp;$D20&amp;"*")/COUNTIFS(Table2[Date Notified (Adjusted)],"&gt;="&amp;L$2,Table2[Date Notified (Adjusted)],"&lt;"&amp;M$2,Table2[Calculated Location],"*"&amp;$D20&amp;"*")</f>
        <v>#DIV/0!</v>
      </c>
      <c r="M20" s="164" t="e">
        <f ca="1">COUNTIFS(Table2[Date Notified (Adjusted)],"&gt;="&amp;M$2,Table2[Date Notified (Adjusted)],"&lt;"&amp;N$2,Table2[DNAdj dif DN],"same",Table2[Calculated Location],"*"&amp;$D20&amp;"*")/COUNTIFS(Table2[Date Notified (Adjusted)],"&gt;="&amp;M$2,Table2[Date Notified (Adjusted)],"&lt;"&amp;N$2,Table2[Calculated Location],"*"&amp;$D20&amp;"*")</f>
        <v>#DIV/0!</v>
      </c>
      <c r="N20" s="164" t="e">
        <f ca="1">COUNTIFS(Table2[Date Notified (Adjusted)],"&gt;="&amp;N$2,Table2[Date Notified (Adjusted)],"&lt;"&amp;O$2,Table2[DNAdj dif DN],"same",Table2[Calculated Location],"*"&amp;$D20&amp;"*")/COUNTIFS(Table2[Date Notified (Adjusted)],"&gt;="&amp;N$2,Table2[Date Notified (Adjusted)],"&lt;"&amp;O$2,Table2[Calculated Location],"*"&amp;$D20&amp;"*")</f>
        <v>#DIV/0!</v>
      </c>
      <c r="O20" s="164" t="e">
        <f ca="1">COUNTIFS(Table2[Date Notified (Adjusted)],"&gt;="&amp;O$2,Table2[Date Notified (Adjusted)],"&lt;"&amp;P$2,Table2[DNAdj dif DN],"same",Table2[Calculated Location],"*"&amp;$D20&amp;"*")/COUNTIFS(Table2[Date Notified (Adjusted)],"&gt;="&amp;O$2,Table2[Date Notified (Adjusted)],"&lt;"&amp;P$2,Table2[Calculated Location],"*"&amp;$D20&amp;"*")</f>
        <v>#DIV/0!</v>
      </c>
      <c r="P20" s="164" t="e">
        <f ca="1">COUNTIFS(Table2[Date Notified (Adjusted)],"&gt;="&amp;P$2,Table2[Date Notified (Adjusted)],"&lt;"&amp;Q$2,Table2[DNAdj dif DN],"same",Table2[Calculated Location],"*"&amp;$D20&amp;"*")/COUNTIFS(Table2[Date Notified (Adjusted)],"&gt;="&amp;P$2,Table2[Date Notified (Adjusted)],"&lt;"&amp;Q$2,Table2[Calculated Location],"*"&amp;$D20&amp;"*")</f>
        <v>#DIV/0!</v>
      </c>
      <c r="Q20" s="164" t="e">
        <f ca="1">COUNTIFS(Table2[Date Notified (Adjusted)],"&gt;="&amp;Q$2,Table2[Date Notified (Adjusted)],"&lt;"&amp;R$2,Table2[DNAdj dif DN],"same",Table2[Calculated Location],"*"&amp;$D20&amp;"*")/COUNTIFS(Table2[Date Notified (Adjusted)],"&gt;="&amp;Q$2,Table2[Date Notified (Adjusted)],"&lt;"&amp;R$2,Table2[Calculated Location],"*"&amp;$D20&amp;"*")</f>
        <v>#DIV/0!</v>
      </c>
      <c r="R20" s="164" t="e">
        <f ca="1">COUNTIFS(Table2[Date Notified (Adjusted)],"&gt;="&amp;R$2,Table2[Date Notified (Adjusted)],"&lt;"&amp;S$2,Table2[DNAdj dif DN],"same",Table2[Calculated Location],"*"&amp;$D20&amp;"*")/COUNTIFS(Table2[Date Notified (Adjusted)],"&gt;="&amp;R$2,Table2[Date Notified (Adjusted)],"&lt;"&amp;S$2,Table2[Calculated Location],"*"&amp;$D20&amp;"*")</f>
        <v>#DIV/0!</v>
      </c>
      <c r="S20" s="164" t="e">
        <f ca="1">COUNTIFS(Table2[Date Notified (Adjusted)],"&gt;="&amp;S$2,Table2[Date Notified (Adjusted)],"&lt;"&amp;T$2,Table2[DNAdj dif DN],"same",Table2[Calculated Location],"*"&amp;$D20&amp;"*")/COUNTIFS(Table2[Date Notified (Adjusted)],"&gt;="&amp;S$2,Table2[Date Notified (Adjusted)],"&lt;"&amp;T$2,Table2[Calculated Location],"*"&amp;$D20&amp;"*")</f>
        <v>#DIV/0!</v>
      </c>
      <c r="T20" s="164" t="e">
        <f ca="1">COUNTIFS(Table2[Date Notified (Adjusted)],"&gt;="&amp;T$2,Table2[Date Notified (Adjusted)],"&lt;"&amp;U$2,Table2[DNAdj dif DN],"same",Table2[Calculated Location],"*"&amp;$D20&amp;"*")/COUNTIFS(Table2[Date Notified (Adjusted)],"&gt;="&amp;T$2,Table2[Date Notified (Adjusted)],"&lt;"&amp;U$2,Table2[Calculated Location],"*"&amp;$D20&amp;"*")</f>
        <v>#DIV/0!</v>
      </c>
      <c r="U20" s="161"/>
      <c r="V20" s="161"/>
      <c r="W20" s="161">
        <f ca="1">COUNTIFS(Table2[Date Notified (Adjusted)],"&gt;="&amp;start125,Table2[Date Notified (Adjusted)],"&lt;="&amp;closeREP,Table2[Calculated Location],"*"&amp;$D20&amp;"*",Table2[DNAdj dif DN],"same")</f>
        <v>0</v>
      </c>
      <c r="X20" s="164" t="e">
        <f t="shared" ca="1" si="1"/>
        <v>#DIV/0!</v>
      </c>
      <c r="Y20" s="223">
        <f ca="1">COUNTIFS(Table2[Date Notified (Adjusted)],"&gt;="&amp;start125,Table2[Date Notified (Adjusted)],"&lt;="&amp;closeREP,Table2[Calculated Location],"*"&amp;$D20&amp;"*")</f>
        <v>0</v>
      </c>
    </row>
    <row r="21" spans="2:25" x14ac:dyDescent="0.25">
      <c r="B21" s="224" t="s">
        <v>80</v>
      </c>
      <c r="C21" s="166"/>
      <c r="D21" s="171" t="s">
        <v>45</v>
      </c>
      <c r="E21" s="168" t="e">
        <f ca="1">COUNTIFS(Table2[Date Notified (Adjusted)],"&gt;="&amp;E$2,Table2[Date Notified (Adjusted)],"&lt;"&amp;F$2,Table2[DNAdj dif DN],"same",Table2[Calculated Location],"*"&amp;$D21&amp;"*")/COUNTIFS(Table2[Date Notified (Adjusted)],"&gt;="&amp;E$2,Table2[Date Notified (Adjusted)],"&lt;"&amp;F$2,Table2[Calculated Location],"*"&amp;$D21&amp;"*")</f>
        <v>#DIV/0!</v>
      </c>
      <c r="F21" s="169" t="e">
        <f ca="1">COUNTIFS(Table2[Date Notified (Adjusted)],"&gt;="&amp;F$2,Table2[Date Notified (Adjusted)],"&lt;"&amp;G$2,Table2[DNAdj dif DN],"same",Table2[Calculated Location],"*"&amp;$D21&amp;"*")/COUNTIFS(Table2[Date Notified (Adjusted)],"&gt;="&amp;F$2,Table2[Date Notified (Adjusted)],"&lt;"&amp;G$2,Table2[Calculated Location],"*"&amp;$D21&amp;"*")</f>
        <v>#DIV/0!</v>
      </c>
      <c r="G21" s="169" t="e">
        <f ca="1">COUNTIFS(Table2[Date Notified (Adjusted)],"&gt;="&amp;G$2,Table2[Date Notified (Adjusted)],"&lt;"&amp;H$2,Table2[DNAdj dif DN],"same",Table2[Calculated Location],"*"&amp;$D21&amp;"*")/COUNTIFS(Table2[Date Notified (Adjusted)],"&gt;="&amp;G$2,Table2[Date Notified (Adjusted)],"&lt;"&amp;H$2,Table2[Calculated Location],"*"&amp;$D21&amp;"*")</f>
        <v>#DIV/0!</v>
      </c>
      <c r="H21" s="169" t="e">
        <f ca="1">COUNTIFS(Table2[Date Notified (Adjusted)],"&gt;="&amp;H$2,Table2[Date Notified (Adjusted)],"&lt;"&amp;I$2,Table2[DNAdj dif DN],"same",Table2[Calculated Location],"*"&amp;$D21&amp;"*")/COUNTIFS(Table2[Date Notified (Adjusted)],"&gt;="&amp;H$2,Table2[Date Notified (Adjusted)],"&lt;"&amp;I$2,Table2[Calculated Location],"*"&amp;$D21&amp;"*")</f>
        <v>#DIV/0!</v>
      </c>
      <c r="I21" s="169" t="e">
        <f ca="1">COUNTIFS(Table2[Date Notified (Adjusted)],"&gt;="&amp;I$2,Table2[Date Notified (Adjusted)],"&lt;"&amp;J$2,Table2[DNAdj dif DN],"same",Table2[Calculated Location],"*"&amp;$D21&amp;"*")/COUNTIFS(Table2[Date Notified (Adjusted)],"&gt;="&amp;I$2,Table2[Date Notified (Adjusted)],"&lt;"&amp;J$2,Table2[Calculated Location],"*"&amp;$D21&amp;"*")</f>
        <v>#DIV/0!</v>
      </c>
      <c r="J21" s="169" t="e">
        <f ca="1">COUNTIFS(Table2[Date Notified (Adjusted)],"&gt;="&amp;J$2,Table2[Date Notified (Adjusted)],"&lt;"&amp;K$2,Table2[DNAdj dif DN],"same",Table2[Calculated Location],"*"&amp;$D21&amp;"*")/COUNTIFS(Table2[Date Notified (Adjusted)],"&gt;="&amp;J$2,Table2[Date Notified (Adjusted)],"&lt;"&amp;K$2,Table2[Calculated Location],"*"&amp;$D21&amp;"*")</f>
        <v>#DIV/0!</v>
      </c>
      <c r="K21" s="169" t="e">
        <f ca="1">COUNTIFS(Table2[Date Notified (Adjusted)],"&gt;="&amp;K$2,Table2[Date Notified (Adjusted)],"&lt;"&amp;L$2,Table2[DNAdj dif DN],"same",Table2[Calculated Location],"*"&amp;$D21&amp;"*")/COUNTIFS(Table2[Date Notified (Adjusted)],"&gt;="&amp;K$2,Table2[Date Notified (Adjusted)],"&lt;"&amp;L$2,Table2[Calculated Location],"*"&amp;$D21&amp;"*")</f>
        <v>#DIV/0!</v>
      </c>
      <c r="L21" s="169" t="e">
        <f ca="1">COUNTIFS(Table2[Date Notified (Adjusted)],"&gt;="&amp;L$2,Table2[Date Notified (Adjusted)],"&lt;"&amp;M$2,Table2[DNAdj dif DN],"same",Table2[Calculated Location],"*"&amp;$D21&amp;"*")/COUNTIFS(Table2[Date Notified (Adjusted)],"&gt;="&amp;L$2,Table2[Date Notified (Adjusted)],"&lt;"&amp;M$2,Table2[Calculated Location],"*"&amp;$D21&amp;"*")</f>
        <v>#DIV/0!</v>
      </c>
      <c r="M21" s="169" t="e">
        <f ca="1">COUNTIFS(Table2[Date Notified (Adjusted)],"&gt;="&amp;M$2,Table2[Date Notified (Adjusted)],"&lt;"&amp;N$2,Table2[DNAdj dif DN],"same",Table2[Calculated Location],"*"&amp;$D21&amp;"*")/COUNTIFS(Table2[Date Notified (Adjusted)],"&gt;="&amp;M$2,Table2[Date Notified (Adjusted)],"&lt;"&amp;N$2,Table2[Calculated Location],"*"&amp;$D21&amp;"*")</f>
        <v>#DIV/0!</v>
      </c>
      <c r="N21" s="169" t="e">
        <f ca="1">COUNTIFS(Table2[Date Notified (Adjusted)],"&gt;="&amp;N$2,Table2[Date Notified (Adjusted)],"&lt;"&amp;O$2,Table2[DNAdj dif DN],"same",Table2[Calculated Location],"*"&amp;$D21&amp;"*")/COUNTIFS(Table2[Date Notified (Adjusted)],"&gt;="&amp;N$2,Table2[Date Notified (Adjusted)],"&lt;"&amp;O$2,Table2[Calculated Location],"*"&amp;$D21&amp;"*")</f>
        <v>#DIV/0!</v>
      </c>
      <c r="O21" s="169" t="e">
        <f ca="1">COUNTIFS(Table2[Date Notified (Adjusted)],"&gt;="&amp;O$2,Table2[Date Notified (Adjusted)],"&lt;"&amp;P$2,Table2[DNAdj dif DN],"same",Table2[Calculated Location],"*"&amp;$D21&amp;"*")/COUNTIFS(Table2[Date Notified (Adjusted)],"&gt;="&amp;O$2,Table2[Date Notified (Adjusted)],"&lt;"&amp;P$2,Table2[Calculated Location],"*"&amp;$D21&amp;"*")</f>
        <v>#DIV/0!</v>
      </c>
      <c r="P21" s="169" t="e">
        <f ca="1">COUNTIFS(Table2[Date Notified (Adjusted)],"&gt;="&amp;P$2,Table2[Date Notified (Adjusted)],"&lt;"&amp;Q$2,Table2[DNAdj dif DN],"same",Table2[Calculated Location],"*"&amp;$D21&amp;"*")/COUNTIFS(Table2[Date Notified (Adjusted)],"&gt;="&amp;P$2,Table2[Date Notified (Adjusted)],"&lt;"&amp;Q$2,Table2[Calculated Location],"*"&amp;$D21&amp;"*")</f>
        <v>#DIV/0!</v>
      </c>
      <c r="Q21" s="169" t="e">
        <f ca="1">COUNTIFS(Table2[Date Notified (Adjusted)],"&gt;="&amp;Q$2,Table2[Date Notified (Adjusted)],"&lt;"&amp;R$2,Table2[DNAdj dif DN],"same",Table2[Calculated Location],"*"&amp;$D21&amp;"*")/COUNTIFS(Table2[Date Notified (Adjusted)],"&gt;="&amp;Q$2,Table2[Date Notified (Adjusted)],"&lt;"&amp;R$2,Table2[Calculated Location],"*"&amp;$D21&amp;"*")</f>
        <v>#DIV/0!</v>
      </c>
      <c r="R21" s="169" t="e">
        <f ca="1">COUNTIFS(Table2[Date Notified (Adjusted)],"&gt;="&amp;R$2,Table2[Date Notified (Adjusted)],"&lt;"&amp;S$2,Table2[DNAdj dif DN],"same",Table2[Calculated Location],"*"&amp;$D21&amp;"*")/COUNTIFS(Table2[Date Notified (Adjusted)],"&gt;="&amp;R$2,Table2[Date Notified (Adjusted)],"&lt;"&amp;S$2,Table2[Calculated Location],"*"&amp;$D21&amp;"*")</f>
        <v>#DIV/0!</v>
      </c>
      <c r="S21" s="169" t="e">
        <f ca="1">COUNTIFS(Table2[Date Notified (Adjusted)],"&gt;="&amp;S$2,Table2[Date Notified (Adjusted)],"&lt;"&amp;T$2,Table2[DNAdj dif DN],"same",Table2[Calculated Location],"*"&amp;$D21&amp;"*")/COUNTIFS(Table2[Date Notified (Adjusted)],"&gt;="&amp;S$2,Table2[Date Notified (Adjusted)],"&lt;"&amp;T$2,Table2[Calculated Location],"*"&amp;$D21&amp;"*")</f>
        <v>#DIV/0!</v>
      </c>
      <c r="T21" s="169" t="e">
        <f ca="1">COUNTIFS(Table2[Date Notified (Adjusted)],"&gt;="&amp;T$2,Table2[Date Notified (Adjusted)],"&lt;"&amp;U$2,Table2[DNAdj dif DN],"same",Table2[Calculated Location],"*"&amp;$D21&amp;"*")/COUNTIFS(Table2[Date Notified (Adjusted)],"&gt;="&amp;T$2,Table2[Date Notified (Adjusted)],"&lt;"&amp;U$2,Table2[Calculated Location],"*"&amp;$D21&amp;"*")</f>
        <v>#DIV/0!</v>
      </c>
      <c r="U21" s="166"/>
      <c r="V21" s="166"/>
      <c r="W21" s="166">
        <f ca="1">COUNTIFS(Table2[Date Notified (Adjusted)],"&gt;="&amp;start125,Table2[Date Notified (Adjusted)],"&lt;="&amp;closeREP,Table2[Calculated Location],"*"&amp;$D21&amp;"*",Table2[DNAdj dif DN],"same")</f>
        <v>0</v>
      </c>
      <c r="X21" s="169" t="e">
        <f t="shared" ca="1" si="1"/>
        <v>#DIV/0!</v>
      </c>
      <c r="Y21" s="225">
        <f ca="1">COUNTIFS(Table2[Date Notified (Adjusted)],"&gt;="&amp;start125,Table2[Date Notified (Adjusted)],"&lt;="&amp;closeREP,Table2[Calculated Location],"*"&amp;$D21&amp;"*")</f>
        <v>0</v>
      </c>
    </row>
    <row r="22" spans="2:25"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5"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8" spans="2:25" ht="15.75" x14ac:dyDescent="0.25">
      <c r="E28" s="126" t="s">
        <v>382</v>
      </c>
      <c r="T28" s="130">
        <f ca="1">Y23-W23</f>
        <v>0</v>
      </c>
    </row>
    <row r="29" spans="2:25" ht="39.75" thickBot="1" x14ac:dyDescent="0.3">
      <c r="F29" s="94" t="s">
        <v>384</v>
      </c>
      <c r="G29" s="94" t="s">
        <v>376</v>
      </c>
      <c r="H29" s="451" t="s">
        <v>377</v>
      </c>
      <c r="I29" s="451"/>
      <c r="J29" s="127" t="s">
        <v>379</v>
      </c>
      <c r="K29" s="127" t="s">
        <v>378</v>
      </c>
      <c r="L29" s="129" t="s">
        <v>380</v>
      </c>
    </row>
    <row r="30" spans="2:25" ht="15.75" thickBot="1" x14ac:dyDescent="0.3">
      <c r="E30" t="str">
        <f ca="1">IF(ISERROR(L30),"",CONCATENATE(TEXT(L30,"0%")," in ",F30," days"))</f>
        <v/>
      </c>
      <c r="F30" s="109">
        <v>1</v>
      </c>
      <c r="G30" s="109">
        <f ca="1">COUNTIFS(Table2[Date Notified (Adjusted)],"&gt;="&amp;start125,Table2[Date Notified (Adjusted)],"&lt;="&amp;closeREP,Table2[DNADj-DN],F30)</f>
        <v>0</v>
      </c>
      <c r="H30" s="449" t="e">
        <f ca="1">G30/$T$28</f>
        <v>#DIV/0!</v>
      </c>
      <c r="I30" s="449"/>
      <c r="J30" s="109">
        <f ca="1">G30</f>
        <v>0</v>
      </c>
      <c r="K30" s="128" t="e">
        <f ca="1">J30/$T$28</f>
        <v>#DIV/0!</v>
      </c>
      <c r="L30" s="92" t="e">
        <f ca="1">IF(K30&gt;=50%,K30,NA())</f>
        <v>#DIV/0!</v>
      </c>
    </row>
    <row r="31" spans="2:25" ht="15.75" thickBot="1" x14ac:dyDescent="0.3">
      <c r="F31" s="109">
        <v>2</v>
      </c>
      <c r="G31" s="109">
        <f ca="1">COUNTIFS(Table2[Date Notified (Adjusted)],"&gt;="&amp;start125,Table2[Date Notified (Adjusted)],"&lt;="&amp;closeREP,Table2[DNADj-DN],F31)</f>
        <v>0</v>
      </c>
      <c r="H31" s="449" t="e">
        <f t="shared" ref="H31:H49" ca="1" si="3">G31/$T$28</f>
        <v>#DIV/0!</v>
      </c>
      <c r="I31" s="449"/>
      <c r="J31" s="109">
        <f ca="1">J30+G31</f>
        <v>0</v>
      </c>
      <c r="K31" s="128" t="e">
        <f t="shared" ref="K31:K49" ca="1" si="4">J31/$T$28</f>
        <v>#DIV/0!</v>
      </c>
      <c r="L31" s="92" t="e">
        <f ca="1">IF(COUNT(L$30:L30)=0,IF(ROUND(K31,1)&gt;=50%,K31,NA()),NA())</f>
        <v>#DIV/0!</v>
      </c>
    </row>
    <row r="32" spans="2:25" ht="15.75" thickBot="1" x14ac:dyDescent="0.3">
      <c r="E32" t="str">
        <f t="shared" ref="E32:E49" ca="1" si="5">IF(ISERROR(L32),"",CONCATENATE(TEXT(L32,"0%")," in ",F32," days"))</f>
        <v/>
      </c>
      <c r="F32" s="109">
        <v>3</v>
      </c>
      <c r="G32" s="109">
        <f ca="1">COUNTIFS(Table2[Date Notified (Adjusted)],"&gt;="&amp;start125,Table2[Date Notified (Adjusted)],"&lt;="&amp;closeREP,Table2[DNADj-DN],F32)</f>
        <v>0</v>
      </c>
      <c r="H32" s="449" t="e">
        <f t="shared" ca="1" si="3"/>
        <v>#DIV/0!</v>
      </c>
      <c r="I32" s="449"/>
      <c r="J32" s="109">
        <f t="shared" ref="J32:J49" ca="1" si="6">J31+G32</f>
        <v>0</v>
      </c>
      <c r="K32" s="128" t="e">
        <f t="shared" ca="1" si="4"/>
        <v>#DIV/0!</v>
      </c>
      <c r="L32" s="92" t="e">
        <f ca="1">IF(COUNT(L$30:L31)=0,IF(ROUND(K32,1)&gt;=50%,K32,NA()),NA())</f>
        <v>#DIV/0!</v>
      </c>
    </row>
    <row r="33" spans="5:12" ht="15.75" thickBot="1" x14ac:dyDescent="0.3">
      <c r="E33" t="str">
        <f ca="1">IF(ISERROR(L33),"",CONCATENATE(TEXT(L33,"0%")," no more than ",F33," days"))</f>
        <v/>
      </c>
      <c r="F33" s="109">
        <f>F32+1</f>
        <v>4</v>
      </c>
      <c r="G33" s="109">
        <f ca="1">COUNTIFS(Table2[Date Notified (Adjusted)],"&gt;="&amp;start125,Table2[Date Notified (Adjusted)],"&lt;="&amp;closeREP,Table2[DNADj-DN],F33)</f>
        <v>0</v>
      </c>
      <c r="H33" s="449" t="e">
        <f t="shared" ca="1" si="3"/>
        <v>#DIV/0!</v>
      </c>
      <c r="I33" s="449"/>
      <c r="J33" s="109">
        <f t="shared" ca="1" si="6"/>
        <v>0</v>
      </c>
      <c r="K33" s="128" t="e">
        <f t="shared" ca="1" si="4"/>
        <v>#DIV/0!</v>
      </c>
      <c r="L33" s="92" t="e">
        <f ca="1">IF(COUNT(L$30:L32)=0,IF(ROUND(K33,1)&gt;=50%,K33,NA()),NA())</f>
        <v>#DIV/0!</v>
      </c>
    </row>
    <row r="34" spans="5:12" ht="15.75" thickBot="1" x14ac:dyDescent="0.3">
      <c r="E34" t="str">
        <f t="shared" ca="1" si="5"/>
        <v/>
      </c>
      <c r="F34" s="109">
        <f t="shared" ref="F34:F43" si="7">F33+1</f>
        <v>5</v>
      </c>
      <c r="G34" s="109">
        <f ca="1">COUNTIFS(Table2[Date Notified (Adjusted)],"&gt;="&amp;start125,Table2[Date Notified (Adjusted)],"&lt;="&amp;closeREP,Table2[DNADj-DN],F34)</f>
        <v>0</v>
      </c>
      <c r="H34" s="449" t="e">
        <f t="shared" ca="1" si="3"/>
        <v>#DIV/0!</v>
      </c>
      <c r="I34" s="449"/>
      <c r="J34" s="109">
        <f t="shared" ca="1" si="6"/>
        <v>0</v>
      </c>
      <c r="K34" s="128" t="e">
        <f t="shared" ca="1" si="4"/>
        <v>#DIV/0!</v>
      </c>
      <c r="L34" s="92" t="e">
        <f ca="1">IF(COUNT(L$30:L33)=0,IF(ROUND(K34,1)&gt;=50%,K34,NA()),NA())</f>
        <v>#DIV/0!</v>
      </c>
    </row>
    <row r="35" spans="5:12" ht="15.75" thickBot="1" x14ac:dyDescent="0.3">
      <c r="E35" t="str">
        <f t="shared" ca="1" si="5"/>
        <v/>
      </c>
      <c r="F35" s="109">
        <f t="shared" si="7"/>
        <v>6</v>
      </c>
      <c r="G35" s="109">
        <f ca="1">COUNTIFS(Table2[Date Notified (Adjusted)],"&gt;="&amp;start125,Table2[Date Notified (Adjusted)],"&lt;="&amp;closeREP,Table2[DNADj-DN],F35)</f>
        <v>0</v>
      </c>
      <c r="H35" s="449" t="e">
        <f t="shared" ca="1" si="3"/>
        <v>#DIV/0!</v>
      </c>
      <c r="I35" s="449"/>
      <c r="J35" s="109">
        <f t="shared" ca="1" si="6"/>
        <v>0</v>
      </c>
      <c r="K35" s="128" t="e">
        <f t="shared" ca="1" si="4"/>
        <v>#DIV/0!</v>
      </c>
      <c r="L35" s="92" t="e">
        <f ca="1">IF(COUNT(L$30:L34)=0,IF(ROUND(K35,1)&gt;=50%,K35,NA()),NA())</f>
        <v>#DIV/0!</v>
      </c>
    </row>
    <row r="36" spans="5:12" ht="15.75" thickBot="1" x14ac:dyDescent="0.3">
      <c r="E36" t="str">
        <f t="shared" ca="1" si="5"/>
        <v/>
      </c>
      <c r="F36" s="109">
        <f t="shared" si="7"/>
        <v>7</v>
      </c>
      <c r="G36" s="109">
        <f ca="1">COUNTIFS(Table2[Date Notified (Adjusted)],"&gt;="&amp;start125,Table2[Date Notified (Adjusted)],"&lt;="&amp;closeREP,Table2[DNADj-DN],F36)</f>
        <v>0</v>
      </c>
      <c r="H36" s="449" t="e">
        <f t="shared" ca="1" si="3"/>
        <v>#DIV/0!</v>
      </c>
      <c r="I36" s="449"/>
      <c r="J36" s="109">
        <f t="shared" ca="1" si="6"/>
        <v>0</v>
      </c>
      <c r="K36" s="128" t="e">
        <f t="shared" ca="1" si="4"/>
        <v>#DIV/0!</v>
      </c>
      <c r="L36" s="92" t="e">
        <f ca="1">IF(COUNT(L$30:L35)=0,IF(ROUND(K36,1)&gt;=50%,K36,NA()),NA())</f>
        <v>#DIV/0!</v>
      </c>
    </row>
    <row r="37" spans="5:12" ht="15.75" thickBot="1" x14ac:dyDescent="0.3">
      <c r="E37" t="str">
        <f t="shared" ca="1" si="5"/>
        <v/>
      </c>
      <c r="F37" s="109">
        <f t="shared" si="7"/>
        <v>8</v>
      </c>
      <c r="G37" s="109">
        <f ca="1">COUNTIFS(Table2[Date Notified (Adjusted)],"&gt;="&amp;start125,Table2[Date Notified (Adjusted)],"&lt;="&amp;closeREP,Table2[DNADj-DN],F37)</f>
        <v>0</v>
      </c>
      <c r="H37" s="449" t="e">
        <f t="shared" ca="1" si="3"/>
        <v>#DIV/0!</v>
      </c>
      <c r="I37" s="449"/>
      <c r="J37" s="109">
        <f t="shared" ca="1" si="6"/>
        <v>0</v>
      </c>
      <c r="K37" s="128" t="e">
        <f t="shared" ca="1" si="4"/>
        <v>#DIV/0!</v>
      </c>
      <c r="L37" s="92" t="e">
        <f ca="1">IF(COUNT(L$30:L36)=0,IF(ROUND(K37,1)&gt;=50%,K37,NA()),NA())</f>
        <v>#DIV/0!</v>
      </c>
    </row>
    <row r="38" spans="5:12" ht="15.75" thickBot="1" x14ac:dyDescent="0.3">
      <c r="E38" t="str">
        <f t="shared" ca="1" si="5"/>
        <v/>
      </c>
      <c r="F38" s="109">
        <f t="shared" si="7"/>
        <v>9</v>
      </c>
      <c r="G38" s="109">
        <f ca="1">COUNTIFS(Table2[Date Notified (Adjusted)],"&gt;="&amp;start125,Table2[Date Notified (Adjusted)],"&lt;="&amp;closeREP,Table2[DNADj-DN],F38)</f>
        <v>0</v>
      </c>
      <c r="H38" s="449" t="e">
        <f t="shared" ca="1" si="3"/>
        <v>#DIV/0!</v>
      </c>
      <c r="I38" s="449"/>
      <c r="J38" s="109">
        <f t="shared" ca="1" si="6"/>
        <v>0</v>
      </c>
      <c r="K38" s="128" t="e">
        <f t="shared" ca="1" si="4"/>
        <v>#DIV/0!</v>
      </c>
      <c r="L38" s="92" t="e">
        <f ca="1">IF(COUNT(L$30:L37)=0,IF(ROUND(K38,1)&gt;=50%,K38,NA()),NA())</f>
        <v>#DIV/0!</v>
      </c>
    </row>
    <row r="39" spans="5:12" ht="15.75" thickBot="1" x14ac:dyDescent="0.3">
      <c r="E39" t="str">
        <f t="shared" ca="1" si="5"/>
        <v/>
      </c>
      <c r="F39" s="109">
        <f t="shared" si="7"/>
        <v>10</v>
      </c>
      <c r="G39" s="109">
        <f ca="1">COUNTIFS(Table2[Date Notified (Adjusted)],"&gt;="&amp;start125,Table2[Date Notified (Adjusted)],"&lt;="&amp;closeREP,Table2[DNADj-DN],F39)</f>
        <v>0</v>
      </c>
      <c r="H39" s="449" t="e">
        <f t="shared" ca="1" si="3"/>
        <v>#DIV/0!</v>
      </c>
      <c r="I39" s="449"/>
      <c r="J39" s="109">
        <f t="shared" ca="1" si="6"/>
        <v>0</v>
      </c>
      <c r="K39" s="128" t="e">
        <f t="shared" ca="1" si="4"/>
        <v>#DIV/0!</v>
      </c>
      <c r="L39" s="92" t="e">
        <f ca="1">IF(COUNT(L$30:L38)=0,IF(ROUND(K39,1)&gt;=50%,K39,NA()),NA())</f>
        <v>#DIV/0!</v>
      </c>
    </row>
    <row r="40" spans="5:12" ht="15.75" thickBot="1" x14ac:dyDescent="0.3">
      <c r="E40" t="str">
        <f t="shared" ca="1" si="5"/>
        <v/>
      </c>
      <c r="F40" s="109">
        <f t="shared" si="7"/>
        <v>11</v>
      </c>
      <c r="G40" s="109">
        <f ca="1">COUNTIFS(Table2[Date Notified (Adjusted)],"&gt;="&amp;start125,Table2[Date Notified (Adjusted)],"&lt;="&amp;closeREP,Table2[DNADj-DN],F40)</f>
        <v>0</v>
      </c>
      <c r="H40" s="449" t="e">
        <f t="shared" ca="1" si="3"/>
        <v>#DIV/0!</v>
      </c>
      <c r="I40" s="449"/>
      <c r="J40" s="109">
        <f t="shared" ca="1" si="6"/>
        <v>0</v>
      </c>
      <c r="K40" s="128" t="e">
        <f t="shared" ca="1" si="4"/>
        <v>#DIV/0!</v>
      </c>
      <c r="L40" s="92" t="e">
        <f ca="1">IF(COUNT(L$30:L39)=0,IF(ROUND(K40,1)&gt;=50%,K40,NA()),NA())</f>
        <v>#DIV/0!</v>
      </c>
    </row>
    <row r="41" spans="5:12" ht="15.75" thickBot="1" x14ac:dyDescent="0.3">
      <c r="E41" t="str">
        <f t="shared" ca="1" si="5"/>
        <v/>
      </c>
      <c r="F41" s="109">
        <f t="shared" si="7"/>
        <v>12</v>
      </c>
      <c r="G41" s="109">
        <f ca="1">COUNTIFS(Table2[Date Notified (Adjusted)],"&gt;="&amp;start125,Table2[Date Notified (Adjusted)],"&lt;="&amp;closeREP,Table2[DNADj-DN],F41)</f>
        <v>0</v>
      </c>
      <c r="H41" s="449" t="e">
        <f t="shared" ca="1" si="3"/>
        <v>#DIV/0!</v>
      </c>
      <c r="I41" s="449"/>
      <c r="J41" s="109">
        <f t="shared" ca="1" si="6"/>
        <v>0</v>
      </c>
      <c r="K41" s="128" t="e">
        <f t="shared" ca="1" si="4"/>
        <v>#DIV/0!</v>
      </c>
      <c r="L41" s="92" t="e">
        <f ca="1">IF(COUNT(L$30:L40)=0,IF(ROUND(K41,1)&gt;=50%,K41,NA()),NA())</f>
        <v>#DIV/0!</v>
      </c>
    </row>
    <row r="42" spans="5:12" ht="15.75" thickBot="1" x14ac:dyDescent="0.3">
      <c r="E42" t="str">
        <f t="shared" ca="1" si="5"/>
        <v/>
      </c>
      <c r="F42" s="109">
        <f t="shared" si="7"/>
        <v>13</v>
      </c>
      <c r="G42" s="109">
        <f ca="1">COUNTIFS(Table2[Date Notified (Adjusted)],"&gt;="&amp;start125,Table2[Date Notified (Adjusted)],"&lt;="&amp;closeREP,Table2[DNADj-DN],F42)</f>
        <v>0</v>
      </c>
      <c r="H42" s="449" t="e">
        <f t="shared" ca="1" si="3"/>
        <v>#DIV/0!</v>
      </c>
      <c r="I42" s="449"/>
      <c r="J42" s="109">
        <f t="shared" ca="1" si="6"/>
        <v>0</v>
      </c>
      <c r="K42" s="128" t="e">
        <f t="shared" ca="1" si="4"/>
        <v>#DIV/0!</v>
      </c>
      <c r="L42" s="92" t="e">
        <f ca="1">IF(COUNT(L$30:L41)=0,IF(ROUND(K42,1)&gt;=50%,K42,NA()),NA())</f>
        <v>#DIV/0!</v>
      </c>
    </row>
    <row r="43" spans="5:12" ht="15.75" thickBot="1" x14ac:dyDescent="0.3">
      <c r="E43" t="str">
        <f t="shared" ca="1" si="5"/>
        <v/>
      </c>
      <c r="F43" s="109">
        <f t="shared" si="7"/>
        <v>14</v>
      </c>
      <c r="G43" s="109">
        <f ca="1">COUNTIFS(Table2[Date Notified (Adjusted)],"&gt;="&amp;start125,Table2[Date Notified (Adjusted)],"&lt;="&amp;closeREP,Table2[DNADj-DN],F43)</f>
        <v>0</v>
      </c>
      <c r="H43" s="449" t="e">
        <f t="shared" ca="1" si="3"/>
        <v>#DIV/0!</v>
      </c>
      <c r="I43" s="449"/>
      <c r="J43" s="109">
        <f t="shared" ca="1" si="6"/>
        <v>0</v>
      </c>
      <c r="K43" s="128" t="e">
        <f t="shared" ca="1" si="4"/>
        <v>#DIV/0!</v>
      </c>
      <c r="L43" s="92" t="e">
        <f ca="1">IF(COUNT(L$30:L42)=0,IF(ROUND(K43,1)&gt;=50%,K43,NA()),NA())</f>
        <v>#DIV/0!</v>
      </c>
    </row>
    <row r="44" spans="5:12" ht="15.75" thickBot="1" x14ac:dyDescent="0.3">
      <c r="E44" t="str">
        <f t="shared" ca="1" si="5"/>
        <v/>
      </c>
      <c r="F44" s="109" t="s">
        <v>371</v>
      </c>
      <c r="G44" s="109">
        <f ca="1">COUNTIFS(Table2[Date Notified (Adjusted)],"&gt;="&amp;start125,Table2[Date Notified (Adjusted)],"&lt;="&amp;closeREP,Table2[DNADj-DN],"&gt;="&amp;LEFT(F44,2),Table2[DNADj-DN],"&lt;="&amp;RIGHT(F44,2))</f>
        <v>0</v>
      </c>
      <c r="H44" s="449" t="e">
        <f t="shared" ca="1" si="3"/>
        <v>#DIV/0!</v>
      </c>
      <c r="I44" s="449"/>
      <c r="J44" s="109">
        <f t="shared" ca="1" si="6"/>
        <v>0</v>
      </c>
      <c r="K44" s="128" t="e">
        <f t="shared" ca="1" si="4"/>
        <v>#DIV/0!</v>
      </c>
      <c r="L44" s="92" t="e">
        <f ca="1">IF(COUNT(L$30:L43)=0,IF(ROUND(K44,1)&gt;=50%,K44,NA()),NA())</f>
        <v>#DIV/0!</v>
      </c>
    </row>
    <row r="45" spans="5:12" ht="15.75" thickBot="1" x14ac:dyDescent="0.3">
      <c r="E45" t="str">
        <f t="shared" ca="1" si="5"/>
        <v/>
      </c>
      <c r="F45" s="109" t="s">
        <v>372</v>
      </c>
      <c r="G45" s="109">
        <f ca="1">COUNTIFS(Table2[Date Notified (Adjusted)],"&gt;="&amp;start125,Table2[Date Notified (Adjusted)],"&lt;="&amp;closeREP,Table2[DNADj-DN],"&gt;="&amp;LEFT(F45,2),Table2[DNADj-DN],"&lt;="&amp;RIGHT(F45,2))</f>
        <v>0</v>
      </c>
      <c r="H45" s="449" t="e">
        <f t="shared" ca="1" si="3"/>
        <v>#DIV/0!</v>
      </c>
      <c r="I45" s="449"/>
      <c r="J45" s="109">
        <f t="shared" ca="1" si="6"/>
        <v>0</v>
      </c>
      <c r="K45" s="128" t="e">
        <f t="shared" ca="1" si="4"/>
        <v>#DIV/0!</v>
      </c>
      <c r="L45" s="92" t="e">
        <f ca="1">IF(COUNT(L$30:L44)=0,IF(ROUND(K45,1)&gt;=50%,K45,NA()),NA())</f>
        <v>#DIV/0!</v>
      </c>
    </row>
    <row r="46" spans="5:12" ht="15.75" thickBot="1" x14ac:dyDescent="0.3">
      <c r="E46" t="str">
        <f t="shared" ca="1" si="5"/>
        <v/>
      </c>
      <c r="F46" s="109" t="s">
        <v>373</v>
      </c>
      <c r="G46" s="109">
        <f ca="1">COUNTIFS(Table2[Date Notified (Adjusted)],"&gt;="&amp;start125,Table2[Date Notified (Adjusted)],"&lt;="&amp;closeREP,Table2[DNADj-DN],"&gt;="&amp;LEFT(F46,2),Table2[DNADj-DN],"&lt;="&amp;RIGHT(F46,2))</f>
        <v>0</v>
      </c>
      <c r="H46" s="449" t="e">
        <f t="shared" ca="1" si="3"/>
        <v>#DIV/0!</v>
      </c>
      <c r="I46" s="449"/>
      <c r="J46" s="109">
        <f t="shared" ca="1" si="6"/>
        <v>0</v>
      </c>
      <c r="K46" s="128" t="e">
        <f t="shared" ca="1" si="4"/>
        <v>#DIV/0!</v>
      </c>
      <c r="L46" s="92" t="e">
        <f ca="1">IF(COUNT(L$30:L45)=0,IF(ROUND(K46,1)&gt;=50%,K46,NA()),NA())</f>
        <v>#DIV/0!</v>
      </c>
    </row>
    <row r="47" spans="5:12" ht="15.75" thickBot="1" x14ac:dyDescent="0.3">
      <c r="E47" t="str">
        <f t="shared" ca="1" si="5"/>
        <v/>
      </c>
      <c r="F47" s="109" t="s">
        <v>374</v>
      </c>
      <c r="G47" s="109">
        <f ca="1">COUNTIFS(Table2[Date Notified (Adjusted)],"&gt;="&amp;start125,Table2[Date Notified (Adjusted)],"&lt;="&amp;closeREP,Table2[DNADj-DN],"&gt;="&amp;LEFT(F47,2),Table2[DNADj-DN],"&lt;="&amp;RIGHT(F47,2))</f>
        <v>0</v>
      </c>
      <c r="H47" s="449" t="e">
        <f t="shared" ca="1" si="3"/>
        <v>#DIV/0!</v>
      </c>
      <c r="I47" s="449"/>
      <c r="J47" s="109">
        <f t="shared" ca="1" si="6"/>
        <v>0</v>
      </c>
      <c r="K47" s="128" t="e">
        <f t="shared" ca="1" si="4"/>
        <v>#DIV/0!</v>
      </c>
      <c r="L47" s="92" t="e">
        <f ca="1">IF(COUNT(L$30:L46)=0,IF(ROUND(K47,1)&gt;=50%,K47,NA()),NA())</f>
        <v>#DIV/0!</v>
      </c>
    </row>
    <row r="48" spans="5:12" ht="15.75" thickBot="1" x14ac:dyDescent="0.3">
      <c r="E48" t="str">
        <f t="shared" ca="1" si="5"/>
        <v/>
      </c>
      <c r="F48" s="109" t="s">
        <v>375</v>
      </c>
      <c r="G48" s="109">
        <f ca="1">COUNTIFS(Table2[Date Notified (Adjusted)],"&gt;="&amp;start125,Table2[Date Notified (Adjusted)],"&lt;="&amp;closeREP,Table2[DNADj-DN],"&gt;="&amp;LEFT(F48,2),Table2[DNADj-DN],"&lt;="&amp;RIGHT(F48,2))</f>
        <v>0</v>
      </c>
      <c r="H48" s="449" t="e">
        <f t="shared" ca="1" si="3"/>
        <v>#DIV/0!</v>
      </c>
      <c r="I48" s="449"/>
      <c r="J48" s="109">
        <f t="shared" ca="1" si="6"/>
        <v>0</v>
      </c>
      <c r="K48" s="128" t="e">
        <f t="shared" ca="1" si="4"/>
        <v>#DIV/0!</v>
      </c>
      <c r="L48" s="92" t="e">
        <f ca="1">IF(COUNT(L$30:L47)=0,IF(ROUND(K48,1)&gt;=50%,K48,NA()),NA())</f>
        <v>#DIV/0!</v>
      </c>
    </row>
    <row r="49" spans="5:12" ht="15.75" thickBot="1" x14ac:dyDescent="0.3">
      <c r="E49" t="str">
        <f t="shared" ca="1" si="5"/>
        <v/>
      </c>
      <c r="F49" s="109" t="str">
        <f>IF(MAX(Table2[DNADj-DN])&gt;91,CONCATENATE("91-",MAX(Table2[DNADj-DN])),"")</f>
        <v/>
      </c>
      <c r="G49" s="109">
        <f ca="1">COUNTIFS(Table2[Date Notified (Adjusted)],"&gt;="&amp;start125,Table2[Date Notified (Adjusted)],"&lt;="&amp;closeREP,Table2[DNADj-DN],"&gt;="&amp;LEFT(F49,2))</f>
        <v>0</v>
      </c>
      <c r="H49" s="449" t="e">
        <f t="shared" ca="1" si="3"/>
        <v>#DIV/0!</v>
      </c>
      <c r="I49" s="449"/>
      <c r="J49" s="109">
        <f t="shared" ca="1" si="6"/>
        <v>0</v>
      </c>
      <c r="K49" s="128" t="e">
        <f t="shared" ca="1" si="4"/>
        <v>#DIV/0!</v>
      </c>
      <c r="L49" s="92" t="e">
        <f ca="1">IF(COUNT(L$30:L48)=0,IF(ROUND(K49,1)&gt;=50%,K49,NA()),NA())</f>
        <v>#DIV/0!</v>
      </c>
    </row>
  </sheetData>
  <mergeCells count="22">
    <mergeCell ref="H34:I34"/>
    <mergeCell ref="E1:X1"/>
    <mergeCell ref="H29:I29"/>
    <mergeCell ref="H30:I30"/>
    <mergeCell ref="H32:I32"/>
    <mergeCell ref="H33:I33"/>
    <mergeCell ref="H48:I48"/>
    <mergeCell ref="H49:I49"/>
    <mergeCell ref="H31:I31"/>
    <mergeCell ref="H42:I42"/>
    <mergeCell ref="H43:I43"/>
    <mergeCell ref="H44:I44"/>
    <mergeCell ref="H45:I45"/>
    <mergeCell ref="H46:I46"/>
    <mergeCell ref="H47:I47"/>
    <mergeCell ref="H36:I36"/>
    <mergeCell ref="H37:I37"/>
    <mergeCell ref="H38:I38"/>
    <mergeCell ref="H39:I39"/>
    <mergeCell ref="H40:I40"/>
    <mergeCell ref="H41:I41"/>
    <mergeCell ref="H35:I35"/>
  </mergeCells>
  <conditionalFormatting sqref="E3:U10 E12:U21">
    <cfRule type="cellIs" dxfId="107" priority="16" operator="equal">
      <formula>0</formula>
    </cfRule>
  </conditionalFormatting>
  <conditionalFormatting sqref="E3:T10 E12:T21">
    <cfRule type="colorScale" priority="11">
      <colorScale>
        <cfvo type="min"/>
        <cfvo type="percentile" val="50"/>
        <cfvo type="max"/>
        <color rgb="FFF8696B"/>
        <color rgb="FFFFEB84"/>
        <color rgb="FF63BE7B"/>
      </colorScale>
    </cfRule>
    <cfRule type="colorScale" priority="12">
      <colorScale>
        <cfvo type="min"/>
        <cfvo type="max"/>
        <color rgb="FFFCFCFF"/>
        <color rgb="FF63BE7B"/>
      </colorScale>
    </cfRule>
    <cfRule type="containsErrors" dxfId="106" priority="15">
      <formula>ISERROR(E3)</formula>
    </cfRule>
  </conditionalFormatting>
  <conditionalFormatting sqref="X3:X10 X12:X21">
    <cfRule type="colorScale" priority="13">
      <colorScale>
        <cfvo type="min"/>
        <cfvo type="percentile" val="50"/>
        <cfvo type="max"/>
        <color rgb="FFF8696B"/>
        <color rgb="FFFFEB84"/>
        <color rgb="FF63BE7B"/>
      </colorScale>
    </cfRule>
  </conditionalFormatting>
  <conditionalFormatting sqref="E3:U10 E12:U21">
    <cfRule type="colorScale" priority="14">
      <colorScale>
        <cfvo type="min"/>
        <cfvo type="percentile" val="50"/>
        <cfvo type="max"/>
        <color rgb="FFF8696B"/>
        <color rgb="FFFFEB84"/>
        <color rgb="FF63BE7B"/>
      </colorScale>
    </cfRule>
  </conditionalFormatting>
  <conditionalFormatting sqref="L30:L49">
    <cfRule type="containsErrors" dxfId="105" priority="1">
      <formula>ISERROR(L30)</formula>
    </cfRule>
    <cfRule type="notContainsErrors" dxfId="104" priority="2">
      <formula>NOT(ISERROR(L30))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CC99"/>
  </sheetPr>
  <dimension ref="B1:AC119"/>
  <sheetViews>
    <sheetView showGridLines="0" topLeftCell="A94" workbookViewId="0">
      <selection activeCell="C94"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12.140625" customWidth="1"/>
    <col min="24" max="24" width="7.42578125" customWidth="1"/>
    <col min="25" max="25" width="10.28515625" customWidth="1"/>
    <col min="28" max="28" width="12.42578125" customWidth="1"/>
    <col min="29" max="29" width="17" customWidth="1"/>
  </cols>
  <sheetData>
    <row r="1" spans="2:29" ht="50.25" customHeight="1" thickBot="1" x14ac:dyDescent="0.35">
      <c r="E1" s="396" t="s">
        <v>488</v>
      </c>
      <c r="F1" s="396"/>
      <c r="G1" s="396"/>
      <c r="H1" s="396"/>
      <c r="I1" s="396"/>
      <c r="J1" s="396"/>
      <c r="K1" s="396"/>
      <c r="L1" s="396"/>
      <c r="M1" s="396"/>
      <c r="N1" s="396"/>
      <c r="O1" s="396"/>
      <c r="P1" s="396"/>
      <c r="Q1" s="396"/>
      <c r="R1" s="396"/>
      <c r="S1" s="396"/>
      <c r="T1" s="396"/>
      <c r="U1" s="396"/>
      <c r="V1" s="396"/>
      <c r="W1" s="396"/>
      <c r="X1" s="396"/>
    </row>
    <row r="2" spans="2:29" ht="44.25" thickBot="1" x14ac:dyDescent="0.3">
      <c r="B2" s="239"/>
      <c r="C2" s="240"/>
      <c r="D2" s="241"/>
      <c r="E2" s="242">
        <f ca="1">start125</f>
        <v>44470</v>
      </c>
      <c r="F2" s="242">
        <f ca="1">DATE(YEAR(E2),MONTH(E2)+1,1)</f>
        <v>44501</v>
      </c>
      <c r="G2" s="242">
        <f t="shared" ref="G2" ca="1" si="0">DATE(YEAR(F2),MONTH(F2)+1,1)</f>
        <v>44531</v>
      </c>
      <c r="H2" s="242">
        <f t="shared" ref="H2" ca="1" si="1">DATE(YEAR(G2),MONTH(G2)+1,1)</f>
        <v>44562</v>
      </c>
      <c r="I2" s="242">
        <f t="shared" ref="I2" ca="1" si="2">DATE(YEAR(H2),MONTH(H2)+1,1)</f>
        <v>44593</v>
      </c>
      <c r="J2" s="242">
        <f t="shared" ref="J2" ca="1" si="3">DATE(YEAR(I2),MONTH(I2)+1,1)</f>
        <v>44621</v>
      </c>
      <c r="K2" s="242">
        <f t="shared" ref="K2" ca="1" si="4">DATE(YEAR(J2),MONTH(J2)+1,1)</f>
        <v>44652</v>
      </c>
      <c r="L2" s="242">
        <f t="shared" ref="L2" ca="1" si="5">DATE(YEAR(K2),MONTH(K2)+1,1)</f>
        <v>44682</v>
      </c>
      <c r="M2" s="242">
        <f t="shared" ref="M2" ca="1" si="6">DATE(YEAR(L2),MONTH(L2)+1,1)</f>
        <v>44713</v>
      </c>
      <c r="N2" s="242">
        <f t="shared" ref="N2" ca="1" si="7">DATE(YEAR(M2),MONTH(M2)+1,1)</f>
        <v>44743</v>
      </c>
      <c r="O2" s="242">
        <f t="shared" ref="O2" ca="1" si="8">DATE(YEAR(N2),MONTH(N2)+1,1)</f>
        <v>44774</v>
      </c>
      <c r="P2" s="242">
        <f t="shared" ref="P2" ca="1" si="9">DATE(YEAR(O2),MONTH(O2)+1,1)</f>
        <v>44805</v>
      </c>
      <c r="Q2" s="243">
        <f t="shared" ref="Q2" ca="1" si="10">DATE(YEAR(P2),MONTH(P2)+1,1)</f>
        <v>44835</v>
      </c>
      <c r="R2" s="243">
        <f t="shared" ref="R2" ca="1" si="11">DATE(YEAR(Q2),MONTH(Q2)+1,1)</f>
        <v>44866</v>
      </c>
      <c r="S2" s="243">
        <f t="shared" ref="S2" ca="1" si="12">DATE(YEAR(R2),MONTH(R2)+1,1)</f>
        <v>44896</v>
      </c>
      <c r="T2" s="243">
        <f t="shared" ref="T2" ca="1" si="13">DATE(YEAR(S2),MONTH(S2)+1,1)</f>
        <v>44927</v>
      </c>
      <c r="U2" s="243">
        <f t="shared" ref="U2" ca="1" si="14">DATE(YEAR(T2),MONTH(T2)+1,1)</f>
        <v>44958</v>
      </c>
      <c r="V2" s="244"/>
      <c r="W2" s="234" t="s">
        <v>419</v>
      </c>
      <c r="X2" s="235" t="s">
        <v>316</v>
      </c>
      <c r="Y2" s="209" t="str">
        <f ca="1">CONCATENATE(TEXT(E2,"mmmyy"),"-",TEXT(T2,"mmmyy")," LR ",AC2)</f>
        <v>Oct21-Jan23 LR All except blank</v>
      </c>
      <c r="AB2" s="101" t="s">
        <v>325</v>
      </c>
      <c r="AC2" s="102" t="s">
        <v>421</v>
      </c>
    </row>
    <row r="3" spans="2:29" x14ac:dyDescent="0.25">
      <c r="B3" s="220" t="s">
        <v>256</v>
      </c>
      <c r="C3" s="157"/>
      <c r="D3" s="158" t="s">
        <v>121</v>
      </c>
      <c r="E3" s="159" t="e">
        <f ca="1">COUNTIFS(Table2[Level of Review Required],"&lt;&gt;",Table2[Date Notified (Adjusted)],"&gt;="&amp;E$26,Table2[Date Notified (Adjusted)],"&lt;"&amp;F$26,Table2[Date Review Decision Made],"",Table2[Calculated Location],"*"&amp;$D3&amp;"*")/COUNTIFS(Table2[Level of Review Required],"&lt;&gt;",Table2[Date Notified (Adjusted)],"&gt;="&amp;E$26,Table2[Date Notified (Adjusted)],"&lt;"&amp;F$26,Table2[Calculated Location],"*"&amp;$D3&amp;"*")</f>
        <v>#DIV/0!</v>
      </c>
      <c r="F3" s="160" t="e">
        <f ca="1">COUNTIFS(Table2[Level of Review Required],"&lt;&gt;",Table2[Date Notified (Adjusted)],"&gt;="&amp;F$26,Table2[Date Notified (Adjusted)],"&lt;"&amp;G$26,Table2[Date Review Decision Made],"",Table2[Calculated Location],"*"&amp;$D3&amp;"*")/COUNTIFS(Table2[Level of Review Required],"&lt;&gt;",Table2[Date Notified (Adjusted)],"&gt;="&amp;F$26,Table2[Date Notified (Adjusted)],"&lt;"&amp;G$26,Table2[Calculated Location],"*"&amp;$D3&amp;"*")</f>
        <v>#DIV/0!</v>
      </c>
      <c r="G3" s="160" t="e">
        <f ca="1">COUNTIFS(Table2[Level of Review Required],"&lt;&gt;",Table2[Date Notified (Adjusted)],"&gt;="&amp;G$26,Table2[Date Notified (Adjusted)],"&lt;"&amp;H$26,Table2[Date Review Decision Made],"",Table2[Calculated Location],"*"&amp;$D3&amp;"*")/COUNTIFS(Table2[Level of Review Required],"&lt;&gt;",Table2[Date Notified (Adjusted)],"&gt;="&amp;G$26,Table2[Date Notified (Adjusted)],"&lt;"&amp;H$26,Table2[Calculated Location],"*"&amp;$D3&amp;"*")</f>
        <v>#DIV/0!</v>
      </c>
      <c r="H3" s="160" t="e">
        <f ca="1">COUNTIFS(Table2[Level of Review Required],"&lt;&gt;",Table2[Date Notified (Adjusted)],"&gt;="&amp;H$26,Table2[Date Notified (Adjusted)],"&lt;"&amp;I$26,Table2[Date Review Decision Made],"",Table2[Calculated Location],"*"&amp;$D3&amp;"*")/COUNTIFS(Table2[Level of Review Required],"&lt;&gt;",Table2[Date Notified (Adjusted)],"&gt;="&amp;H$26,Table2[Date Notified (Adjusted)],"&lt;"&amp;I$26,Table2[Calculated Location],"*"&amp;$D3&amp;"*")</f>
        <v>#DIV/0!</v>
      </c>
      <c r="I3" s="160" t="e">
        <f ca="1">COUNTIFS(Table2[Level of Review Required],"&lt;&gt;",Table2[Date Notified (Adjusted)],"&gt;="&amp;I$26,Table2[Date Notified (Adjusted)],"&lt;"&amp;J$26,Table2[Date Review Decision Made],"",Table2[Calculated Location],"*"&amp;$D3&amp;"*")/COUNTIFS(Table2[Level of Review Required],"&lt;&gt;",Table2[Date Notified (Adjusted)],"&gt;="&amp;I$26,Table2[Date Notified (Adjusted)],"&lt;"&amp;J$26,Table2[Calculated Location],"*"&amp;$D3&amp;"*")</f>
        <v>#DIV/0!</v>
      </c>
      <c r="J3" s="160" t="e">
        <f ca="1">COUNTIFS(Table2[Level of Review Required],"&lt;&gt;",Table2[Date Notified (Adjusted)],"&gt;="&amp;J$26,Table2[Date Notified (Adjusted)],"&lt;"&amp;K$26,Table2[Date Review Decision Made],"",Table2[Calculated Location],"*"&amp;$D3&amp;"*")/COUNTIFS(Table2[Level of Review Required],"&lt;&gt;",Table2[Date Notified (Adjusted)],"&gt;="&amp;J$26,Table2[Date Notified (Adjusted)],"&lt;"&amp;K$26,Table2[Calculated Location],"*"&amp;$D3&amp;"*")</f>
        <v>#DIV/0!</v>
      </c>
      <c r="K3" s="160" t="e">
        <f ca="1">COUNTIFS(Table2[Level of Review Required],"&lt;&gt;",Table2[Date Notified (Adjusted)],"&gt;="&amp;K$26,Table2[Date Notified (Adjusted)],"&lt;"&amp;L$26,Table2[Date Review Decision Made],"",Table2[Calculated Location],"*"&amp;$D3&amp;"*")/COUNTIFS(Table2[Level of Review Required],"&lt;&gt;",Table2[Date Notified (Adjusted)],"&gt;="&amp;K$26,Table2[Date Notified (Adjusted)],"&lt;"&amp;L$26,Table2[Calculated Location],"*"&amp;$D3&amp;"*")</f>
        <v>#DIV/0!</v>
      </c>
      <c r="L3" s="160" t="e">
        <f ca="1">COUNTIFS(Table2[Level of Review Required],"&lt;&gt;",Table2[Date Notified (Adjusted)],"&gt;="&amp;L$26,Table2[Date Notified (Adjusted)],"&lt;"&amp;M$26,Table2[Date Review Decision Made],"",Table2[Calculated Location],"*"&amp;$D3&amp;"*")/COUNTIFS(Table2[Level of Review Required],"&lt;&gt;",Table2[Date Notified (Adjusted)],"&gt;="&amp;L$26,Table2[Date Notified (Adjusted)],"&lt;"&amp;M$26,Table2[Calculated Location],"*"&amp;$D3&amp;"*")</f>
        <v>#DIV/0!</v>
      </c>
      <c r="M3" s="160" t="e">
        <f ca="1">COUNTIFS(Table2[Level of Review Required],"&lt;&gt;",Table2[Date Notified (Adjusted)],"&gt;="&amp;M$26,Table2[Date Notified (Adjusted)],"&lt;"&amp;N$26,Table2[Date Review Decision Made],"",Table2[Calculated Location],"*"&amp;$D3&amp;"*")/COUNTIFS(Table2[Level of Review Required],"&lt;&gt;",Table2[Date Notified (Adjusted)],"&gt;="&amp;M$26,Table2[Date Notified (Adjusted)],"&lt;"&amp;N$26,Table2[Calculated Location],"*"&amp;$D3&amp;"*")</f>
        <v>#DIV/0!</v>
      </c>
      <c r="N3" s="160" t="e">
        <f ca="1">COUNTIFS(Table2[Level of Review Required],"&lt;&gt;",Table2[Date Notified (Adjusted)],"&gt;="&amp;N$26,Table2[Date Notified (Adjusted)],"&lt;"&amp;O$26,Table2[Date Review Decision Made],"",Table2[Calculated Location],"*"&amp;$D3&amp;"*")/COUNTIFS(Table2[Level of Review Required],"&lt;&gt;",Table2[Date Notified (Adjusted)],"&gt;="&amp;N$26,Table2[Date Notified (Adjusted)],"&lt;"&amp;O$26,Table2[Calculated Location],"*"&amp;$D3&amp;"*")</f>
        <v>#DIV/0!</v>
      </c>
      <c r="O3" s="160" t="e">
        <f ca="1">COUNTIFS(Table2[Level of Review Required],"&lt;&gt;",Table2[Date Notified (Adjusted)],"&gt;="&amp;O$26,Table2[Date Notified (Adjusted)],"&lt;"&amp;P$26,Table2[Date Review Decision Made],"",Table2[Calculated Location],"*"&amp;$D3&amp;"*")/COUNTIFS(Table2[Level of Review Required],"&lt;&gt;",Table2[Date Notified (Adjusted)],"&gt;="&amp;O$26,Table2[Date Notified (Adjusted)],"&lt;"&amp;P$26,Table2[Calculated Location],"*"&amp;$D3&amp;"*")</f>
        <v>#DIV/0!</v>
      </c>
      <c r="P3" s="160" t="e">
        <f ca="1">COUNTIFS(Table2[Level of Review Required],"&lt;&gt;",Table2[Date Notified (Adjusted)],"&gt;="&amp;P$26,Table2[Date Notified (Adjusted)],"&lt;"&amp;Q$26,Table2[Date Review Decision Made],"",Table2[Calculated Location],"*"&amp;$D3&amp;"*")/COUNTIFS(Table2[Level of Review Required],"&lt;&gt;",Table2[Date Notified (Adjusted)],"&gt;="&amp;P$26,Table2[Date Notified (Adjusted)],"&lt;"&amp;Q$26,Table2[Calculated Location],"*"&amp;$D3&amp;"*")</f>
        <v>#DIV/0!</v>
      </c>
      <c r="Q3" s="160" t="e">
        <f ca="1">COUNTIFS(Table2[Level of Review Required],"&lt;&gt;",Table2[Date Notified (Adjusted)],"&gt;="&amp;Q$26,Table2[Date Notified (Adjusted)],"&lt;"&amp;R$26,Table2[Date Review Decision Made],"",Table2[Calculated Location],"*"&amp;$D3&amp;"*")/COUNTIFS(Table2[Level of Review Required],"&lt;&gt;",Table2[Date Notified (Adjusted)],"&gt;="&amp;Q$26,Table2[Date Notified (Adjusted)],"&lt;"&amp;R$26,Table2[Calculated Location],"*"&amp;$D3&amp;"*")</f>
        <v>#DIV/0!</v>
      </c>
      <c r="R3" s="160" t="e">
        <f ca="1">COUNTIFS(Table2[Level of Review Required],"&lt;&gt;",Table2[Date Notified (Adjusted)],"&gt;="&amp;R$26,Table2[Date Notified (Adjusted)],"&lt;"&amp;S$26,Table2[Date Review Decision Made],"",Table2[Calculated Location],"*"&amp;$D3&amp;"*")/COUNTIFS(Table2[Level of Review Required],"&lt;&gt;",Table2[Date Notified (Adjusted)],"&gt;="&amp;R$26,Table2[Date Notified (Adjusted)],"&lt;"&amp;S$26,Table2[Calculated Location],"*"&amp;$D3&amp;"*")</f>
        <v>#DIV/0!</v>
      </c>
      <c r="S3" s="160" t="e">
        <f ca="1">COUNTIFS(Table2[Level of Review Required],"&lt;&gt;",Table2[Date Notified (Adjusted)],"&gt;="&amp;S$26,Table2[Date Notified (Adjusted)],"&lt;"&amp;T$26,Table2[Date Review Decision Made],"",Table2[Calculated Location],"*"&amp;$D3&amp;"*")/COUNTIFS(Table2[Level of Review Required],"&lt;&gt;",Table2[Date Notified (Adjusted)],"&gt;="&amp;S$26,Table2[Date Notified (Adjusted)],"&lt;"&amp;T$26,Table2[Calculated Location],"*"&amp;$D3&amp;"*")</f>
        <v>#DIV/0!</v>
      </c>
      <c r="T3" s="160" t="e">
        <f ca="1">COUNTIFS(Table2[Level of Review Required],"&lt;&gt;",Table2[Date Notified (Adjusted)],"&gt;="&amp;T$26,Table2[Date Notified (Adjusted)],"&lt;"&amp;U$26,Table2[Date Review Decision Made],"",Table2[Calculated Location],"*"&amp;$D3&amp;"*")/COUNTIFS(Table2[Level of Review Required],"&lt;&gt;",Table2[Date Notified (Adjusted)],"&gt;="&amp;T$26,Table2[Date Notified (Adjusted)],"&lt;"&amp;U$26,Table2[Calculated Location],"*"&amp;$D3&amp;"*")</f>
        <v>#DIV/0!</v>
      </c>
      <c r="U3" s="157"/>
      <c r="V3" s="157"/>
      <c r="W3" s="226">
        <f ca="1">COUNTIFS(Table2[Level of Review Required],"&lt;&gt;",Table2[Date Notified (Adjusted)],"&gt;="&amp;E$26,Table2[Date Notified (Adjusted)],"&lt;"&amp;U$26,Table2[Calculated Location],"*"&amp;$D3&amp;"*",Table2[Date Review Decision Made],"")</f>
        <v>0</v>
      </c>
      <c r="X3" s="227" t="e">
        <f ca="1">W3/Y3</f>
        <v>#DIV/0!</v>
      </c>
      <c r="Y3" s="236">
        <f ca="1">COUNTIFS(Table2[Level of Review Required],"&lt;&gt;",Table2[Date Notified (Adjusted)],"&gt;="&amp;E$26,Table2[Date Notified (Adjusted)],"&lt;"&amp;U$26,Table2[Calculated Location],"*"&amp;$D3&amp;"*")</f>
        <v>0</v>
      </c>
      <c r="AB3" s="151"/>
      <c r="AC3" s="120"/>
    </row>
    <row r="4" spans="2:29" x14ac:dyDescent="0.25">
      <c r="B4" s="222" t="s">
        <v>234</v>
      </c>
      <c r="C4" s="161"/>
      <c r="D4" s="162" t="s">
        <v>118</v>
      </c>
      <c r="E4" s="163" t="e">
        <f ca="1">COUNTIFS(Table2[Level of Review Required],"&lt;&gt;",Table2[Date Notified (Adjusted)],"&gt;="&amp;E$26,Table2[Date Notified (Adjusted)],"&lt;"&amp;F$26,Table2[Date Review Decision Made],"",Table2[Calculated Location],"*"&amp;$D4&amp;"*")/COUNTIFS(Table2[Level of Review Required],"&lt;&gt;",Table2[Date Notified (Adjusted)],"&gt;="&amp;E$26,Table2[Date Notified (Adjusted)],"&lt;"&amp;F$26,Table2[Calculated Location],"*"&amp;$D4&amp;"*")</f>
        <v>#DIV/0!</v>
      </c>
      <c r="F4" s="164" t="e">
        <f ca="1">COUNTIFS(Table2[Level of Review Required],"&lt;&gt;",Table2[Date Notified (Adjusted)],"&gt;="&amp;F$26,Table2[Date Notified (Adjusted)],"&lt;"&amp;G$26,Table2[Date Review Decision Made],"",Table2[Calculated Location],"*"&amp;$D4&amp;"*")/COUNTIFS(Table2[Level of Review Required],"&lt;&gt;",Table2[Date Notified (Adjusted)],"&gt;="&amp;F$26,Table2[Date Notified (Adjusted)],"&lt;"&amp;G$26,Table2[Calculated Location],"*"&amp;$D4&amp;"*")</f>
        <v>#DIV/0!</v>
      </c>
      <c r="G4" s="164" t="e">
        <f ca="1">COUNTIFS(Table2[Level of Review Required],"&lt;&gt;",Table2[Date Notified (Adjusted)],"&gt;="&amp;G$26,Table2[Date Notified (Adjusted)],"&lt;"&amp;H$26,Table2[Date Review Decision Made],"",Table2[Calculated Location],"*"&amp;$D4&amp;"*")/COUNTIFS(Table2[Level of Review Required],"&lt;&gt;",Table2[Date Notified (Adjusted)],"&gt;="&amp;G$26,Table2[Date Notified (Adjusted)],"&lt;"&amp;H$26,Table2[Calculated Location],"*"&amp;$D4&amp;"*")</f>
        <v>#DIV/0!</v>
      </c>
      <c r="H4" s="164" t="e">
        <f ca="1">COUNTIFS(Table2[Level of Review Required],"&lt;&gt;",Table2[Date Notified (Adjusted)],"&gt;="&amp;H$26,Table2[Date Notified (Adjusted)],"&lt;"&amp;I$26,Table2[Date Review Decision Made],"",Table2[Calculated Location],"*"&amp;$D4&amp;"*")/COUNTIFS(Table2[Level of Review Required],"&lt;&gt;",Table2[Date Notified (Adjusted)],"&gt;="&amp;H$26,Table2[Date Notified (Adjusted)],"&lt;"&amp;I$26,Table2[Calculated Location],"*"&amp;$D4&amp;"*")</f>
        <v>#DIV/0!</v>
      </c>
      <c r="I4" s="164" t="e">
        <f ca="1">COUNTIFS(Table2[Level of Review Required],"&lt;&gt;",Table2[Date Notified (Adjusted)],"&gt;="&amp;I$26,Table2[Date Notified (Adjusted)],"&lt;"&amp;J$26,Table2[Date Review Decision Made],"",Table2[Calculated Location],"*"&amp;$D4&amp;"*")/COUNTIFS(Table2[Level of Review Required],"&lt;&gt;",Table2[Date Notified (Adjusted)],"&gt;="&amp;I$26,Table2[Date Notified (Adjusted)],"&lt;"&amp;J$26,Table2[Calculated Location],"*"&amp;$D4&amp;"*")</f>
        <v>#DIV/0!</v>
      </c>
      <c r="J4" s="164" t="e">
        <f ca="1">COUNTIFS(Table2[Level of Review Required],"&lt;&gt;",Table2[Date Notified (Adjusted)],"&gt;="&amp;J$26,Table2[Date Notified (Adjusted)],"&lt;"&amp;K$26,Table2[Date Review Decision Made],"",Table2[Calculated Location],"*"&amp;$D4&amp;"*")/COUNTIFS(Table2[Level of Review Required],"&lt;&gt;",Table2[Date Notified (Adjusted)],"&gt;="&amp;J$26,Table2[Date Notified (Adjusted)],"&lt;"&amp;K$26,Table2[Calculated Location],"*"&amp;$D4&amp;"*")</f>
        <v>#DIV/0!</v>
      </c>
      <c r="K4" s="164" t="e">
        <f ca="1">COUNTIFS(Table2[Level of Review Required],"&lt;&gt;",Table2[Date Notified (Adjusted)],"&gt;="&amp;K$26,Table2[Date Notified (Adjusted)],"&lt;"&amp;L$26,Table2[Date Review Decision Made],"",Table2[Calculated Location],"*"&amp;$D4&amp;"*")/COUNTIFS(Table2[Level of Review Required],"&lt;&gt;",Table2[Date Notified (Adjusted)],"&gt;="&amp;K$26,Table2[Date Notified (Adjusted)],"&lt;"&amp;L$26,Table2[Calculated Location],"*"&amp;$D4&amp;"*")</f>
        <v>#DIV/0!</v>
      </c>
      <c r="L4" s="164" t="e">
        <f ca="1">COUNTIFS(Table2[Level of Review Required],"&lt;&gt;",Table2[Date Notified (Adjusted)],"&gt;="&amp;L$26,Table2[Date Notified (Adjusted)],"&lt;"&amp;M$26,Table2[Date Review Decision Made],"",Table2[Calculated Location],"*"&amp;$D4&amp;"*")/COUNTIFS(Table2[Level of Review Required],"&lt;&gt;",Table2[Date Notified (Adjusted)],"&gt;="&amp;L$26,Table2[Date Notified (Adjusted)],"&lt;"&amp;M$26,Table2[Calculated Location],"*"&amp;$D4&amp;"*")</f>
        <v>#DIV/0!</v>
      </c>
      <c r="M4" s="164" t="e">
        <f ca="1">COUNTIFS(Table2[Level of Review Required],"&lt;&gt;",Table2[Date Notified (Adjusted)],"&gt;="&amp;M$26,Table2[Date Notified (Adjusted)],"&lt;"&amp;N$26,Table2[Date Review Decision Made],"",Table2[Calculated Location],"*"&amp;$D4&amp;"*")/COUNTIFS(Table2[Level of Review Required],"&lt;&gt;",Table2[Date Notified (Adjusted)],"&gt;="&amp;M$26,Table2[Date Notified (Adjusted)],"&lt;"&amp;N$26,Table2[Calculated Location],"*"&amp;$D4&amp;"*")</f>
        <v>#DIV/0!</v>
      </c>
      <c r="N4" s="164" t="e">
        <f ca="1">COUNTIFS(Table2[Level of Review Required],"&lt;&gt;",Table2[Date Notified (Adjusted)],"&gt;="&amp;N$26,Table2[Date Notified (Adjusted)],"&lt;"&amp;O$26,Table2[Date Review Decision Made],"",Table2[Calculated Location],"*"&amp;$D4&amp;"*")/COUNTIFS(Table2[Level of Review Required],"&lt;&gt;",Table2[Date Notified (Adjusted)],"&gt;="&amp;N$26,Table2[Date Notified (Adjusted)],"&lt;"&amp;O$26,Table2[Calculated Location],"*"&amp;$D4&amp;"*")</f>
        <v>#DIV/0!</v>
      </c>
      <c r="O4" s="164" t="e">
        <f ca="1">COUNTIFS(Table2[Level of Review Required],"&lt;&gt;",Table2[Date Notified (Adjusted)],"&gt;="&amp;O$26,Table2[Date Notified (Adjusted)],"&lt;"&amp;P$26,Table2[Date Review Decision Made],"",Table2[Calculated Location],"*"&amp;$D4&amp;"*")/COUNTIFS(Table2[Level of Review Required],"&lt;&gt;",Table2[Date Notified (Adjusted)],"&gt;="&amp;O$26,Table2[Date Notified (Adjusted)],"&lt;"&amp;P$26,Table2[Calculated Location],"*"&amp;$D4&amp;"*")</f>
        <v>#DIV/0!</v>
      </c>
      <c r="P4" s="164" t="e">
        <f ca="1">COUNTIFS(Table2[Level of Review Required],"&lt;&gt;",Table2[Date Notified (Adjusted)],"&gt;="&amp;P$26,Table2[Date Notified (Adjusted)],"&lt;"&amp;Q$26,Table2[Date Review Decision Made],"",Table2[Calculated Location],"*"&amp;$D4&amp;"*")/COUNTIFS(Table2[Level of Review Required],"&lt;&gt;",Table2[Date Notified (Adjusted)],"&gt;="&amp;P$26,Table2[Date Notified (Adjusted)],"&lt;"&amp;Q$26,Table2[Calculated Location],"*"&amp;$D4&amp;"*")</f>
        <v>#DIV/0!</v>
      </c>
      <c r="Q4" s="164" t="e">
        <f ca="1">COUNTIFS(Table2[Level of Review Required],"&lt;&gt;",Table2[Date Notified (Adjusted)],"&gt;="&amp;Q$26,Table2[Date Notified (Adjusted)],"&lt;"&amp;R$26,Table2[Date Review Decision Made],"",Table2[Calculated Location],"*"&amp;$D4&amp;"*")/COUNTIFS(Table2[Level of Review Required],"&lt;&gt;",Table2[Date Notified (Adjusted)],"&gt;="&amp;Q$26,Table2[Date Notified (Adjusted)],"&lt;"&amp;R$26,Table2[Calculated Location],"*"&amp;$D4&amp;"*")</f>
        <v>#DIV/0!</v>
      </c>
      <c r="R4" s="164" t="e">
        <f ca="1">COUNTIFS(Table2[Level of Review Required],"&lt;&gt;",Table2[Date Notified (Adjusted)],"&gt;="&amp;R$26,Table2[Date Notified (Adjusted)],"&lt;"&amp;S$26,Table2[Date Review Decision Made],"",Table2[Calculated Location],"*"&amp;$D4&amp;"*")/COUNTIFS(Table2[Level of Review Required],"&lt;&gt;",Table2[Date Notified (Adjusted)],"&gt;="&amp;R$26,Table2[Date Notified (Adjusted)],"&lt;"&amp;S$26,Table2[Calculated Location],"*"&amp;$D4&amp;"*")</f>
        <v>#DIV/0!</v>
      </c>
      <c r="S4" s="164" t="e">
        <f ca="1">COUNTIFS(Table2[Level of Review Required],"&lt;&gt;",Table2[Date Notified (Adjusted)],"&gt;="&amp;S$26,Table2[Date Notified (Adjusted)],"&lt;"&amp;T$26,Table2[Date Review Decision Made],"",Table2[Calculated Location],"*"&amp;$D4&amp;"*")/COUNTIFS(Table2[Level of Review Required],"&lt;&gt;",Table2[Date Notified (Adjusted)],"&gt;="&amp;S$26,Table2[Date Notified (Adjusted)],"&lt;"&amp;T$26,Table2[Calculated Location],"*"&amp;$D4&amp;"*")</f>
        <v>#DIV/0!</v>
      </c>
      <c r="T4" s="164" t="e">
        <f ca="1">COUNTIFS(Table2[Level of Review Required],"&lt;&gt;",Table2[Date Notified (Adjusted)],"&gt;="&amp;T$26,Table2[Date Notified (Adjusted)],"&lt;"&amp;U$26,Table2[Date Review Decision Made],"",Table2[Calculated Location],"*"&amp;$D4&amp;"*")/COUNTIFS(Table2[Level of Review Required],"&lt;&gt;",Table2[Date Notified (Adjusted)],"&gt;="&amp;T$26,Table2[Date Notified (Adjusted)],"&lt;"&amp;U$26,Table2[Calculated Location],"*"&amp;$D4&amp;"*")</f>
        <v>#DIV/0!</v>
      </c>
      <c r="U4" s="161"/>
      <c r="V4" s="161"/>
      <c r="W4" s="228">
        <f ca="1">COUNTIFS(Table2[Level of Review Required],"&lt;&gt;",Table2[Date Notified (Adjusted)],"&gt;="&amp;E$26,Table2[Date Notified (Adjusted)],"&lt;"&amp;U$26,Table2[Calculated Location],"*"&amp;$D4&amp;"*",Table2[Date Review Decision Made],"")</f>
        <v>0</v>
      </c>
      <c r="X4" s="229" t="e">
        <f t="shared" ref="X4:X10" ca="1" si="15">W4/Y4</f>
        <v>#DIV/0!</v>
      </c>
      <c r="Y4" s="237">
        <f ca="1">COUNTIFS(Table2[Level of Review Required],"&lt;&gt;",Table2[Date Notified (Adjusted)],"&gt;="&amp;E$26,Table2[Date Notified (Adjusted)],"&lt;"&amp;U$26,Table2[Calculated Location],"*"&amp;$D4&amp;"*")</f>
        <v>0</v>
      </c>
    </row>
    <row r="5" spans="2:29" x14ac:dyDescent="0.25">
      <c r="B5" s="222" t="s">
        <v>257</v>
      </c>
      <c r="C5" s="162"/>
      <c r="D5" s="162" t="s">
        <v>119</v>
      </c>
      <c r="E5" s="163" t="e">
        <f ca="1">COUNTIFS(Table2[Level of Review Required],"&lt;&gt;",Table2[Date Notified (Adjusted)],"&gt;="&amp;E$26,Table2[Date Notified (Adjusted)],"&lt;"&amp;F$26,Table2[Date Review Decision Made],"",Table2[Calculated Location],"*"&amp;$D5&amp;"*")/COUNTIFS(Table2[Level of Review Required],"&lt;&gt;",Table2[Date Notified (Adjusted)],"&gt;="&amp;E$26,Table2[Date Notified (Adjusted)],"&lt;"&amp;F$26,Table2[Calculated Location],"*"&amp;$D5&amp;"*")</f>
        <v>#DIV/0!</v>
      </c>
      <c r="F5" s="164" t="e">
        <f ca="1">COUNTIFS(Table2[Level of Review Required],"&lt;&gt;",Table2[Date Notified (Adjusted)],"&gt;="&amp;F$26,Table2[Date Notified (Adjusted)],"&lt;"&amp;G$26,Table2[Date Review Decision Made],"",Table2[Calculated Location],"*"&amp;$D5&amp;"*")/COUNTIFS(Table2[Level of Review Required],"&lt;&gt;",Table2[Date Notified (Adjusted)],"&gt;="&amp;F$26,Table2[Date Notified (Adjusted)],"&lt;"&amp;G$26,Table2[Calculated Location],"*"&amp;$D5&amp;"*")</f>
        <v>#DIV/0!</v>
      </c>
      <c r="G5" s="164" t="e">
        <f ca="1">COUNTIFS(Table2[Level of Review Required],"&lt;&gt;",Table2[Date Notified (Adjusted)],"&gt;="&amp;G$26,Table2[Date Notified (Adjusted)],"&lt;"&amp;H$26,Table2[Date Review Decision Made],"",Table2[Calculated Location],"*"&amp;$D5&amp;"*")/COUNTIFS(Table2[Level of Review Required],"&lt;&gt;",Table2[Date Notified (Adjusted)],"&gt;="&amp;G$26,Table2[Date Notified (Adjusted)],"&lt;"&amp;H$26,Table2[Calculated Location],"*"&amp;$D5&amp;"*")</f>
        <v>#DIV/0!</v>
      </c>
      <c r="H5" s="164" t="e">
        <f ca="1">COUNTIFS(Table2[Level of Review Required],"&lt;&gt;",Table2[Date Notified (Adjusted)],"&gt;="&amp;H$26,Table2[Date Notified (Adjusted)],"&lt;"&amp;I$26,Table2[Date Review Decision Made],"",Table2[Calculated Location],"*"&amp;$D5&amp;"*")/COUNTIFS(Table2[Level of Review Required],"&lt;&gt;",Table2[Date Notified (Adjusted)],"&gt;="&amp;H$26,Table2[Date Notified (Adjusted)],"&lt;"&amp;I$26,Table2[Calculated Location],"*"&amp;$D5&amp;"*")</f>
        <v>#DIV/0!</v>
      </c>
      <c r="I5" s="164" t="e">
        <f ca="1">COUNTIFS(Table2[Level of Review Required],"&lt;&gt;",Table2[Date Notified (Adjusted)],"&gt;="&amp;I$26,Table2[Date Notified (Adjusted)],"&lt;"&amp;J$26,Table2[Date Review Decision Made],"",Table2[Calculated Location],"*"&amp;$D5&amp;"*")/COUNTIFS(Table2[Level of Review Required],"&lt;&gt;",Table2[Date Notified (Adjusted)],"&gt;="&amp;I$26,Table2[Date Notified (Adjusted)],"&lt;"&amp;J$26,Table2[Calculated Location],"*"&amp;$D5&amp;"*")</f>
        <v>#DIV/0!</v>
      </c>
      <c r="J5" s="164" t="e">
        <f ca="1">COUNTIFS(Table2[Level of Review Required],"&lt;&gt;",Table2[Date Notified (Adjusted)],"&gt;="&amp;J$26,Table2[Date Notified (Adjusted)],"&lt;"&amp;K$26,Table2[Date Review Decision Made],"",Table2[Calculated Location],"*"&amp;$D5&amp;"*")/COUNTIFS(Table2[Level of Review Required],"&lt;&gt;",Table2[Date Notified (Adjusted)],"&gt;="&amp;J$26,Table2[Date Notified (Adjusted)],"&lt;"&amp;K$26,Table2[Calculated Location],"*"&amp;$D5&amp;"*")</f>
        <v>#DIV/0!</v>
      </c>
      <c r="K5" s="164" t="e">
        <f ca="1">COUNTIFS(Table2[Level of Review Required],"&lt;&gt;",Table2[Date Notified (Adjusted)],"&gt;="&amp;K$26,Table2[Date Notified (Adjusted)],"&lt;"&amp;L$26,Table2[Date Review Decision Made],"",Table2[Calculated Location],"*"&amp;$D5&amp;"*")/COUNTIFS(Table2[Level of Review Required],"&lt;&gt;",Table2[Date Notified (Adjusted)],"&gt;="&amp;K$26,Table2[Date Notified (Adjusted)],"&lt;"&amp;L$26,Table2[Calculated Location],"*"&amp;$D5&amp;"*")</f>
        <v>#DIV/0!</v>
      </c>
      <c r="L5" s="164" t="e">
        <f ca="1">COUNTIFS(Table2[Level of Review Required],"&lt;&gt;",Table2[Date Notified (Adjusted)],"&gt;="&amp;L$26,Table2[Date Notified (Adjusted)],"&lt;"&amp;M$26,Table2[Date Review Decision Made],"",Table2[Calculated Location],"*"&amp;$D5&amp;"*")/COUNTIFS(Table2[Level of Review Required],"&lt;&gt;",Table2[Date Notified (Adjusted)],"&gt;="&amp;L$26,Table2[Date Notified (Adjusted)],"&lt;"&amp;M$26,Table2[Calculated Location],"*"&amp;$D5&amp;"*")</f>
        <v>#DIV/0!</v>
      </c>
      <c r="M5" s="164" t="e">
        <f ca="1">COUNTIFS(Table2[Level of Review Required],"&lt;&gt;",Table2[Date Notified (Adjusted)],"&gt;="&amp;M$26,Table2[Date Notified (Adjusted)],"&lt;"&amp;N$26,Table2[Date Review Decision Made],"",Table2[Calculated Location],"*"&amp;$D5&amp;"*")/COUNTIFS(Table2[Level of Review Required],"&lt;&gt;",Table2[Date Notified (Adjusted)],"&gt;="&amp;M$26,Table2[Date Notified (Adjusted)],"&lt;"&amp;N$26,Table2[Calculated Location],"*"&amp;$D5&amp;"*")</f>
        <v>#DIV/0!</v>
      </c>
      <c r="N5" s="164" t="e">
        <f ca="1">COUNTIFS(Table2[Level of Review Required],"&lt;&gt;",Table2[Date Notified (Adjusted)],"&gt;="&amp;N$26,Table2[Date Notified (Adjusted)],"&lt;"&amp;O$26,Table2[Date Review Decision Made],"",Table2[Calculated Location],"*"&amp;$D5&amp;"*")/COUNTIFS(Table2[Level of Review Required],"&lt;&gt;",Table2[Date Notified (Adjusted)],"&gt;="&amp;N$26,Table2[Date Notified (Adjusted)],"&lt;"&amp;O$26,Table2[Calculated Location],"*"&amp;$D5&amp;"*")</f>
        <v>#DIV/0!</v>
      </c>
      <c r="O5" s="164" t="e">
        <f ca="1">COUNTIFS(Table2[Level of Review Required],"&lt;&gt;",Table2[Date Notified (Adjusted)],"&gt;="&amp;O$26,Table2[Date Notified (Adjusted)],"&lt;"&amp;P$26,Table2[Date Review Decision Made],"",Table2[Calculated Location],"*"&amp;$D5&amp;"*")/COUNTIFS(Table2[Level of Review Required],"&lt;&gt;",Table2[Date Notified (Adjusted)],"&gt;="&amp;O$26,Table2[Date Notified (Adjusted)],"&lt;"&amp;P$26,Table2[Calculated Location],"*"&amp;$D5&amp;"*")</f>
        <v>#DIV/0!</v>
      </c>
      <c r="P5" s="164" t="e">
        <f ca="1">COUNTIFS(Table2[Level of Review Required],"&lt;&gt;",Table2[Date Notified (Adjusted)],"&gt;="&amp;P$26,Table2[Date Notified (Adjusted)],"&lt;"&amp;Q$26,Table2[Date Review Decision Made],"",Table2[Calculated Location],"*"&amp;$D5&amp;"*")/COUNTIFS(Table2[Level of Review Required],"&lt;&gt;",Table2[Date Notified (Adjusted)],"&gt;="&amp;P$26,Table2[Date Notified (Adjusted)],"&lt;"&amp;Q$26,Table2[Calculated Location],"*"&amp;$D5&amp;"*")</f>
        <v>#DIV/0!</v>
      </c>
      <c r="Q5" s="164" t="e">
        <f ca="1">COUNTIFS(Table2[Level of Review Required],"&lt;&gt;",Table2[Date Notified (Adjusted)],"&gt;="&amp;Q$26,Table2[Date Notified (Adjusted)],"&lt;"&amp;R$26,Table2[Date Review Decision Made],"",Table2[Calculated Location],"*"&amp;$D5&amp;"*")/COUNTIFS(Table2[Level of Review Required],"&lt;&gt;",Table2[Date Notified (Adjusted)],"&gt;="&amp;Q$26,Table2[Date Notified (Adjusted)],"&lt;"&amp;R$26,Table2[Calculated Location],"*"&amp;$D5&amp;"*")</f>
        <v>#DIV/0!</v>
      </c>
      <c r="R5" s="164" t="e">
        <f ca="1">COUNTIFS(Table2[Level of Review Required],"&lt;&gt;",Table2[Date Notified (Adjusted)],"&gt;="&amp;R$26,Table2[Date Notified (Adjusted)],"&lt;"&amp;S$26,Table2[Date Review Decision Made],"",Table2[Calculated Location],"*"&amp;$D5&amp;"*")/COUNTIFS(Table2[Level of Review Required],"&lt;&gt;",Table2[Date Notified (Adjusted)],"&gt;="&amp;R$26,Table2[Date Notified (Adjusted)],"&lt;"&amp;S$26,Table2[Calculated Location],"*"&amp;$D5&amp;"*")</f>
        <v>#DIV/0!</v>
      </c>
      <c r="S5" s="164" t="e">
        <f ca="1">COUNTIFS(Table2[Level of Review Required],"&lt;&gt;",Table2[Date Notified (Adjusted)],"&gt;="&amp;S$26,Table2[Date Notified (Adjusted)],"&lt;"&amp;T$26,Table2[Date Review Decision Made],"",Table2[Calculated Location],"*"&amp;$D5&amp;"*")/COUNTIFS(Table2[Level of Review Required],"&lt;&gt;",Table2[Date Notified (Adjusted)],"&gt;="&amp;S$26,Table2[Date Notified (Adjusted)],"&lt;"&amp;T$26,Table2[Calculated Location],"*"&amp;$D5&amp;"*")</f>
        <v>#DIV/0!</v>
      </c>
      <c r="T5" s="164" t="e">
        <f ca="1">COUNTIFS(Table2[Level of Review Required],"&lt;&gt;",Table2[Date Notified (Adjusted)],"&gt;="&amp;T$26,Table2[Date Notified (Adjusted)],"&lt;"&amp;U$26,Table2[Date Review Decision Made],"",Table2[Calculated Location],"*"&amp;$D5&amp;"*")/COUNTIFS(Table2[Level of Review Required],"&lt;&gt;",Table2[Date Notified (Adjusted)],"&gt;="&amp;T$26,Table2[Date Notified (Adjusted)],"&lt;"&amp;U$26,Table2[Calculated Location],"*"&amp;$D5&amp;"*")</f>
        <v>#DIV/0!</v>
      </c>
      <c r="U5" s="161"/>
      <c r="V5" s="161"/>
      <c r="W5" s="228">
        <f ca="1">COUNTIFS(Table2[Level of Review Required],"&lt;&gt;",Table2[Date Notified (Adjusted)],"&gt;="&amp;E$26,Table2[Date Notified (Adjusted)],"&lt;"&amp;U$26,Table2[Calculated Location],"*"&amp;$D5&amp;"*",Table2[Date Review Decision Made],"")</f>
        <v>0</v>
      </c>
      <c r="X5" s="229" t="e">
        <f t="shared" ref="X5" ca="1" si="16">W5/Y5</f>
        <v>#DIV/0!</v>
      </c>
      <c r="Y5" s="237">
        <f ca="1">COUNTIFS(Table2[Level of Review Required],"&lt;&gt;",Table2[Date Notified (Adjusted)],"&gt;="&amp;E$26,Table2[Date Notified (Adjusted)],"&lt;"&amp;U$26,Table2[Calculated Location],"*"&amp;$D5&amp;"*")</f>
        <v>0</v>
      </c>
    </row>
    <row r="6" spans="2:29" x14ac:dyDescent="0.25">
      <c r="B6" s="222" t="s">
        <v>258</v>
      </c>
      <c r="C6" s="161"/>
      <c r="D6" s="162" t="s">
        <v>120</v>
      </c>
      <c r="E6" s="163" t="e">
        <f ca="1">COUNTIFS(Table2[Level of Review Required],"&lt;&gt;",Table2[Date Notified (Adjusted)],"&gt;="&amp;E$26,Table2[Date Notified (Adjusted)],"&lt;"&amp;F$26,Table2[Date Review Decision Made],"",Table2[Calculated Location],"*"&amp;$D6&amp;"*")/COUNTIFS(Table2[Level of Review Required],"&lt;&gt;",Table2[Date Notified (Adjusted)],"&gt;="&amp;E$26,Table2[Date Notified (Adjusted)],"&lt;"&amp;F$26,Table2[Calculated Location],"*"&amp;$D6&amp;"*")</f>
        <v>#DIV/0!</v>
      </c>
      <c r="F6" s="164" t="e">
        <f ca="1">COUNTIFS(Table2[Level of Review Required],"&lt;&gt;",Table2[Date Notified (Adjusted)],"&gt;="&amp;F$26,Table2[Date Notified (Adjusted)],"&lt;"&amp;G$26,Table2[Date Review Decision Made],"",Table2[Calculated Location],"*"&amp;$D6&amp;"*")/COUNTIFS(Table2[Level of Review Required],"&lt;&gt;",Table2[Date Notified (Adjusted)],"&gt;="&amp;F$26,Table2[Date Notified (Adjusted)],"&lt;"&amp;G$26,Table2[Calculated Location],"*"&amp;$D6&amp;"*")</f>
        <v>#DIV/0!</v>
      </c>
      <c r="G6" s="164" t="e">
        <f ca="1">COUNTIFS(Table2[Level of Review Required],"&lt;&gt;",Table2[Date Notified (Adjusted)],"&gt;="&amp;G$26,Table2[Date Notified (Adjusted)],"&lt;"&amp;H$26,Table2[Date Review Decision Made],"",Table2[Calculated Location],"*"&amp;$D6&amp;"*")/COUNTIFS(Table2[Level of Review Required],"&lt;&gt;",Table2[Date Notified (Adjusted)],"&gt;="&amp;G$26,Table2[Date Notified (Adjusted)],"&lt;"&amp;H$26,Table2[Calculated Location],"*"&amp;$D6&amp;"*")</f>
        <v>#DIV/0!</v>
      </c>
      <c r="H6" s="164" t="e">
        <f ca="1">COUNTIFS(Table2[Level of Review Required],"&lt;&gt;",Table2[Date Notified (Adjusted)],"&gt;="&amp;H$26,Table2[Date Notified (Adjusted)],"&lt;"&amp;I$26,Table2[Date Review Decision Made],"",Table2[Calculated Location],"*"&amp;$D6&amp;"*")/COUNTIFS(Table2[Level of Review Required],"&lt;&gt;",Table2[Date Notified (Adjusted)],"&gt;="&amp;H$26,Table2[Date Notified (Adjusted)],"&lt;"&amp;I$26,Table2[Calculated Location],"*"&amp;$D6&amp;"*")</f>
        <v>#DIV/0!</v>
      </c>
      <c r="I6" s="164" t="e">
        <f ca="1">COUNTIFS(Table2[Level of Review Required],"&lt;&gt;",Table2[Date Notified (Adjusted)],"&gt;="&amp;I$26,Table2[Date Notified (Adjusted)],"&lt;"&amp;J$26,Table2[Date Review Decision Made],"",Table2[Calculated Location],"*"&amp;$D6&amp;"*")/COUNTIFS(Table2[Level of Review Required],"&lt;&gt;",Table2[Date Notified (Adjusted)],"&gt;="&amp;I$26,Table2[Date Notified (Adjusted)],"&lt;"&amp;J$26,Table2[Calculated Location],"*"&amp;$D6&amp;"*")</f>
        <v>#DIV/0!</v>
      </c>
      <c r="J6" s="164" t="e">
        <f ca="1">COUNTIFS(Table2[Level of Review Required],"&lt;&gt;",Table2[Date Notified (Adjusted)],"&gt;="&amp;J$26,Table2[Date Notified (Adjusted)],"&lt;"&amp;K$26,Table2[Date Review Decision Made],"",Table2[Calculated Location],"*"&amp;$D6&amp;"*")/COUNTIFS(Table2[Level of Review Required],"&lt;&gt;",Table2[Date Notified (Adjusted)],"&gt;="&amp;J$26,Table2[Date Notified (Adjusted)],"&lt;"&amp;K$26,Table2[Calculated Location],"*"&amp;$D6&amp;"*")</f>
        <v>#DIV/0!</v>
      </c>
      <c r="K6" s="164" t="e">
        <f ca="1">COUNTIFS(Table2[Level of Review Required],"&lt;&gt;",Table2[Date Notified (Adjusted)],"&gt;="&amp;K$26,Table2[Date Notified (Adjusted)],"&lt;"&amp;L$26,Table2[Date Review Decision Made],"",Table2[Calculated Location],"*"&amp;$D6&amp;"*")/COUNTIFS(Table2[Level of Review Required],"&lt;&gt;",Table2[Date Notified (Adjusted)],"&gt;="&amp;K$26,Table2[Date Notified (Adjusted)],"&lt;"&amp;L$26,Table2[Calculated Location],"*"&amp;$D6&amp;"*")</f>
        <v>#DIV/0!</v>
      </c>
      <c r="L6" s="164" t="e">
        <f ca="1">COUNTIFS(Table2[Level of Review Required],"&lt;&gt;",Table2[Date Notified (Adjusted)],"&gt;="&amp;L$26,Table2[Date Notified (Adjusted)],"&lt;"&amp;M$26,Table2[Date Review Decision Made],"",Table2[Calculated Location],"*"&amp;$D6&amp;"*")/COUNTIFS(Table2[Level of Review Required],"&lt;&gt;",Table2[Date Notified (Adjusted)],"&gt;="&amp;L$26,Table2[Date Notified (Adjusted)],"&lt;"&amp;M$26,Table2[Calculated Location],"*"&amp;$D6&amp;"*")</f>
        <v>#DIV/0!</v>
      </c>
      <c r="M6" s="164" t="e">
        <f ca="1">COUNTIFS(Table2[Level of Review Required],"&lt;&gt;",Table2[Date Notified (Adjusted)],"&gt;="&amp;M$26,Table2[Date Notified (Adjusted)],"&lt;"&amp;N$26,Table2[Date Review Decision Made],"",Table2[Calculated Location],"*"&amp;$D6&amp;"*")/COUNTIFS(Table2[Level of Review Required],"&lt;&gt;",Table2[Date Notified (Adjusted)],"&gt;="&amp;M$26,Table2[Date Notified (Adjusted)],"&lt;"&amp;N$26,Table2[Calculated Location],"*"&amp;$D6&amp;"*")</f>
        <v>#DIV/0!</v>
      </c>
      <c r="N6" s="164" t="e">
        <f ca="1">COUNTIFS(Table2[Level of Review Required],"&lt;&gt;",Table2[Date Notified (Adjusted)],"&gt;="&amp;N$26,Table2[Date Notified (Adjusted)],"&lt;"&amp;O$26,Table2[Date Review Decision Made],"",Table2[Calculated Location],"*"&amp;$D6&amp;"*")/COUNTIFS(Table2[Level of Review Required],"&lt;&gt;",Table2[Date Notified (Adjusted)],"&gt;="&amp;N$26,Table2[Date Notified (Adjusted)],"&lt;"&amp;O$26,Table2[Calculated Location],"*"&amp;$D6&amp;"*")</f>
        <v>#DIV/0!</v>
      </c>
      <c r="O6" s="164" t="e">
        <f ca="1">COUNTIFS(Table2[Level of Review Required],"&lt;&gt;",Table2[Date Notified (Adjusted)],"&gt;="&amp;O$26,Table2[Date Notified (Adjusted)],"&lt;"&amp;P$26,Table2[Date Review Decision Made],"",Table2[Calculated Location],"*"&amp;$D6&amp;"*")/COUNTIFS(Table2[Level of Review Required],"&lt;&gt;",Table2[Date Notified (Adjusted)],"&gt;="&amp;O$26,Table2[Date Notified (Adjusted)],"&lt;"&amp;P$26,Table2[Calculated Location],"*"&amp;$D6&amp;"*")</f>
        <v>#DIV/0!</v>
      </c>
      <c r="P6" s="164" t="e">
        <f ca="1">COUNTIFS(Table2[Level of Review Required],"&lt;&gt;",Table2[Date Notified (Adjusted)],"&gt;="&amp;P$26,Table2[Date Notified (Adjusted)],"&lt;"&amp;Q$26,Table2[Date Review Decision Made],"",Table2[Calculated Location],"*"&amp;$D6&amp;"*")/COUNTIFS(Table2[Level of Review Required],"&lt;&gt;",Table2[Date Notified (Adjusted)],"&gt;="&amp;P$26,Table2[Date Notified (Adjusted)],"&lt;"&amp;Q$26,Table2[Calculated Location],"*"&amp;$D6&amp;"*")</f>
        <v>#DIV/0!</v>
      </c>
      <c r="Q6" s="164" t="e">
        <f ca="1">COUNTIFS(Table2[Level of Review Required],"&lt;&gt;",Table2[Date Notified (Adjusted)],"&gt;="&amp;Q$26,Table2[Date Notified (Adjusted)],"&lt;"&amp;R$26,Table2[Date Review Decision Made],"",Table2[Calculated Location],"*"&amp;$D6&amp;"*")/COUNTIFS(Table2[Level of Review Required],"&lt;&gt;",Table2[Date Notified (Adjusted)],"&gt;="&amp;Q$26,Table2[Date Notified (Adjusted)],"&lt;"&amp;R$26,Table2[Calculated Location],"*"&amp;$D6&amp;"*")</f>
        <v>#DIV/0!</v>
      </c>
      <c r="R6" s="164" t="e">
        <f ca="1">COUNTIFS(Table2[Level of Review Required],"&lt;&gt;",Table2[Date Notified (Adjusted)],"&gt;="&amp;R$26,Table2[Date Notified (Adjusted)],"&lt;"&amp;S$26,Table2[Date Review Decision Made],"",Table2[Calculated Location],"*"&amp;$D6&amp;"*")/COUNTIFS(Table2[Level of Review Required],"&lt;&gt;",Table2[Date Notified (Adjusted)],"&gt;="&amp;R$26,Table2[Date Notified (Adjusted)],"&lt;"&amp;S$26,Table2[Calculated Location],"*"&amp;$D6&amp;"*")</f>
        <v>#DIV/0!</v>
      </c>
      <c r="S6" s="164" t="e">
        <f ca="1">COUNTIFS(Table2[Level of Review Required],"&lt;&gt;",Table2[Date Notified (Adjusted)],"&gt;="&amp;S$26,Table2[Date Notified (Adjusted)],"&lt;"&amp;T$26,Table2[Date Review Decision Made],"",Table2[Calculated Location],"*"&amp;$D6&amp;"*")/COUNTIFS(Table2[Level of Review Required],"&lt;&gt;",Table2[Date Notified (Adjusted)],"&gt;="&amp;S$26,Table2[Date Notified (Adjusted)],"&lt;"&amp;T$26,Table2[Calculated Location],"*"&amp;$D6&amp;"*")</f>
        <v>#DIV/0!</v>
      </c>
      <c r="T6" s="164" t="e">
        <f ca="1">COUNTIFS(Table2[Level of Review Required],"&lt;&gt;",Table2[Date Notified (Adjusted)],"&gt;="&amp;T$26,Table2[Date Notified (Adjusted)],"&lt;"&amp;U$26,Table2[Date Review Decision Made],"",Table2[Calculated Location],"*"&amp;$D6&amp;"*")/COUNTIFS(Table2[Level of Review Required],"&lt;&gt;",Table2[Date Notified (Adjusted)],"&gt;="&amp;T$26,Table2[Date Notified (Adjusted)],"&lt;"&amp;U$26,Table2[Calculated Location],"*"&amp;$D6&amp;"*")</f>
        <v>#DIV/0!</v>
      </c>
      <c r="U6" s="161"/>
      <c r="V6" s="161"/>
      <c r="W6" s="228">
        <f ca="1">COUNTIFS(Table2[Level of Review Required],"&lt;&gt;",Table2[Date Notified (Adjusted)],"&gt;="&amp;E$26,Table2[Date Notified (Adjusted)],"&lt;"&amp;U$26,Table2[Calculated Location],"*"&amp;$D6&amp;"*",Table2[Date Review Decision Made],"")</f>
        <v>0</v>
      </c>
      <c r="X6" s="229" t="e">
        <f t="shared" ca="1" si="15"/>
        <v>#DIV/0!</v>
      </c>
      <c r="Y6" s="237">
        <f ca="1">COUNTIFS(Table2[Level of Review Required],"&lt;&gt;",Table2[Date Notified (Adjusted)],"&gt;="&amp;E$26,Table2[Date Notified (Adjusted)],"&lt;"&amp;U$26,Table2[Calculated Location],"*"&amp;$D6&amp;"*")</f>
        <v>0</v>
      </c>
    </row>
    <row r="7" spans="2:29" x14ac:dyDescent="0.25">
      <c r="B7" s="222" t="s">
        <v>259</v>
      </c>
      <c r="C7" s="161"/>
      <c r="D7" s="162" t="s">
        <v>122</v>
      </c>
      <c r="E7" s="163" t="e">
        <f ca="1">COUNTIFS(Table2[Level of Review Required],"&lt;&gt;",Table2[Date Notified (Adjusted)],"&gt;="&amp;E$26,Table2[Date Notified (Adjusted)],"&lt;"&amp;F$26,Table2[Date Review Decision Made],"",Table2[Calculated Location],"*"&amp;$D7&amp;"*")/COUNTIFS(Table2[Level of Review Required],"&lt;&gt;",Table2[Date Notified (Adjusted)],"&gt;="&amp;E$26,Table2[Date Notified (Adjusted)],"&lt;"&amp;F$26,Table2[Calculated Location],"*"&amp;$D7&amp;"*")</f>
        <v>#DIV/0!</v>
      </c>
      <c r="F7" s="164" t="e">
        <f ca="1">COUNTIFS(Table2[Level of Review Required],"&lt;&gt;",Table2[Date Notified (Adjusted)],"&gt;="&amp;F$26,Table2[Date Notified (Adjusted)],"&lt;"&amp;G$26,Table2[Date Review Decision Made],"",Table2[Calculated Location],"*"&amp;$D7&amp;"*")/COUNTIFS(Table2[Level of Review Required],"&lt;&gt;",Table2[Date Notified (Adjusted)],"&gt;="&amp;F$26,Table2[Date Notified (Adjusted)],"&lt;"&amp;G$26,Table2[Calculated Location],"*"&amp;$D7&amp;"*")</f>
        <v>#DIV/0!</v>
      </c>
      <c r="G7" s="164" t="e">
        <f ca="1">COUNTIFS(Table2[Level of Review Required],"&lt;&gt;",Table2[Date Notified (Adjusted)],"&gt;="&amp;G$26,Table2[Date Notified (Adjusted)],"&lt;"&amp;H$26,Table2[Date Review Decision Made],"",Table2[Calculated Location],"*"&amp;$D7&amp;"*")/COUNTIFS(Table2[Level of Review Required],"&lt;&gt;",Table2[Date Notified (Adjusted)],"&gt;="&amp;G$26,Table2[Date Notified (Adjusted)],"&lt;"&amp;H$26,Table2[Calculated Location],"*"&amp;$D7&amp;"*")</f>
        <v>#DIV/0!</v>
      </c>
      <c r="H7" s="164" t="e">
        <f ca="1">COUNTIFS(Table2[Level of Review Required],"&lt;&gt;",Table2[Date Notified (Adjusted)],"&gt;="&amp;H$26,Table2[Date Notified (Adjusted)],"&lt;"&amp;I$26,Table2[Date Review Decision Made],"",Table2[Calculated Location],"*"&amp;$D7&amp;"*")/COUNTIFS(Table2[Level of Review Required],"&lt;&gt;",Table2[Date Notified (Adjusted)],"&gt;="&amp;H$26,Table2[Date Notified (Adjusted)],"&lt;"&amp;I$26,Table2[Calculated Location],"*"&amp;$D7&amp;"*")</f>
        <v>#DIV/0!</v>
      </c>
      <c r="I7" s="164" t="e">
        <f ca="1">COUNTIFS(Table2[Level of Review Required],"&lt;&gt;",Table2[Date Notified (Adjusted)],"&gt;="&amp;I$26,Table2[Date Notified (Adjusted)],"&lt;"&amp;J$26,Table2[Date Review Decision Made],"",Table2[Calculated Location],"*"&amp;$D7&amp;"*")/COUNTIFS(Table2[Level of Review Required],"&lt;&gt;",Table2[Date Notified (Adjusted)],"&gt;="&amp;I$26,Table2[Date Notified (Adjusted)],"&lt;"&amp;J$26,Table2[Calculated Location],"*"&amp;$D7&amp;"*")</f>
        <v>#DIV/0!</v>
      </c>
      <c r="J7" s="164" t="e">
        <f ca="1">COUNTIFS(Table2[Level of Review Required],"&lt;&gt;",Table2[Date Notified (Adjusted)],"&gt;="&amp;J$26,Table2[Date Notified (Adjusted)],"&lt;"&amp;K$26,Table2[Date Review Decision Made],"",Table2[Calculated Location],"*"&amp;$D7&amp;"*")/COUNTIFS(Table2[Level of Review Required],"&lt;&gt;",Table2[Date Notified (Adjusted)],"&gt;="&amp;J$26,Table2[Date Notified (Adjusted)],"&lt;"&amp;K$26,Table2[Calculated Location],"*"&amp;$D7&amp;"*")</f>
        <v>#DIV/0!</v>
      </c>
      <c r="K7" s="164" t="e">
        <f ca="1">COUNTIFS(Table2[Level of Review Required],"&lt;&gt;",Table2[Date Notified (Adjusted)],"&gt;="&amp;K$26,Table2[Date Notified (Adjusted)],"&lt;"&amp;L$26,Table2[Date Review Decision Made],"",Table2[Calculated Location],"*"&amp;$D7&amp;"*")/COUNTIFS(Table2[Level of Review Required],"&lt;&gt;",Table2[Date Notified (Adjusted)],"&gt;="&amp;K$26,Table2[Date Notified (Adjusted)],"&lt;"&amp;L$26,Table2[Calculated Location],"*"&amp;$D7&amp;"*")</f>
        <v>#DIV/0!</v>
      </c>
      <c r="L7" s="164" t="e">
        <f ca="1">COUNTIFS(Table2[Level of Review Required],"&lt;&gt;",Table2[Date Notified (Adjusted)],"&gt;="&amp;L$26,Table2[Date Notified (Adjusted)],"&lt;"&amp;M$26,Table2[Date Review Decision Made],"",Table2[Calculated Location],"*"&amp;$D7&amp;"*")/COUNTIFS(Table2[Level of Review Required],"&lt;&gt;",Table2[Date Notified (Adjusted)],"&gt;="&amp;L$26,Table2[Date Notified (Adjusted)],"&lt;"&amp;M$26,Table2[Calculated Location],"*"&amp;$D7&amp;"*")</f>
        <v>#DIV/0!</v>
      </c>
      <c r="M7" s="164" t="e">
        <f ca="1">COUNTIFS(Table2[Level of Review Required],"&lt;&gt;",Table2[Date Notified (Adjusted)],"&gt;="&amp;M$26,Table2[Date Notified (Adjusted)],"&lt;"&amp;N$26,Table2[Date Review Decision Made],"",Table2[Calculated Location],"*"&amp;$D7&amp;"*")/COUNTIFS(Table2[Level of Review Required],"&lt;&gt;",Table2[Date Notified (Adjusted)],"&gt;="&amp;M$26,Table2[Date Notified (Adjusted)],"&lt;"&amp;N$26,Table2[Calculated Location],"*"&amp;$D7&amp;"*")</f>
        <v>#DIV/0!</v>
      </c>
      <c r="N7" s="164" t="e">
        <f ca="1">COUNTIFS(Table2[Level of Review Required],"&lt;&gt;",Table2[Date Notified (Adjusted)],"&gt;="&amp;N$26,Table2[Date Notified (Adjusted)],"&lt;"&amp;O$26,Table2[Date Review Decision Made],"",Table2[Calculated Location],"*"&amp;$D7&amp;"*")/COUNTIFS(Table2[Level of Review Required],"&lt;&gt;",Table2[Date Notified (Adjusted)],"&gt;="&amp;N$26,Table2[Date Notified (Adjusted)],"&lt;"&amp;O$26,Table2[Calculated Location],"*"&amp;$D7&amp;"*")</f>
        <v>#DIV/0!</v>
      </c>
      <c r="O7" s="164" t="e">
        <f ca="1">COUNTIFS(Table2[Level of Review Required],"&lt;&gt;",Table2[Date Notified (Adjusted)],"&gt;="&amp;O$26,Table2[Date Notified (Adjusted)],"&lt;"&amp;P$26,Table2[Date Review Decision Made],"",Table2[Calculated Location],"*"&amp;$D7&amp;"*")/COUNTIFS(Table2[Level of Review Required],"&lt;&gt;",Table2[Date Notified (Adjusted)],"&gt;="&amp;O$26,Table2[Date Notified (Adjusted)],"&lt;"&amp;P$26,Table2[Calculated Location],"*"&amp;$D7&amp;"*")</f>
        <v>#DIV/0!</v>
      </c>
      <c r="P7" s="164" t="e">
        <f ca="1">COUNTIFS(Table2[Level of Review Required],"&lt;&gt;",Table2[Date Notified (Adjusted)],"&gt;="&amp;P$26,Table2[Date Notified (Adjusted)],"&lt;"&amp;Q$26,Table2[Date Review Decision Made],"",Table2[Calculated Location],"*"&amp;$D7&amp;"*")/COUNTIFS(Table2[Level of Review Required],"&lt;&gt;",Table2[Date Notified (Adjusted)],"&gt;="&amp;P$26,Table2[Date Notified (Adjusted)],"&lt;"&amp;Q$26,Table2[Calculated Location],"*"&amp;$D7&amp;"*")</f>
        <v>#DIV/0!</v>
      </c>
      <c r="Q7" s="164" t="e">
        <f ca="1">COUNTIFS(Table2[Level of Review Required],"&lt;&gt;",Table2[Date Notified (Adjusted)],"&gt;="&amp;Q$26,Table2[Date Notified (Adjusted)],"&lt;"&amp;R$26,Table2[Date Review Decision Made],"",Table2[Calculated Location],"*"&amp;$D7&amp;"*")/COUNTIFS(Table2[Level of Review Required],"&lt;&gt;",Table2[Date Notified (Adjusted)],"&gt;="&amp;Q$26,Table2[Date Notified (Adjusted)],"&lt;"&amp;R$26,Table2[Calculated Location],"*"&amp;$D7&amp;"*")</f>
        <v>#DIV/0!</v>
      </c>
      <c r="R7" s="164" t="e">
        <f ca="1">COUNTIFS(Table2[Level of Review Required],"&lt;&gt;",Table2[Date Notified (Adjusted)],"&gt;="&amp;R$26,Table2[Date Notified (Adjusted)],"&lt;"&amp;S$26,Table2[Date Review Decision Made],"",Table2[Calculated Location],"*"&amp;$D7&amp;"*")/COUNTIFS(Table2[Level of Review Required],"&lt;&gt;",Table2[Date Notified (Adjusted)],"&gt;="&amp;R$26,Table2[Date Notified (Adjusted)],"&lt;"&amp;S$26,Table2[Calculated Location],"*"&amp;$D7&amp;"*")</f>
        <v>#DIV/0!</v>
      </c>
      <c r="S7" s="164" t="e">
        <f ca="1">COUNTIFS(Table2[Level of Review Required],"&lt;&gt;",Table2[Date Notified (Adjusted)],"&gt;="&amp;S$26,Table2[Date Notified (Adjusted)],"&lt;"&amp;T$26,Table2[Date Review Decision Made],"",Table2[Calculated Location],"*"&amp;$D7&amp;"*")/COUNTIFS(Table2[Level of Review Required],"&lt;&gt;",Table2[Date Notified (Adjusted)],"&gt;="&amp;S$26,Table2[Date Notified (Adjusted)],"&lt;"&amp;T$26,Table2[Calculated Location],"*"&amp;$D7&amp;"*")</f>
        <v>#DIV/0!</v>
      </c>
      <c r="T7" s="164" t="e">
        <f ca="1">COUNTIFS(Table2[Level of Review Required],"&lt;&gt;",Table2[Date Notified (Adjusted)],"&gt;="&amp;T$26,Table2[Date Notified (Adjusted)],"&lt;"&amp;U$26,Table2[Date Review Decision Made],"",Table2[Calculated Location],"*"&amp;$D7&amp;"*")/COUNTIFS(Table2[Level of Review Required],"&lt;&gt;",Table2[Date Notified (Adjusted)],"&gt;="&amp;T$26,Table2[Date Notified (Adjusted)],"&lt;"&amp;U$26,Table2[Calculated Location],"*"&amp;$D7&amp;"*")</f>
        <v>#DIV/0!</v>
      </c>
      <c r="U7" s="165"/>
      <c r="V7" s="161"/>
      <c r="W7" s="228">
        <f ca="1">COUNTIFS(Table2[Level of Review Required],"&lt;&gt;",Table2[Date Notified (Adjusted)],"&gt;="&amp;E$26,Table2[Date Notified (Adjusted)],"&lt;"&amp;U$26,Table2[Calculated Location],"*"&amp;$D7&amp;"*",Table2[Date Review Decision Made],"")</f>
        <v>0</v>
      </c>
      <c r="X7" s="229" t="e">
        <f t="shared" ca="1" si="15"/>
        <v>#DIV/0!</v>
      </c>
      <c r="Y7" s="237">
        <f ca="1">COUNTIFS(Table2[Level of Review Required],"&lt;&gt;",Table2[Date Notified (Adjusted)],"&gt;="&amp;E$26,Table2[Date Notified (Adjusted)],"&lt;"&amp;U$26,Table2[Calculated Location],"*"&amp;$D7&amp;"*")</f>
        <v>0</v>
      </c>
    </row>
    <row r="8" spans="2:29" x14ac:dyDescent="0.25">
      <c r="B8" s="222" t="s">
        <v>260</v>
      </c>
      <c r="C8" s="161"/>
      <c r="D8" s="162" t="s">
        <v>123</v>
      </c>
      <c r="E8" s="163" t="e">
        <f ca="1">COUNTIFS(Table2[Level of Review Required],"&lt;&gt;",Table2[Date Notified (Adjusted)],"&gt;="&amp;E$26,Table2[Date Notified (Adjusted)],"&lt;"&amp;F$26,Table2[Date Review Decision Made],"",Table2[Calculated Location],"*"&amp;$D8&amp;"*")/COUNTIFS(Table2[Level of Review Required],"&lt;&gt;",Table2[Date Notified (Adjusted)],"&gt;="&amp;E$26,Table2[Date Notified (Adjusted)],"&lt;"&amp;F$26,Table2[Calculated Location],"*"&amp;$D8&amp;"*")</f>
        <v>#DIV/0!</v>
      </c>
      <c r="F8" s="164" t="e">
        <f ca="1">COUNTIFS(Table2[Level of Review Required],"&lt;&gt;",Table2[Date Notified (Adjusted)],"&gt;="&amp;F$26,Table2[Date Notified (Adjusted)],"&lt;"&amp;G$26,Table2[Date Review Decision Made],"",Table2[Calculated Location],"*"&amp;$D8&amp;"*")/COUNTIFS(Table2[Level of Review Required],"&lt;&gt;",Table2[Date Notified (Adjusted)],"&gt;="&amp;F$26,Table2[Date Notified (Adjusted)],"&lt;"&amp;G$26,Table2[Calculated Location],"*"&amp;$D8&amp;"*")</f>
        <v>#DIV/0!</v>
      </c>
      <c r="G8" s="164" t="e">
        <f ca="1">COUNTIFS(Table2[Level of Review Required],"&lt;&gt;",Table2[Date Notified (Adjusted)],"&gt;="&amp;G$26,Table2[Date Notified (Adjusted)],"&lt;"&amp;H$26,Table2[Date Review Decision Made],"",Table2[Calculated Location],"*"&amp;$D8&amp;"*")/COUNTIFS(Table2[Level of Review Required],"&lt;&gt;",Table2[Date Notified (Adjusted)],"&gt;="&amp;G$26,Table2[Date Notified (Adjusted)],"&lt;"&amp;H$26,Table2[Calculated Location],"*"&amp;$D8&amp;"*")</f>
        <v>#DIV/0!</v>
      </c>
      <c r="H8" s="164" t="e">
        <f ca="1">COUNTIFS(Table2[Level of Review Required],"&lt;&gt;",Table2[Date Notified (Adjusted)],"&gt;="&amp;H$26,Table2[Date Notified (Adjusted)],"&lt;"&amp;I$26,Table2[Date Review Decision Made],"",Table2[Calculated Location],"*"&amp;$D8&amp;"*")/COUNTIFS(Table2[Level of Review Required],"&lt;&gt;",Table2[Date Notified (Adjusted)],"&gt;="&amp;H$26,Table2[Date Notified (Adjusted)],"&lt;"&amp;I$26,Table2[Calculated Location],"*"&amp;$D8&amp;"*")</f>
        <v>#DIV/0!</v>
      </c>
      <c r="I8" s="164" t="e">
        <f ca="1">COUNTIFS(Table2[Level of Review Required],"&lt;&gt;",Table2[Date Notified (Adjusted)],"&gt;="&amp;I$26,Table2[Date Notified (Adjusted)],"&lt;"&amp;J$26,Table2[Date Review Decision Made],"",Table2[Calculated Location],"*"&amp;$D8&amp;"*")/COUNTIFS(Table2[Level of Review Required],"&lt;&gt;",Table2[Date Notified (Adjusted)],"&gt;="&amp;I$26,Table2[Date Notified (Adjusted)],"&lt;"&amp;J$26,Table2[Calculated Location],"*"&amp;$D8&amp;"*")</f>
        <v>#DIV/0!</v>
      </c>
      <c r="J8" s="164" t="e">
        <f ca="1">COUNTIFS(Table2[Level of Review Required],"&lt;&gt;",Table2[Date Notified (Adjusted)],"&gt;="&amp;J$26,Table2[Date Notified (Adjusted)],"&lt;"&amp;K$26,Table2[Date Review Decision Made],"",Table2[Calculated Location],"*"&amp;$D8&amp;"*")/COUNTIFS(Table2[Level of Review Required],"&lt;&gt;",Table2[Date Notified (Adjusted)],"&gt;="&amp;J$26,Table2[Date Notified (Adjusted)],"&lt;"&amp;K$26,Table2[Calculated Location],"*"&amp;$D8&amp;"*")</f>
        <v>#DIV/0!</v>
      </c>
      <c r="K8" s="164" t="e">
        <f ca="1">COUNTIFS(Table2[Level of Review Required],"&lt;&gt;",Table2[Date Notified (Adjusted)],"&gt;="&amp;K$26,Table2[Date Notified (Adjusted)],"&lt;"&amp;L$26,Table2[Date Review Decision Made],"",Table2[Calculated Location],"*"&amp;$D8&amp;"*")/COUNTIFS(Table2[Level of Review Required],"&lt;&gt;",Table2[Date Notified (Adjusted)],"&gt;="&amp;K$26,Table2[Date Notified (Adjusted)],"&lt;"&amp;L$26,Table2[Calculated Location],"*"&amp;$D8&amp;"*")</f>
        <v>#DIV/0!</v>
      </c>
      <c r="L8" s="164" t="e">
        <f ca="1">COUNTIFS(Table2[Level of Review Required],"&lt;&gt;",Table2[Date Notified (Adjusted)],"&gt;="&amp;L$26,Table2[Date Notified (Adjusted)],"&lt;"&amp;M$26,Table2[Date Review Decision Made],"",Table2[Calculated Location],"*"&amp;$D8&amp;"*")/COUNTIFS(Table2[Level of Review Required],"&lt;&gt;",Table2[Date Notified (Adjusted)],"&gt;="&amp;L$26,Table2[Date Notified (Adjusted)],"&lt;"&amp;M$26,Table2[Calculated Location],"*"&amp;$D8&amp;"*")</f>
        <v>#DIV/0!</v>
      </c>
      <c r="M8" s="164" t="e">
        <f ca="1">COUNTIFS(Table2[Level of Review Required],"&lt;&gt;",Table2[Date Notified (Adjusted)],"&gt;="&amp;M$26,Table2[Date Notified (Adjusted)],"&lt;"&amp;N$26,Table2[Date Review Decision Made],"",Table2[Calculated Location],"*"&amp;$D8&amp;"*")/COUNTIFS(Table2[Level of Review Required],"&lt;&gt;",Table2[Date Notified (Adjusted)],"&gt;="&amp;M$26,Table2[Date Notified (Adjusted)],"&lt;"&amp;N$26,Table2[Calculated Location],"*"&amp;$D8&amp;"*")</f>
        <v>#DIV/0!</v>
      </c>
      <c r="N8" s="164" t="e">
        <f ca="1">COUNTIFS(Table2[Level of Review Required],"&lt;&gt;",Table2[Date Notified (Adjusted)],"&gt;="&amp;N$26,Table2[Date Notified (Adjusted)],"&lt;"&amp;O$26,Table2[Date Review Decision Made],"",Table2[Calculated Location],"*"&amp;$D8&amp;"*")/COUNTIFS(Table2[Level of Review Required],"&lt;&gt;",Table2[Date Notified (Adjusted)],"&gt;="&amp;N$26,Table2[Date Notified (Adjusted)],"&lt;"&amp;O$26,Table2[Calculated Location],"*"&amp;$D8&amp;"*")</f>
        <v>#DIV/0!</v>
      </c>
      <c r="O8" s="164" t="e">
        <f ca="1">COUNTIFS(Table2[Level of Review Required],"&lt;&gt;",Table2[Date Notified (Adjusted)],"&gt;="&amp;O$26,Table2[Date Notified (Adjusted)],"&lt;"&amp;P$26,Table2[Date Review Decision Made],"",Table2[Calculated Location],"*"&amp;$D8&amp;"*")/COUNTIFS(Table2[Level of Review Required],"&lt;&gt;",Table2[Date Notified (Adjusted)],"&gt;="&amp;O$26,Table2[Date Notified (Adjusted)],"&lt;"&amp;P$26,Table2[Calculated Location],"*"&amp;$D8&amp;"*")</f>
        <v>#DIV/0!</v>
      </c>
      <c r="P8" s="164" t="e">
        <f ca="1">COUNTIFS(Table2[Level of Review Required],"&lt;&gt;",Table2[Date Notified (Adjusted)],"&gt;="&amp;P$26,Table2[Date Notified (Adjusted)],"&lt;"&amp;Q$26,Table2[Date Review Decision Made],"",Table2[Calculated Location],"*"&amp;$D8&amp;"*")/COUNTIFS(Table2[Level of Review Required],"&lt;&gt;",Table2[Date Notified (Adjusted)],"&gt;="&amp;P$26,Table2[Date Notified (Adjusted)],"&lt;"&amp;Q$26,Table2[Calculated Location],"*"&amp;$D8&amp;"*")</f>
        <v>#DIV/0!</v>
      </c>
      <c r="Q8" s="164" t="e">
        <f ca="1">COUNTIFS(Table2[Level of Review Required],"&lt;&gt;",Table2[Date Notified (Adjusted)],"&gt;="&amp;Q$26,Table2[Date Notified (Adjusted)],"&lt;"&amp;R$26,Table2[Date Review Decision Made],"",Table2[Calculated Location],"*"&amp;$D8&amp;"*")/COUNTIFS(Table2[Level of Review Required],"&lt;&gt;",Table2[Date Notified (Adjusted)],"&gt;="&amp;Q$26,Table2[Date Notified (Adjusted)],"&lt;"&amp;R$26,Table2[Calculated Location],"*"&amp;$D8&amp;"*")</f>
        <v>#DIV/0!</v>
      </c>
      <c r="R8" s="164" t="e">
        <f ca="1">COUNTIFS(Table2[Level of Review Required],"&lt;&gt;",Table2[Date Notified (Adjusted)],"&gt;="&amp;R$26,Table2[Date Notified (Adjusted)],"&lt;"&amp;S$26,Table2[Date Review Decision Made],"",Table2[Calculated Location],"*"&amp;$D8&amp;"*")/COUNTIFS(Table2[Level of Review Required],"&lt;&gt;",Table2[Date Notified (Adjusted)],"&gt;="&amp;R$26,Table2[Date Notified (Adjusted)],"&lt;"&amp;S$26,Table2[Calculated Location],"*"&amp;$D8&amp;"*")</f>
        <v>#DIV/0!</v>
      </c>
      <c r="S8" s="164" t="e">
        <f ca="1">COUNTIFS(Table2[Level of Review Required],"&lt;&gt;",Table2[Date Notified (Adjusted)],"&gt;="&amp;S$26,Table2[Date Notified (Adjusted)],"&lt;"&amp;T$26,Table2[Date Review Decision Made],"",Table2[Calculated Location],"*"&amp;$D8&amp;"*")/COUNTIFS(Table2[Level of Review Required],"&lt;&gt;",Table2[Date Notified (Adjusted)],"&gt;="&amp;S$26,Table2[Date Notified (Adjusted)],"&lt;"&amp;T$26,Table2[Calculated Location],"*"&amp;$D8&amp;"*")</f>
        <v>#DIV/0!</v>
      </c>
      <c r="T8" s="164" t="e">
        <f ca="1">COUNTIFS(Table2[Level of Review Required],"&lt;&gt;",Table2[Date Notified (Adjusted)],"&gt;="&amp;T$26,Table2[Date Notified (Adjusted)],"&lt;"&amp;U$26,Table2[Date Review Decision Made],"",Table2[Calculated Location],"*"&amp;$D8&amp;"*")/COUNTIFS(Table2[Level of Review Required],"&lt;&gt;",Table2[Date Notified (Adjusted)],"&gt;="&amp;T$26,Table2[Date Notified (Adjusted)],"&lt;"&amp;U$26,Table2[Calculated Location],"*"&amp;$D8&amp;"*")</f>
        <v>#DIV/0!</v>
      </c>
      <c r="U8" s="165"/>
      <c r="V8" s="161"/>
      <c r="W8" s="228">
        <f ca="1">COUNTIFS(Table2[Level of Review Required],"&lt;&gt;",Table2[Date Notified (Adjusted)],"&gt;="&amp;E$26,Table2[Date Notified (Adjusted)],"&lt;"&amp;U$26,Table2[Calculated Location],"*"&amp;$D8&amp;"*",Table2[Date Review Decision Made],"")</f>
        <v>0</v>
      </c>
      <c r="X8" s="229" t="e">
        <f t="shared" ca="1" si="15"/>
        <v>#DIV/0!</v>
      </c>
      <c r="Y8" s="237">
        <f ca="1">COUNTIFS(Table2[Level of Review Required],"&lt;&gt;",Table2[Date Notified (Adjusted)],"&gt;="&amp;E$26,Table2[Date Notified (Adjusted)],"&lt;"&amp;U$26,Table2[Calculated Location],"*"&amp;$D8&amp;"*")</f>
        <v>0</v>
      </c>
    </row>
    <row r="9" spans="2:29" x14ac:dyDescent="0.25">
      <c r="B9" s="222" t="s">
        <v>261</v>
      </c>
      <c r="C9" s="161"/>
      <c r="D9" s="162" t="s">
        <v>117</v>
      </c>
      <c r="E9" s="163" t="e">
        <f ca="1">COUNTIFS(Table2[Level of Review Required],"&lt;&gt;",Table2[Date Notified (Adjusted)],"&gt;="&amp;E$26,Table2[Date Notified (Adjusted)],"&lt;"&amp;F$26,Table2[Date Review Decision Made],"",Table2[Calculated Location],"*"&amp;$D9&amp;"*")/COUNTIFS(Table2[Level of Review Required],"&lt;&gt;",Table2[Date Notified (Adjusted)],"&gt;="&amp;E$26,Table2[Date Notified (Adjusted)],"&lt;"&amp;F$26,Table2[Calculated Location],"*"&amp;$D9&amp;"*")</f>
        <v>#DIV/0!</v>
      </c>
      <c r="F9" s="164" t="e">
        <f ca="1">COUNTIFS(Table2[Level of Review Required],"&lt;&gt;",Table2[Date Notified (Adjusted)],"&gt;="&amp;F$26,Table2[Date Notified (Adjusted)],"&lt;"&amp;G$26,Table2[Date Review Decision Made],"",Table2[Calculated Location],"*"&amp;$D9&amp;"*")/COUNTIFS(Table2[Level of Review Required],"&lt;&gt;",Table2[Date Notified (Adjusted)],"&gt;="&amp;F$26,Table2[Date Notified (Adjusted)],"&lt;"&amp;G$26,Table2[Calculated Location],"*"&amp;$D9&amp;"*")</f>
        <v>#DIV/0!</v>
      </c>
      <c r="G9" s="164" t="e">
        <f ca="1">COUNTIFS(Table2[Level of Review Required],"&lt;&gt;",Table2[Date Notified (Adjusted)],"&gt;="&amp;G$26,Table2[Date Notified (Adjusted)],"&lt;"&amp;H$26,Table2[Date Review Decision Made],"",Table2[Calculated Location],"*"&amp;$D9&amp;"*")/COUNTIFS(Table2[Level of Review Required],"&lt;&gt;",Table2[Date Notified (Adjusted)],"&gt;="&amp;G$26,Table2[Date Notified (Adjusted)],"&lt;"&amp;H$26,Table2[Calculated Location],"*"&amp;$D9&amp;"*")</f>
        <v>#DIV/0!</v>
      </c>
      <c r="H9" s="164" t="e">
        <f ca="1">COUNTIFS(Table2[Level of Review Required],"&lt;&gt;",Table2[Date Notified (Adjusted)],"&gt;="&amp;H$26,Table2[Date Notified (Adjusted)],"&lt;"&amp;I$26,Table2[Date Review Decision Made],"",Table2[Calculated Location],"*"&amp;$D9&amp;"*")/COUNTIFS(Table2[Level of Review Required],"&lt;&gt;",Table2[Date Notified (Adjusted)],"&gt;="&amp;H$26,Table2[Date Notified (Adjusted)],"&lt;"&amp;I$26,Table2[Calculated Location],"*"&amp;$D9&amp;"*")</f>
        <v>#DIV/0!</v>
      </c>
      <c r="I9" s="164" t="e">
        <f ca="1">COUNTIFS(Table2[Level of Review Required],"&lt;&gt;",Table2[Date Notified (Adjusted)],"&gt;="&amp;I$26,Table2[Date Notified (Adjusted)],"&lt;"&amp;J$26,Table2[Date Review Decision Made],"",Table2[Calculated Location],"*"&amp;$D9&amp;"*")/COUNTIFS(Table2[Level of Review Required],"&lt;&gt;",Table2[Date Notified (Adjusted)],"&gt;="&amp;I$26,Table2[Date Notified (Adjusted)],"&lt;"&amp;J$26,Table2[Calculated Location],"*"&amp;$D9&amp;"*")</f>
        <v>#DIV/0!</v>
      </c>
      <c r="J9" s="164" t="e">
        <f ca="1">COUNTIFS(Table2[Level of Review Required],"&lt;&gt;",Table2[Date Notified (Adjusted)],"&gt;="&amp;J$26,Table2[Date Notified (Adjusted)],"&lt;"&amp;K$26,Table2[Date Review Decision Made],"",Table2[Calculated Location],"*"&amp;$D9&amp;"*")/COUNTIFS(Table2[Level of Review Required],"&lt;&gt;",Table2[Date Notified (Adjusted)],"&gt;="&amp;J$26,Table2[Date Notified (Adjusted)],"&lt;"&amp;K$26,Table2[Calculated Location],"*"&amp;$D9&amp;"*")</f>
        <v>#DIV/0!</v>
      </c>
      <c r="K9" s="164" t="e">
        <f ca="1">COUNTIFS(Table2[Level of Review Required],"&lt;&gt;",Table2[Date Notified (Adjusted)],"&gt;="&amp;K$26,Table2[Date Notified (Adjusted)],"&lt;"&amp;L$26,Table2[Date Review Decision Made],"",Table2[Calculated Location],"*"&amp;$D9&amp;"*")/COUNTIFS(Table2[Level of Review Required],"&lt;&gt;",Table2[Date Notified (Adjusted)],"&gt;="&amp;K$26,Table2[Date Notified (Adjusted)],"&lt;"&amp;L$26,Table2[Calculated Location],"*"&amp;$D9&amp;"*")</f>
        <v>#DIV/0!</v>
      </c>
      <c r="L9" s="164" t="e">
        <f ca="1">COUNTIFS(Table2[Level of Review Required],"&lt;&gt;",Table2[Date Notified (Adjusted)],"&gt;="&amp;L$26,Table2[Date Notified (Adjusted)],"&lt;"&amp;M$26,Table2[Date Review Decision Made],"",Table2[Calculated Location],"*"&amp;$D9&amp;"*")/COUNTIFS(Table2[Level of Review Required],"&lt;&gt;",Table2[Date Notified (Adjusted)],"&gt;="&amp;L$26,Table2[Date Notified (Adjusted)],"&lt;"&amp;M$26,Table2[Calculated Location],"*"&amp;$D9&amp;"*")</f>
        <v>#DIV/0!</v>
      </c>
      <c r="M9" s="164" t="e">
        <f ca="1">COUNTIFS(Table2[Level of Review Required],"&lt;&gt;",Table2[Date Notified (Adjusted)],"&gt;="&amp;M$26,Table2[Date Notified (Adjusted)],"&lt;"&amp;N$26,Table2[Date Review Decision Made],"",Table2[Calculated Location],"*"&amp;$D9&amp;"*")/COUNTIFS(Table2[Level of Review Required],"&lt;&gt;",Table2[Date Notified (Adjusted)],"&gt;="&amp;M$26,Table2[Date Notified (Adjusted)],"&lt;"&amp;N$26,Table2[Calculated Location],"*"&amp;$D9&amp;"*")</f>
        <v>#DIV/0!</v>
      </c>
      <c r="N9" s="164" t="e">
        <f ca="1">COUNTIFS(Table2[Level of Review Required],"&lt;&gt;",Table2[Date Notified (Adjusted)],"&gt;="&amp;N$26,Table2[Date Notified (Adjusted)],"&lt;"&amp;O$26,Table2[Date Review Decision Made],"",Table2[Calculated Location],"*"&amp;$D9&amp;"*")/COUNTIFS(Table2[Level of Review Required],"&lt;&gt;",Table2[Date Notified (Adjusted)],"&gt;="&amp;N$26,Table2[Date Notified (Adjusted)],"&lt;"&amp;O$26,Table2[Calculated Location],"*"&amp;$D9&amp;"*")</f>
        <v>#DIV/0!</v>
      </c>
      <c r="O9" s="164" t="e">
        <f ca="1">COUNTIFS(Table2[Level of Review Required],"&lt;&gt;",Table2[Date Notified (Adjusted)],"&gt;="&amp;O$26,Table2[Date Notified (Adjusted)],"&lt;"&amp;P$26,Table2[Date Review Decision Made],"",Table2[Calculated Location],"*"&amp;$D9&amp;"*")/COUNTIFS(Table2[Level of Review Required],"&lt;&gt;",Table2[Date Notified (Adjusted)],"&gt;="&amp;O$26,Table2[Date Notified (Adjusted)],"&lt;"&amp;P$26,Table2[Calculated Location],"*"&amp;$D9&amp;"*")</f>
        <v>#DIV/0!</v>
      </c>
      <c r="P9" s="164" t="e">
        <f ca="1">COUNTIFS(Table2[Level of Review Required],"&lt;&gt;",Table2[Date Notified (Adjusted)],"&gt;="&amp;P$26,Table2[Date Notified (Adjusted)],"&lt;"&amp;Q$26,Table2[Date Review Decision Made],"",Table2[Calculated Location],"*"&amp;$D9&amp;"*")/COUNTIFS(Table2[Level of Review Required],"&lt;&gt;",Table2[Date Notified (Adjusted)],"&gt;="&amp;P$26,Table2[Date Notified (Adjusted)],"&lt;"&amp;Q$26,Table2[Calculated Location],"*"&amp;$D9&amp;"*")</f>
        <v>#DIV/0!</v>
      </c>
      <c r="Q9" s="164" t="e">
        <f ca="1">COUNTIFS(Table2[Level of Review Required],"&lt;&gt;",Table2[Date Notified (Adjusted)],"&gt;="&amp;Q$26,Table2[Date Notified (Adjusted)],"&lt;"&amp;R$26,Table2[Date Review Decision Made],"",Table2[Calculated Location],"*"&amp;$D9&amp;"*")/COUNTIFS(Table2[Level of Review Required],"&lt;&gt;",Table2[Date Notified (Adjusted)],"&gt;="&amp;Q$26,Table2[Date Notified (Adjusted)],"&lt;"&amp;R$26,Table2[Calculated Location],"*"&amp;$D9&amp;"*")</f>
        <v>#DIV/0!</v>
      </c>
      <c r="R9" s="164" t="e">
        <f ca="1">COUNTIFS(Table2[Level of Review Required],"&lt;&gt;",Table2[Date Notified (Adjusted)],"&gt;="&amp;R$26,Table2[Date Notified (Adjusted)],"&lt;"&amp;S$26,Table2[Date Review Decision Made],"",Table2[Calculated Location],"*"&amp;$D9&amp;"*")/COUNTIFS(Table2[Level of Review Required],"&lt;&gt;",Table2[Date Notified (Adjusted)],"&gt;="&amp;R$26,Table2[Date Notified (Adjusted)],"&lt;"&amp;S$26,Table2[Calculated Location],"*"&amp;$D9&amp;"*")</f>
        <v>#DIV/0!</v>
      </c>
      <c r="S9" s="164" t="e">
        <f ca="1">COUNTIFS(Table2[Level of Review Required],"&lt;&gt;",Table2[Date Notified (Adjusted)],"&gt;="&amp;S$26,Table2[Date Notified (Adjusted)],"&lt;"&amp;T$26,Table2[Date Review Decision Made],"",Table2[Calculated Location],"*"&amp;$D9&amp;"*")/COUNTIFS(Table2[Level of Review Required],"&lt;&gt;",Table2[Date Notified (Adjusted)],"&gt;="&amp;S$26,Table2[Date Notified (Adjusted)],"&lt;"&amp;T$26,Table2[Calculated Location],"*"&amp;$D9&amp;"*")</f>
        <v>#DIV/0!</v>
      </c>
      <c r="T9" s="164" t="e">
        <f ca="1">COUNTIFS(Table2[Level of Review Required],"&lt;&gt;",Table2[Date Notified (Adjusted)],"&gt;="&amp;T$26,Table2[Date Notified (Adjusted)],"&lt;"&amp;U$26,Table2[Date Review Decision Made],"",Table2[Calculated Location],"*"&amp;$D9&amp;"*")/COUNTIFS(Table2[Level of Review Required],"&lt;&gt;",Table2[Date Notified (Adjusted)],"&gt;="&amp;T$26,Table2[Date Notified (Adjusted)],"&lt;"&amp;U$26,Table2[Calculated Location],"*"&amp;$D9&amp;"*")</f>
        <v>#DIV/0!</v>
      </c>
      <c r="U9" s="165"/>
      <c r="V9" s="161"/>
      <c r="W9" s="228">
        <f ca="1">COUNTIFS(Table2[Level of Review Required],"&lt;&gt;",Table2[Date Notified (Adjusted)],"&gt;="&amp;E$26,Table2[Date Notified (Adjusted)],"&lt;"&amp;U$26,Table2[Calculated Location],"*"&amp;$D9&amp;"*",Table2[Date Review Decision Made],"")</f>
        <v>0</v>
      </c>
      <c r="X9" s="229" t="e">
        <f t="shared" ca="1" si="15"/>
        <v>#DIV/0!</v>
      </c>
      <c r="Y9" s="237">
        <f ca="1">COUNTIFS(Table2[Level of Review Required],"&lt;&gt;",Table2[Date Notified (Adjusted)],"&gt;="&amp;E$26,Table2[Date Notified (Adjusted)],"&lt;"&amp;U$26,Table2[Calculated Location],"*"&amp;$D9&amp;"*")</f>
        <v>0</v>
      </c>
    </row>
    <row r="10" spans="2:29" x14ac:dyDescent="0.25">
      <c r="B10" s="224" t="s">
        <v>262</v>
      </c>
      <c r="C10" s="166"/>
      <c r="D10" s="167" t="s">
        <v>104</v>
      </c>
      <c r="E10" s="168" t="e">
        <f ca="1">COUNTIFS(Table2[Level of Review Required],"&lt;&gt;",Table2[Date Notified (Adjusted)],"&gt;="&amp;E$26,Table2[Date Notified (Adjusted)],"&lt;"&amp;F$26,Table2[Date Review Decision Made],"",Table2[Calculated Location],"*"&amp;$D10&amp;"*")/COUNTIFS(Table2[Level of Review Required],"&lt;&gt;",Table2[Date Notified (Adjusted)],"&gt;="&amp;E$26,Table2[Date Notified (Adjusted)],"&lt;"&amp;F$26,Table2[Calculated Location],"*"&amp;$D10&amp;"*")</f>
        <v>#DIV/0!</v>
      </c>
      <c r="F10" s="169" t="e">
        <f ca="1">COUNTIFS(Table2[Level of Review Required],"&lt;&gt;",Table2[Date Notified (Adjusted)],"&gt;="&amp;F$26,Table2[Date Notified (Adjusted)],"&lt;"&amp;G$26,Table2[Date Review Decision Made],"",Table2[Calculated Location],"*"&amp;$D10&amp;"*")/COUNTIFS(Table2[Level of Review Required],"&lt;&gt;",Table2[Date Notified (Adjusted)],"&gt;="&amp;F$26,Table2[Date Notified (Adjusted)],"&lt;"&amp;G$26,Table2[Calculated Location],"*"&amp;$D10&amp;"*")</f>
        <v>#DIV/0!</v>
      </c>
      <c r="G10" s="169" t="e">
        <f ca="1">COUNTIFS(Table2[Level of Review Required],"&lt;&gt;",Table2[Date Notified (Adjusted)],"&gt;="&amp;G$26,Table2[Date Notified (Adjusted)],"&lt;"&amp;H$26,Table2[Date Review Decision Made],"",Table2[Calculated Location],"*"&amp;$D10&amp;"*")/COUNTIFS(Table2[Level of Review Required],"&lt;&gt;",Table2[Date Notified (Adjusted)],"&gt;="&amp;G$26,Table2[Date Notified (Adjusted)],"&lt;"&amp;H$26,Table2[Calculated Location],"*"&amp;$D10&amp;"*")</f>
        <v>#DIV/0!</v>
      </c>
      <c r="H10" s="169" t="e">
        <f ca="1">COUNTIFS(Table2[Level of Review Required],"&lt;&gt;",Table2[Date Notified (Adjusted)],"&gt;="&amp;H$26,Table2[Date Notified (Adjusted)],"&lt;"&amp;I$26,Table2[Date Review Decision Made],"",Table2[Calculated Location],"*"&amp;$D10&amp;"*")/COUNTIFS(Table2[Level of Review Required],"&lt;&gt;",Table2[Date Notified (Adjusted)],"&gt;="&amp;H$26,Table2[Date Notified (Adjusted)],"&lt;"&amp;I$26,Table2[Calculated Location],"*"&amp;$D10&amp;"*")</f>
        <v>#DIV/0!</v>
      </c>
      <c r="I10" s="169" t="e">
        <f ca="1">COUNTIFS(Table2[Level of Review Required],"&lt;&gt;",Table2[Date Notified (Adjusted)],"&gt;="&amp;I$26,Table2[Date Notified (Adjusted)],"&lt;"&amp;J$26,Table2[Date Review Decision Made],"",Table2[Calculated Location],"*"&amp;$D10&amp;"*")/COUNTIFS(Table2[Level of Review Required],"&lt;&gt;",Table2[Date Notified (Adjusted)],"&gt;="&amp;I$26,Table2[Date Notified (Adjusted)],"&lt;"&amp;J$26,Table2[Calculated Location],"*"&amp;$D10&amp;"*")</f>
        <v>#DIV/0!</v>
      </c>
      <c r="J10" s="169" t="e">
        <f ca="1">COUNTIFS(Table2[Level of Review Required],"&lt;&gt;",Table2[Date Notified (Adjusted)],"&gt;="&amp;J$26,Table2[Date Notified (Adjusted)],"&lt;"&amp;K$26,Table2[Date Review Decision Made],"",Table2[Calculated Location],"*"&amp;$D10&amp;"*")/COUNTIFS(Table2[Level of Review Required],"&lt;&gt;",Table2[Date Notified (Adjusted)],"&gt;="&amp;J$26,Table2[Date Notified (Adjusted)],"&lt;"&amp;K$26,Table2[Calculated Location],"*"&amp;$D10&amp;"*")</f>
        <v>#DIV/0!</v>
      </c>
      <c r="K10" s="169" t="e">
        <f ca="1">COUNTIFS(Table2[Level of Review Required],"&lt;&gt;",Table2[Date Notified (Adjusted)],"&gt;="&amp;K$26,Table2[Date Notified (Adjusted)],"&lt;"&amp;L$26,Table2[Date Review Decision Made],"",Table2[Calculated Location],"*"&amp;$D10&amp;"*")/COUNTIFS(Table2[Level of Review Required],"&lt;&gt;",Table2[Date Notified (Adjusted)],"&gt;="&amp;K$26,Table2[Date Notified (Adjusted)],"&lt;"&amp;L$26,Table2[Calculated Location],"*"&amp;$D10&amp;"*")</f>
        <v>#DIV/0!</v>
      </c>
      <c r="L10" s="169" t="e">
        <f ca="1">COUNTIFS(Table2[Level of Review Required],"&lt;&gt;",Table2[Date Notified (Adjusted)],"&gt;="&amp;L$26,Table2[Date Notified (Adjusted)],"&lt;"&amp;M$26,Table2[Date Review Decision Made],"",Table2[Calculated Location],"*"&amp;$D10&amp;"*")/COUNTIFS(Table2[Level of Review Required],"&lt;&gt;",Table2[Date Notified (Adjusted)],"&gt;="&amp;L$26,Table2[Date Notified (Adjusted)],"&lt;"&amp;M$26,Table2[Calculated Location],"*"&amp;$D10&amp;"*")</f>
        <v>#DIV/0!</v>
      </c>
      <c r="M10" s="169" t="e">
        <f ca="1">COUNTIFS(Table2[Level of Review Required],"&lt;&gt;",Table2[Date Notified (Adjusted)],"&gt;="&amp;M$26,Table2[Date Notified (Adjusted)],"&lt;"&amp;N$26,Table2[Date Review Decision Made],"",Table2[Calculated Location],"*"&amp;$D10&amp;"*")/COUNTIFS(Table2[Level of Review Required],"&lt;&gt;",Table2[Date Notified (Adjusted)],"&gt;="&amp;M$26,Table2[Date Notified (Adjusted)],"&lt;"&amp;N$26,Table2[Calculated Location],"*"&amp;$D10&amp;"*")</f>
        <v>#DIV/0!</v>
      </c>
      <c r="N10" s="169" t="e">
        <f ca="1">COUNTIFS(Table2[Level of Review Required],"&lt;&gt;",Table2[Date Notified (Adjusted)],"&gt;="&amp;N$26,Table2[Date Notified (Adjusted)],"&lt;"&amp;O$26,Table2[Date Review Decision Made],"",Table2[Calculated Location],"*"&amp;$D10&amp;"*")/COUNTIFS(Table2[Level of Review Required],"&lt;&gt;",Table2[Date Notified (Adjusted)],"&gt;="&amp;N$26,Table2[Date Notified (Adjusted)],"&lt;"&amp;O$26,Table2[Calculated Location],"*"&amp;$D10&amp;"*")</f>
        <v>#DIV/0!</v>
      </c>
      <c r="O10" s="169" t="e">
        <f ca="1">COUNTIFS(Table2[Level of Review Required],"&lt;&gt;",Table2[Date Notified (Adjusted)],"&gt;="&amp;O$26,Table2[Date Notified (Adjusted)],"&lt;"&amp;P$26,Table2[Date Review Decision Made],"",Table2[Calculated Location],"*"&amp;$D10&amp;"*")/COUNTIFS(Table2[Level of Review Required],"&lt;&gt;",Table2[Date Notified (Adjusted)],"&gt;="&amp;O$26,Table2[Date Notified (Adjusted)],"&lt;"&amp;P$26,Table2[Calculated Location],"*"&amp;$D10&amp;"*")</f>
        <v>#DIV/0!</v>
      </c>
      <c r="P10" s="169" t="e">
        <f ca="1">COUNTIFS(Table2[Level of Review Required],"&lt;&gt;",Table2[Date Notified (Adjusted)],"&gt;="&amp;P$26,Table2[Date Notified (Adjusted)],"&lt;"&amp;Q$26,Table2[Date Review Decision Made],"",Table2[Calculated Location],"*"&amp;$D10&amp;"*")/COUNTIFS(Table2[Level of Review Required],"&lt;&gt;",Table2[Date Notified (Adjusted)],"&gt;="&amp;P$26,Table2[Date Notified (Adjusted)],"&lt;"&amp;Q$26,Table2[Calculated Location],"*"&amp;$D10&amp;"*")</f>
        <v>#DIV/0!</v>
      </c>
      <c r="Q10" s="169" t="e">
        <f ca="1">COUNTIFS(Table2[Level of Review Required],"&lt;&gt;",Table2[Date Notified (Adjusted)],"&gt;="&amp;Q$26,Table2[Date Notified (Adjusted)],"&lt;"&amp;R$26,Table2[Date Review Decision Made],"",Table2[Calculated Location],"*"&amp;$D10&amp;"*")/COUNTIFS(Table2[Level of Review Required],"&lt;&gt;",Table2[Date Notified (Adjusted)],"&gt;="&amp;Q$26,Table2[Date Notified (Adjusted)],"&lt;"&amp;R$26,Table2[Calculated Location],"*"&amp;$D10&amp;"*")</f>
        <v>#DIV/0!</v>
      </c>
      <c r="R10" s="169" t="e">
        <f ca="1">COUNTIFS(Table2[Level of Review Required],"&lt;&gt;",Table2[Date Notified (Adjusted)],"&gt;="&amp;R$26,Table2[Date Notified (Adjusted)],"&lt;"&amp;S$26,Table2[Date Review Decision Made],"",Table2[Calculated Location],"*"&amp;$D10&amp;"*")/COUNTIFS(Table2[Level of Review Required],"&lt;&gt;",Table2[Date Notified (Adjusted)],"&gt;="&amp;R$26,Table2[Date Notified (Adjusted)],"&lt;"&amp;S$26,Table2[Calculated Location],"*"&amp;$D10&amp;"*")</f>
        <v>#DIV/0!</v>
      </c>
      <c r="S10" s="169" t="e">
        <f ca="1">COUNTIFS(Table2[Level of Review Required],"&lt;&gt;",Table2[Date Notified (Adjusted)],"&gt;="&amp;S$26,Table2[Date Notified (Adjusted)],"&lt;"&amp;T$26,Table2[Date Review Decision Made],"",Table2[Calculated Location],"*"&amp;$D10&amp;"*")/COUNTIFS(Table2[Level of Review Required],"&lt;&gt;",Table2[Date Notified (Adjusted)],"&gt;="&amp;S$26,Table2[Date Notified (Adjusted)],"&lt;"&amp;T$26,Table2[Calculated Location],"*"&amp;$D10&amp;"*")</f>
        <v>#DIV/0!</v>
      </c>
      <c r="T10" s="169" t="e">
        <f ca="1">COUNTIFS(Table2[Level of Review Required],"&lt;&gt;",Table2[Date Notified (Adjusted)],"&gt;="&amp;T$26,Table2[Date Notified (Adjusted)],"&lt;"&amp;U$26,Table2[Date Review Decision Made],"",Table2[Calculated Location],"*"&amp;$D10&amp;"*")/COUNTIFS(Table2[Level of Review Required],"&lt;&gt;",Table2[Date Notified (Adjusted)],"&gt;="&amp;T$26,Table2[Date Notified (Adjusted)],"&lt;"&amp;U$26,Table2[Calculated Location],"*"&amp;$D10&amp;"*")</f>
        <v>#DIV/0!</v>
      </c>
      <c r="U10" s="170"/>
      <c r="V10" s="166"/>
      <c r="W10" s="230">
        <f ca="1">COUNTIFS(Table2[Level of Review Required],"&lt;&gt;",Table2[Date Notified (Adjusted)],"&gt;="&amp;E$26,Table2[Date Notified (Adjusted)],"&lt;"&amp;U$26,Table2[Calculated Location],"*"&amp;$D10&amp;"*",Table2[Date Review Decision Made],"")</f>
        <v>0</v>
      </c>
      <c r="X10" s="231" t="e">
        <f t="shared" ca="1" si="15"/>
        <v>#DIV/0!</v>
      </c>
      <c r="Y10" s="238">
        <f ca="1">COUNTIFS(Table2[Level of Review Required],"&lt;&gt;",Table2[Date Notified (Adjusted)],"&gt;="&amp;E$26,Table2[Date Notified (Adjusted)],"&lt;"&amp;U$26,Table2[Calculated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Required],"&lt;&gt;",Table2[Date Notified (Adjusted)],"&gt;="&amp;E$26,Table2[Date Notified (Adjusted)],"&lt;"&amp;F$26,Table2[Date Review Decision Made],"",Table2[Calculated Location],"*"&amp;$D12&amp;"*")/COUNTIFS(Table2[Level of Review Required],"&lt;&gt;",Table2[Date Notified (Adjusted)],"&gt;="&amp;E$26,Table2[Date Notified (Adjusted)],"&lt;"&amp;F$26,Table2[Calculated Location],"*"&amp;$D12&amp;"*")</f>
        <v>#DIV/0!</v>
      </c>
      <c r="F12" s="160" t="e">
        <f ca="1">COUNTIFS(Table2[Level of Review Required],"&lt;&gt;",Table2[Date Notified (Adjusted)],"&gt;="&amp;F$26,Table2[Date Notified (Adjusted)],"&lt;"&amp;G$26,Table2[Date Review Decision Made],"",Table2[Calculated Location],"*"&amp;$D12&amp;"*")/COUNTIFS(Table2[Level of Review Required],"&lt;&gt;",Table2[Date Notified (Adjusted)],"&gt;="&amp;F$26,Table2[Date Notified (Adjusted)],"&lt;"&amp;G$26,Table2[Calculated Location],"*"&amp;$D12&amp;"*")</f>
        <v>#DIV/0!</v>
      </c>
      <c r="G12" s="160" t="e">
        <f ca="1">COUNTIFS(Table2[Level of Review Required],"&lt;&gt;",Table2[Date Notified (Adjusted)],"&gt;="&amp;G$26,Table2[Date Notified (Adjusted)],"&lt;"&amp;H$26,Table2[Date Review Decision Made],"",Table2[Calculated Location],"*"&amp;$D12&amp;"*")/COUNTIFS(Table2[Level of Review Required],"&lt;&gt;",Table2[Date Notified (Adjusted)],"&gt;="&amp;G$26,Table2[Date Notified (Adjusted)],"&lt;"&amp;H$26,Table2[Calculated Location],"*"&amp;$D12&amp;"*")</f>
        <v>#DIV/0!</v>
      </c>
      <c r="H12" s="160" t="e">
        <f ca="1">COUNTIFS(Table2[Level of Review Required],"&lt;&gt;",Table2[Date Notified (Adjusted)],"&gt;="&amp;H$26,Table2[Date Notified (Adjusted)],"&lt;"&amp;I$26,Table2[Date Review Decision Made],"",Table2[Calculated Location],"*"&amp;$D12&amp;"*")/COUNTIFS(Table2[Level of Review Required],"&lt;&gt;",Table2[Date Notified (Adjusted)],"&gt;="&amp;H$26,Table2[Date Notified (Adjusted)],"&lt;"&amp;I$26,Table2[Calculated Location],"*"&amp;$D12&amp;"*")</f>
        <v>#DIV/0!</v>
      </c>
      <c r="I12" s="160" t="e">
        <f ca="1">COUNTIFS(Table2[Level of Review Required],"&lt;&gt;",Table2[Date Notified (Adjusted)],"&gt;="&amp;I$26,Table2[Date Notified (Adjusted)],"&lt;"&amp;J$26,Table2[Date Review Decision Made],"",Table2[Calculated Location],"*"&amp;$D12&amp;"*")/COUNTIFS(Table2[Level of Review Required],"&lt;&gt;",Table2[Date Notified (Adjusted)],"&gt;="&amp;I$26,Table2[Date Notified (Adjusted)],"&lt;"&amp;J$26,Table2[Calculated Location],"*"&amp;$D12&amp;"*")</f>
        <v>#DIV/0!</v>
      </c>
      <c r="J12" s="160" t="e">
        <f ca="1">COUNTIFS(Table2[Level of Review Required],"&lt;&gt;",Table2[Date Notified (Adjusted)],"&gt;="&amp;J$26,Table2[Date Notified (Adjusted)],"&lt;"&amp;K$26,Table2[Date Review Decision Made],"",Table2[Calculated Location],"*"&amp;$D12&amp;"*")/COUNTIFS(Table2[Level of Review Required],"&lt;&gt;",Table2[Date Notified (Adjusted)],"&gt;="&amp;J$26,Table2[Date Notified (Adjusted)],"&lt;"&amp;K$26,Table2[Calculated Location],"*"&amp;$D12&amp;"*")</f>
        <v>#DIV/0!</v>
      </c>
      <c r="K12" s="160" t="e">
        <f ca="1">COUNTIFS(Table2[Level of Review Required],"&lt;&gt;",Table2[Date Notified (Adjusted)],"&gt;="&amp;K$26,Table2[Date Notified (Adjusted)],"&lt;"&amp;L$26,Table2[Date Review Decision Made],"",Table2[Calculated Location],"*"&amp;$D12&amp;"*")/COUNTIFS(Table2[Level of Review Required],"&lt;&gt;",Table2[Date Notified (Adjusted)],"&gt;="&amp;K$26,Table2[Date Notified (Adjusted)],"&lt;"&amp;L$26,Table2[Calculated Location],"*"&amp;$D12&amp;"*")</f>
        <v>#DIV/0!</v>
      </c>
      <c r="L12" s="160" t="e">
        <f ca="1">COUNTIFS(Table2[Level of Review Required],"&lt;&gt;",Table2[Date Notified (Adjusted)],"&gt;="&amp;L$26,Table2[Date Notified (Adjusted)],"&lt;"&amp;M$26,Table2[Date Review Decision Made],"",Table2[Calculated Location],"*"&amp;$D12&amp;"*")/COUNTIFS(Table2[Level of Review Required],"&lt;&gt;",Table2[Date Notified (Adjusted)],"&gt;="&amp;L$26,Table2[Date Notified (Adjusted)],"&lt;"&amp;M$26,Table2[Calculated Location],"*"&amp;$D12&amp;"*")</f>
        <v>#DIV/0!</v>
      </c>
      <c r="M12" s="160" t="e">
        <f ca="1">COUNTIFS(Table2[Level of Review Required],"&lt;&gt;",Table2[Date Notified (Adjusted)],"&gt;="&amp;M$26,Table2[Date Notified (Adjusted)],"&lt;"&amp;N$26,Table2[Date Review Decision Made],"",Table2[Calculated Location],"*"&amp;$D12&amp;"*")/COUNTIFS(Table2[Level of Review Required],"&lt;&gt;",Table2[Date Notified (Adjusted)],"&gt;="&amp;M$26,Table2[Date Notified (Adjusted)],"&lt;"&amp;N$26,Table2[Calculated Location],"*"&amp;$D12&amp;"*")</f>
        <v>#DIV/0!</v>
      </c>
      <c r="N12" s="160" t="e">
        <f ca="1">COUNTIFS(Table2[Level of Review Required],"&lt;&gt;",Table2[Date Notified (Adjusted)],"&gt;="&amp;N$26,Table2[Date Notified (Adjusted)],"&lt;"&amp;O$26,Table2[Date Review Decision Made],"",Table2[Calculated Location],"*"&amp;$D12&amp;"*")/COUNTIFS(Table2[Level of Review Required],"&lt;&gt;",Table2[Date Notified (Adjusted)],"&gt;="&amp;N$26,Table2[Date Notified (Adjusted)],"&lt;"&amp;O$26,Table2[Calculated Location],"*"&amp;$D12&amp;"*")</f>
        <v>#DIV/0!</v>
      </c>
      <c r="O12" s="160" t="e">
        <f ca="1">COUNTIFS(Table2[Level of Review Required],"&lt;&gt;",Table2[Date Notified (Adjusted)],"&gt;="&amp;O$26,Table2[Date Notified (Adjusted)],"&lt;"&amp;P$26,Table2[Date Review Decision Made],"",Table2[Calculated Location],"*"&amp;$D12&amp;"*")/COUNTIFS(Table2[Level of Review Required],"&lt;&gt;",Table2[Date Notified (Adjusted)],"&gt;="&amp;O$26,Table2[Date Notified (Adjusted)],"&lt;"&amp;P$26,Table2[Calculated Location],"*"&amp;$D12&amp;"*")</f>
        <v>#DIV/0!</v>
      </c>
      <c r="P12" s="160" t="e">
        <f ca="1">COUNTIFS(Table2[Level of Review Required],"&lt;&gt;",Table2[Date Notified (Adjusted)],"&gt;="&amp;P$26,Table2[Date Notified (Adjusted)],"&lt;"&amp;Q$26,Table2[Date Review Decision Made],"",Table2[Calculated Location],"*"&amp;$D12&amp;"*")/COUNTIFS(Table2[Level of Review Required],"&lt;&gt;",Table2[Date Notified (Adjusted)],"&gt;="&amp;P$26,Table2[Date Notified (Adjusted)],"&lt;"&amp;Q$26,Table2[Calculated Location],"*"&amp;$D12&amp;"*")</f>
        <v>#DIV/0!</v>
      </c>
      <c r="Q12" s="160" t="e">
        <f ca="1">COUNTIFS(Table2[Level of Review Required],"&lt;&gt;",Table2[Date Notified (Adjusted)],"&gt;="&amp;Q$26,Table2[Date Notified (Adjusted)],"&lt;"&amp;R$26,Table2[Date Review Decision Made],"",Table2[Calculated Location],"*"&amp;$D12&amp;"*")/COUNTIFS(Table2[Level of Review Required],"&lt;&gt;",Table2[Date Notified (Adjusted)],"&gt;="&amp;Q$26,Table2[Date Notified (Adjusted)],"&lt;"&amp;R$26,Table2[Calculated Location],"*"&amp;$D12&amp;"*")</f>
        <v>#DIV/0!</v>
      </c>
      <c r="R12" s="160" t="e">
        <f ca="1">COUNTIFS(Table2[Level of Review Required],"&lt;&gt;",Table2[Date Notified (Adjusted)],"&gt;="&amp;R$26,Table2[Date Notified (Adjusted)],"&lt;"&amp;S$26,Table2[Date Review Decision Made],"",Table2[Calculated Location],"*"&amp;$D12&amp;"*")/COUNTIFS(Table2[Level of Review Required],"&lt;&gt;",Table2[Date Notified (Adjusted)],"&gt;="&amp;R$26,Table2[Date Notified (Adjusted)],"&lt;"&amp;S$26,Table2[Calculated Location],"*"&amp;$D12&amp;"*")</f>
        <v>#DIV/0!</v>
      </c>
      <c r="S12" s="160" t="e">
        <f ca="1">COUNTIFS(Table2[Level of Review Required],"&lt;&gt;",Table2[Date Notified (Adjusted)],"&gt;="&amp;S$26,Table2[Date Notified (Adjusted)],"&lt;"&amp;T$26,Table2[Date Review Decision Made],"",Table2[Calculated Location],"*"&amp;$D12&amp;"*")/COUNTIFS(Table2[Level of Review Required],"&lt;&gt;",Table2[Date Notified (Adjusted)],"&gt;="&amp;S$26,Table2[Date Notified (Adjusted)],"&lt;"&amp;T$26,Table2[Calculated Location],"*"&amp;$D12&amp;"*")</f>
        <v>#DIV/0!</v>
      </c>
      <c r="T12" s="160" t="e">
        <f ca="1">COUNTIFS(Table2[Level of Review Required],"&lt;&gt;",Table2[Date Notified (Adjusted)],"&gt;="&amp;T$26,Table2[Date Notified (Adjusted)],"&lt;"&amp;U$26,Table2[Date Review Decision Made],"",Table2[Calculated Location],"*"&amp;$D12&amp;"*")/COUNTIFS(Table2[Level of Review Required],"&lt;&gt;",Table2[Date Notified (Adjusted)],"&gt;="&amp;T$26,Table2[Date Notified (Adjusted)],"&lt;"&amp;U$26,Table2[Calculated Location],"*"&amp;$D12&amp;"*")</f>
        <v>#DIV/0!</v>
      </c>
      <c r="U12" s="157"/>
      <c r="V12" s="157"/>
      <c r="W12" s="226">
        <f ca="1">COUNTIFS(Table2[Level of Review Required],"&lt;&gt;",Table2[Date Notified (Adjusted)],"&gt;="&amp;E$26,Table2[Date Notified (Adjusted)],"&lt;"&amp;U$26,Table2[Calculated Location],"*"&amp;$D12&amp;"*",Table2[Date Review Decision Made],"")</f>
        <v>0</v>
      </c>
      <c r="X12" s="227" t="e">
        <f t="shared" ref="X12:X21" ca="1" si="17">W12/Y12</f>
        <v>#DIV/0!</v>
      </c>
      <c r="Y12" s="236">
        <f ca="1">COUNTIFS(Table2[Level of Review Required],"&lt;&gt;",Table2[Date Notified (Adjusted)],"&gt;="&amp;E$26,Table2[Date Notified (Adjusted)],"&lt;"&amp;U$26,Table2[Calculated Location],"*"&amp;$D12&amp;"*")</f>
        <v>0</v>
      </c>
    </row>
    <row r="13" spans="2:29" x14ac:dyDescent="0.25">
      <c r="B13" s="222" t="s">
        <v>106</v>
      </c>
      <c r="C13" s="161"/>
      <c r="D13" s="162" t="s">
        <v>125</v>
      </c>
      <c r="E13" s="163" t="e">
        <f ca="1">COUNTIFS(Table2[Level of Review Required],"&lt;&gt;",Table2[Date Notified (Adjusted)],"&gt;="&amp;E$26,Table2[Date Notified (Adjusted)],"&lt;"&amp;F$26,Table2[Date Review Decision Made],"",Table2[Calculated Location],"*"&amp;$D13&amp;"*")/COUNTIFS(Table2[Level of Review Required],"&lt;&gt;",Table2[Date Notified (Adjusted)],"&gt;="&amp;E$26,Table2[Date Notified (Adjusted)],"&lt;"&amp;F$26,Table2[Calculated Location],"*"&amp;$D13&amp;"*")</f>
        <v>#DIV/0!</v>
      </c>
      <c r="F13" s="164" t="e">
        <f ca="1">COUNTIFS(Table2[Level of Review Required],"&lt;&gt;",Table2[Date Notified (Adjusted)],"&gt;="&amp;F$26,Table2[Date Notified (Adjusted)],"&lt;"&amp;G$26,Table2[Date Review Decision Made],"",Table2[Calculated Location],"*"&amp;$D13&amp;"*")/COUNTIFS(Table2[Level of Review Required],"&lt;&gt;",Table2[Date Notified (Adjusted)],"&gt;="&amp;F$26,Table2[Date Notified (Adjusted)],"&lt;"&amp;G$26,Table2[Calculated Location],"*"&amp;$D13&amp;"*")</f>
        <v>#DIV/0!</v>
      </c>
      <c r="G13" s="164" t="e">
        <f ca="1">COUNTIFS(Table2[Level of Review Required],"&lt;&gt;",Table2[Date Notified (Adjusted)],"&gt;="&amp;G$26,Table2[Date Notified (Adjusted)],"&lt;"&amp;H$26,Table2[Date Review Decision Made],"",Table2[Calculated Location],"*"&amp;$D13&amp;"*")/COUNTIFS(Table2[Level of Review Required],"&lt;&gt;",Table2[Date Notified (Adjusted)],"&gt;="&amp;G$26,Table2[Date Notified (Adjusted)],"&lt;"&amp;H$26,Table2[Calculated Location],"*"&amp;$D13&amp;"*")</f>
        <v>#DIV/0!</v>
      </c>
      <c r="H13" s="164" t="e">
        <f ca="1">COUNTIFS(Table2[Level of Review Required],"&lt;&gt;",Table2[Date Notified (Adjusted)],"&gt;="&amp;H$26,Table2[Date Notified (Adjusted)],"&lt;"&amp;I$26,Table2[Date Review Decision Made],"",Table2[Calculated Location],"*"&amp;$D13&amp;"*")/COUNTIFS(Table2[Level of Review Required],"&lt;&gt;",Table2[Date Notified (Adjusted)],"&gt;="&amp;H$26,Table2[Date Notified (Adjusted)],"&lt;"&amp;I$26,Table2[Calculated Location],"*"&amp;$D13&amp;"*")</f>
        <v>#DIV/0!</v>
      </c>
      <c r="I13" s="164" t="e">
        <f ca="1">COUNTIFS(Table2[Level of Review Required],"&lt;&gt;",Table2[Date Notified (Adjusted)],"&gt;="&amp;I$26,Table2[Date Notified (Adjusted)],"&lt;"&amp;J$26,Table2[Date Review Decision Made],"",Table2[Calculated Location],"*"&amp;$D13&amp;"*")/COUNTIFS(Table2[Level of Review Required],"&lt;&gt;",Table2[Date Notified (Adjusted)],"&gt;="&amp;I$26,Table2[Date Notified (Adjusted)],"&lt;"&amp;J$26,Table2[Calculated Location],"*"&amp;$D13&amp;"*")</f>
        <v>#DIV/0!</v>
      </c>
      <c r="J13" s="164" t="e">
        <f ca="1">COUNTIFS(Table2[Level of Review Required],"&lt;&gt;",Table2[Date Notified (Adjusted)],"&gt;="&amp;J$26,Table2[Date Notified (Adjusted)],"&lt;"&amp;K$26,Table2[Date Review Decision Made],"",Table2[Calculated Location],"*"&amp;$D13&amp;"*")/COUNTIFS(Table2[Level of Review Required],"&lt;&gt;",Table2[Date Notified (Adjusted)],"&gt;="&amp;J$26,Table2[Date Notified (Adjusted)],"&lt;"&amp;K$26,Table2[Calculated Location],"*"&amp;$D13&amp;"*")</f>
        <v>#DIV/0!</v>
      </c>
      <c r="K13" s="164" t="e">
        <f ca="1">COUNTIFS(Table2[Level of Review Required],"&lt;&gt;",Table2[Date Notified (Adjusted)],"&gt;="&amp;K$26,Table2[Date Notified (Adjusted)],"&lt;"&amp;L$26,Table2[Date Review Decision Made],"",Table2[Calculated Location],"*"&amp;$D13&amp;"*")/COUNTIFS(Table2[Level of Review Required],"&lt;&gt;",Table2[Date Notified (Adjusted)],"&gt;="&amp;K$26,Table2[Date Notified (Adjusted)],"&lt;"&amp;L$26,Table2[Calculated Location],"*"&amp;$D13&amp;"*")</f>
        <v>#DIV/0!</v>
      </c>
      <c r="L13" s="164" t="e">
        <f ca="1">COUNTIFS(Table2[Level of Review Required],"&lt;&gt;",Table2[Date Notified (Adjusted)],"&gt;="&amp;L$26,Table2[Date Notified (Adjusted)],"&lt;"&amp;M$26,Table2[Date Review Decision Made],"",Table2[Calculated Location],"*"&amp;$D13&amp;"*")/COUNTIFS(Table2[Level of Review Required],"&lt;&gt;",Table2[Date Notified (Adjusted)],"&gt;="&amp;L$26,Table2[Date Notified (Adjusted)],"&lt;"&amp;M$26,Table2[Calculated Location],"*"&amp;$D13&amp;"*")</f>
        <v>#DIV/0!</v>
      </c>
      <c r="M13" s="164" t="e">
        <f ca="1">COUNTIFS(Table2[Level of Review Required],"&lt;&gt;",Table2[Date Notified (Adjusted)],"&gt;="&amp;M$26,Table2[Date Notified (Adjusted)],"&lt;"&amp;N$26,Table2[Date Review Decision Made],"",Table2[Calculated Location],"*"&amp;$D13&amp;"*")/COUNTIFS(Table2[Level of Review Required],"&lt;&gt;",Table2[Date Notified (Adjusted)],"&gt;="&amp;M$26,Table2[Date Notified (Adjusted)],"&lt;"&amp;N$26,Table2[Calculated Location],"*"&amp;$D13&amp;"*")</f>
        <v>#DIV/0!</v>
      </c>
      <c r="N13" s="164" t="e">
        <f ca="1">COUNTIFS(Table2[Level of Review Required],"&lt;&gt;",Table2[Date Notified (Adjusted)],"&gt;="&amp;N$26,Table2[Date Notified (Adjusted)],"&lt;"&amp;O$26,Table2[Date Review Decision Made],"",Table2[Calculated Location],"*"&amp;$D13&amp;"*")/COUNTIFS(Table2[Level of Review Required],"&lt;&gt;",Table2[Date Notified (Adjusted)],"&gt;="&amp;N$26,Table2[Date Notified (Adjusted)],"&lt;"&amp;O$26,Table2[Calculated Location],"*"&amp;$D13&amp;"*")</f>
        <v>#DIV/0!</v>
      </c>
      <c r="O13" s="164" t="e">
        <f ca="1">COUNTIFS(Table2[Level of Review Required],"&lt;&gt;",Table2[Date Notified (Adjusted)],"&gt;="&amp;O$26,Table2[Date Notified (Adjusted)],"&lt;"&amp;P$26,Table2[Date Review Decision Made],"",Table2[Calculated Location],"*"&amp;$D13&amp;"*")/COUNTIFS(Table2[Level of Review Required],"&lt;&gt;",Table2[Date Notified (Adjusted)],"&gt;="&amp;O$26,Table2[Date Notified (Adjusted)],"&lt;"&amp;P$26,Table2[Calculated Location],"*"&amp;$D13&amp;"*")</f>
        <v>#DIV/0!</v>
      </c>
      <c r="P13" s="164" t="e">
        <f ca="1">COUNTIFS(Table2[Level of Review Required],"&lt;&gt;",Table2[Date Notified (Adjusted)],"&gt;="&amp;P$26,Table2[Date Notified (Adjusted)],"&lt;"&amp;Q$26,Table2[Date Review Decision Made],"",Table2[Calculated Location],"*"&amp;$D13&amp;"*")/COUNTIFS(Table2[Level of Review Required],"&lt;&gt;",Table2[Date Notified (Adjusted)],"&gt;="&amp;P$26,Table2[Date Notified (Adjusted)],"&lt;"&amp;Q$26,Table2[Calculated Location],"*"&amp;$D13&amp;"*")</f>
        <v>#DIV/0!</v>
      </c>
      <c r="Q13" s="164" t="e">
        <f ca="1">COUNTIFS(Table2[Level of Review Required],"&lt;&gt;",Table2[Date Notified (Adjusted)],"&gt;="&amp;Q$26,Table2[Date Notified (Adjusted)],"&lt;"&amp;R$26,Table2[Date Review Decision Made],"",Table2[Calculated Location],"*"&amp;$D13&amp;"*")/COUNTIFS(Table2[Level of Review Required],"&lt;&gt;",Table2[Date Notified (Adjusted)],"&gt;="&amp;Q$26,Table2[Date Notified (Adjusted)],"&lt;"&amp;R$26,Table2[Calculated Location],"*"&amp;$D13&amp;"*")</f>
        <v>#DIV/0!</v>
      </c>
      <c r="R13" s="164" t="e">
        <f ca="1">COUNTIFS(Table2[Level of Review Required],"&lt;&gt;",Table2[Date Notified (Adjusted)],"&gt;="&amp;R$26,Table2[Date Notified (Adjusted)],"&lt;"&amp;S$26,Table2[Date Review Decision Made],"",Table2[Calculated Location],"*"&amp;$D13&amp;"*")/COUNTIFS(Table2[Level of Review Required],"&lt;&gt;",Table2[Date Notified (Adjusted)],"&gt;="&amp;R$26,Table2[Date Notified (Adjusted)],"&lt;"&amp;S$26,Table2[Calculated Location],"*"&amp;$D13&amp;"*")</f>
        <v>#DIV/0!</v>
      </c>
      <c r="S13" s="164" t="e">
        <f ca="1">COUNTIFS(Table2[Level of Review Required],"&lt;&gt;",Table2[Date Notified (Adjusted)],"&gt;="&amp;S$26,Table2[Date Notified (Adjusted)],"&lt;"&amp;T$26,Table2[Date Review Decision Made],"",Table2[Calculated Location],"*"&amp;$D13&amp;"*")/COUNTIFS(Table2[Level of Review Required],"&lt;&gt;",Table2[Date Notified (Adjusted)],"&gt;="&amp;S$26,Table2[Date Notified (Adjusted)],"&lt;"&amp;T$26,Table2[Calculated Location],"*"&amp;$D13&amp;"*")</f>
        <v>#DIV/0!</v>
      </c>
      <c r="T13" s="164" t="e">
        <f ca="1">COUNTIFS(Table2[Level of Review Required],"&lt;&gt;",Table2[Date Notified (Adjusted)],"&gt;="&amp;T$26,Table2[Date Notified (Adjusted)],"&lt;"&amp;U$26,Table2[Date Review Decision Made],"",Table2[Calculated Location],"*"&amp;$D13&amp;"*")/COUNTIFS(Table2[Level of Review Required],"&lt;&gt;",Table2[Date Notified (Adjusted)],"&gt;="&amp;T$26,Table2[Date Notified (Adjusted)],"&lt;"&amp;U$26,Table2[Calculated Location],"*"&amp;$D13&amp;"*")</f>
        <v>#DIV/0!</v>
      </c>
      <c r="U13" s="161"/>
      <c r="V13" s="161"/>
      <c r="W13" s="228">
        <f ca="1">COUNTIFS(Table2[Level of Review Required],"&lt;&gt;",Table2[Date Notified (Adjusted)],"&gt;="&amp;E$26,Table2[Date Notified (Adjusted)],"&lt;"&amp;U$26,Table2[Calculated Location],"*"&amp;$D13&amp;"*",Table2[Date Review Decision Made],"")</f>
        <v>0</v>
      </c>
      <c r="X13" s="229" t="e">
        <f t="shared" ca="1" si="17"/>
        <v>#DIV/0!</v>
      </c>
      <c r="Y13" s="237">
        <f ca="1">COUNTIFS(Table2[Level of Review Required],"&lt;&gt;",Table2[Date Notified (Adjusted)],"&gt;="&amp;E$26,Table2[Date Notified (Adjusted)],"&lt;"&amp;U$26,Table2[Calculated Location],"*"&amp;$D13&amp;"*")</f>
        <v>0</v>
      </c>
    </row>
    <row r="14" spans="2:29" x14ac:dyDescent="0.25">
      <c r="B14" s="222" t="s">
        <v>107</v>
      </c>
      <c r="C14" s="161"/>
      <c r="D14" s="162" t="s">
        <v>126</v>
      </c>
      <c r="E14" s="163" t="e">
        <f ca="1">COUNTIFS(Table2[Level of Review Required],"&lt;&gt;",Table2[Date Notified (Adjusted)],"&gt;="&amp;E$26,Table2[Date Notified (Adjusted)],"&lt;"&amp;F$26,Table2[Date Review Decision Made],"",Table2[Calculated Location],"*"&amp;$D14&amp;"*")/COUNTIFS(Table2[Level of Review Required],"&lt;&gt;",Table2[Date Notified (Adjusted)],"&gt;="&amp;E$26,Table2[Date Notified (Adjusted)],"&lt;"&amp;F$26,Table2[Calculated Location],"*"&amp;$D14&amp;"*")</f>
        <v>#DIV/0!</v>
      </c>
      <c r="F14" s="164" t="e">
        <f ca="1">COUNTIFS(Table2[Level of Review Required],"&lt;&gt;",Table2[Date Notified (Adjusted)],"&gt;="&amp;F$26,Table2[Date Notified (Adjusted)],"&lt;"&amp;G$26,Table2[Date Review Decision Made],"",Table2[Calculated Location],"*"&amp;$D14&amp;"*")/COUNTIFS(Table2[Level of Review Required],"&lt;&gt;",Table2[Date Notified (Adjusted)],"&gt;="&amp;F$26,Table2[Date Notified (Adjusted)],"&lt;"&amp;G$26,Table2[Calculated Location],"*"&amp;$D14&amp;"*")</f>
        <v>#DIV/0!</v>
      </c>
      <c r="G14" s="164" t="e">
        <f ca="1">COUNTIFS(Table2[Level of Review Required],"&lt;&gt;",Table2[Date Notified (Adjusted)],"&gt;="&amp;G$26,Table2[Date Notified (Adjusted)],"&lt;"&amp;H$26,Table2[Date Review Decision Made],"",Table2[Calculated Location],"*"&amp;$D14&amp;"*")/COUNTIFS(Table2[Level of Review Required],"&lt;&gt;",Table2[Date Notified (Adjusted)],"&gt;="&amp;G$26,Table2[Date Notified (Adjusted)],"&lt;"&amp;H$26,Table2[Calculated Location],"*"&amp;$D14&amp;"*")</f>
        <v>#DIV/0!</v>
      </c>
      <c r="H14" s="164" t="e">
        <f ca="1">COUNTIFS(Table2[Level of Review Required],"&lt;&gt;",Table2[Date Notified (Adjusted)],"&gt;="&amp;H$26,Table2[Date Notified (Adjusted)],"&lt;"&amp;I$26,Table2[Date Review Decision Made],"",Table2[Calculated Location],"*"&amp;$D14&amp;"*")/COUNTIFS(Table2[Level of Review Required],"&lt;&gt;",Table2[Date Notified (Adjusted)],"&gt;="&amp;H$26,Table2[Date Notified (Adjusted)],"&lt;"&amp;I$26,Table2[Calculated Location],"*"&amp;$D14&amp;"*")</f>
        <v>#DIV/0!</v>
      </c>
      <c r="I14" s="164" t="e">
        <f ca="1">COUNTIFS(Table2[Level of Review Required],"&lt;&gt;",Table2[Date Notified (Adjusted)],"&gt;="&amp;I$26,Table2[Date Notified (Adjusted)],"&lt;"&amp;J$26,Table2[Date Review Decision Made],"",Table2[Calculated Location],"*"&amp;$D14&amp;"*")/COUNTIFS(Table2[Level of Review Required],"&lt;&gt;",Table2[Date Notified (Adjusted)],"&gt;="&amp;I$26,Table2[Date Notified (Adjusted)],"&lt;"&amp;J$26,Table2[Calculated Location],"*"&amp;$D14&amp;"*")</f>
        <v>#DIV/0!</v>
      </c>
      <c r="J14" s="164" t="e">
        <f ca="1">COUNTIFS(Table2[Level of Review Required],"&lt;&gt;",Table2[Date Notified (Adjusted)],"&gt;="&amp;J$26,Table2[Date Notified (Adjusted)],"&lt;"&amp;K$26,Table2[Date Review Decision Made],"",Table2[Calculated Location],"*"&amp;$D14&amp;"*")/COUNTIFS(Table2[Level of Review Required],"&lt;&gt;",Table2[Date Notified (Adjusted)],"&gt;="&amp;J$26,Table2[Date Notified (Adjusted)],"&lt;"&amp;K$26,Table2[Calculated Location],"*"&amp;$D14&amp;"*")</f>
        <v>#DIV/0!</v>
      </c>
      <c r="K14" s="164" t="e">
        <f ca="1">COUNTIFS(Table2[Level of Review Required],"&lt;&gt;",Table2[Date Notified (Adjusted)],"&gt;="&amp;K$26,Table2[Date Notified (Adjusted)],"&lt;"&amp;L$26,Table2[Date Review Decision Made],"",Table2[Calculated Location],"*"&amp;$D14&amp;"*")/COUNTIFS(Table2[Level of Review Required],"&lt;&gt;",Table2[Date Notified (Adjusted)],"&gt;="&amp;K$26,Table2[Date Notified (Adjusted)],"&lt;"&amp;L$26,Table2[Calculated Location],"*"&amp;$D14&amp;"*")</f>
        <v>#DIV/0!</v>
      </c>
      <c r="L14" s="164" t="e">
        <f ca="1">COUNTIFS(Table2[Level of Review Required],"&lt;&gt;",Table2[Date Notified (Adjusted)],"&gt;="&amp;L$26,Table2[Date Notified (Adjusted)],"&lt;"&amp;M$26,Table2[Date Review Decision Made],"",Table2[Calculated Location],"*"&amp;$D14&amp;"*")/COUNTIFS(Table2[Level of Review Required],"&lt;&gt;",Table2[Date Notified (Adjusted)],"&gt;="&amp;L$26,Table2[Date Notified (Adjusted)],"&lt;"&amp;M$26,Table2[Calculated Location],"*"&amp;$D14&amp;"*")</f>
        <v>#DIV/0!</v>
      </c>
      <c r="M14" s="164" t="e">
        <f ca="1">COUNTIFS(Table2[Level of Review Required],"&lt;&gt;",Table2[Date Notified (Adjusted)],"&gt;="&amp;M$26,Table2[Date Notified (Adjusted)],"&lt;"&amp;N$26,Table2[Date Review Decision Made],"",Table2[Calculated Location],"*"&amp;$D14&amp;"*")/COUNTIFS(Table2[Level of Review Required],"&lt;&gt;",Table2[Date Notified (Adjusted)],"&gt;="&amp;M$26,Table2[Date Notified (Adjusted)],"&lt;"&amp;N$26,Table2[Calculated Location],"*"&amp;$D14&amp;"*")</f>
        <v>#DIV/0!</v>
      </c>
      <c r="N14" s="164" t="e">
        <f ca="1">COUNTIFS(Table2[Level of Review Required],"&lt;&gt;",Table2[Date Notified (Adjusted)],"&gt;="&amp;N$26,Table2[Date Notified (Adjusted)],"&lt;"&amp;O$26,Table2[Date Review Decision Made],"",Table2[Calculated Location],"*"&amp;$D14&amp;"*")/COUNTIFS(Table2[Level of Review Required],"&lt;&gt;",Table2[Date Notified (Adjusted)],"&gt;="&amp;N$26,Table2[Date Notified (Adjusted)],"&lt;"&amp;O$26,Table2[Calculated Location],"*"&amp;$D14&amp;"*")</f>
        <v>#DIV/0!</v>
      </c>
      <c r="O14" s="164" t="e">
        <f ca="1">COUNTIFS(Table2[Level of Review Required],"&lt;&gt;",Table2[Date Notified (Adjusted)],"&gt;="&amp;O$26,Table2[Date Notified (Adjusted)],"&lt;"&amp;P$26,Table2[Date Review Decision Made],"",Table2[Calculated Location],"*"&amp;$D14&amp;"*")/COUNTIFS(Table2[Level of Review Required],"&lt;&gt;",Table2[Date Notified (Adjusted)],"&gt;="&amp;O$26,Table2[Date Notified (Adjusted)],"&lt;"&amp;P$26,Table2[Calculated Location],"*"&amp;$D14&amp;"*")</f>
        <v>#DIV/0!</v>
      </c>
      <c r="P14" s="164" t="e">
        <f ca="1">COUNTIFS(Table2[Level of Review Required],"&lt;&gt;",Table2[Date Notified (Adjusted)],"&gt;="&amp;P$26,Table2[Date Notified (Adjusted)],"&lt;"&amp;Q$26,Table2[Date Review Decision Made],"",Table2[Calculated Location],"*"&amp;$D14&amp;"*")/COUNTIFS(Table2[Level of Review Required],"&lt;&gt;",Table2[Date Notified (Adjusted)],"&gt;="&amp;P$26,Table2[Date Notified (Adjusted)],"&lt;"&amp;Q$26,Table2[Calculated Location],"*"&amp;$D14&amp;"*")</f>
        <v>#DIV/0!</v>
      </c>
      <c r="Q14" s="164" t="e">
        <f ca="1">COUNTIFS(Table2[Level of Review Required],"&lt;&gt;",Table2[Date Notified (Adjusted)],"&gt;="&amp;Q$26,Table2[Date Notified (Adjusted)],"&lt;"&amp;R$26,Table2[Date Review Decision Made],"",Table2[Calculated Location],"*"&amp;$D14&amp;"*")/COUNTIFS(Table2[Level of Review Required],"&lt;&gt;",Table2[Date Notified (Adjusted)],"&gt;="&amp;Q$26,Table2[Date Notified (Adjusted)],"&lt;"&amp;R$26,Table2[Calculated Location],"*"&amp;$D14&amp;"*")</f>
        <v>#DIV/0!</v>
      </c>
      <c r="R14" s="164" t="e">
        <f ca="1">COUNTIFS(Table2[Level of Review Required],"&lt;&gt;",Table2[Date Notified (Adjusted)],"&gt;="&amp;R$26,Table2[Date Notified (Adjusted)],"&lt;"&amp;S$26,Table2[Date Review Decision Made],"",Table2[Calculated Location],"*"&amp;$D14&amp;"*")/COUNTIFS(Table2[Level of Review Required],"&lt;&gt;",Table2[Date Notified (Adjusted)],"&gt;="&amp;R$26,Table2[Date Notified (Adjusted)],"&lt;"&amp;S$26,Table2[Calculated Location],"*"&amp;$D14&amp;"*")</f>
        <v>#DIV/0!</v>
      </c>
      <c r="S14" s="164" t="e">
        <f ca="1">COUNTIFS(Table2[Level of Review Required],"&lt;&gt;",Table2[Date Notified (Adjusted)],"&gt;="&amp;S$26,Table2[Date Notified (Adjusted)],"&lt;"&amp;T$26,Table2[Date Review Decision Made],"",Table2[Calculated Location],"*"&amp;$D14&amp;"*")/COUNTIFS(Table2[Level of Review Required],"&lt;&gt;",Table2[Date Notified (Adjusted)],"&gt;="&amp;S$26,Table2[Date Notified (Adjusted)],"&lt;"&amp;T$26,Table2[Calculated Location],"*"&amp;$D14&amp;"*")</f>
        <v>#DIV/0!</v>
      </c>
      <c r="T14" s="164" t="e">
        <f ca="1">COUNTIFS(Table2[Level of Review Required],"&lt;&gt;",Table2[Date Notified (Adjusted)],"&gt;="&amp;T$26,Table2[Date Notified (Adjusted)],"&lt;"&amp;U$26,Table2[Date Review Decision Made],"",Table2[Calculated Location],"*"&amp;$D14&amp;"*")/COUNTIFS(Table2[Level of Review Required],"&lt;&gt;",Table2[Date Notified (Adjusted)],"&gt;="&amp;T$26,Table2[Date Notified (Adjusted)],"&lt;"&amp;U$26,Table2[Calculated Location],"*"&amp;$D14&amp;"*")</f>
        <v>#DIV/0!</v>
      </c>
      <c r="U14" s="161"/>
      <c r="V14" s="161"/>
      <c r="W14" s="228">
        <f ca="1">COUNTIFS(Table2[Level of Review Required],"&lt;&gt;",Table2[Date Notified (Adjusted)],"&gt;="&amp;E$26,Table2[Date Notified (Adjusted)],"&lt;"&amp;U$26,Table2[Calculated Location],"*"&amp;$D14&amp;"*",Table2[Date Review Decision Made],"")</f>
        <v>0</v>
      </c>
      <c r="X14" s="229" t="e">
        <f t="shared" ca="1" si="17"/>
        <v>#DIV/0!</v>
      </c>
      <c r="Y14" s="237">
        <f ca="1">COUNTIFS(Table2[Level of Review Required],"&lt;&gt;",Table2[Date Notified (Adjusted)],"&gt;="&amp;E$26,Table2[Date Notified (Adjusted)],"&lt;"&amp;U$26,Table2[Calculated Location],"*"&amp;$D14&amp;"*")</f>
        <v>0</v>
      </c>
    </row>
    <row r="15" spans="2:29" x14ac:dyDescent="0.25">
      <c r="B15" s="222" t="s">
        <v>108</v>
      </c>
      <c r="C15" s="161"/>
      <c r="D15" s="162" t="s">
        <v>127</v>
      </c>
      <c r="E15" s="163" t="e">
        <f ca="1">COUNTIFS(Table2[Level of Review Required],"&lt;&gt;",Table2[Date Notified (Adjusted)],"&gt;="&amp;E$26,Table2[Date Notified (Adjusted)],"&lt;"&amp;F$26,Table2[Date Review Decision Made],"",Table2[Calculated Location],"*"&amp;$D15&amp;"*")/COUNTIFS(Table2[Level of Review Required],"&lt;&gt;",Table2[Date Notified (Adjusted)],"&gt;="&amp;E$26,Table2[Date Notified (Adjusted)],"&lt;"&amp;F$26,Table2[Calculated Location],"*"&amp;$D15&amp;"*")</f>
        <v>#DIV/0!</v>
      </c>
      <c r="F15" s="164" t="e">
        <f ca="1">COUNTIFS(Table2[Level of Review Required],"&lt;&gt;",Table2[Date Notified (Adjusted)],"&gt;="&amp;F$26,Table2[Date Notified (Adjusted)],"&lt;"&amp;G$26,Table2[Date Review Decision Made],"",Table2[Calculated Location],"*"&amp;$D15&amp;"*")/COUNTIFS(Table2[Level of Review Required],"&lt;&gt;",Table2[Date Notified (Adjusted)],"&gt;="&amp;F$26,Table2[Date Notified (Adjusted)],"&lt;"&amp;G$26,Table2[Calculated Location],"*"&amp;$D15&amp;"*")</f>
        <v>#DIV/0!</v>
      </c>
      <c r="G15" s="164" t="e">
        <f ca="1">COUNTIFS(Table2[Level of Review Required],"&lt;&gt;",Table2[Date Notified (Adjusted)],"&gt;="&amp;G$26,Table2[Date Notified (Adjusted)],"&lt;"&amp;H$26,Table2[Date Review Decision Made],"",Table2[Calculated Location],"*"&amp;$D15&amp;"*")/COUNTIFS(Table2[Level of Review Required],"&lt;&gt;",Table2[Date Notified (Adjusted)],"&gt;="&amp;G$26,Table2[Date Notified (Adjusted)],"&lt;"&amp;H$26,Table2[Calculated Location],"*"&amp;$D15&amp;"*")</f>
        <v>#DIV/0!</v>
      </c>
      <c r="H15" s="164" t="e">
        <f ca="1">COUNTIFS(Table2[Level of Review Required],"&lt;&gt;",Table2[Date Notified (Adjusted)],"&gt;="&amp;H$26,Table2[Date Notified (Adjusted)],"&lt;"&amp;I$26,Table2[Date Review Decision Made],"",Table2[Calculated Location],"*"&amp;$D15&amp;"*")/COUNTIFS(Table2[Level of Review Required],"&lt;&gt;",Table2[Date Notified (Adjusted)],"&gt;="&amp;H$26,Table2[Date Notified (Adjusted)],"&lt;"&amp;I$26,Table2[Calculated Location],"*"&amp;$D15&amp;"*")</f>
        <v>#DIV/0!</v>
      </c>
      <c r="I15" s="164" t="e">
        <f ca="1">COUNTIFS(Table2[Level of Review Required],"&lt;&gt;",Table2[Date Notified (Adjusted)],"&gt;="&amp;I$26,Table2[Date Notified (Adjusted)],"&lt;"&amp;J$26,Table2[Date Review Decision Made],"",Table2[Calculated Location],"*"&amp;$D15&amp;"*")/COUNTIFS(Table2[Level of Review Required],"&lt;&gt;",Table2[Date Notified (Adjusted)],"&gt;="&amp;I$26,Table2[Date Notified (Adjusted)],"&lt;"&amp;J$26,Table2[Calculated Location],"*"&amp;$D15&amp;"*")</f>
        <v>#DIV/0!</v>
      </c>
      <c r="J15" s="164" t="e">
        <f ca="1">COUNTIFS(Table2[Level of Review Required],"&lt;&gt;",Table2[Date Notified (Adjusted)],"&gt;="&amp;J$26,Table2[Date Notified (Adjusted)],"&lt;"&amp;K$26,Table2[Date Review Decision Made],"",Table2[Calculated Location],"*"&amp;$D15&amp;"*")/COUNTIFS(Table2[Level of Review Required],"&lt;&gt;",Table2[Date Notified (Adjusted)],"&gt;="&amp;J$26,Table2[Date Notified (Adjusted)],"&lt;"&amp;K$26,Table2[Calculated Location],"*"&amp;$D15&amp;"*")</f>
        <v>#DIV/0!</v>
      </c>
      <c r="K15" s="164" t="e">
        <f ca="1">COUNTIFS(Table2[Level of Review Required],"&lt;&gt;",Table2[Date Notified (Adjusted)],"&gt;="&amp;K$26,Table2[Date Notified (Adjusted)],"&lt;"&amp;L$26,Table2[Date Review Decision Made],"",Table2[Calculated Location],"*"&amp;$D15&amp;"*")/COUNTIFS(Table2[Level of Review Required],"&lt;&gt;",Table2[Date Notified (Adjusted)],"&gt;="&amp;K$26,Table2[Date Notified (Adjusted)],"&lt;"&amp;L$26,Table2[Calculated Location],"*"&amp;$D15&amp;"*")</f>
        <v>#DIV/0!</v>
      </c>
      <c r="L15" s="164" t="e">
        <f ca="1">COUNTIFS(Table2[Level of Review Required],"&lt;&gt;",Table2[Date Notified (Adjusted)],"&gt;="&amp;L$26,Table2[Date Notified (Adjusted)],"&lt;"&amp;M$26,Table2[Date Review Decision Made],"",Table2[Calculated Location],"*"&amp;$D15&amp;"*")/COUNTIFS(Table2[Level of Review Required],"&lt;&gt;",Table2[Date Notified (Adjusted)],"&gt;="&amp;L$26,Table2[Date Notified (Adjusted)],"&lt;"&amp;M$26,Table2[Calculated Location],"*"&amp;$D15&amp;"*")</f>
        <v>#DIV/0!</v>
      </c>
      <c r="M15" s="164" t="e">
        <f ca="1">COUNTIFS(Table2[Level of Review Required],"&lt;&gt;",Table2[Date Notified (Adjusted)],"&gt;="&amp;M$26,Table2[Date Notified (Adjusted)],"&lt;"&amp;N$26,Table2[Date Review Decision Made],"",Table2[Calculated Location],"*"&amp;$D15&amp;"*")/COUNTIFS(Table2[Level of Review Required],"&lt;&gt;",Table2[Date Notified (Adjusted)],"&gt;="&amp;M$26,Table2[Date Notified (Adjusted)],"&lt;"&amp;N$26,Table2[Calculated Location],"*"&amp;$D15&amp;"*")</f>
        <v>#DIV/0!</v>
      </c>
      <c r="N15" s="164" t="e">
        <f ca="1">COUNTIFS(Table2[Level of Review Required],"&lt;&gt;",Table2[Date Notified (Adjusted)],"&gt;="&amp;N$26,Table2[Date Notified (Adjusted)],"&lt;"&amp;O$26,Table2[Date Review Decision Made],"",Table2[Calculated Location],"*"&amp;$D15&amp;"*")/COUNTIFS(Table2[Level of Review Required],"&lt;&gt;",Table2[Date Notified (Adjusted)],"&gt;="&amp;N$26,Table2[Date Notified (Adjusted)],"&lt;"&amp;O$26,Table2[Calculated Location],"*"&amp;$D15&amp;"*")</f>
        <v>#DIV/0!</v>
      </c>
      <c r="O15" s="164" t="e">
        <f ca="1">COUNTIFS(Table2[Level of Review Required],"&lt;&gt;",Table2[Date Notified (Adjusted)],"&gt;="&amp;O$26,Table2[Date Notified (Adjusted)],"&lt;"&amp;P$26,Table2[Date Review Decision Made],"",Table2[Calculated Location],"*"&amp;$D15&amp;"*")/COUNTIFS(Table2[Level of Review Required],"&lt;&gt;",Table2[Date Notified (Adjusted)],"&gt;="&amp;O$26,Table2[Date Notified (Adjusted)],"&lt;"&amp;P$26,Table2[Calculated Location],"*"&amp;$D15&amp;"*")</f>
        <v>#DIV/0!</v>
      </c>
      <c r="P15" s="164" t="e">
        <f ca="1">COUNTIFS(Table2[Level of Review Required],"&lt;&gt;",Table2[Date Notified (Adjusted)],"&gt;="&amp;P$26,Table2[Date Notified (Adjusted)],"&lt;"&amp;Q$26,Table2[Date Review Decision Made],"",Table2[Calculated Location],"*"&amp;$D15&amp;"*")/COUNTIFS(Table2[Level of Review Required],"&lt;&gt;",Table2[Date Notified (Adjusted)],"&gt;="&amp;P$26,Table2[Date Notified (Adjusted)],"&lt;"&amp;Q$26,Table2[Calculated Location],"*"&amp;$D15&amp;"*")</f>
        <v>#DIV/0!</v>
      </c>
      <c r="Q15" s="164" t="e">
        <f ca="1">COUNTIFS(Table2[Level of Review Required],"&lt;&gt;",Table2[Date Notified (Adjusted)],"&gt;="&amp;Q$26,Table2[Date Notified (Adjusted)],"&lt;"&amp;R$26,Table2[Date Review Decision Made],"",Table2[Calculated Location],"*"&amp;$D15&amp;"*")/COUNTIFS(Table2[Level of Review Required],"&lt;&gt;",Table2[Date Notified (Adjusted)],"&gt;="&amp;Q$26,Table2[Date Notified (Adjusted)],"&lt;"&amp;R$26,Table2[Calculated Location],"*"&amp;$D15&amp;"*")</f>
        <v>#DIV/0!</v>
      </c>
      <c r="R15" s="164" t="e">
        <f ca="1">COUNTIFS(Table2[Level of Review Required],"&lt;&gt;",Table2[Date Notified (Adjusted)],"&gt;="&amp;R$26,Table2[Date Notified (Adjusted)],"&lt;"&amp;S$26,Table2[Date Review Decision Made],"",Table2[Calculated Location],"*"&amp;$D15&amp;"*")/COUNTIFS(Table2[Level of Review Required],"&lt;&gt;",Table2[Date Notified (Adjusted)],"&gt;="&amp;R$26,Table2[Date Notified (Adjusted)],"&lt;"&amp;S$26,Table2[Calculated Location],"*"&amp;$D15&amp;"*")</f>
        <v>#DIV/0!</v>
      </c>
      <c r="S15" s="164" t="e">
        <f ca="1">COUNTIFS(Table2[Level of Review Required],"&lt;&gt;",Table2[Date Notified (Adjusted)],"&gt;="&amp;S$26,Table2[Date Notified (Adjusted)],"&lt;"&amp;T$26,Table2[Date Review Decision Made],"",Table2[Calculated Location],"*"&amp;$D15&amp;"*")/COUNTIFS(Table2[Level of Review Required],"&lt;&gt;",Table2[Date Notified (Adjusted)],"&gt;="&amp;S$26,Table2[Date Notified (Adjusted)],"&lt;"&amp;T$26,Table2[Calculated Location],"*"&amp;$D15&amp;"*")</f>
        <v>#DIV/0!</v>
      </c>
      <c r="T15" s="164" t="e">
        <f ca="1">COUNTIFS(Table2[Level of Review Required],"&lt;&gt;",Table2[Date Notified (Adjusted)],"&gt;="&amp;T$26,Table2[Date Notified (Adjusted)],"&lt;"&amp;U$26,Table2[Date Review Decision Made],"",Table2[Calculated Location],"*"&amp;$D15&amp;"*")/COUNTIFS(Table2[Level of Review Required],"&lt;&gt;",Table2[Date Notified (Adjusted)],"&gt;="&amp;T$26,Table2[Date Notified (Adjusted)],"&lt;"&amp;U$26,Table2[Calculated Location],"*"&amp;$D15&amp;"*")</f>
        <v>#DIV/0!</v>
      </c>
      <c r="U15" s="161"/>
      <c r="V15" s="161"/>
      <c r="W15" s="228">
        <f ca="1">COUNTIFS(Table2[Level of Review Required],"&lt;&gt;",Table2[Date Notified (Adjusted)],"&gt;="&amp;E$26,Table2[Date Notified (Adjusted)],"&lt;"&amp;U$26,Table2[Calculated Location],"*"&amp;$D15&amp;"*",Table2[Date Review Decision Made],"")</f>
        <v>0</v>
      </c>
      <c r="X15" s="229" t="e">
        <f t="shared" ca="1" si="17"/>
        <v>#DIV/0!</v>
      </c>
      <c r="Y15" s="237">
        <f ca="1">COUNTIFS(Table2[Level of Review Required],"&lt;&gt;",Table2[Date Notified (Adjusted)],"&gt;="&amp;E$26,Table2[Date Notified (Adjusted)],"&lt;"&amp;U$26,Table2[Calculated Location],"*"&amp;$D15&amp;"*")</f>
        <v>0</v>
      </c>
    </row>
    <row r="16" spans="2:29" x14ac:dyDescent="0.25">
      <c r="B16" s="222" t="s">
        <v>109</v>
      </c>
      <c r="C16" s="161"/>
      <c r="D16" s="162" t="s">
        <v>128</v>
      </c>
      <c r="E16" s="163" t="e">
        <f ca="1">COUNTIFS(Table2[Level of Review Required],"&lt;&gt;",Table2[Date Notified (Adjusted)],"&gt;="&amp;E$26,Table2[Date Notified (Adjusted)],"&lt;"&amp;F$26,Table2[Date Review Decision Made],"",Table2[Calculated Location],"*"&amp;$D16&amp;"*")/COUNTIFS(Table2[Level of Review Required],"&lt;&gt;",Table2[Date Notified (Adjusted)],"&gt;="&amp;E$26,Table2[Date Notified (Adjusted)],"&lt;"&amp;F$26,Table2[Calculated Location],"*"&amp;$D16&amp;"*")</f>
        <v>#DIV/0!</v>
      </c>
      <c r="F16" s="164" t="e">
        <f ca="1">COUNTIFS(Table2[Level of Review Required],"&lt;&gt;",Table2[Date Notified (Adjusted)],"&gt;="&amp;F$26,Table2[Date Notified (Adjusted)],"&lt;"&amp;G$26,Table2[Date Review Decision Made],"",Table2[Calculated Location],"*"&amp;$D16&amp;"*")/COUNTIFS(Table2[Level of Review Required],"&lt;&gt;",Table2[Date Notified (Adjusted)],"&gt;="&amp;F$26,Table2[Date Notified (Adjusted)],"&lt;"&amp;G$26,Table2[Calculated Location],"*"&amp;$D16&amp;"*")</f>
        <v>#DIV/0!</v>
      </c>
      <c r="G16" s="164" t="e">
        <f ca="1">COUNTIFS(Table2[Level of Review Required],"&lt;&gt;",Table2[Date Notified (Adjusted)],"&gt;="&amp;G$26,Table2[Date Notified (Adjusted)],"&lt;"&amp;H$26,Table2[Date Review Decision Made],"",Table2[Calculated Location],"*"&amp;$D16&amp;"*")/COUNTIFS(Table2[Level of Review Required],"&lt;&gt;",Table2[Date Notified (Adjusted)],"&gt;="&amp;G$26,Table2[Date Notified (Adjusted)],"&lt;"&amp;H$26,Table2[Calculated Location],"*"&amp;$D16&amp;"*")</f>
        <v>#DIV/0!</v>
      </c>
      <c r="H16" s="164" t="e">
        <f ca="1">COUNTIFS(Table2[Level of Review Required],"&lt;&gt;",Table2[Date Notified (Adjusted)],"&gt;="&amp;H$26,Table2[Date Notified (Adjusted)],"&lt;"&amp;I$26,Table2[Date Review Decision Made],"",Table2[Calculated Location],"*"&amp;$D16&amp;"*")/COUNTIFS(Table2[Level of Review Required],"&lt;&gt;",Table2[Date Notified (Adjusted)],"&gt;="&amp;H$26,Table2[Date Notified (Adjusted)],"&lt;"&amp;I$26,Table2[Calculated Location],"*"&amp;$D16&amp;"*")</f>
        <v>#DIV/0!</v>
      </c>
      <c r="I16" s="164" t="e">
        <f ca="1">COUNTIFS(Table2[Level of Review Required],"&lt;&gt;",Table2[Date Notified (Adjusted)],"&gt;="&amp;I$26,Table2[Date Notified (Adjusted)],"&lt;"&amp;J$26,Table2[Date Review Decision Made],"",Table2[Calculated Location],"*"&amp;$D16&amp;"*")/COUNTIFS(Table2[Level of Review Required],"&lt;&gt;",Table2[Date Notified (Adjusted)],"&gt;="&amp;I$26,Table2[Date Notified (Adjusted)],"&lt;"&amp;J$26,Table2[Calculated Location],"*"&amp;$D16&amp;"*")</f>
        <v>#DIV/0!</v>
      </c>
      <c r="J16" s="164" t="e">
        <f ca="1">COUNTIFS(Table2[Level of Review Required],"&lt;&gt;",Table2[Date Notified (Adjusted)],"&gt;="&amp;J$26,Table2[Date Notified (Adjusted)],"&lt;"&amp;K$26,Table2[Date Review Decision Made],"",Table2[Calculated Location],"*"&amp;$D16&amp;"*")/COUNTIFS(Table2[Level of Review Required],"&lt;&gt;",Table2[Date Notified (Adjusted)],"&gt;="&amp;J$26,Table2[Date Notified (Adjusted)],"&lt;"&amp;K$26,Table2[Calculated Location],"*"&amp;$D16&amp;"*")</f>
        <v>#DIV/0!</v>
      </c>
      <c r="K16" s="164" t="e">
        <f ca="1">COUNTIFS(Table2[Level of Review Required],"&lt;&gt;",Table2[Date Notified (Adjusted)],"&gt;="&amp;K$26,Table2[Date Notified (Adjusted)],"&lt;"&amp;L$26,Table2[Date Review Decision Made],"",Table2[Calculated Location],"*"&amp;$D16&amp;"*")/COUNTIFS(Table2[Level of Review Required],"&lt;&gt;",Table2[Date Notified (Adjusted)],"&gt;="&amp;K$26,Table2[Date Notified (Adjusted)],"&lt;"&amp;L$26,Table2[Calculated Location],"*"&amp;$D16&amp;"*")</f>
        <v>#DIV/0!</v>
      </c>
      <c r="L16" s="164" t="e">
        <f ca="1">COUNTIFS(Table2[Level of Review Required],"&lt;&gt;",Table2[Date Notified (Adjusted)],"&gt;="&amp;L$26,Table2[Date Notified (Adjusted)],"&lt;"&amp;M$26,Table2[Date Review Decision Made],"",Table2[Calculated Location],"*"&amp;$D16&amp;"*")/COUNTIFS(Table2[Level of Review Required],"&lt;&gt;",Table2[Date Notified (Adjusted)],"&gt;="&amp;L$26,Table2[Date Notified (Adjusted)],"&lt;"&amp;M$26,Table2[Calculated Location],"*"&amp;$D16&amp;"*")</f>
        <v>#DIV/0!</v>
      </c>
      <c r="M16" s="164" t="e">
        <f ca="1">COUNTIFS(Table2[Level of Review Required],"&lt;&gt;",Table2[Date Notified (Adjusted)],"&gt;="&amp;M$26,Table2[Date Notified (Adjusted)],"&lt;"&amp;N$26,Table2[Date Review Decision Made],"",Table2[Calculated Location],"*"&amp;$D16&amp;"*")/COUNTIFS(Table2[Level of Review Required],"&lt;&gt;",Table2[Date Notified (Adjusted)],"&gt;="&amp;M$26,Table2[Date Notified (Adjusted)],"&lt;"&amp;N$26,Table2[Calculated Location],"*"&amp;$D16&amp;"*")</f>
        <v>#DIV/0!</v>
      </c>
      <c r="N16" s="164" t="e">
        <f ca="1">COUNTIFS(Table2[Level of Review Required],"&lt;&gt;",Table2[Date Notified (Adjusted)],"&gt;="&amp;N$26,Table2[Date Notified (Adjusted)],"&lt;"&amp;O$26,Table2[Date Review Decision Made],"",Table2[Calculated Location],"*"&amp;$D16&amp;"*")/COUNTIFS(Table2[Level of Review Required],"&lt;&gt;",Table2[Date Notified (Adjusted)],"&gt;="&amp;N$26,Table2[Date Notified (Adjusted)],"&lt;"&amp;O$26,Table2[Calculated Location],"*"&amp;$D16&amp;"*")</f>
        <v>#DIV/0!</v>
      </c>
      <c r="O16" s="164" t="e">
        <f ca="1">COUNTIFS(Table2[Level of Review Required],"&lt;&gt;",Table2[Date Notified (Adjusted)],"&gt;="&amp;O$26,Table2[Date Notified (Adjusted)],"&lt;"&amp;P$26,Table2[Date Review Decision Made],"",Table2[Calculated Location],"*"&amp;$D16&amp;"*")/COUNTIFS(Table2[Level of Review Required],"&lt;&gt;",Table2[Date Notified (Adjusted)],"&gt;="&amp;O$26,Table2[Date Notified (Adjusted)],"&lt;"&amp;P$26,Table2[Calculated Location],"*"&amp;$D16&amp;"*")</f>
        <v>#DIV/0!</v>
      </c>
      <c r="P16" s="164" t="e">
        <f ca="1">COUNTIFS(Table2[Level of Review Required],"&lt;&gt;",Table2[Date Notified (Adjusted)],"&gt;="&amp;P$26,Table2[Date Notified (Adjusted)],"&lt;"&amp;Q$26,Table2[Date Review Decision Made],"",Table2[Calculated Location],"*"&amp;$D16&amp;"*")/COUNTIFS(Table2[Level of Review Required],"&lt;&gt;",Table2[Date Notified (Adjusted)],"&gt;="&amp;P$26,Table2[Date Notified (Adjusted)],"&lt;"&amp;Q$26,Table2[Calculated Location],"*"&amp;$D16&amp;"*")</f>
        <v>#DIV/0!</v>
      </c>
      <c r="Q16" s="164" t="e">
        <f ca="1">COUNTIFS(Table2[Level of Review Required],"&lt;&gt;",Table2[Date Notified (Adjusted)],"&gt;="&amp;Q$26,Table2[Date Notified (Adjusted)],"&lt;"&amp;R$26,Table2[Date Review Decision Made],"",Table2[Calculated Location],"*"&amp;$D16&amp;"*")/COUNTIFS(Table2[Level of Review Required],"&lt;&gt;",Table2[Date Notified (Adjusted)],"&gt;="&amp;Q$26,Table2[Date Notified (Adjusted)],"&lt;"&amp;R$26,Table2[Calculated Location],"*"&amp;$D16&amp;"*")</f>
        <v>#DIV/0!</v>
      </c>
      <c r="R16" s="164" t="e">
        <f ca="1">COUNTIFS(Table2[Level of Review Required],"&lt;&gt;",Table2[Date Notified (Adjusted)],"&gt;="&amp;R$26,Table2[Date Notified (Adjusted)],"&lt;"&amp;S$26,Table2[Date Review Decision Made],"",Table2[Calculated Location],"*"&amp;$D16&amp;"*")/COUNTIFS(Table2[Level of Review Required],"&lt;&gt;",Table2[Date Notified (Adjusted)],"&gt;="&amp;R$26,Table2[Date Notified (Adjusted)],"&lt;"&amp;S$26,Table2[Calculated Location],"*"&amp;$D16&amp;"*")</f>
        <v>#DIV/0!</v>
      </c>
      <c r="S16" s="164" t="e">
        <f ca="1">COUNTIFS(Table2[Level of Review Required],"&lt;&gt;",Table2[Date Notified (Adjusted)],"&gt;="&amp;S$26,Table2[Date Notified (Adjusted)],"&lt;"&amp;T$26,Table2[Date Review Decision Made],"",Table2[Calculated Location],"*"&amp;$D16&amp;"*")/COUNTIFS(Table2[Level of Review Required],"&lt;&gt;",Table2[Date Notified (Adjusted)],"&gt;="&amp;S$26,Table2[Date Notified (Adjusted)],"&lt;"&amp;T$26,Table2[Calculated Location],"*"&amp;$D16&amp;"*")</f>
        <v>#DIV/0!</v>
      </c>
      <c r="T16" s="164" t="e">
        <f ca="1">COUNTIFS(Table2[Level of Review Required],"&lt;&gt;",Table2[Date Notified (Adjusted)],"&gt;="&amp;T$26,Table2[Date Notified (Adjusted)],"&lt;"&amp;U$26,Table2[Date Review Decision Made],"",Table2[Calculated Location],"*"&amp;$D16&amp;"*")/COUNTIFS(Table2[Level of Review Required],"&lt;&gt;",Table2[Date Notified (Adjusted)],"&gt;="&amp;T$26,Table2[Date Notified (Adjusted)],"&lt;"&amp;U$26,Table2[Calculated Location],"*"&amp;$D16&amp;"*")</f>
        <v>#DIV/0!</v>
      </c>
      <c r="U16" s="161"/>
      <c r="V16" s="161"/>
      <c r="W16" s="228">
        <f ca="1">COUNTIFS(Table2[Level of Review Required],"&lt;&gt;",Table2[Date Notified (Adjusted)],"&gt;="&amp;E$26,Table2[Date Notified (Adjusted)],"&lt;"&amp;U$26,Table2[Calculated Location],"*"&amp;$D16&amp;"*",Table2[Date Review Decision Made],"")</f>
        <v>0</v>
      </c>
      <c r="X16" s="229" t="e">
        <f t="shared" ca="1" si="17"/>
        <v>#DIV/0!</v>
      </c>
      <c r="Y16" s="237">
        <f ca="1">COUNTIFS(Table2[Level of Review Required],"&lt;&gt;",Table2[Date Notified (Adjusted)],"&gt;="&amp;E$26,Table2[Date Notified (Adjusted)],"&lt;"&amp;U$26,Table2[Calculated Location],"*"&amp;$D16&amp;"*")</f>
        <v>0</v>
      </c>
    </row>
    <row r="17" spans="2:29" x14ac:dyDescent="0.25">
      <c r="B17" s="222" t="s">
        <v>110</v>
      </c>
      <c r="C17" s="161"/>
      <c r="D17" s="162" t="s">
        <v>129</v>
      </c>
      <c r="E17" s="163" t="e">
        <f ca="1">COUNTIFS(Table2[Level of Review Required],"&lt;&gt;",Table2[Date Notified (Adjusted)],"&gt;="&amp;E$26,Table2[Date Notified (Adjusted)],"&lt;"&amp;F$26,Table2[Date Review Decision Made],"",Table2[Calculated Location],"*"&amp;$D17&amp;"*")/COUNTIFS(Table2[Level of Review Required],"&lt;&gt;",Table2[Date Notified (Adjusted)],"&gt;="&amp;E$26,Table2[Date Notified (Adjusted)],"&lt;"&amp;F$26,Table2[Calculated Location],"*"&amp;$D17&amp;"*")</f>
        <v>#DIV/0!</v>
      </c>
      <c r="F17" s="164" t="e">
        <f ca="1">COUNTIFS(Table2[Level of Review Required],"&lt;&gt;",Table2[Date Notified (Adjusted)],"&gt;="&amp;F$26,Table2[Date Notified (Adjusted)],"&lt;"&amp;G$26,Table2[Date Review Decision Made],"",Table2[Calculated Location],"*"&amp;$D17&amp;"*")/COUNTIFS(Table2[Level of Review Required],"&lt;&gt;",Table2[Date Notified (Adjusted)],"&gt;="&amp;F$26,Table2[Date Notified (Adjusted)],"&lt;"&amp;G$26,Table2[Calculated Location],"*"&amp;$D17&amp;"*")</f>
        <v>#DIV/0!</v>
      </c>
      <c r="G17" s="164" t="e">
        <f ca="1">COUNTIFS(Table2[Level of Review Required],"&lt;&gt;",Table2[Date Notified (Adjusted)],"&gt;="&amp;G$26,Table2[Date Notified (Adjusted)],"&lt;"&amp;H$26,Table2[Date Review Decision Made],"",Table2[Calculated Location],"*"&amp;$D17&amp;"*")/COUNTIFS(Table2[Level of Review Required],"&lt;&gt;",Table2[Date Notified (Adjusted)],"&gt;="&amp;G$26,Table2[Date Notified (Adjusted)],"&lt;"&amp;H$26,Table2[Calculated Location],"*"&amp;$D17&amp;"*")</f>
        <v>#DIV/0!</v>
      </c>
      <c r="H17" s="164" t="e">
        <f ca="1">COUNTIFS(Table2[Level of Review Required],"&lt;&gt;",Table2[Date Notified (Adjusted)],"&gt;="&amp;H$26,Table2[Date Notified (Adjusted)],"&lt;"&amp;I$26,Table2[Date Review Decision Made],"",Table2[Calculated Location],"*"&amp;$D17&amp;"*")/COUNTIFS(Table2[Level of Review Required],"&lt;&gt;",Table2[Date Notified (Adjusted)],"&gt;="&amp;H$26,Table2[Date Notified (Adjusted)],"&lt;"&amp;I$26,Table2[Calculated Location],"*"&amp;$D17&amp;"*")</f>
        <v>#DIV/0!</v>
      </c>
      <c r="I17" s="164" t="e">
        <f ca="1">COUNTIFS(Table2[Level of Review Required],"&lt;&gt;",Table2[Date Notified (Adjusted)],"&gt;="&amp;I$26,Table2[Date Notified (Adjusted)],"&lt;"&amp;J$26,Table2[Date Review Decision Made],"",Table2[Calculated Location],"*"&amp;$D17&amp;"*")/COUNTIFS(Table2[Level of Review Required],"&lt;&gt;",Table2[Date Notified (Adjusted)],"&gt;="&amp;I$26,Table2[Date Notified (Adjusted)],"&lt;"&amp;J$26,Table2[Calculated Location],"*"&amp;$D17&amp;"*")</f>
        <v>#DIV/0!</v>
      </c>
      <c r="J17" s="164" t="e">
        <f ca="1">COUNTIFS(Table2[Level of Review Required],"&lt;&gt;",Table2[Date Notified (Adjusted)],"&gt;="&amp;J$26,Table2[Date Notified (Adjusted)],"&lt;"&amp;K$26,Table2[Date Review Decision Made],"",Table2[Calculated Location],"*"&amp;$D17&amp;"*")/COUNTIFS(Table2[Level of Review Required],"&lt;&gt;",Table2[Date Notified (Adjusted)],"&gt;="&amp;J$26,Table2[Date Notified (Adjusted)],"&lt;"&amp;K$26,Table2[Calculated Location],"*"&amp;$D17&amp;"*")</f>
        <v>#DIV/0!</v>
      </c>
      <c r="K17" s="164" t="e">
        <f ca="1">COUNTIFS(Table2[Level of Review Required],"&lt;&gt;",Table2[Date Notified (Adjusted)],"&gt;="&amp;K$26,Table2[Date Notified (Adjusted)],"&lt;"&amp;L$26,Table2[Date Review Decision Made],"",Table2[Calculated Location],"*"&amp;$D17&amp;"*")/COUNTIFS(Table2[Level of Review Required],"&lt;&gt;",Table2[Date Notified (Adjusted)],"&gt;="&amp;K$26,Table2[Date Notified (Adjusted)],"&lt;"&amp;L$26,Table2[Calculated Location],"*"&amp;$D17&amp;"*")</f>
        <v>#DIV/0!</v>
      </c>
      <c r="L17" s="164" t="e">
        <f ca="1">COUNTIFS(Table2[Level of Review Required],"&lt;&gt;",Table2[Date Notified (Adjusted)],"&gt;="&amp;L$26,Table2[Date Notified (Adjusted)],"&lt;"&amp;M$26,Table2[Date Review Decision Made],"",Table2[Calculated Location],"*"&amp;$D17&amp;"*")/COUNTIFS(Table2[Level of Review Required],"&lt;&gt;",Table2[Date Notified (Adjusted)],"&gt;="&amp;L$26,Table2[Date Notified (Adjusted)],"&lt;"&amp;M$26,Table2[Calculated Location],"*"&amp;$D17&amp;"*")</f>
        <v>#DIV/0!</v>
      </c>
      <c r="M17" s="164" t="e">
        <f ca="1">COUNTIFS(Table2[Level of Review Required],"&lt;&gt;",Table2[Date Notified (Adjusted)],"&gt;="&amp;M$26,Table2[Date Notified (Adjusted)],"&lt;"&amp;N$26,Table2[Date Review Decision Made],"",Table2[Calculated Location],"*"&amp;$D17&amp;"*")/COUNTIFS(Table2[Level of Review Required],"&lt;&gt;",Table2[Date Notified (Adjusted)],"&gt;="&amp;M$26,Table2[Date Notified (Adjusted)],"&lt;"&amp;N$26,Table2[Calculated Location],"*"&amp;$D17&amp;"*")</f>
        <v>#DIV/0!</v>
      </c>
      <c r="N17" s="164" t="e">
        <f ca="1">COUNTIFS(Table2[Level of Review Required],"&lt;&gt;",Table2[Date Notified (Adjusted)],"&gt;="&amp;N$26,Table2[Date Notified (Adjusted)],"&lt;"&amp;O$26,Table2[Date Review Decision Made],"",Table2[Calculated Location],"*"&amp;$D17&amp;"*")/COUNTIFS(Table2[Level of Review Required],"&lt;&gt;",Table2[Date Notified (Adjusted)],"&gt;="&amp;N$26,Table2[Date Notified (Adjusted)],"&lt;"&amp;O$26,Table2[Calculated Location],"*"&amp;$D17&amp;"*")</f>
        <v>#DIV/0!</v>
      </c>
      <c r="O17" s="164" t="e">
        <f ca="1">COUNTIFS(Table2[Level of Review Required],"&lt;&gt;",Table2[Date Notified (Adjusted)],"&gt;="&amp;O$26,Table2[Date Notified (Adjusted)],"&lt;"&amp;P$26,Table2[Date Review Decision Made],"",Table2[Calculated Location],"*"&amp;$D17&amp;"*")/COUNTIFS(Table2[Level of Review Required],"&lt;&gt;",Table2[Date Notified (Adjusted)],"&gt;="&amp;O$26,Table2[Date Notified (Adjusted)],"&lt;"&amp;P$26,Table2[Calculated Location],"*"&amp;$D17&amp;"*")</f>
        <v>#DIV/0!</v>
      </c>
      <c r="P17" s="164" t="e">
        <f ca="1">COUNTIFS(Table2[Level of Review Required],"&lt;&gt;",Table2[Date Notified (Adjusted)],"&gt;="&amp;P$26,Table2[Date Notified (Adjusted)],"&lt;"&amp;Q$26,Table2[Date Review Decision Made],"",Table2[Calculated Location],"*"&amp;$D17&amp;"*")/COUNTIFS(Table2[Level of Review Required],"&lt;&gt;",Table2[Date Notified (Adjusted)],"&gt;="&amp;P$26,Table2[Date Notified (Adjusted)],"&lt;"&amp;Q$26,Table2[Calculated Location],"*"&amp;$D17&amp;"*")</f>
        <v>#DIV/0!</v>
      </c>
      <c r="Q17" s="164" t="e">
        <f ca="1">COUNTIFS(Table2[Level of Review Required],"&lt;&gt;",Table2[Date Notified (Adjusted)],"&gt;="&amp;Q$26,Table2[Date Notified (Adjusted)],"&lt;"&amp;R$26,Table2[Date Review Decision Made],"",Table2[Calculated Location],"*"&amp;$D17&amp;"*")/COUNTIFS(Table2[Level of Review Required],"&lt;&gt;",Table2[Date Notified (Adjusted)],"&gt;="&amp;Q$26,Table2[Date Notified (Adjusted)],"&lt;"&amp;R$26,Table2[Calculated Location],"*"&amp;$D17&amp;"*")</f>
        <v>#DIV/0!</v>
      </c>
      <c r="R17" s="164" t="e">
        <f ca="1">COUNTIFS(Table2[Level of Review Required],"&lt;&gt;",Table2[Date Notified (Adjusted)],"&gt;="&amp;R$26,Table2[Date Notified (Adjusted)],"&lt;"&amp;S$26,Table2[Date Review Decision Made],"",Table2[Calculated Location],"*"&amp;$D17&amp;"*")/COUNTIFS(Table2[Level of Review Required],"&lt;&gt;",Table2[Date Notified (Adjusted)],"&gt;="&amp;R$26,Table2[Date Notified (Adjusted)],"&lt;"&amp;S$26,Table2[Calculated Location],"*"&amp;$D17&amp;"*")</f>
        <v>#DIV/0!</v>
      </c>
      <c r="S17" s="164" t="e">
        <f ca="1">COUNTIFS(Table2[Level of Review Required],"&lt;&gt;",Table2[Date Notified (Adjusted)],"&gt;="&amp;S$26,Table2[Date Notified (Adjusted)],"&lt;"&amp;T$26,Table2[Date Review Decision Made],"",Table2[Calculated Location],"*"&amp;$D17&amp;"*")/COUNTIFS(Table2[Level of Review Required],"&lt;&gt;",Table2[Date Notified (Adjusted)],"&gt;="&amp;S$26,Table2[Date Notified (Adjusted)],"&lt;"&amp;T$26,Table2[Calculated Location],"*"&amp;$D17&amp;"*")</f>
        <v>#DIV/0!</v>
      </c>
      <c r="T17" s="164" t="e">
        <f ca="1">COUNTIFS(Table2[Level of Review Required],"&lt;&gt;",Table2[Date Notified (Adjusted)],"&gt;="&amp;T$26,Table2[Date Notified (Adjusted)],"&lt;"&amp;U$26,Table2[Date Review Decision Made],"",Table2[Calculated Location],"*"&amp;$D17&amp;"*")/COUNTIFS(Table2[Level of Review Required],"&lt;&gt;",Table2[Date Notified (Adjusted)],"&gt;="&amp;T$26,Table2[Date Notified (Adjusted)],"&lt;"&amp;U$26,Table2[Calculated Location],"*"&amp;$D17&amp;"*")</f>
        <v>#DIV/0!</v>
      </c>
      <c r="U17" s="161"/>
      <c r="V17" s="161"/>
      <c r="W17" s="228">
        <f ca="1">COUNTIFS(Table2[Level of Review Required],"&lt;&gt;",Table2[Date Notified (Adjusted)],"&gt;="&amp;E$26,Table2[Date Notified (Adjusted)],"&lt;"&amp;U$26,Table2[Calculated Location],"*"&amp;$D17&amp;"*",Table2[Date Review Decision Made],"")</f>
        <v>0</v>
      </c>
      <c r="X17" s="229" t="e">
        <f t="shared" ca="1" si="17"/>
        <v>#DIV/0!</v>
      </c>
      <c r="Y17" s="237">
        <f ca="1">COUNTIFS(Table2[Level of Review Required],"&lt;&gt;",Table2[Date Notified (Adjusted)],"&gt;="&amp;E$26,Table2[Date Notified (Adjusted)],"&lt;"&amp;U$26,Table2[Calculated Location],"*"&amp;$D17&amp;"*")</f>
        <v>0</v>
      </c>
    </row>
    <row r="18" spans="2:29" x14ac:dyDescent="0.25">
      <c r="B18" s="222" t="s">
        <v>111</v>
      </c>
      <c r="C18" s="161"/>
      <c r="D18" s="162" t="s">
        <v>130</v>
      </c>
      <c r="E18" s="163" t="e">
        <f ca="1">COUNTIFS(Table2[Level of Review Required],"&lt;&gt;",Table2[Date Notified (Adjusted)],"&gt;="&amp;E$26,Table2[Date Notified (Adjusted)],"&lt;"&amp;F$26,Table2[Date Review Decision Made],"",Table2[Calculated Location],"*"&amp;$D18&amp;"*")/COUNTIFS(Table2[Level of Review Required],"&lt;&gt;",Table2[Date Notified (Adjusted)],"&gt;="&amp;E$26,Table2[Date Notified (Adjusted)],"&lt;"&amp;F$26,Table2[Calculated Location],"*"&amp;$D18&amp;"*")</f>
        <v>#DIV/0!</v>
      </c>
      <c r="F18" s="164" t="e">
        <f ca="1">COUNTIFS(Table2[Level of Review Required],"&lt;&gt;",Table2[Date Notified (Adjusted)],"&gt;="&amp;F$26,Table2[Date Notified (Adjusted)],"&lt;"&amp;G$26,Table2[Date Review Decision Made],"",Table2[Calculated Location],"*"&amp;$D18&amp;"*")/COUNTIFS(Table2[Level of Review Required],"&lt;&gt;",Table2[Date Notified (Adjusted)],"&gt;="&amp;F$26,Table2[Date Notified (Adjusted)],"&lt;"&amp;G$26,Table2[Calculated Location],"*"&amp;$D18&amp;"*")</f>
        <v>#DIV/0!</v>
      </c>
      <c r="G18" s="164" t="e">
        <f ca="1">COUNTIFS(Table2[Level of Review Required],"&lt;&gt;",Table2[Date Notified (Adjusted)],"&gt;="&amp;G$26,Table2[Date Notified (Adjusted)],"&lt;"&amp;H$26,Table2[Date Review Decision Made],"",Table2[Calculated Location],"*"&amp;$D18&amp;"*")/COUNTIFS(Table2[Level of Review Required],"&lt;&gt;",Table2[Date Notified (Adjusted)],"&gt;="&amp;G$26,Table2[Date Notified (Adjusted)],"&lt;"&amp;H$26,Table2[Calculated Location],"*"&amp;$D18&amp;"*")</f>
        <v>#DIV/0!</v>
      </c>
      <c r="H18" s="164" t="e">
        <f ca="1">COUNTIFS(Table2[Level of Review Required],"&lt;&gt;",Table2[Date Notified (Adjusted)],"&gt;="&amp;H$26,Table2[Date Notified (Adjusted)],"&lt;"&amp;I$26,Table2[Date Review Decision Made],"",Table2[Calculated Location],"*"&amp;$D18&amp;"*")/COUNTIFS(Table2[Level of Review Required],"&lt;&gt;",Table2[Date Notified (Adjusted)],"&gt;="&amp;H$26,Table2[Date Notified (Adjusted)],"&lt;"&amp;I$26,Table2[Calculated Location],"*"&amp;$D18&amp;"*")</f>
        <v>#DIV/0!</v>
      </c>
      <c r="I18" s="164" t="e">
        <f ca="1">COUNTIFS(Table2[Level of Review Required],"&lt;&gt;",Table2[Date Notified (Adjusted)],"&gt;="&amp;I$26,Table2[Date Notified (Adjusted)],"&lt;"&amp;J$26,Table2[Date Review Decision Made],"",Table2[Calculated Location],"*"&amp;$D18&amp;"*")/COUNTIFS(Table2[Level of Review Required],"&lt;&gt;",Table2[Date Notified (Adjusted)],"&gt;="&amp;I$26,Table2[Date Notified (Adjusted)],"&lt;"&amp;J$26,Table2[Calculated Location],"*"&amp;$D18&amp;"*")</f>
        <v>#DIV/0!</v>
      </c>
      <c r="J18" s="164" t="e">
        <f ca="1">COUNTIFS(Table2[Level of Review Required],"&lt;&gt;",Table2[Date Notified (Adjusted)],"&gt;="&amp;J$26,Table2[Date Notified (Adjusted)],"&lt;"&amp;K$26,Table2[Date Review Decision Made],"",Table2[Calculated Location],"*"&amp;$D18&amp;"*")/COUNTIFS(Table2[Level of Review Required],"&lt;&gt;",Table2[Date Notified (Adjusted)],"&gt;="&amp;J$26,Table2[Date Notified (Adjusted)],"&lt;"&amp;K$26,Table2[Calculated Location],"*"&amp;$D18&amp;"*")</f>
        <v>#DIV/0!</v>
      </c>
      <c r="K18" s="164" t="e">
        <f ca="1">COUNTIFS(Table2[Level of Review Required],"&lt;&gt;",Table2[Date Notified (Adjusted)],"&gt;="&amp;K$26,Table2[Date Notified (Adjusted)],"&lt;"&amp;L$26,Table2[Date Review Decision Made],"",Table2[Calculated Location],"*"&amp;$D18&amp;"*")/COUNTIFS(Table2[Level of Review Required],"&lt;&gt;",Table2[Date Notified (Adjusted)],"&gt;="&amp;K$26,Table2[Date Notified (Adjusted)],"&lt;"&amp;L$26,Table2[Calculated Location],"*"&amp;$D18&amp;"*")</f>
        <v>#DIV/0!</v>
      </c>
      <c r="L18" s="164" t="e">
        <f ca="1">COUNTIFS(Table2[Level of Review Required],"&lt;&gt;",Table2[Date Notified (Adjusted)],"&gt;="&amp;L$26,Table2[Date Notified (Adjusted)],"&lt;"&amp;M$26,Table2[Date Review Decision Made],"",Table2[Calculated Location],"*"&amp;$D18&amp;"*")/COUNTIFS(Table2[Level of Review Required],"&lt;&gt;",Table2[Date Notified (Adjusted)],"&gt;="&amp;L$26,Table2[Date Notified (Adjusted)],"&lt;"&amp;M$26,Table2[Calculated Location],"*"&amp;$D18&amp;"*")</f>
        <v>#DIV/0!</v>
      </c>
      <c r="M18" s="164" t="e">
        <f ca="1">COUNTIFS(Table2[Level of Review Required],"&lt;&gt;",Table2[Date Notified (Adjusted)],"&gt;="&amp;M$26,Table2[Date Notified (Adjusted)],"&lt;"&amp;N$26,Table2[Date Review Decision Made],"",Table2[Calculated Location],"*"&amp;$D18&amp;"*")/COUNTIFS(Table2[Level of Review Required],"&lt;&gt;",Table2[Date Notified (Adjusted)],"&gt;="&amp;M$26,Table2[Date Notified (Adjusted)],"&lt;"&amp;N$26,Table2[Calculated Location],"*"&amp;$D18&amp;"*")</f>
        <v>#DIV/0!</v>
      </c>
      <c r="N18" s="164" t="e">
        <f ca="1">COUNTIFS(Table2[Level of Review Required],"&lt;&gt;",Table2[Date Notified (Adjusted)],"&gt;="&amp;N$26,Table2[Date Notified (Adjusted)],"&lt;"&amp;O$26,Table2[Date Review Decision Made],"",Table2[Calculated Location],"*"&amp;$D18&amp;"*")/COUNTIFS(Table2[Level of Review Required],"&lt;&gt;",Table2[Date Notified (Adjusted)],"&gt;="&amp;N$26,Table2[Date Notified (Adjusted)],"&lt;"&amp;O$26,Table2[Calculated Location],"*"&amp;$D18&amp;"*")</f>
        <v>#DIV/0!</v>
      </c>
      <c r="O18" s="164" t="e">
        <f ca="1">COUNTIFS(Table2[Level of Review Required],"&lt;&gt;",Table2[Date Notified (Adjusted)],"&gt;="&amp;O$26,Table2[Date Notified (Adjusted)],"&lt;"&amp;P$26,Table2[Date Review Decision Made],"",Table2[Calculated Location],"*"&amp;$D18&amp;"*")/COUNTIFS(Table2[Level of Review Required],"&lt;&gt;",Table2[Date Notified (Adjusted)],"&gt;="&amp;O$26,Table2[Date Notified (Adjusted)],"&lt;"&amp;P$26,Table2[Calculated Location],"*"&amp;$D18&amp;"*")</f>
        <v>#DIV/0!</v>
      </c>
      <c r="P18" s="164" t="e">
        <f ca="1">COUNTIFS(Table2[Level of Review Required],"&lt;&gt;",Table2[Date Notified (Adjusted)],"&gt;="&amp;P$26,Table2[Date Notified (Adjusted)],"&lt;"&amp;Q$26,Table2[Date Review Decision Made],"",Table2[Calculated Location],"*"&amp;$D18&amp;"*")/COUNTIFS(Table2[Level of Review Required],"&lt;&gt;",Table2[Date Notified (Adjusted)],"&gt;="&amp;P$26,Table2[Date Notified (Adjusted)],"&lt;"&amp;Q$26,Table2[Calculated Location],"*"&amp;$D18&amp;"*")</f>
        <v>#DIV/0!</v>
      </c>
      <c r="Q18" s="164" t="e">
        <f ca="1">COUNTIFS(Table2[Level of Review Required],"&lt;&gt;",Table2[Date Notified (Adjusted)],"&gt;="&amp;Q$26,Table2[Date Notified (Adjusted)],"&lt;"&amp;R$26,Table2[Date Review Decision Made],"",Table2[Calculated Location],"*"&amp;$D18&amp;"*")/COUNTIFS(Table2[Level of Review Required],"&lt;&gt;",Table2[Date Notified (Adjusted)],"&gt;="&amp;Q$26,Table2[Date Notified (Adjusted)],"&lt;"&amp;R$26,Table2[Calculated Location],"*"&amp;$D18&amp;"*")</f>
        <v>#DIV/0!</v>
      </c>
      <c r="R18" s="164" t="e">
        <f ca="1">COUNTIFS(Table2[Level of Review Required],"&lt;&gt;",Table2[Date Notified (Adjusted)],"&gt;="&amp;R$26,Table2[Date Notified (Adjusted)],"&lt;"&amp;S$26,Table2[Date Review Decision Made],"",Table2[Calculated Location],"*"&amp;$D18&amp;"*")/COUNTIFS(Table2[Level of Review Required],"&lt;&gt;",Table2[Date Notified (Adjusted)],"&gt;="&amp;R$26,Table2[Date Notified (Adjusted)],"&lt;"&amp;S$26,Table2[Calculated Location],"*"&amp;$D18&amp;"*")</f>
        <v>#DIV/0!</v>
      </c>
      <c r="S18" s="164" t="e">
        <f ca="1">COUNTIFS(Table2[Level of Review Required],"&lt;&gt;",Table2[Date Notified (Adjusted)],"&gt;="&amp;S$26,Table2[Date Notified (Adjusted)],"&lt;"&amp;T$26,Table2[Date Review Decision Made],"",Table2[Calculated Location],"*"&amp;$D18&amp;"*")/COUNTIFS(Table2[Level of Review Required],"&lt;&gt;",Table2[Date Notified (Adjusted)],"&gt;="&amp;S$26,Table2[Date Notified (Adjusted)],"&lt;"&amp;T$26,Table2[Calculated Location],"*"&amp;$D18&amp;"*")</f>
        <v>#DIV/0!</v>
      </c>
      <c r="T18" s="164" t="e">
        <f ca="1">COUNTIFS(Table2[Level of Review Required],"&lt;&gt;",Table2[Date Notified (Adjusted)],"&gt;="&amp;T$26,Table2[Date Notified (Adjusted)],"&lt;"&amp;U$26,Table2[Date Review Decision Made],"",Table2[Calculated Location],"*"&amp;$D18&amp;"*")/COUNTIFS(Table2[Level of Review Required],"&lt;&gt;",Table2[Date Notified (Adjusted)],"&gt;="&amp;T$26,Table2[Date Notified (Adjusted)],"&lt;"&amp;U$26,Table2[Calculated Location],"*"&amp;$D18&amp;"*")</f>
        <v>#DIV/0!</v>
      </c>
      <c r="U18" s="161"/>
      <c r="V18" s="161"/>
      <c r="W18" s="228">
        <f ca="1">COUNTIFS(Table2[Level of Review Required],"&lt;&gt;",Table2[Date Notified (Adjusted)],"&gt;="&amp;E$26,Table2[Date Notified (Adjusted)],"&lt;"&amp;U$26,Table2[Calculated Location],"*"&amp;$D18&amp;"*",Table2[Date Review Decision Made],"")</f>
        <v>0</v>
      </c>
      <c r="X18" s="229" t="e">
        <f t="shared" ca="1" si="17"/>
        <v>#DIV/0!</v>
      </c>
      <c r="Y18" s="237">
        <f ca="1">COUNTIFS(Table2[Level of Review Required],"&lt;&gt;",Table2[Date Notified (Adjusted)],"&gt;="&amp;E$26,Table2[Date Notified (Adjusted)],"&lt;"&amp;U$26,Table2[Calculated Location],"*"&amp;$D18&amp;"*")</f>
        <v>0</v>
      </c>
    </row>
    <row r="19" spans="2:29" x14ac:dyDescent="0.25">
      <c r="B19" s="222" t="s">
        <v>112</v>
      </c>
      <c r="C19" s="161"/>
      <c r="D19" s="162" t="s">
        <v>131</v>
      </c>
      <c r="E19" s="163" t="e">
        <f ca="1">COUNTIFS(Table2[Level of Review Required],"&lt;&gt;",Table2[Date Notified (Adjusted)],"&gt;="&amp;E$26,Table2[Date Notified (Adjusted)],"&lt;"&amp;F$26,Table2[Date Review Decision Made],"",Table2[Calculated Location],"*"&amp;$D19&amp;"*")/COUNTIFS(Table2[Level of Review Required],"&lt;&gt;",Table2[Date Notified (Adjusted)],"&gt;="&amp;E$26,Table2[Date Notified (Adjusted)],"&lt;"&amp;F$26,Table2[Calculated Location],"*"&amp;$D19&amp;"*")</f>
        <v>#DIV/0!</v>
      </c>
      <c r="F19" s="164" t="e">
        <f ca="1">COUNTIFS(Table2[Level of Review Required],"&lt;&gt;",Table2[Date Notified (Adjusted)],"&gt;="&amp;F$26,Table2[Date Notified (Adjusted)],"&lt;"&amp;G$26,Table2[Date Review Decision Made],"",Table2[Calculated Location],"*"&amp;$D19&amp;"*")/COUNTIFS(Table2[Level of Review Required],"&lt;&gt;",Table2[Date Notified (Adjusted)],"&gt;="&amp;F$26,Table2[Date Notified (Adjusted)],"&lt;"&amp;G$26,Table2[Calculated Location],"*"&amp;$D19&amp;"*")</f>
        <v>#DIV/0!</v>
      </c>
      <c r="G19" s="164" t="e">
        <f ca="1">COUNTIFS(Table2[Level of Review Required],"&lt;&gt;",Table2[Date Notified (Adjusted)],"&gt;="&amp;G$26,Table2[Date Notified (Adjusted)],"&lt;"&amp;H$26,Table2[Date Review Decision Made],"",Table2[Calculated Location],"*"&amp;$D19&amp;"*")/COUNTIFS(Table2[Level of Review Required],"&lt;&gt;",Table2[Date Notified (Adjusted)],"&gt;="&amp;G$26,Table2[Date Notified (Adjusted)],"&lt;"&amp;H$26,Table2[Calculated Location],"*"&amp;$D19&amp;"*")</f>
        <v>#DIV/0!</v>
      </c>
      <c r="H19" s="164" t="e">
        <f ca="1">COUNTIFS(Table2[Level of Review Required],"&lt;&gt;",Table2[Date Notified (Adjusted)],"&gt;="&amp;H$26,Table2[Date Notified (Adjusted)],"&lt;"&amp;I$26,Table2[Date Review Decision Made],"",Table2[Calculated Location],"*"&amp;$D19&amp;"*")/COUNTIFS(Table2[Level of Review Required],"&lt;&gt;",Table2[Date Notified (Adjusted)],"&gt;="&amp;H$26,Table2[Date Notified (Adjusted)],"&lt;"&amp;I$26,Table2[Calculated Location],"*"&amp;$D19&amp;"*")</f>
        <v>#DIV/0!</v>
      </c>
      <c r="I19" s="164" t="e">
        <f ca="1">COUNTIFS(Table2[Level of Review Required],"&lt;&gt;",Table2[Date Notified (Adjusted)],"&gt;="&amp;I$26,Table2[Date Notified (Adjusted)],"&lt;"&amp;J$26,Table2[Date Review Decision Made],"",Table2[Calculated Location],"*"&amp;$D19&amp;"*")/COUNTIFS(Table2[Level of Review Required],"&lt;&gt;",Table2[Date Notified (Adjusted)],"&gt;="&amp;I$26,Table2[Date Notified (Adjusted)],"&lt;"&amp;J$26,Table2[Calculated Location],"*"&amp;$D19&amp;"*")</f>
        <v>#DIV/0!</v>
      </c>
      <c r="J19" s="164" t="e">
        <f ca="1">COUNTIFS(Table2[Level of Review Required],"&lt;&gt;",Table2[Date Notified (Adjusted)],"&gt;="&amp;J$26,Table2[Date Notified (Adjusted)],"&lt;"&amp;K$26,Table2[Date Review Decision Made],"",Table2[Calculated Location],"*"&amp;$D19&amp;"*")/COUNTIFS(Table2[Level of Review Required],"&lt;&gt;",Table2[Date Notified (Adjusted)],"&gt;="&amp;J$26,Table2[Date Notified (Adjusted)],"&lt;"&amp;K$26,Table2[Calculated Location],"*"&amp;$D19&amp;"*")</f>
        <v>#DIV/0!</v>
      </c>
      <c r="K19" s="164" t="e">
        <f ca="1">COUNTIFS(Table2[Level of Review Required],"&lt;&gt;",Table2[Date Notified (Adjusted)],"&gt;="&amp;K$26,Table2[Date Notified (Adjusted)],"&lt;"&amp;L$26,Table2[Date Review Decision Made],"",Table2[Calculated Location],"*"&amp;$D19&amp;"*")/COUNTIFS(Table2[Level of Review Required],"&lt;&gt;",Table2[Date Notified (Adjusted)],"&gt;="&amp;K$26,Table2[Date Notified (Adjusted)],"&lt;"&amp;L$26,Table2[Calculated Location],"*"&amp;$D19&amp;"*")</f>
        <v>#DIV/0!</v>
      </c>
      <c r="L19" s="164" t="e">
        <f ca="1">COUNTIFS(Table2[Level of Review Required],"&lt;&gt;",Table2[Date Notified (Adjusted)],"&gt;="&amp;L$26,Table2[Date Notified (Adjusted)],"&lt;"&amp;M$26,Table2[Date Review Decision Made],"",Table2[Calculated Location],"*"&amp;$D19&amp;"*")/COUNTIFS(Table2[Level of Review Required],"&lt;&gt;",Table2[Date Notified (Adjusted)],"&gt;="&amp;L$26,Table2[Date Notified (Adjusted)],"&lt;"&amp;M$26,Table2[Calculated Location],"*"&amp;$D19&amp;"*")</f>
        <v>#DIV/0!</v>
      </c>
      <c r="M19" s="164" t="e">
        <f ca="1">COUNTIFS(Table2[Level of Review Required],"&lt;&gt;",Table2[Date Notified (Adjusted)],"&gt;="&amp;M$26,Table2[Date Notified (Adjusted)],"&lt;"&amp;N$26,Table2[Date Review Decision Made],"",Table2[Calculated Location],"*"&amp;$D19&amp;"*")/COUNTIFS(Table2[Level of Review Required],"&lt;&gt;",Table2[Date Notified (Adjusted)],"&gt;="&amp;M$26,Table2[Date Notified (Adjusted)],"&lt;"&amp;N$26,Table2[Calculated Location],"*"&amp;$D19&amp;"*")</f>
        <v>#DIV/0!</v>
      </c>
      <c r="N19" s="164" t="e">
        <f ca="1">COUNTIFS(Table2[Level of Review Required],"&lt;&gt;",Table2[Date Notified (Adjusted)],"&gt;="&amp;N$26,Table2[Date Notified (Adjusted)],"&lt;"&amp;O$26,Table2[Date Review Decision Made],"",Table2[Calculated Location],"*"&amp;$D19&amp;"*")/COUNTIFS(Table2[Level of Review Required],"&lt;&gt;",Table2[Date Notified (Adjusted)],"&gt;="&amp;N$26,Table2[Date Notified (Adjusted)],"&lt;"&amp;O$26,Table2[Calculated Location],"*"&amp;$D19&amp;"*")</f>
        <v>#DIV/0!</v>
      </c>
      <c r="O19" s="164" t="e">
        <f ca="1">COUNTIFS(Table2[Level of Review Required],"&lt;&gt;",Table2[Date Notified (Adjusted)],"&gt;="&amp;O$26,Table2[Date Notified (Adjusted)],"&lt;"&amp;P$26,Table2[Date Review Decision Made],"",Table2[Calculated Location],"*"&amp;$D19&amp;"*")/COUNTIFS(Table2[Level of Review Required],"&lt;&gt;",Table2[Date Notified (Adjusted)],"&gt;="&amp;O$26,Table2[Date Notified (Adjusted)],"&lt;"&amp;P$26,Table2[Calculated Location],"*"&amp;$D19&amp;"*")</f>
        <v>#DIV/0!</v>
      </c>
      <c r="P19" s="164" t="e">
        <f ca="1">COUNTIFS(Table2[Level of Review Required],"&lt;&gt;",Table2[Date Notified (Adjusted)],"&gt;="&amp;P$26,Table2[Date Notified (Adjusted)],"&lt;"&amp;Q$26,Table2[Date Review Decision Made],"",Table2[Calculated Location],"*"&amp;$D19&amp;"*")/COUNTIFS(Table2[Level of Review Required],"&lt;&gt;",Table2[Date Notified (Adjusted)],"&gt;="&amp;P$26,Table2[Date Notified (Adjusted)],"&lt;"&amp;Q$26,Table2[Calculated Location],"*"&amp;$D19&amp;"*")</f>
        <v>#DIV/0!</v>
      </c>
      <c r="Q19" s="164" t="e">
        <f ca="1">COUNTIFS(Table2[Level of Review Required],"&lt;&gt;",Table2[Date Notified (Adjusted)],"&gt;="&amp;Q$26,Table2[Date Notified (Adjusted)],"&lt;"&amp;R$26,Table2[Date Review Decision Made],"",Table2[Calculated Location],"*"&amp;$D19&amp;"*")/COUNTIFS(Table2[Level of Review Required],"&lt;&gt;",Table2[Date Notified (Adjusted)],"&gt;="&amp;Q$26,Table2[Date Notified (Adjusted)],"&lt;"&amp;R$26,Table2[Calculated Location],"*"&amp;$D19&amp;"*")</f>
        <v>#DIV/0!</v>
      </c>
      <c r="R19" s="164" t="e">
        <f ca="1">COUNTIFS(Table2[Level of Review Required],"&lt;&gt;",Table2[Date Notified (Adjusted)],"&gt;="&amp;R$26,Table2[Date Notified (Adjusted)],"&lt;"&amp;S$26,Table2[Date Review Decision Made],"",Table2[Calculated Location],"*"&amp;$D19&amp;"*")/COUNTIFS(Table2[Level of Review Required],"&lt;&gt;",Table2[Date Notified (Adjusted)],"&gt;="&amp;R$26,Table2[Date Notified (Adjusted)],"&lt;"&amp;S$26,Table2[Calculated Location],"*"&amp;$D19&amp;"*")</f>
        <v>#DIV/0!</v>
      </c>
      <c r="S19" s="164" t="e">
        <f ca="1">COUNTIFS(Table2[Level of Review Required],"&lt;&gt;",Table2[Date Notified (Adjusted)],"&gt;="&amp;S$26,Table2[Date Notified (Adjusted)],"&lt;"&amp;T$26,Table2[Date Review Decision Made],"",Table2[Calculated Location],"*"&amp;$D19&amp;"*")/COUNTIFS(Table2[Level of Review Required],"&lt;&gt;",Table2[Date Notified (Adjusted)],"&gt;="&amp;S$26,Table2[Date Notified (Adjusted)],"&lt;"&amp;T$26,Table2[Calculated Location],"*"&amp;$D19&amp;"*")</f>
        <v>#DIV/0!</v>
      </c>
      <c r="T19" s="164" t="e">
        <f ca="1">COUNTIFS(Table2[Level of Review Required],"&lt;&gt;",Table2[Date Notified (Adjusted)],"&gt;="&amp;T$26,Table2[Date Notified (Adjusted)],"&lt;"&amp;U$26,Table2[Date Review Decision Made],"",Table2[Calculated Location],"*"&amp;$D19&amp;"*")/COUNTIFS(Table2[Level of Review Required],"&lt;&gt;",Table2[Date Notified (Adjusted)],"&gt;="&amp;T$26,Table2[Date Notified (Adjusted)],"&lt;"&amp;U$26,Table2[Calculated Location],"*"&amp;$D19&amp;"*")</f>
        <v>#DIV/0!</v>
      </c>
      <c r="U19" s="161"/>
      <c r="V19" s="161"/>
      <c r="W19" s="228">
        <f ca="1">COUNTIFS(Table2[Level of Review Required],"&lt;&gt;",Table2[Date Notified (Adjusted)],"&gt;="&amp;E$26,Table2[Date Notified (Adjusted)],"&lt;"&amp;U$26,Table2[Calculated Location],"*"&amp;$D19&amp;"*",Table2[Date Review Decision Made],"")</f>
        <v>0</v>
      </c>
      <c r="X19" s="229" t="e">
        <f t="shared" ca="1" si="17"/>
        <v>#DIV/0!</v>
      </c>
      <c r="Y19" s="237">
        <f ca="1">COUNTIFS(Table2[Level of Review Required],"&lt;&gt;",Table2[Date Notified (Adjusted)],"&gt;="&amp;E$26,Table2[Date Notified (Adjusted)],"&lt;"&amp;U$26,Table2[Calculated Location],"*"&amp;$D19&amp;"*")</f>
        <v>0</v>
      </c>
    </row>
    <row r="20" spans="2:29" x14ac:dyDescent="0.25">
      <c r="B20" s="222" t="s">
        <v>113</v>
      </c>
      <c r="C20" s="161"/>
      <c r="D20" s="162" t="s">
        <v>132</v>
      </c>
      <c r="E20" s="163" t="e">
        <f ca="1">COUNTIFS(Table2[Level of Review Required],"&lt;&gt;",Table2[Date Notified (Adjusted)],"&gt;="&amp;E$26,Table2[Date Notified (Adjusted)],"&lt;"&amp;F$26,Table2[Date Review Decision Made],"",Table2[Calculated Location],"*"&amp;$D20&amp;"*")/COUNTIFS(Table2[Level of Review Required],"&lt;&gt;",Table2[Date Notified (Adjusted)],"&gt;="&amp;E$26,Table2[Date Notified (Adjusted)],"&lt;"&amp;F$26,Table2[Calculated Location],"*"&amp;$D20&amp;"*")</f>
        <v>#DIV/0!</v>
      </c>
      <c r="F20" s="164" t="e">
        <f ca="1">COUNTIFS(Table2[Level of Review Required],"&lt;&gt;",Table2[Date Notified (Adjusted)],"&gt;="&amp;F$26,Table2[Date Notified (Adjusted)],"&lt;"&amp;G$26,Table2[Date Review Decision Made],"",Table2[Calculated Location],"*"&amp;$D20&amp;"*")/COUNTIFS(Table2[Level of Review Required],"&lt;&gt;",Table2[Date Notified (Adjusted)],"&gt;="&amp;F$26,Table2[Date Notified (Adjusted)],"&lt;"&amp;G$26,Table2[Calculated Location],"*"&amp;$D20&amp;"*")</f>
        <v>#DIV/0!</v>
      </c>
      <c r="G20" s="164" t="e">
        <f ca="1">COUNTIFS(Table2[Level of Review Required],"&lt;&gt;",Table2[Date Notified (Adjusted)],"&gt;="&amp;G$26,Table2[Date Notified (Adjusted)],"&lt;"&amp;H$26,Table2[Date Review Decision Made],"",Table2[Calculated Location],"*"&amp;$D20&amp;"*")/COUNTIFS(Table2[Level of Review Required],"&lt;&gt;",Table2[Date Notified (Adjusted)],"&gt;="&amp;G$26,Table2[Date Notified (Adjusted)],"&lt;"&amp;H$26,Table2[Calculated Location],"*"&amp;$D20&amp;"*")</f>
        <v>#DIV/0!</v>
      </c>
      <c r="H20" s="164" t="e">
        <f ca="1">COUNTIFS(Table2[Level of Review Required],"&lt;&gt;",Table2[Date Notified (Adjusted)],"&gt;="&amp;H$26,Table2[Date Notified (Adjusted)],"&lt;"&amp;I$26,Table2[Date Review Decision Made],"",Table2[Calculated Location],"*"&amp;$D20&amp;"*")/COUNTIFS(Table2[Level of Review Required],"&lt;&gt;",Table2[Date Notified (Adjusted)],"&gt;="&amp;H$26,Table2[Date Notified (Adjusted)],"&lt;"&amp;I$26,Table2[Calculated Location],"*"&amp;$D20&amp;"*")</f>
        <v>#DIV/0!</v>
      </c>
      <c r="I20" s="164" t="e">
        <f ca="1">COUNTIFS(Table2[Level of Review Required],"&lt;&gt;",Table2[Date Notified (Adjusted)],"&gt;="&amp;I$26,Table2[Date Notified (Adjusted)],"&lt;"&amp;J$26,Table2[Date Review Decision Made],"",Table2[Calculated Location],"*"&amp;$D20&amp;"*")/COUNTIFS(Table2[Level of Review Required],"&lt;&gt;",Table2[Date Notified (Adjusted)],"&gt;="&amp;I$26,Table2[Date Notified (Adjusted)],"&lt;"&amp;J$26,Table2[Calculated Location],"*"&amp;$D20&amp;"*")</f>
        <v>#DIV/0!</v>
      </c>
      <c r="J20" s="164" t="e">
        <f ca="1">COUNTIFS(Table2[Level of Review Required],"&lt;&gt;",Table2[Date Notified (Adjusted)],"&gt;="&amp;J$26,Table2[Date Notified (Adjusted)],"&lt;"&amp;K$26,Table2[Date Review Decision Made],"",Table2[Calculated Location],"*"&amp;$D20&amp;"*")/COUNTIFS(Table2[Level of Review Required],"&lt;&gt;",Table2[Date Notified (Adjusted)],"&gt;="&amp;J$26,Table2[Date Notified (Adjusted)],"&lt;"&amp;K$26,Table2[Calculated Location],"*"&amp;$D20&amp;"*")</f>
        <v>#DIV/0!</v>
      </c>
      <c r="K20" s="164" t="e">
        <f ca="1">COUNTIFS(Table2[Level of Review Required],"&lt;&gt;",Table2[Date Notified (Adjusted)],"&gt;="&amp;K$26,Table2[Date Notified (Adjusted)],"&lt;"&amp;L$26,Table2[Date Review Decision Made],"",Table2[Calculated Location],"*"&amp;$D20&amp;"*")/COUNTIFS(Table2[Level of Review Required],"&lt;&gt;",Table2[Date Notified (Adjusted)],"&gt;="&amp;K$26,Table2[Date Notified (Adjusted)],"&lt;"&amp;L$26,Table2[Calculated Location],"*"&amp;$D20&amp;"*")</f>
        <v>#DIV/0!</v>
      </c>
      <c r="L20" s="164" t="e">
        <f ca="1">COUNTIFS(Table2[Level of Review Required],"&lt;&gt;",Table2[Date Notified (Adjusted)],"&gt;="&amp;L$26,Table2[Date Notified (Adjusted)],"&lt;"&amp;M$26,Table2[Date Review Decision Made],"",Table2[Calculated Location],"*"&amp;$D20&amp;"*")/COUNTIFS(Table2[Level of Review Required],"&lt;&gt;",Table2[Date Notified (Adjusted)],"&gt;="&amp;L$26,Table2[Date Notified (Adjusted)],"&lt;"&amp;M$26,Table2[Calculated Location],"*"&amp;$D20&amp;"*")</f>
        <v>#DIV/0!</v>
      </c>
      <c r="M20" s="164" t="e">
        <f ca="1">COUNTIFS(Table2[Level of Review Required],"&lt;&gt;",Table2[Date Notified (Adjusted)],"&gt;="&amp;M$26,Table2[Date Notified (Adjusted)],"&lt;"&amp;N$26,Table2[Date Review Decision Made],"",Table2[Calculated Location],"*"&amp;$D20&amp;"*")/COUNTIFS(Table2[Level of Review Required],"&lt;&gt;",Table2[Date Notified (Adjusted)],"&gt;="&amp;M$26,Table2[Date Notified (Adjusted)],"&lt;"&amp;N$26,Table2[Calculated Location],"*"&amp;$D20&amp;"*")</f>
        <v>#DIV/0!</v>
      </c>
      <c r="N20" s="164" t="e">
        <f ca="1">COUNTIFS(Table2[Level of Review Required],"&lt;&gt;",Table2[Date Notified (Adjusted)],"&gt;="&amp;N$26,Table2[Date Notified (Adjusted)],"&lt;"&amp;O$26,Table2[Date Review Decision Made],"",Table2[Calculated Location],"*"&amp;$D20&amp;"*")/COUNTIFS(Table2[Level of Review Required],"&lt;&gt;",Table2[Date Notified (Adjusted)],"&gt;="&amp;N$26,Table2[Date Notified (Adjusted)],"&lt;"&amp;O$26,Table2[Calculated Location],"*"&amp;$D20&amp;"*")</f>
        <v>#DIV/0!</v>
      </c>
      <c r="O20" s="164" t="e">
        <f ca="1">COUNTIFS(Table2[Level of Review Required],"&lt;&gt;",Table2[Date Notified (Adjusted)],"&gt;="&amp;O$26,Table2[Date Notified (Adjusted)],"&lt;"&amp;P$26,Table2[Date Review Decision Made],"",Table2[Calculated Location],"*"&amp;$D20&amp;"*")/COUNTIFS(Table2[Level of Review Required],"&lt;&gt;",Table2[Date Notified (Adjusted)],"&gt;="&amp;O$26,Table2[Date Notified (Adjusted)],"&lt;"&amp;P$26,Table2[Calculated Location],"*"&amp;$D20&amp;"*")</f>
        <v>#DIV/0!</v>
      </c>
      <c r="P20" s="164" t="e">
        <f ca="1">COUNTIFS(Table2[Level of Review Required],"&lt;&gt;",Table2[Date Notified (Adjusted)],"&gt;="&amp;P$26,Table2[Date Notified (Adjusted)],"&lt;"&amp;Q$26,Table2[Date Review Decision Made],"",Table2[Calculated Location],"*"&amp;$D20&amp;"*")/COUNTIFS(Table2[Level of Review Required],"&lt;&gt;",Table2[Date Notified (Adjusted)],"&gt;="&amp;P$26,Table2[Date Notified (Adjusted)],"&lt;"&amp;Q$26,Table2[Calculated Location],"*"&amp;$D20&amp;"*")</f>
        <v>#DIV/0!</v>
      </c>
      <c r="Q20" s="164" t="e">
        <f ca="1">COUNTIFS(Table2[Level of Review Required],"&lt;&gt;",Table2[Date Notified (Adjusted)],"&gt;="&amp;Q$26,Table2[Date Notified (Adjusted)],"&lt;"&amp;R$26,Table2[Date Review Decision Made],"",Table2[Calculated Location],"*"&amp;$D20&amp;"*")/COUNTIFS(Table2[Level of Review Required],"&lt;&gt;",Table2[Date Notified (Adjusted)],"&gt;="&amp;Q$26,Table2[Date Notified (Adjusted)],"&lt;"&amp;R$26,Table2[Calculated Location],"*"&amp;$D20&amp;"*")</f>
        <v>#DIV/0!</v>
      </c>
      <c r="R20" s="164" t="e">
        <f ca="1">COUNTIFS(Table2[Level of Review Required],"&lt;&gt;",Table2[Date Notified (Adjusted)],"&gt;="&amp;R$26,Table2[Date Notified (Adjusted)],"&lt;"&amp;S$26,Table2[Date Review Decision Made],"",Table2[Calculated Location],"*"&amp;$D20&amp;"*")/COUNTIFS(Table2[Level of Review Required],"&lt;&gt;",Table2[Date Notified (Adjusted)],"&gt;="&amp;R$26,Table2[Date Notified (Adjusted)],"&lt;"&amp;S$26,Table2[Calculated Location],"*"&amp;$D20&amp;"*")</f>
        <v>#DIV/0!</v>
      </c>
      <c r="S20" s="164" t="e">
        <f ca="1">COUNTIFS(Table2[Level of Review Required],"&lt;&gt;",Table2[Date Notified (Adjusted)],"&gt;="&amp;S$26,Table2[Date Notified (Adjusted)],"&lt;"&amp;T$26,Table2[Date Review Decision Made],"",Table2[Calculated Location],"*"&amp;$D20&amp;"*")/COUNTIFS(Table2[Level of Review Required],"&lt;&gt;",Table2[Date Notified (Adjusted)],"&gt;="&amp;S$26,Table2[Date Notified (Adjusted)],"&lt;"&amp;T$26,Table2[Calculated Location],"*"&amp;$D20&amp;"*")</f>
        <v>#DIV/0!</v>
      </c>
      <c r="T20" s="164" t="e">
        <f ca="1">COUNTIFS(Table2[Level of Review Required],"&lt;&gt;",Table2[Date Notified (Adjusted)],"&gt;="&amp;T$26,Table2[Date Notified (Adjusted)],"&lt;"&amp;U$26,Table2[Date Review Decision Made],"",Table2[Calculated Location],"*"&amp;$D20&amp;"*")/COUNTIFS(Table2[Level of Review Required],"&lt;&gt;",Table2[Date Notified (Adjusted)],"&gt;="&amp;T$26,Table2[Date Notified (Adjusted)],"&lt;"&amp;U$26,Table2[Calculated Location],"*"&amp;$D20&amp;"*")</f>
        <v>#DIV/0!</v>
      </c>
      <c r="U20" s="161"/>
      <c r="V20" s="161"/>
      <c r="W20" s="228">
        <f ca="1">COUNTIFS(Table2[Level of Review Required],"&lt;&gt;",Table2[Date Notified (Adjusted)],"&gt;="&amp;E$26,Table2[Date Notified (Adjusted)],"&lt;"&amp;U$26,Table2[Calculated Location],"*"&amp;$D20&amp;"*",Table2[Date Review Decision Made],"")</f>
        <v>0</v>
      </c>
      <c r="X20" s="229" t="e">
        <f t="shared" ca="1" si="17"/>
        <v>#DIV/0!</v>
      </c>
      <c r="Y20" s="237">
        <f ca="1">COUNTIFS(Table2[Level of Review Required],"&lt;&gt;",Table2[Date Notified (Adjusted)],"&gt;="&amp;E$26,Table2[Date Notified (Adjusted)],"&lt;"&amp;U$26,Table2[Calculated Location],"*"&amp;$D20&amp;"*")</f>
        <v>0</v>
      </c>
    </row>
    <row r="21" spans="2:29" x14ac:dyDescent="0.25">
      <c r="B21" s="224" t="s">
        <v>80</v>
      </c>
      <c r="C21" s="166"/>
      <c r="D21" s="171" t="s">
        <v>45</v>
      </c>
      <c r="E21" s="168" t="e">
        <f ca="1">COUNTIFS(Table2[Level of Review Required],"&lt;&gt;",Table2[Date Notified (Adjusted)],"&gt;="&amp;E$26,Table2[Date Notified (Adjusted)],"&lt;"&amp;F$26,Table2[Date Review Decision Made],"",Table2[Calculated Location],"*"&amp;$D21&amp;"*")/COUNTIFS(Table2[Level of Review Required],"&lt;&gt;",Table2[Date Notified (Adjusted)],"&gt;="&amp;E$26,Table2[Date Notified (Adjusted)],"&lt;"&amp;F$26,Table2[Calculated Location],"*"&amp;$D21&amp;"*")</f>
        <v>#DIV/0!</v>
      </c>
      <c r="F21" s="169" t="e">
        <f ca="1">COUNTIFS(Table2[Level of Review Required],"&lt;&gt;",Table2[Date Notified (Adjusted)],"&gt;="&amp;F$26,Table2[Date Notified (Adjusted)],"&lt;"&amp;G$26,Table2[Date Review Decision Made],"",Table2[Calculated Location],"*"&amp;$D21&amp;"*")/COUNTIFS(Table2[Level of Review Required],"&lt;&gt;",Table2[Date Notified (Adjusted)],"&gt;="&amp;F$26,Table2[Date Notified (Adjusted)],"&lt;"&amp;G$26,Table2[Calculated Location],"*"&amp;$D21&amp;"*")</f>
        <v>#DIV/0!</v>
      </c>
      <c r="G21" s="169" t="e">
        <f ca="1">COUNTIFS(Table2[Level of Review Required],"&lt;&gt;",Table2[Date Notified (Adjusted)],"&gt;="&amp;G$26,Table2[Date Notified (Adjusted)],"&lt;"&amp;H$26,Table2[Date Review Decision Made],"",Table2[Calculated Location],"*"&amp;$D21&amp;"*")/COUNTIFS(Table2[Level of Review Required],"&lt;&gt;",Table2[Date Notified (Adjusted)],"&gt;="&amp;G$26,Table2[Date Notified (Adjusted)],"&lt;"&amp;H$26,Table2[Calculated Location],"*"&amp;$D21&amp;"*")</f>
        <v>#DIV/0!</v>
      </c>
      <c r="H21" s="169" t="e">
        <f ca="1">COUNTIFS(Table2[Level of Review Required],"&lt;&gt;",Table2[Date Notified (Adjusted)],"&gt;="&amp;H$26,Table2[Date Notified (Adjusted)],"&lt;"&amp;I$26,Table2[Date Review Decision Made],"",Table2[Calculated Location],"*"&amp;$D21&amp;"*")/COUNTIFS(Table2[Level of Review Required],"&lt;&gt;",Table2[Date Notified (Adjusted)],"&gt;="&amp;H$26,Table2[Date Notified (Adjusted)],"&lt;"&amp;I$26,Table2[Calculated Location],"*"&amp;$D21&amp;"*")</f>
        <v>#DIV/0!</v>
      </c>
      <c r="I21" s="169" t="e">
        <f ca="1">COUNTIFS(Table2[Level of Review Required],"&lt;&gt;",Table2[Date Notified (Adjusted)],"&gt;="&amp;I$26,Table2[Date Notified (Adjusted)],"&lt;"&amp;J$26,Table2[Date Review Decision Made],"",Table2[Calculated Location],"*"&amp;$D21&amp;"*")/COUNTIFS(Table2[Level of Review Required],"&lt;&gt;",Table2[Date Notified (Adjusted)],"&gt;="&amp;I$26,Table2[Date Notified (Adjusted)],"&lt;"&amp;J$26,Table2[Calculated Location],"*"&amp;$D21&amp;"*")</f>
        <v>#DIV/0!</v>
      </c>
      <c r="J21" s="169" t="e">
        <f ca="1">COUNTIFS(Table2[Level of Review Required],"&lt;&gt;",Table2[Date Notified (Adjusted)],"&gt;="&amp;J$26,Table2[Date Notified (Adjusted)],"&lt;"&amp;K$26,Table2[Date Review Decision Made],"",Table2[Calculated Location],"*"&amp;$D21&amp;"*")/COUNTIFS(Table2[Level of Review Required],"&lt;&gt;",Table2[Date Notified (Adjusted)],"&gt;="&amp;J$26,Table2[Date Notified (Adjusted)],"&lt;"&amp;K$26,Table2[Calculated Location],"*"&amp;$D21&amp;"*")</f>
        <v>#DIV/0!</v>
      </c>
      <c r="K21" s="169" t="e">
        <f ca="1">COUNTIFS(Table2[Level of Review Required],"&lt;&gt;",Table2[Date Notified (Adjusted)],"&gt;="&amp;K$26,Table2[Date Notified (Adjusted)],"&lt;"&amp;L$26,Table2[Date Review Decision Made],"",Table2[Calculated Location],"*"&amp;$D21&amp;"*")/COUNTIFS(Table2[Level of Review Required],"&lt;&gt;",Table2[Date Notified (Adjusted)],"&gt;="&amp;K$26,Table2[Date Notified (Adjusted)],"&lt;"&amp;L$26,Table2[Calculated Location],"*"&amp;$D21&amp;"*")</f>
        <v>#DIV/0!</v>
      </c>
      <c r="L21" s="169" t="e">
        <f ca="1">COUNTIFS(Table2[Level of Review Required],"&lt;&gt;",Table2[Date Notified (Adjusted)],"&gt;="&amp;L$26,Table2[Date Notified (Adjusted)],"&lt;"&amp;M$26,Table2[Date Review Decision Made],"",Table2[Calculated Location],"*"&amp;$D21&amp;"*")/COUNTIFS(Table2[Level of Review Required],"&lt;&gt;",Table2[Date Notified (Adjusted)],"&gt;="&amp;L$26,Table2[Date Notified (Adjusted)],"&lt;"&amp;M$26,Table2[Calculated Location],"*"&amp;$D21&amp;"*")</f>
        <v>#DIV/0!</v>
      </c>
      <c r="M21" s="169" t="e">
        <f ca="1">COUNTIFS(Table2[Level of Review Required],"&lt;&gt;",Table2[Date Notified (Adjusted)],"&gt;="&amp;M$26,Table2[Date Notified (Adjusted)],"&lt;"&amp;N$26,Table2[Date Review Decision Made],"",Table2[Calculated Location],"*"&amp;$D21&amp;"*")/COUNTIFS(Table2[Level of Review Required],"&lt;&gt;",Table2[Date Notified (Adjusted)],"&gt;="&amp;M$26,Table2[Date Notified (Adjusted)],"&lt;"&amp;N$26,Table2[Calculated Location],"*"&amp;$D21&amp;"*")</f>
        <v>#DIV/0!</v>
      </c>
      <c r="N21" s="169" t="e">
        <f ca="1">COUNTIFS(Table2[Level of Review Required],"&lt;&gt;",Table2[Date Notified (Adjusted)],"&gt;="&amp;N$26,Table2[Date Notified (Adjusted)],"&lt;"&amp;O$26,Table2[Date Review Decision Made],"",Table2[Calculated Location],"*"&amp;$D21&amp;"*")/COUNTIFS(Table2[Level of Review Required],"&lt;&gt;",Table2[Date Notified (Adjusted)],"&gt;="&amp;N$26,Table2[Date Notified (Adjusted)],"&lt;"&amp;O$26,Table2[Calculated Location],"*"&amp;$D21&amp;"*")</f>
        <v>#DIV/0!</v>
      </c>
      <c r="O21" s="169" t="e">
        <f ca="1">COUNTIFS(Table2[Level of Review Required],"&lt;&gt;",Table2[Date Notified (Adjusted)],"&gt;="&amp;O$26,Table2[Date Notified (Adjusted)],"&lt;"&amp;P$26,Table2[Date Review Decision Made],"",Table2[Calculated Location],"*"&amp;$D21&amp;"*")/COUNTIFS(Table2[Level of Review Required],"&lt;&gt;",Table2[Date Notified (Adjusted)],"&gt;="&amp;O$26,Table2[Date Notified (Adjusted)],"&lt;"&amp;P$26,Table2[Calculated Location],"*"&amp;$D21&amp;"*")</f>
        <v>#DIV/0!</v>
      </c>
      <c r="P21" s="169" t="e">
        <f ca="1">COUNTIFS(Table2[Level of Review Required],"&lt;&gt;",Table2[Date Notified (Adjusted)],"&gt;="&amp;P$26,Table2[Date Notified (Adjusted)],"&lt;"&amp;Q$26,Table2[Date Review Decision Made],"",Table2[Calculated Location],"*"&amp;$D21&amp;"*")/COUNTIFS(Table2[Level of Review Required],"&lt;&gt;",Table2[Date Notified (Adjusted)],"&gt;="&amp;P$26,Table2[Date Notified (Adjusted)],"&lt;"&amp;Q$26,Table2[Calculated Location],"*"&amp;$D21&amp;"*")</f>
        <v>#DIV/0!</v>
      </c>
      <c r="Q21" s="169" t="e">
        <f ca="1">COUNTIFS(Table2[Level of Review Required],"&lt;&gt;",Table2[Date Notified (Adjusted)],"&gt;="&amp;Q$26,Table2[Date Notified (Adjusted)],"&lt;"&amp;R$26,Table2[Date Review Decision Made],"",Table2[Calculated Location],"*"&amp;$D21&amp;"*")/COUNTIFS(Table2[Level of Review Required],"&lt;&gt;",Table2[Date Notified (Adjusted)],"&gt;="&amp;Q$26,Table2[Date Notified (Adjusted)],"&lt;"&amp;R$26,Table2[Calculated Location],"*"&amp;$D21&amp;"*")</f>
        <v>#DIV/0!</v>
      </c>
      <c r="R21" s="169" t="e">
        <f ca="1">COUNTIFS(Table2[Level of Review Required],"&lt;&gt;",Table2[Date Notified (Adjusted)],"&gt;="&amp;R$26,Table2[Date Notified (Adjusted)],"&lt;"&amp;S$26,Table2[Date Review Decision Made],"",Table2[Calculated Location],"*"&amp;$D21&amp;"*")/COUNTIFS(Table2[Level of Review Required],"&lt;&gt;",Table2[Date Notified (Adjusted)],"&gt;="&amp;R$26,Table2[Date Notified (Adjusted)],"&lt;"&amp;S$26,Table2[Calculated Location],"*"&amp;$D21&amp;"*")</f>
        <v>#DIV/0!</v>
      </c>
      <c r="S21" s="169" t="e">
        <f ca="1">COUNTIFS(Table2[Level of Review Required],"&lt;&gt;",Table2[Date Notified (Adjusted)],"&gt;="&amp;S$26,Table2[Date Notified (Adjusted)],"&lt;"&amp;T$26,Table2[Date Review Decision Made],"",Table2[Calculated Location],"*"&amp;$D21&amp;"*")/COUNTIFS(Table2[Level of Review Required],"&lt;&gt;",Table2[Date Notified (Adjusted)],"&gt;="&amp;S$26,Table2[Date Notified (Adjusted)],"&lt;"&amp;T$26,Table2[Calculated Location],"*"&amp;$D21&amp;"*")</f>
        <v>#DIV/0!</v>
      </c>
      <c r="T21" s="169" t="e">
        <f ca="1">COUNTIFS(Table2[Level of Review Required],"&lt;&gt;",Table2[Date Notified (Adjusted)],"&gt;="&amp;T$26,Table2[Date Notified (Adjusted)],"&lt;"&amp;U$26,Table2[Date Review Decision Made],"",Table2[Calculated Location],"*"&amp;$D21&amp;"*")/COUNTIFS(Table2[Level of Review Required],"&lt;&gt;",Table2[Date Notified (Adjusted)],"&gt;="&amp;T$26,Table2[Date Notified (Adjusted)],"&lt;"&amp;U$26,Table2[Calculated Location],"*"&amp;$D21&amp;"*")</f>
        <v>#DIV/0!</v>
      </c>
      <c r="U21" s="166"/>
      <c r="V21" s="166"/>
      <c r="W21" s="230">
        <f ca="1">COUNTIFS(Table2[Level of Review Required],"&lt;&gt;",Table2[Date Notified (Adjusted)],"&gt;="&amp;E$26,Table2[Date Notified (Adjusted)],"&lt;"&amp;U$26,Table2[Calculated Location],"*"&amp;$D21&amp;"*",Table2[Date Review Decision Made],"")</f>
        <v>0</v>
      </c>
      <c r="X21" s="231" t="e">
        <f t="shared" ca="1" si="17"/>
        <v>#DIV/0!</v>
      </c>
      <c r="Y21" s="238">
        <f ca="1">COUNTIFS(Table2[Level of Review Required],"&lt;&gt;",Table2[Date Notified (Adjusted)],"&gt;="&amp;E$26,Table2[Date Notified (Adjusted)],"&lt;"&amp;U$26,Table2[Calculated Location],"*"&amp;$D21&amp;"*")</f>
        <v>0</v>
      </c>
    </row>
    <row r="22" spans="2:29"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9"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5" spans="2:29" ht="42" customHeight="1" thickBot="1" x14ac:dyDescent="0.35">
      <c r="E25" s="396" t="s">
        <v>489</v>
      </c>
      <c r="F25" s="396"/>
      <c r="G25" s="396"/>
      <c r="H25" s="396"/>
      <c r="I25" s="396"/>
      <c r="J25" s="396"/>
      <c r="K25" s="396"/>
      <c r="L25" s="396"/>
      <c r="M25" s="396"/>
      <c r="N25" s="396"/>
      <c r="O25" s="396"/>
      <c r="P25" s="396"/>
      <c r="Q25" s="396"/>
      <c r="R25" s="396"/>
      <c r="S25" s="396"/>
      <c r="T25" s="396"/>
      <c r="U25" s="396"/>
      <c r="V25" s="396"/>
      <c r="W25" s="396"/>
      <c r="X25" s="396"/>
    </row>
    <row r="26" spans="2:29" ht="48" customHeight="1" thickBot="1" x14ac:dyDescent="0.3">
      <c r="B26" s="239"/>
      <c r="C26" s="240"/>
      <c r="D26" s="241"/>
      <c r="E26" s="242">
        <f ca="1">start125</f>
        <v>44470</v>
      </c>
      <c r="F26" s="242">
        <f ca="1">DATE(YEAR(E26),MONTH(E26)+1,1)</f>
        <v>44501</v>
      </c>
      <c r="G26" s="242">
        <f t="shared" ref="G26:U26" ca="1" si="18">DATE(YEAR(F26),MONTH(F26)+1,1)</f>
        <v>44531</v>
      </c>
      <c r="H26" s="242">
        <f t="shared" ca="1" si="18"/>
        <v>44562</v>
      </c>
      <c r="I26" s="242">
        <f t="shared" ca="1" si="18"/>
        <v>44593</v>
      </c>
      <c r="J26" s="242">
        <f t="shared" ca="1" si="18"/>
        <v>44621</v>
      </c>
      <c r="K26" s="242">
        <f t="shared" ca="1" si="18"/>
        <v>44652</v>
      </c>
      <c r="L26" s="242">
        <f t="shared" ca="1" si="18"/>
        <v>44682</v>
      </c>
      <c r="M26" s="242">
        <f t="shared" ca="1" si="18"/>
        <v>44713</v>
      </c>
      <c r="N26" s="242">
        <f t="shared" ca="1" si="18"/>
        <v>44743</v>
      </c>
      <c r="O26" s="242">
        <f t="shared" ca="1" si="18"/>
        <v>44774</v>
      </c>
      <c r="P26" s="242">
        <f t="shared" ca="1" si="18"/>
        <v>44805</v>
      </c>
      <c r="Q26" s="243">
        <f t="shared" ca="1" si="18"/>
        <v>44835</v>
      </c>
      <c r="R26" s="243">
        <f t="shared" ca="1" si="18"/>
        <v>44866</v>
      </c>
      <c r="S26" s="243">
        <f t="shared" ca="1" si="18"/>
        <v>44896</v>
      </c>
      <c r="T26" s="243">
        <f t="shared" ca="1" si="18"/>
        <v>44927</v>
      </c>
      <c r="U26" s="243">
        <f t="shared" ca="1" si="18"/>
        <v>44958</v>
      </c>
      <c r="V26" s="244"/>
      <c r="W26" s="234" t="s">
        <v>419</v>
      </c>
      <c r="X26" s="235" t="s">
        <v>316</v>
      </c>
      <c r="Y26" s="209" t="str">
        <f ca="1">CONCATENATE(TEXT(E26,"mmmyy"),"-",TEXT(T26,"mmmyy")," LR ",AC26)</f>
        <v>Oct21-Jan23 LR comprehensive</v>
      </c>
      <c r="AB26" s="101" t="s">
        <v>325</v>
      </c>
      <c r="AC26" s="102" t="s">
        <v>337</v>
      </c>
    </row>
    <row r="27" spans="2:29" x14ac:dyDescent="0.25">
      <c r="B27" s="220" t="s">
        <v>256</v>
      </c>
      <c r="C27" s="157"/>
      <c r="D27" s="158" t="s">
        <v>121</v>
      </c>
      <c r="E27" s="159" t="e">
        <f ca="1">COUNTIFS(Table2[Level of Review Required],"*"&amp;$AC$27&amp;"*",Table2[Date Notified (Adjusted)],"&gt;="&amp;E$26,Table2[Date Notified (Adjusted)],"&lt;"&amp;F$26,Table2[Date Review Decision Made],"",Table2[Calculated Location],"*"&amp;$D27&amp;"*")/COUNTIFS(Table2[Level of Review Required],"*"&amp;$AC$27&amp;"*",Table2[Date Notified (Adjusted)],"&gt;="&amp;E$26,Table2[Date Notified (Adjusted)],"&lt;"&amp;F$26,Table2[Calculated Location],"*"&amp;$D27&amp;"*")</f>
        <v>#DIV/0!</v>
      </c>
      <c r="F27" s="160" t="e">
        <f ca="1">COUNTIFS(Table2[Level of Review Required],"*"&amp;$AC$27&amp;"*",Table2[Date Notified (Adjusted)],"&gt;="&amp;F$26,Table2[Date Notified (Adjusted)],"&lt;"&amp;G$26,Table2[Date Review Decision Made],"",Table2[Calculated Location],"*"&amp;$D27&amp;"*")/COUNTIFS(Table2[Level of Review Required],"*"&amp;$AC$27&amp;"*",Table2[Date Notified (Adjusted)],"&gt;="&amp;F$26,Table2[Date Notified (Adjusted)],"&lt;"&amp;G$26,Table2[Calculated Location],"*"&amp;$D27&amp;"*")</f>
        <v>#DIV/0!</v>
      </c>
      <c r="G27" s="160" t="e">
        <f ca="1">COUNTIFS(Table2[Level of Review Required],"*"&amp;$AC$27&amp;"*",Table2[Date Notified (Adjusted)],"&gt;="&amp;G$26,Table2[Date Notified (Adjusted)],"&lt;"&amp;H$26,Table2[Date Review Decision Made],"",Table2[Calculated Location],"*"&amp;$D27&amp;"*")/COUNTIFS(Table2[Level of Review Required],"*"&amp;$AC$27&amp;"*",Table2[Date Notified (Adjusted)],"&gt;="&amp;G$26,Table2[Date Notified (Adjusted)],"&lt;"&amp;H$26,Table2[Calculated Location],"*"&amp;$D27&amp;"*")</f>
        <v>#DIV/0!</v>
      </c>
      <c r="H27" s="160" t="e">
        <f ca="1">COUNTIFS(Table2[Level of Review Required],"*"&amp;$AC$27&amp;"*",Table2[Date Notified (Adjusted)],"&gt;="&amp;H$26,Table2[Date Notified (Adjusted)],"&lt;"&amp;I$26,Table2[Date Review Decision Made],"",Table2[Calculated Location],"*"&amp;$D27&amp;"*")/COUNTIFS(Table2[Level of Review Required],"*"&amp;$AC$27&amp;"*",Table2[Date Notified (Adjusted)],"&gt;="&amp;H$26,Table2[Date Notified (Adjusted)],"&lt;"&amp;I$26,Table2[Calculated Location],"*"&amp;$D27&amp;"*")</f>
        <v>#DIV/0!</v>
      </c>
      <c r="I27" s="160" t="e">
        <f ca="1">COUNTIFS(Table2[Level of Review Required],"*"&amp;$AC$27&amp;"*",Table2[Date Notified (Adjusted)],"&gt;="&amp;I$26,Table2[Date Notified (Adjusted)],"&lt;"&amp;J$26,Table2[Date Review Decision Made],"",Table2[Calculated Location],"*"&amp;$D27&amp;"*")/COUNTIFS(Table2[Level of Review Required],"*"&amp;$AC$27&amp;"*",Table2[Date Notified (Adjusted)],"&gt;="&amp;I$26,Table2[Date Notified (Adjusted)],"&lt;"&amp;J$26,Table2[Calculated Location],"*"&amp;$D27&amp;"*")</f>
        <v>#DIV/0!</v>
      </c>
      <c r="J27" s="160" t="e">
        <f ca="1">COUNTIFS(Table2[Level of Review Required],"*"&amp;$AC$27&amp;"*",Table2[Date Notified (Adjusted)],"&gt;="&amp;J$26,Table2[Date Notified (Adjusted)],"&lt;"&amp;K$26,Table2[Date Review Decision Made],"",Table2[Calculated Location],"*"&amp;$D27&amp;"*")/COUNTIFS(Table2[Level of Review Required],"*"&amp;$AC$27&amp;"*",Table2[Date Notified (Adjusted)],"&gt;="&amp;J$26,Table2[Date Notified (Adjusted)],"&lt;"&amp;K$26,Table2[Calculated Location],"*"&amp;$D27&amp;"*")</f>
        <v>#DIV/0!</v>
      </c>
      <c r="K27" s="160" t="e">
        <f ca="1">COUNTIFS(Table2[Level of Review Required],"*"&amp;$AC$27&amp;"*",Table2[Date Notified (Adjusted)],"&gt;="&amp;K$26,Table2[Date Notified (Adjusted)],"&lt;"&amp;L$26,Table2[Date Review Decision Made],"",Table2[Calculated Location],"*"&amp;$D27&amp;"*")/COUNTIFS(Table2[Level of Review Required],"*"&amp;$AC$27&amp;"*",Table2[Date Notified (Adjusted)],"&gt;="&amp;K$26,Table2[Date Notified (Adjusted)],"&lt;"&amp;L$26,Table2[Calculated Location],"*"&amp;$D27&amp;"*")</f>
        <v>#DIV/0!</v>
      </c>
      <c r="L27" s="160" t="e">
        <f ca="1">COUNTIFS(Table2[Level of Review Required],"*"&amp;$AC$27&amp;"*",Table2[Date Notified (Adjusted)],"&gt;="&amp;L$26,Table2[Date Notified (Adjusted)],"&lt;"&amp;M$26,Table2[Date Review Decision Made],"",Table2[Calculated Location],"*"&amp;$D27&amp;"*")/COUNTIFS(Table2[Level of Review Required],"*"&amp;$AC$27&amp;"*",Table2[Date Notified (Adjusted)],"&gt;="&amp;L$26,Table2[Date Notified (Adjusted)],"&lt;"&amp;M$26,Table2[Calculated Location],"*"&amp;$D27&amp;"*")</f>
        <v>#DIV/0!</v>
      </c>
      <c r="M27" s="160" t="e">
        <f ca="1">COUNTIFS(Table2[Level of Review Required],"*"&amp;$AC$27&amp;"*",Table2[Date Notified (Adjusted)],"&gt;="&amp;M$26,Table2[Date Notified (Adjusted)],"&lt;"&amp;N$26,Table2[Date Review Decision Made],"",Table2[Calculated Location],"*"&amp;$D27&amp;"*")/COUNTIFS(Table2[Level of Review Required],"*"&amp;$AC$27&amp;"*",Table2[Date Notified (Adjusted)],"&gt;="&amp;M$26,Table2[Date Notified (Adjusted)],"&lt;"&amp;N$26,Table2[Calculated Location],"*"&amp;$D27&amp;"*")</f>
        <v>#DIV/0!</v>
      </c>
      <c r="N27" s="160" t="e">
        <f ca="1">COUNTIFS(Table2[Level of Review Required],"*"&amp;$AC$27&amp;"*",Table2[Date Notified (Adjusted)],"&gt;="&amp;N$26,Table2[Date Notified (Adjusted)],"&lt;"&amp;O$26,Table2[Date Review Decision Made],"",Table2[Calculated Location],"*"&amp;$D27&amp;"*")/COUNTIFS(Table2[Level of Review Required],"*"&amp;$AC$27&amp;"*",Table2[Date Notified (Adjusted)],"&gt;="&amp;N$26,Table2[Date Notified (Adjusted)],"&lt;"&amp;O$26,Table2[Calculated Location],"*"&amp;$D27&amp;"*")</f>
        <v>#DIV/0!</v>
      </c>
      <c r="O27" s="160" t="e">
        <f ca="1">COUNTIFS(Table2[Level of Review Required],"*"&amp;$AC$27&amp;"*",Table2[Date Notified (Adjusted)],"&gt;="&amp;O$26,Table2[Date Notified (Adjusted)],"&lt;"&amp;P$26,Table2[Date Review Decision Made],"",Table2[Calculated Location],"*"&amp;$D27&amp;"*")/COUNTIFS(Table2[Level of Review Required],"*"&amp;$AC$27&amp;"*",Table2[Date Notified (Adjusted)],"&gt;="&amp;O$26,Table2[Date Notified (Adjusted)],"&lt;"&amp;P$26,Table2[Calculated Location],"*"&amp;$D27&amp;"*")</f>
        <v>#DIV/0!</v>
      </c>
      <c r="P27" s="160" t="e">
        <f ca="1">COUNTIFS(Table2[Level of Review Required],"*"&amp;$AC$27&amp;"*",Table2[Date Notified (Adjusted)],"&gt;="&amp;P$26,Table2[Date Notified (Adjusted)],"&lt;"&amp;Q$26,Table2[Date Review Decision Made],"",Table2[Calculated Location],"*"&amp;$D27&amp;"*")/COUNTIFS(Table2[Level of Review Required],"*"&amp;$AC$27&amp;"*",Table2[Date Notified (Adjusted)],"&gt;="&amp;P$26,Table2[Date Notified (Adjusted)],"&lt;"&amp;Q$26,Table2[Calculated Location],"*"&amp;$D27&amp;"*")</f>
        <v>#DIV/0!</v>
      </c>
      <c r="Q27" s="160" t="e">
        <f ca="1">COUNTIFS(Table2[Level of Review Required],"*"&amp;$AC$27&amp;"*",Table2[Date Notified (Adjusted)],"&gt;="&amp;Q$26,Table2[Date Notified (Adjusted)],"&lt;"&amp;R$26,Table2[Date Review Decision Made],"",Table2[Calculated Location],"*"&amp;$D27&amp;"*")/COUNTIFS(Table2[Level of Review Required],"*"&amp;$AC$27&amp;"*",Table2[Date Notified (Adjusted)],"&gt;="&amp;Q$26,Table2[Date Notified (Adjusted)],"&lt;"&amp;R$26,Table2[Calculated Location],"*"&amp;$D27&amp;"*")</f>
        <v>#DIV/0!</v>
      </c>
      <c r="R27" s="160" t="e">
        <f ca="1">COUNTIFS(Table2[Level of Review Required],"*"&amp;$AC$27&amp;"*",Table2[Date Notified (Adjusted)],"&gt;="&amp;R$26,Table2[Date Notified (Adjusted)],"&lt;"&amp;S$26,Table2[Date Review Decision Made],"",Table2[Calculated Location],"*"&amp;$D27&amp;"*")/COUNTIFS(Table2[Level of Review Required],"*"&amp;$AC$27&amp;"*",Table2[Date Notified (Adjusted)],"&gt;="&amp;R$26,Table2[Date Notified (Adjusted)],"&lt;"&amp;S$26,Table2[Calculated Location],"*"&amp;$D27&amp;"*")</f>
        <v>#DIV/0!</v>
      </c>
      <c r="S27" s="160" t="e">
        <f ca="1">COUNTIFS(Table2[Level of Review Required],"*"&amp;$AC$27&amp;"*",Table2[Date Notified (Adjusted)],"&gt;="&amp;S$26,Table2[Date Notified (Adjusted)],"&lt;"&amp;T$26,Table2[Date Review Decision Made],"",Table2[Calculated Location],"*"&amp;$D27&amp;"*")/COUNTIFS(Table2[Level of Review Required],"*"&amp;$AC$27&amp;"*",Table2[Date Notified (Adjusted)],"&gt;="&amp;S$26,Table2[Date Notified (Adjusted)],"&lt;"&amp;T$26,Table2[Calculated Location],"*"&amp;$D27&amp;"*")</f>
        <v>#DIV/0!</v>
      </c>
      <c r="T27" s="160" t="e">
        <f ca="1">COUNTIFS(Table2[Level of Review Required],"*"&amp;$AC$27&amp;"*",Table2[Date Notified (Adjusted)],"&gt;="&amp;T$26,Table2[Date Notified (Adjusted)],"&lt;"&amp;U$26,Table2[Date Review Decision Made],"",Table2[Calculated Location],"*"&amp;$D27&amp;"*")/COUNTIFS(Table2[Level of Review Required],"*"&amp;$AC$27&amp;"*",Table2[Date Notified (Adjusted)],"&gt;="&amp;T$26,Table2[Date Notified (Adjusted)],"&lt;"&amp;U$26,Table2[Calculated Location],"*"&amp;$D27&amp;"*")</f>
        <v>#DIV/0!</v>
      </c>
      <c r="U27" s="157"/>
      <c r="V27" s="157"/>
      <c r="W27" s="226">
        <f ca="1">COUNTIFS(Table2[Level of Review Required],"*"&amp;$AC$27&amp;"*",Table2[Date Notified (Adjusted)],"&gt;="&amp;E$26,Table2[Date Notified (Adjusted)],"&lt;"&amp;U$26,Table2[Calculated Location],"*"&amp;$D27&amp;"*",Table2[Date Review Decision Made],"")</f>
        <v>0</v>
      </c>
      <c r="X27" s="227" t="e">
        <f ca="1">W27/Y27</f>
        <v>#DIV/0!</v>
      </c>
      <c r="Y27" s="236">
        <f ca="1">COUNTIFS(Table2[Level of Review Required],"*"&amp;$AC$27&amp;"*",Table2[Date Notified (Adjusted)],"&gt;="&amp;E$26,Table2[Date Notified (Adjusted)],"&lt;"&amp;U$26,Table2[Calculated Location],"*"&amp;$D27&amp;"*")</f>
        <v>0</v>
      </c>
      <c r="AB27" s="151" t="s">
        <v>420</v>
      </c>
      <c r="AC27" s="120" t="str">
        <f>IF(AC26="NFR","*further*",AC26)</f>
        <v>comprehensive</v>
      </c>
    </row>
    <row r="28" spans="2:29" x14ac:dyDescent="0.25">
      <c r="B28" s="222" t="s">
        <v>234</v>
      </c>
      <c r="C28" s="161"/>
      <c r="D28" s="162" t="s">
        <v>118</v>
      </c>
      <c r="E28" s="163" t="e">
        <f ca="1">COUNTIFS(Table2[Level of Review Required],"*"&amp;$AC$27&amp;"*",Table2[Date Notified (Adjusted)],"&gt;="&amp;E$26,Table2[Date Notified (Adjusted)],"&lt;"&amp;F$26,Table2[Date Review Decision Made],"",Table2[Calculated Location],"*"&amp;$D28&amp;"*")/COUNTIFS(Table2[Level of Review Required],"*"&amp;$AC$27&amp;"*",Table2[Date Notified (Adjusted)],"&gt;="&amp;E$26,Table2[Date Notified (Adjusted)],"&lt;"&amp;F$26,Table2[Calculated Location],"*"&amp;$D28&amp;"*")</f>
        <v>#DIV/0!</v>
      </c>
      <c r="F28" s="164" t="e">
        <f ca="1">COUNTIFS(Table2[Level of Review Required],"*"&amp;$AC$27&amp;"*",Table2[Date Notified (Adjusted)],"&gt;="&amp;F$26,Table2[Date Notified (Adjusted)],"&lt;"&amp;G$26,Table2[Date Review Decision Made],"",Table2[Calculated Location],"*"&amp;$D28&amp;"*")/COUNTIFS(Table2[Level of Review Required],"*"&amp;$AC$27&amp;"*",Table2[Date Notified (Adjusted)],"&gt;="&amp;F$26,Table2[Date Notified (Adjusted)],"&lt;"&amp;G$26,Table2[Calculated Location],"*"&amp;$D28&amp;"*")</f>
        <v>#DIV/0!</v>
      </c>
      <c r="G28" s="164" t="e">
        <f ca="1">COUNTIFS(Table2[Level of Review Required],"*"&amp;$AC$27&amp;"*",Table2[Date Notified (Adjusted)],"&gt;="&amp;G$26,Table2[Date Notified (Adjusted)],"&lt;"&amp;H$26,Table2[Date Review Decision Made],"",Table2[Calculated Location],"*"&amp;$D28&amp;"*")/COUNTIFS(Table2[Level of Review Required],"*"&amp;$AC$27&amp;"*",Table2[Date Notified (Adjusted)],"&gt;="&amp;G$26,Table2[Date Notified (Adjusted)],"&lt;"&amp;H$26,Table2[Calculated Location],"*"&amp;$D28&amp;"*")</f>
        <v>#DIV/0!</v>
      </c>
      <c r="H28" s="164" t="e">
        <f ca="1">COUNTIFS(Table2[Level of Review Required],"*"&amp;$AC$27&amp;"*",Table2[Date Notified (Adjusted)],"&gt;="&amp;H$26,Table2[Date Notified (Adjusted)],"&lt;"&amp;I$26,Table2[Date Review Decision Made],"",Table2[Calculated Location],"*"&amp;$D28&amp;"*")/COUNTIFS(Table2[Level of Review Required],"*"&amp;$AC$27&amp;"*",Table2[Date Notified (Adjusted)],"&gt;="&amp;H$26,Table2[Date Notified (Adjusted)],"&lt;"&amp;I$26,Table2[Calculated Location],"*"&amp;$D28&amp;"*")</f>
        <v>#DIV/0!</v>
      </c>
      <c r="I28" s="164" t="e">
        <f ca="1">COUNTIFS(Table2[Level of Review Required],"*"&amp;$AC$27&amp;"*",Table2[Date Notified (Adjusted)],"&gt;="&amp;I$26,Table2[Date Notified (Adjusted)],"&lt;"&amp;J$26,Table2[Date Review Decision Made],"",Table2[Calculated Location],"*"&amp;$D28&amp;"*")/COUNTIFS(Table2[Level of Review Required],"*"&amp;$AC$27&amp;"*",Table2[Date Notified (Adjusted)],"&gt;="&amp;I$26,Table2[Date Notified (Adjusted)],"&lt;"&amp;J$26,Table2[Calculated Location],"*"&amp;$D28&amp;"*")</f>
        <v>#DIV/0!</v>
      </c>
      <c r="J28" s="164" t="e">
        <f ca="1">COUNTIFS(Table2[Level of Review Required],"*"&amp;$AC$27&amp;"*",Table2[Date Notified (Adjusted)],"&gt;="&amp;J$26,Table2[Date Notified (Adjusted)],"&lt;"&amp;K$26,Table2[Date Review Decision Made],"",Table2[Calculated Location],"*"&amp;$D28&amp;"*")/COUNTIFS(Table2[Level of Review Required],"*"&amp;$AC$27&amp;"*",Table2[Date Notified (Adjusted)],"&gt;="&amp;J$26,Table2[Date Notified (Adjusted)],"&lt;"&amp;K$26,Table2[Calculated Location],"*"&amp;$D28&amp;"*")</f>
        <v>#DIV/0!</v>
      </c>
      <c r="K28" s="164" t="e">
        <f ca="1">COUNTIFS(Table2[Level of Review Required],"*"&amp;$AC$27&amp;"*",Table2[Date Notified (Adjusted)],"&gt;="&amp;K$26,Table2[Date Notified (Adjusted)],"&lt;"&amp;L$26,Table2[Date Review Decision Made],"",Table2[Calculated Location],"*"&amp;$D28&amp;"*")/COUNTIFS(Table2[Level of Review Required],"*"&amp;$AC$27&amp;"*",Table2[Date Notified (Adjusted)],"&gt;="&amp;K$26,Table2[Date Notified (Adjusted)],"&lt;"&amp;L$26,Table2[Calculated Location],"*"&amp;$D28&amp;"*")</f>
        <v>#DIV/0!</v>
      </c>
      <c r="L28" s="164" t="e">
        <f ca="1">COUNTIFS(Table2[Level of Review Required],"*"&amp;$AC$27&amp;"*",Table2[Date Notified (Adjusted)],"&gt;="&amp;L$26,Table2[Date Notified (Adjusted)],"&lt;"&amp;M$26,Table2[Date Review Decision Made],"",Table2[Calculated Location],"*"&amp;$D28&amp;"*")/COUNTIFS(Table2[Level of Review Required],"*"&amp;$AC$27&amp;"*",Table2[Date Notified (Adjusted)],"&gt;="&amp;L$26,Table2[Date Notified (Adjusted)],"&lt;"&amp;M$26,Table2[Calculated Location],"*"&amp;$D28&amp;"*")</f>
        <v>#DIV/0!</v>
      </c>
      <c r="M28" s="164" t="e">
        <f ca="1">COUNTIFS(Table2[Level of Review Required],"*"&amp;$AC$27&amp;"*",Table2[Date Notified (Adjusted)],"&gt;="&amp;M$26,Table2[Date Notified (Adjusted)],"&lt;"&amp;N$26,Table2[Date Review Decision Made],"",Table2[Calculated Location],"*"&amp;$D28&amp;"*")/COUNTIFS(Table2[Level of Review Required],"*"&amp;$AC$27&amp;"*",Table2[Date Notified (Adjusted)],"&gt;="&amp;M$26,Table2[Date Notified (Adjusted)],"&lt;"&amp;N$26,Table2[Calculated Location],"*"&amp;$D28&amp;"*")</f>
        <v>#DIV/0!</v>
      </c>
      <c r="N28" s="164" t="e">
        <f ca="1">COUNTIFS(Table2[Level of Review Required],"*"&amp;$AC$27&amp;"*",Table2[Date Notified (Adjusted)],"&gt;="&amp;N$26,Table2[Date Notified (Adjusted)],"&lt;"&amp;O$26,Table2[Date Review Decision Made],"",Table2[Calculated Location],"*"&amp;$D28&amp;"*")/COUNTIFS(Table2[Level of Review Required],"*"&amp;$AC$27&amp;"*",Table2[Date Notified (Adjusted)],"&gt;="&amp;N$26,Table2[Date Notified (Adjusted)],"&lt;"&amp;O$26,Table2[Calculated Location],"*"&amp;$D28&amp;"*")</f>
        <v>#DIV/0!</v>
      </c>
      <c r="O28" s="164" t="e">
        <f ca="1">COUNTIFS(Table2[Level of Review Required],"*"&amp;$AC$27&amp;"*",Table2[Date Notified (Adjusted)],"&gt;="&amp;O$26,Table2[Date Notified (Adjusted)],"&lt;"&amp;P$26,Table2[Date Review Decision Made],"",Table2[Calculated Location],"*"&amp;$D28&amp;"*")/COUNTIFS(Table2[Level of Review Required],"*"&amp;$AC$27&amp;"*",Table2[Date Notified (Adjusted)],"&gt;="&amp;O$26,Table2[Date Notified (Adjusted)],"&lt;"&amp;P$26,Table2[Calculated Location],"*"&amp;$D28&amp;"*")</f>
        <v>#DIV/0!</v>
      </c>
      <c r="P28" s="164" t="e">
        <f ca="1">COUNTIFS(Table2[Level of Review Required],"*"&amp;$AC$27&amp;"*",Table2[Date Notified (Adjusted)],"&gt;="&amp;P$26,Table2[Date Notified (Adjusted)],"&lt;"&amp;Q$26,Table2[Date Review Decision Made],"",Table2[Calculated Location],"*"&amp;$D28&amp;"*")/COUNTIFS(Table2[Level of Review Required],"*"&amp;$AC$27&amp;"*",Table2[Date Notified (Adjusted)],"&gt;="&amp;P$26,Table2[Date Notified (Adjusted)],"&lt;"&amp;Q$26,Table2[Calculated Location],"*"&amp;$D28&amp;"*")</f>
        <v>#DIV/0!</v>
      </c>
      <c r="Q28" s="164" t="e">
        <f ca="1">COUNTIFS(Table2[Level of Review Required],"*"&amp;$AC$27&amp;"*",Table2[Date Notified (Adjusted)],"&gt;="&amp;Q$26,Table2[Date Notified (Adjusted)],"&lt;"&amp;R$26,Table2[Date Review Decision Made],"",Table2[Calculated Location],"*"&amp;$D28&amp;"*")/COUNTIFS(Table2[Level of Review Required],"*"&amp;$AC$27&amp;"*",Table2[Date Notified (Adjusted)],"&gt;="&amp;Q$26,Table2[Date Notified (Adjusted)],"&lt;"&amp;R$26,Table2[Calculated Location],"*"&amp;$D28&amp;"*")</f>
        <v>#DIV/0!</v>
      </c>
      <c r="R28" s="164" t="e">
        <f ca="1">COUNTIFS(Table2[Level of Review Required],"*"&amp;$AC$27&amp;"*",Table2[Date Notified (Adjusted)],"&gt;="&amp;R$26,Table2[Date Notified (Adjusted)],"&lt;"&amp;S$26,Table2[Date Review Decision Made],"",Table2[Calculated Location],"*"&amp;$D28&amp;"*")/COUNTIFS(Table2[Level of Review Required],"*"&amp;$AC$27&amp;"*",Table2[Date Notified (Adjusted)],"&gt;="&amp;R$26,Table2[Date Notified (Adjusted)],"&lt;"&amp;S$26,Table2[Calculated Location],"*"&amp;$D28&amp;"*")</f>
        <v>#DIV/0!</v>
      </c>
      <c r="S28" s="164" t="e">
        <f ca="1">COUNTIFS(Table2[Level of Review Required],"*"&amp;$AC$27&amp;"*",Table2[Date Notified (Adjusted)],"&gt;="&amp;S$26,Table2[Date Notified (Adjusted)],"&lt;"&amp;T$26,Table2[Date Review Decision Made],"",Table2[Calculated Location],"*"&amp;$D28&amp;"*")/COUNTIFS(Table2[Level of Review Required],"*"&amp;$AC$27&amp;"*",Table2[Date Notified (Adjusted)],"&gt;="&amp;S$26,Table2[Date Notified (Adjusted)],"&lt;"&amp;T$26,Table2[Calculated Location],"*"&amp;$D28&amp;"*")</f>
        <v>#DIV/0!</v>
      </c>
      <c r="T28" s="164" t="e">
        <f ca="1">COUNTIFS(Table2[Level of Review Required],"*"&amp;$AC$27&amp;"*",Table2[Date Notified (Adjusted)],"&gt;="&amp;T$26,Table2[Date Notified (Adjusted)],"&lt;"&amp;U$26,Table2[Date Review Decision Made],"",Table2[Calculated Location],"*"&amp;$D28&amp;"*")/COUNTIFS(Table2[Level of Review Required],"*"&amp;$AC$27&amp;"*",Table2[Date Notified (Adjusted)],"&gt;="&amp;T$26,Table2[Date Notified (Adjusted)],"&lt;"&amp;U$26,Table2[Calculated Location],"*"&amp;$D28&amp;"*")</f>
        <v>#DIV/0!</v>
      </c>
      <c r="U28" s="161"/>
      <c r="V28" s="161"/>
      <c r="W28" s="228">
        <f ca="1">COUNTIFS(Table2[Level of Review Required],"*"&amp;$AC$27&amp;"*",Table2[Date Notified (Adjusted)],"&gt;="&amp;E$26,Table2[Date Notified (Adjusted)],"&lt;"&amp;U$26,Table2[Calculated Location],"*"&amp;$D28&amp;"*",Table2[Date Review Decision Made],"")</f>
        <v>0</v>
      </c>
      <c r="X28" s="229" t="e">
        <f t="shared" ref="X28:X45" ca="1" si="19">W28/Y28</f>
        <v>#DIV/0!</v>
      </c>
      <c r="Y28" s="237">
        <f ca="1">COUNTIFS(Table2[Level of Review Required],"*"&amp;$AC$27&amp;"*",Table2[Date Notified (Adjusted)],"&gt;="&amp;E$26,Table2[Date Notified (Adjusted)],"&lt;"&amp;U$26,Table2[Calculated Location],"*"&amp;$D28&amp;"*")</f>
        <v>0</v>
      </c>
    </row>
    <row r="29" spans="2:29" x14ac:dyDescent="0.25">
      <c r="B29" s="222" t="s">
        <v>257</v>
      </c>
      <c r="C29" s="162"/>
      <c r="D29" s="162" t="s">
        <v>119</v>
      </c>
      <c r="E29" s="163" t="e">
        <f ca="1">COUNTIFS(Table2[Level of Review Required],"*"&amp;$AC$27&amp;"*",Table2[Date Notified (Adjusted)],"&gt;="&amp;E$26,Table2[Date Notified (Adjusted)],"&lt;"&amp;F$26,Table2[Date Review Decision Made],"",Table2[Calculated Location],"*"&amp;$D29&amp;"*")/COUNTIFS(Table2[Level of Review Required],"*"&amp;$AC$27&amp;"*",Table2[Date Notified (Adjusted)],"&gt;="&amp;E$26,Table2[Date Notified (Adjusted)],"&lt;"&amp;F$26,Table2[Calculated Location],"*"&amp;$D29&amp;"*")</f>
        <v>#DIV/0!</v>
      </c>
      <c r="F29" s="164" t="e">
        <f ca="1">COUNTIFS(Table2[Level of Review Required],"*"&amp;$AC$27&amp;"*",Table2[Date Notified (Adjusted)],"&gt;="&amp;F$26,Table2[Date Notified (Adjusted)],"&lt;"&amp;G$26,Table2[Date Review Decision Made],"",Table2[Calculated Location],"*"&amp;$D29&amp;"*")/COUNTIFS(Table2[Level of Review Required],"*"&amp;$AC$27&amp;"*",Table2[Date Notified (Adjusted)],"&gt;="&amp;F$26,Table2[Date Notified (Adjusted)],"&lt;"&amp;G$26,Table2[Calculated Location],"*"&amp;$D29&amp;"*")</f>
        <v>#DIV/0!</v>
      </c>
      <c r="G29" s="164" t="e">
        <f ca="1">COUNTIFS(Table2[Level of Review Required],"*"&amp;$AC$27&amp;"*",Table2[Date Notified (Adjusted)],"&gt;="&amp;G$26,Table2[Date Notified (Adjusted)],"&lt;"&amp;H$26,Table2[Date Review Decision Made],"",Table2[Calculated Location],"*"&amp;$D29&amp;"*")/COUNTIFS(Table2[Level of Review Required],"*"&amp;$AC$27&amp;"*",Table2[Date Notified (Adjusted)],"&gt;="&amp;G$26,Table2[Date Notified (Adjusted)],"&lt;"&amp;H$26,Table2[Calculated Location],"*"&amp;$D29&amp;"*")</f>
        <v>#DIV/0!</v>
      </c>
      <c r="H29" s="164" t="e">
        <f ca="1">COUNTIFS(Table2[Level of Review Required],"*"&amp;$AC$27&amp;"*",Table2[Date Notified (Adjusted)],"&gt;="&amp;H$26,Table2[Date Notified (Adjusted)],"&lt;"&amp;I$26,Table2[Date Review Decision Made],"",Table2[Calculated Location],"*"&amp;$D29&amp;"*")/COUNTIFS(Table2[Level of Review Required],"*"&amp;$AC$27&amp;"*",Table2[Date Notified (Adjusted)],"&gt;="&amp;H$26,Table2[Date Notified (Adjusted)],"&lt;"&amp;I$26,Table2[Calculated Location],"*"&amp;$D29&amp;"*")</f>
        <v>#DIV/0!</v>
      </c>
      <c r="I29" s="164" t="e">
        <f ca="1">COUNTIFS(Table2[Level of Review Required],"*"&amp;$AC$27&amp;"*",Table2[Date Notified (Adjusted)],"&gt;="&amp;I$26,Table2[Date Notified (Adjusted)],"&lt;"&amp;J$26,Table2[Date Review Decision Made],"",Table2[Calculated Location],"*"&amp;$D29&amp;"*")/COUNTIFS(Table2[Level of Review Required],"*"&amp;$AC$27&amp;"*",Table2[Date Notified (Adjusted)],"&gt;="&amp;I$26,Table2[Date Notified (Adjusted)],"&lt;"&amp;J$26,Table2[Calculated Location],"*"&amp;$D29&amp;"*")</f>
        <v>#DIV/0!</v>
      </c>
      <c r="J29" s="164" t="e">
        <f ca="1">COUNTIFS(Table2[Level of Review Required],"*"&amp;$AC$27&amp;"*",Table2[Date Notified (Adjusted)],"&gt;="&amp;J$26,Table2[Date Notified (Adjusted)],"&lt;"&amp;K$26,Table2[Date Review Decision Made],"",Table2[Calculated Location],"*"&amp;$D29&amp;"*")/COUNTIFS(Table2[Level of Review Required],"*"&amp;$AC$27&amp;"*",Table2[Date Notified (Adjusted)],"&gt;="&amp;J$26,Table2[Date Notified (Adjusted)],"&lt;"&amp;K$26,Table2[Calculated Location],"*"&amp;$D29&amp;"*")</f>
        <v>#DIV/0!</v>
      </c>
      <c r="K29" s="164" t="e">
        <f ca="1">COUNTIFS(Table2[Level of Review Required],"*"&amp;$AC$27&amp;"*",Table2[Date Notified (Adjusted)],"&gt;="&amp;K$26,Table2[Date Notified (Adjusted)],"&lt;"&amp;L$26,Table2[Date Review Decision Made],"",Table2[Calculated Location],"*"&amp;$D29&amp;"*")/COUNTIFS(Table2[Level of Review Required],"*"&amp;$AC$27&amp;"*",Table2[Date Notified (Adjusted)],"&gt;="&amp;K$26,Table2[Date Notified (Adjusted)],"&lt;"&amp;L$26,Table2[Calculated Location],"*"&amp;$D29&amp;"*")</f>
        <v>#DIV/0!</v>
      </c>
      <c r="L29" s="164" t="e">
        <f ca="1">COUNTIFS(Table2[Level of Review Required],"*"&amp;$AC$27&amp;"*",Table2[Date Notified (Adjusted)],"&gt;="&amp;L$26,Table2[Date Notified (Adjusted)],"&lt;"&amp;M$26,Table2[Date Review Decision Made],"",Table2[Calculated Location],"*"&amp;$D29&amp;"*")/COUNTIFS(Table2[Level of Review Required],"*"&amp;$AC$27&amp;"*",Table2[Date Notified (Adjusted)],"&gt;="&amp;L$26,Table2[Date Notified (Adjusted)],"&lt;"&amp;M$26,Table2[Calculated Location],"*"&amp;$D29&amp;"*")</f>
        <v>#DIV/0!</v>
      </c>
      <c r="M29" s="164" t="e">
        <f ca="1">COUNTIFS(Table2[Level of Review Required],"*"&amp;$AC$27&amp;"*",Table2[Date Notified (Adjusted)],"&gt;="&amp;M$26,Table2[Date Notified (Adjusted)],"&lt;"&amp;N$26,Table2[Date Review Decision Made],"",Table2[Calculated Location],"*"&amp;$D29&amp;"*")/COUNTIFS(Table2[Level of Review Required],"*"&amp;$AC$27&amp;"*",Table2[Date Notified (Adjusted)],"&gt;="&amp;M$26,Table2[Date Notified (Adjusted)],"&lt;"&amp;N$26,Table2[Calculated Location],"*"&amp;$D29&amp;"*")</f>
        <v>#DIV/0!</v>
      </c>
      <c r="N29" s="164" t="e">
        <f ca="1">COUNTIFS(Table2[Level of Review Required],"*"&amp;$AC$27&amp;"*",Table2[Date Notified (Adjusted)],"&gt;="&amp;N$26,Table2[Date Notified (Adjusted)],"&lt;"&amp;O$26,Table2[Date Review Decision Made],"",Table2[Calculated Location],"*"&amp;$D29&amp;"*")/COUNTIFS(Table2[Level of Review Required],"*"&amp;$AC$27&amp;"*",Table2[Date Notified (Adjusted)],"&gt;="&amp;N$26,Table2[Date Notified (Adjusted)],"&lt;"&amp;O$26,Table2[Calculated Location],"*"&amp;$D29&amp;"*")</f>
        <v>#DIV/0!</v>
      </c>
      <c r="O29" s="164" t="e">
        <f ca="1">COUNTIFS(Table2[Level of Review Required],"*"&amp;$AC$27&amp;"*",Table2[Date Notified (Adjusted)],"&gt;="&amp;O$26,Table2[Date Notified (Adjusted)],"&lt;"&amp;P$26,Table2[Date Review Decision Made],"",Table2[Calculated Location],"*"&amp;$D29&amp;"*")/COUNTIFS(Table2[Level of Review Required],"*"&amp;$AC$27&amp;"*",Table2[Date Notified (Adjusted)],"&gt;="&amp;O$26,Table2[Date Notified (Adjusted)],"&lt;"&amp;P$26,Table2[Calculated Location],"*"&amp;$D29&amp;"*")</f>
        <v>#DIV/0!</v>
      </c>
      <c r="P29" s="164" t="e">
        <f ca="1">COUNTIFS(Table2[Level of Review Required],"*"&amp;$AC$27&amp;"*",Table2[Date Notified (Adjusted)],"&gt;="&amp;P$26,Table2[Date Notified (Adjusted)],"&lt;"&amp;Q$26,Table2[Date Review Decision Made],"",Table2[Calculated Location],"*"&amp;$D29&amp;"*")/COUNTIFS(Table2[Level of Review Required],"*"&amp;$AC$27&amp;"*",Table2[Date Notified (Adjusted)],"&gt;="&amp;P$26,Table2[Date Notified (Adjusted)],"&lt;"&amp;Q$26,Table2[Calculated Location],"*"&amp;$D29&amp;"*")</f>
        <v>#DIV/0!</v>
      </c>
      <c r="Q29" s="164" t="e">
        <f ca="1">COUNTIFS(Table2[Level of Review Required],"*"&amp;$AC$27&amp;"*",Table2[Date Notified (Adjusted)],"&gt;="&amp;Q$26,Table2[Date Notified (Adjusted)],"&lt;"&amp;R$26,Table2[Date Review Decision Made],"",Table2[Calculated Location],"*"&amp;$D29&amp;"*")/COUNTIFS(Table2[Level of Review Required],"*"&amp;$AC$27&amp;"*",Table2[Date Notified (Adjusted)],"&gt;="&amp;Q$26,Table2[Date Notified (Adjusted)],"&lt;"&amp;R$26,Table2[Calculated Location],"*"&amp;$D29&amp;"*")</f>
        <v>#DIV/0!</v>
      </c>
      <c r="R29" s="164" t="e">
        <f ca="1">COUNTIFS(Table2[Level of Review Required],"*"&amp;$AC$27&amp;"*",Table2[Date Notified (Adjusted)],"&gt;="&amp;R$26,Table2[Date Notified (Adjusted)],"&lt;"&amp;S$26,Table2[Date Review Decision Made],"",Table2[Calculated Location],"*"&amp;$D29&amp;"*")/COUNTIFS(Table2[Level of Review Required],"*"&amp;$AC$27&amp;"*",Table2[Date Notified (Adjusted)],"&gt;="&amp;R$26,Table2[Date Notified (Adjusted)],"&lt;"&amp;S$26,Table2[Calculated Location],"*"&amp;$D29&amp;"*")</f>
        <v>#DIV/0!</v>
      </c>
      <c r="S29" s="164" t="e">
        <f ca="1">COUNTIFS(Table2[Level of Review Required],"*"&amp;$AC$27&amp;"*",Table2[Date Notified (Adjusted)],"&gt;="&amp;S$26,Table2[Date Notified (Adjusted)],"&lt;"&amp;T$26,Table2[Date Review Decision Made],"",Table2[Calculated Location],"*"&amp;$D29&amp;"*")/COUNTIFS(Table2[Level of Review Required],"*"&amp;$AC$27&amp;"*",Table2[Date Notified (Adjusted)],"&gt;="&amp;S$26,Table2[Date Notified (Adjusted)],"&lt;"&amp;T$26,Table2[Calculated Location],"*"&amp;$D29&amp;"*")</f>
        <v>#DIV/0!</v>
      </c>
      <c r="T29" s="164" t="e">
        <f ca="1">COUNTIFS(Table2[Level of Review Required],"*"&amp;$AC$27&amp;"*",Table2[Date Notified (Adjusted)],"&gt;="&amp;T$26,Table2[Date Notified (Adjusted)],"&lt;"&amp;U$26,Table2[Date Review Decision Made],"",Table2[Calculated Location],"*"&amp;$D29&amp;"*")/COUNTIFS(Table2[Level of Review Required],"*"&amp;$AC$27&amp;"*",Table2[Date Notified (Adjusted)],"&gt;="&amp;T$26,Table2[Date Notified (Adjusted)],"&lt;"&amp;U$26,Table2[Calculated Location],"*"&amp;$D29&amp;"*")</f>
        <v>#DIV/0!</v>
      </c>
      <c r="U29" s="161"/>
      <c r="V29" s="161"/>
      <c r="W29" s="228">
        <f ca="1">COUNTIFS(Table2[Level of Review Required],"*"&amp;$AC$27&amp;"*",Table2[Date Notified (Adjusted)],"&gt;="&amp;E$26,Table2[Date Notified (Adjusted)],"&lt;"&amp;U$26,Table2[Calculated Location],"*"&amp;$D29&amp;"*",Table2[Date Review Decision Made],"")</f>
        <v>0</v>
      </c>
      <c r="X29" s="229" t="e">
        <f t="shared" ref="X29" ca="1" si="20">W29/Y29</f>
        <v>#DIV/0!</v>
      </c>
      <c r="Y29" s="237">
        <f ca="1">COUNTIFS(Table2[Level of Review Required],"*"&amp;$AC$27&amp;"*",Table2[Date Notified (Adjusted)],"&gt;="&amp;E$26,Table2[Date Notified (Adjusted)],"&lt;"&amp;U$26,Table2[Calculated Location],"*"&amp;$D29&amp;"*")</f>
        <v>0</v>
      </c>
    </row>
    <row r="30" spans="2:29" x14ac:dyDescent="0.25">
      <c r="B30" s="222" t="s">
        <v>258</v>
      </c>
      <c r="C30" s="161"/>
      <c r="D30" s="162" t="s">
        <v>120</v>
      </c>
      <c r="E30" s="163" t="e">
        <f ca="1">COUNTIFS(Table2[Level of Review Required],"*"&amp;$AC$27&amp;"*",Table2[Date Notified (Adjusted)],"&gt;="&amp;E$26,Table2[Date Notified (Adjusted)],"&lt;"&amp;F$26,Table2[Date Review Decision Made],"",Table2[Calculated Location],"*"&amp;$D30&amp;"*")/COUNTIFS(Table2[Level of Review Required],"*"&amp;$AC$27&amp;"*",Table2[Date Notified (Adjusted)],"&gt;="&amp;E$26,Table2[Date Notified (Adjusted)],"&lt;"&amp;F$26,Table2[Calculated Location],"*"&amp;$D30&amp;"*")</f>
        <v>#DIV/0!</v>
      </c>
      <c r="F30" s="164" t="e">
        <f ca="1">COUNTIFS(Table2[Level of Review Required],"*"&amp;$AC$27&amp;"*",Table2[Date Notified (Adjusted)],"&gt;="&amp;F$26,Table2[Date Notified (Adjusted)],"&lt;"&amp;G$26,Table2[Date Review Decision Made],"",Table2[Calculated Location],"*"&amp;$D30&amp;"*")/COUNTIFS(Table2[Level of Review Required],"*"&amp;$AC$27&amp;"*",Table2[Date Notified (Adjusted)],"&gt;="&amp;F$26,Table2[Date Notified (Adjusted)],"&lt;"&amp;G$26,Table2[Calculated Location],"*"&amp;$D30&amp;"*")</f>
        <v>#DIV/0!</v>
      </c>
      <c r="G30" s="164" t="e">
        <f ca="1">COUNTIFS(Table2[Level of Review Required],"*"&amp;$AC$27&amp;"*",Table2[Date Notified (Adjusted)],"&gt;="&amp;G$26,Table2[Date Notified (Adjusted)],"&lt;"&amp;H$26,Table2[Date Review Decision Made],"",Table2[Calculated Location],"*"&amp;$D30&amp;"*")/COUNTIFS(Table2[Level of Review Required],"*"&amp;$AC$27&amp;"*",Table2[Date Notified (Adjusted)],"&gt;="&amp;G$26,Table2[Date Notified (Adjusted)],"&lt;"&amp;H$26,Table2[Calculated Location],"*"&amp;$D30&amp;"*")</f>
        <v>#DIV/0!</v>
      </c>
      <c r="H30" s="164" t="e">
        <f ca="1">COUNTIFS(Table2[Level of Review Required],"*"&amp;$AC$27&amp;"*",Table2[Date Notified (Adjusted)],"&gt;="&amp;H$26,Table2[Date Notified (Adjusted)],"&lt;"&amp;I$26,Table2[Date Review Decision Made],"",Table2[Calculated Location],"*"&amp;$D30&amp;"*")/COUNTIFS(Table2[Level of Review Required],"*"&amp;$AC$27&amp;"*",Table2[Date Notified (Adjusted)],"&gt;="&amp;H$26,Table2[Date Notified (Adjusted)],"&lt;"&amp;I$26,Table2[Calculated Location],"*"&amp;$D30&amp;"*")</f>
        <v>#DIV/0!</v>
      </c>
      <c r="I30" s="164" t="e">
        <f ca="1">COUNTIFS(Table2[Level of Review Required],"*"&amp;$AC$27&amp;"*",Table2[Date Notified (Adjusted)],"&gt;="&amp;I$26,Table2[Date Notified (Adjusted)],"&lt;"&amp;J$26,Table2[Date Review Decision Made],"",Table2[Calculated Location],"*"&amp;$D30&amp;"*")/COUNTIFS(Table2[Level of Review Required],"*"&amp;$AC$27&amp;"*",Table2[Date Notified (Adjusted)],"&gt;="&amp;I$26,Table2[Date Notified (Adjusted)],"&lt;"&amp;J$26,Table2[Calculated Location],"*"&amp;$D30&amp;"*")</f>
        <v>#DIV/0!</v>
      </c>
      <c r="J30" s="164" t="e">
        <f ca="1">COUNTIFS(Table2[Level of Review Required],"*"&amp;$AC$27&amp;"*",Table2[Date Notified (Adjusted)],"&gt;="&amp;J$26,Table2[Date Notified (Adjusted)],"&lt;"&amp;K$26,Table2[Date Review Decision Made],"",Table2[Calculated Location],"*"&amp;$D30&amp;"*")/COUNTIFS(Table2[Level of Review Required],"*"&amp;$AC$27&amp;"*",Table2[Date Notified (Adjusted)],"&gt;="&amp;J$26,Table2[Date Notified (Adjusted)],"&lt;"&amp;K$26,Table2[Calculated Location],"*"&amp;$D30&amp;"*")</f>
        <v>#DIV/0!</v>
      </c>
      <c r="K30" s="164" t="e">
        <f ca="1">COUNTIFS(Table2[Level of Review Required],"*"&amp;$AC$27&amp;"*",Table2[Date Notified (Adjusted)],"&gt;="&amp;K$26,Table2[Date Notified (Adjusted)],"&lt;"&amp;L$26,Table2[Date Review Decision Made],"",Table2[Calculated Location],"*"&amp;$D30&amp;"*")/COUNTIFS(Table2[Level of Review Required],"*"&amp;$AC$27&amp;"*",Table2[Date Notified (Adjusted)],"&gt;="&amp;K$26,Table2[Date Notified (Adjusted)],"&lt;"&amp;L$26,Table2[Calculated Location],"*"&amp;$D30&amp;"*")</f>
        <v>#DIV/0!</v>
      </c>
      <c r="L30" s="164" t="e">
        <f ca="1">COUNTIFS(Table2[Level of Review Required],"*"&amp;$AC$27&amp;"*",Table2[Date Notified (Adjusted)],"&gt;="&amp;L$26,Table2[Date Notified (Adjusted)],"&lt;"&amp;M$26,Table2[Date Review Decision Made],"",Table2[Calculated Location],"*"&amp;$D30&amp;"*")/COUNTIFS(Table2[Level of Review Required],"*"&amp;$AC$27&amp;"*",Table2[Date Notified (Adjusted)],"&gt;="&amp;L$26,Table2[Date Notified (Adjusted)],"&lt;"&amp;M$26,Table2[Calculated Location],"*"&amp;$D30&amp;"*")</f>
        <v>#DIV/0!</v>
      </c>
      <c r="M30" s="164" t="e">
        <f ca="1">COUNTIFS(Table2[Level of Review Required],"*"&amp;$AC$27&amp;"*",Table2[Date Notified (Adjusted)],"&gt;="&amp;M$26,Table2[Date Notified (Adjusted)],"&lt;"&amp;N$26,Table2[Date Review Decision Made],"",Table2[Calculated Location],"*"&amp;$D30&amp;"*")/COUNTIFS(Table2[Level of Review Required],"*"&amp;$AC$27&amp;"*",Table2[Date Notified (Adjusted)],"&gt;="&amp;M$26,Table2[Date Notified (Adjusted)],"&lt;"&amp;N$26,Table2[Calculated Location],"*"&amp;$D30&amp;"*")</f>
        <v>#DIV/0!</v>
      </c>
      <c r="N30" s="164" t="e">
        <f ca="1">COUNTIFS(Table2[Level of Review Required],"*"&amp;$AC$27&amp;"*",Table2[Date Notified (Adjusted)],"&gt;="&amp;N$26,Table2[Date Notified (Adjusted)],"&lt;"&amp;O$26,Table2[Date Review Decision Made],"",Table2[Calculated Location],"*"&amp;$D30&amp;"*")/COUNTIFS(Table2[Level of Review Required],"*"&amp;$AC$27&amp;"*",Table2[Date Notified (Adjusted)],"&gt;="&amp;N$26,Table2[Date Notified (Adjusted)],"&lt;"&amp;O$26,Table2[Calculated Location],"*"&amp;$D30&amp;"*")</f>
        <v>#DIV/0!</v>
      </c>
      <c r="O30" s="164" t="e">
        <f ca="1">COUNTIFS(Table2[Level of Review Required],"*"&amp;$AC$27&amp;"*",Table2[Date Notified (Adjusted)],"&gt;="&amp;O$26,Table2[Date Notified (Adjusted)],"&lt;"&amp;P$26,Table2[Date Review Decision Made],"",Table2[Calculated Location],"*"&amp;$D30&amp;"*")/COUNTIFS(Table2[Level of Review Required],"*"&amp;$AC$27&amp;"*",Table2[Date Notified (Adjusted)],"&gt;="&amp;O$26,Table2[Date Notified (Adjusted)],"&lt;"&amp;P$26,Table2[Calculated Location],"*"&amp;$D30&amp;"*")</f>
        <v>#DIV/0!</v>
      </c>
      <c r="P30" s="164" t="e">
        <f ca="1">COUNTIFS(Table2[Level of Review Required],"*"&amp;$AC$27&amp;"*",Table2[Date Notified (Adjusted)],"&gt;="&amp;P$26,Table2[Date Notified (Adjusted)],"&lt;"&amp;Q$26,Table2[Date Review Decision Made],"",Table2[Calculated Location],"*"&amp;$D30&amp;"*")/COUNTIFS(Table2[Level of Review Required],"*"&amp;$AC$27&amp;"*",Table2[Date Notified (Adjusted)],"&gt;="&amp;P$26,Table2[Date Notified (Adjusted)],"&lt;"&amp;Q$26,Table2[Calculated Location],"*"&amp;$D30&amp;"*")</f>
        <v>#DIV/0!</v>
      </c>
      <c r="Q30" s="164" t="e">
        <f ca="1">COUNTIFS(Table2[Level of Review Required],"*"&amp;$AC$27&amp;"*",Table2[Date Notified (Adjusted)],"&gt;="&amp;Q$26,Table2[Date Notified (Adjusted)],"&lt;"&amp;R$26,Table2[Date Review Decision Made],"",Table2[Calculated Location],"*"&amp;$D30&amp;"*")/COUNTIFS(Table2[Level of Review Required],"*"&amp;$AC$27&amp;"*",Table2[Date Notified (Adjusted)],"&gt;="&amp;Q$26,Table2[Date Notified (Adjusted)],"&lt;"&amp;R$26,Table2[Calculated Location],"*"&amp;$D30&amp;"*")</f>
        <v>#DIV/0!</v>
      </c>
      <c r="R30" s="164" t="e">
        <f ca="1">COUNTIFS(Table2[Level of Review Required],"*"&amp;$AC$27&amp;"*",Table2[Date Notified (Adjusted)],"&gt;="&amp;R$26,Table2[Date Notified (Adjusted)],"&lt;"&amp;S$26,Table2[Date Review Decision Made],"",Table2[Calculated Location],"*"&amp;$D30&amp;"*")/COUNTIFS(Table2[Level of Review Required],"*"&amp;$AC$27&amp;"*",Table2[Date Notified (Adjusted)],"&gt;="&amp;R$26,Table2[Date Notified (Adjusted)],"&lt;"&amp;S$26,Table2[Calculated Location],"*"&amp;$D30&amp;"*")</f>
        <v>#DIV/0!</v>
      </c>
      <c r="S30" s="164" t="e">
        <f ca="1">COUNTIFS(Table2[Level of Review Required],"*"&amp;$AC$27&amp;"*",Table2[Date Notified (Adjusted)],"&gt;="&amp;S$26,Table2[Date Notified (Adjusted)],"&lt;"&amp;T$26,Table2[Date Review Decision Made],"",Table2[Calculated Location],"*"&amp;$D30&amp;"*")/COUNTIFS(Table2[Level of Review Required],"*"&amp;$AC$27&amp;"*",Table2[Date Notified (Adjusted)],"&gt;="&amp;S$26,Table2[Date Notified (Adjusted)],"&lt;"&amp;T$26,Table2[Calculated Location],"*"&amp;$D30&amp;"*")</f>
        <v>#DIV/0!</v>
      </c>
      <c r="T30" s="164" t="e">
        <f ca="1">COUNTIFS(Table2[Level of Review Required],"*"&amp;$AC$27&amp;"*",Table2[Date Notified (Adjusted)],"&gt;="&amp;T$26,Table2[Date Notified (Adjusted)],"&lt;"&amp;U$26,Table2[Date Review Decision Made],"",Table2[Calculated Location],"*"&amp;$D30&amp;"*")/COUNTIFS(Table2[Level of Review Required],"*"&amp;$AC$27&amp;"*",Table2[Date Notified (Adjusted)],"&gt;="&amp;T$26,Table2[Date Notified (Adjusted)],"&lt;"&amp;U$26,Table2[Calculated Location],"*"&amp;$D30&amp;"*")</f>
        <v>#DIV/0!</v>
      </c>
      <c r="U30" s="161"/>
      <c r="V30" s="161"/>
      <c r="W30" s="228">
        <f ca="1">COUNTIFS(Table2[Level of Review Required],"*"&amp;$AC$27&amp;"*",Table2[Date Notified (Adjusted)],"&gt;="&amp;E$26,Table2[Date Notified (Adjusted)],"&lt;"&amp;U$26,Table2[Calculated Location],"*"&amp;$D30&amp;"*",Table2[Date Review Decision Made],"")</f>
        <v>0</v>
      </c>
      <c r="X30" s="229" t="e">
        <f t="shared" ca="1" si="19"/>
        <v>#DIV/0!</v>
      </c>
      <c r="Y30" s="237">
        <f ca="1">COUNTIFS(Table2[Level of Review Required],"*"&amp;$AC$27&amp;"*",Table2[Date Notified (Adjusted)],"&gt;="&amp;E$26,Table2[Date Notified (Adjusted)],"&lt;"&amp;U$26,Table2[Calculated Location],"*"&amp;$D30&amp;"*")</f>
        <v>0</v>
      </c>
    </row>
    <row r="31" spans="2:29" x14ac:dyDescent="0.25">
      <c r="B31" s="222" t="s">
        <v>259</v>
      </c>
      <c r="C31" s="161"/>
      <c r="D31" s="162" t="s">
        <v>122</v>
      </c>
      <c r="E31" s="163" t="e">
        <f ca="1">COUNTIFS(Table2[Level of Review Required],"*"&amp;$AC$27&amp;"*",Table2[Date Notified (Adjusted)],"&gt;="&amp;E$26,Table2[Date Notified (Adjusted)],"&lt;"&amp;F$26,Table2[Date Review Decision Made],"",Table2[Calculated Location],"*"&amp;$D31&amp;"*")/COUNTIFS(Table2[Level of Review Required],"*"&amp;$AC$27&amp;"*",Table2[Date Notified (Adjusted)],"&gt;="&amp;E$26,Table2[Date Notified (Adjusted)],"&lt;"&amp;F$26,Table2[Calculated Location],"*"&amp;$D31&amp;"*")</f>
        <v>#DIV/0!</v>
      </c>
      <c r="F31" s="164" t="e">
        <f ca="1">COUNTIFS(Table2[Level of Review Required],"*"&amp;$AC$27&amp;"*",Table2[Date Notified (Adjusted)],"&gt;="&amp;F$26,Table2[Date Notified (Adjusted)],"&lt;"&amp;G$26,Table2[Date Review Decision Made],"",Table2[Calculated Location],"*"&amp;$D31&amp;"*")/COUNTIFS(Table2[Level of Review Required],"*"&amp;$AC$27&amp;"*",Table2[Date Notified (Adjusted)],"&gt;="&amp;F$26,Table2[Date Notified (Adjusted)],"&lt;"&amp;G$26,Table2[Calculated Location],"*"&amp;$D31&amp;"*")</f>
        <v>#DIV/0!</v>
      </c>
      <c r="G31" s="164" t="e">
        <f ca="1">COUNTIFS(Table2[Level of Review Required],"*"&amp;$AC$27&amp;"*",Table2[Date Notified (Adjusted)],"&gt;="&amp;G$26,Table2[Date Notified (Adjusted)],"&lt;"&amp;H$26,Table2[Date Review Decision Made],"",Table2[Calculated Location],"*"&amp;$D31&amp;"*")/COUNTIFS(Table2[Level of Review Required],"*"&amp;$AC$27&amp;"*",Table2[Date Notified (Adjusted)],"&gt;="&amp;G$26,Table2[Date Notified (Adjusted)],"&lt;"&amp;H$26,Table2[Calculated Location],"*"&amp;$D31&amp;"*")</f>
        <v>#DIV/0!</v>
      </c>
      <c r="H31" s="164" t="e">
        <f ca="1">COUNTIFS(Table2[Level of Review Required],"*"&amp;$AC$27&amp;"*",Table2[Date Notified (Adjusted)],"&gt;="&amp;H$26,Table2[Date Notified (Adjusted)],"&lt;"&amp;I$26,Table2[Date Review Decision Made],"",Table2[Calculated Location],"*"&amp;$D31&amp;"*")/COUNTIFS(Table2[Level of Review Required],"*"&amp;$AC$27&amp;"*",Table2[Date Notified (Adjusted)],"&gt;="&amp;H$26,Table2[Date Notified (Adjusted)],"&lt;"&amp;I$26,Table2[Calculated Location],"*"&amp;$D31&amp;"*")</f>
        <v>#DIV/0!</v>
      </c>
      <c r="I31" s="164" t="e">
        <f ca="1">COUNTIFS(Table2[Level of Review Required],"*"&amp;$AC$27&amp;"*",Table2[Date Notified (Adjusted)],"&gt;="&amp;I$26,Table2[Date Notified (Adjusted)],"&lt;"&amp;J$26,Table2[Date Review Decision Made],"",Table2[Calculated Location],"*"&amp;$D31&amp;"*")/COUNTIFS(Table2[Level of Review Required],"*"&amp;$AC$27&amp;"*",Table2[Date Notified (Adjusted)],"&gt;="&amp;I$26,Table2[Date Notified (Adjusted)],"&lt;"&amp;J$26,Table2[Calculated Location],"*"&amp;$D31&amp;"*")</f>
        <v>#DIV/0!</v>
      </c>
      <c r="J31" s="164" t="e">
        <f ca="1">COUNTIFS(Table2[Level of Review Required],"*"&amp;$AC$27&amp;"*",Table2[Date Notified (Adjusted)],"&gt;="&amp;J$26,Table2[Date Notified (Adjusted)],"&lt;"&amp;K$26,Table2[Date Review Decision Made],"",Table2[Calculated Location],"*"&amp;$D31&amp;"*")/COUNTIFS(Table2[Level of Review Required],"*"&amp;$AC$27&amp;"*",Table2[Date Notified (Adjusted)],"&gt;="&amp;J$26,Table2[Date Notified (Adjusted)],"&lt;"&amp;K$26,Table2[Calculated Location],"*"&amp;$D31&amp;"*")</f>
        <v>#DIV/0!</v>
      </c>
      <c r="K31" s="164" t="e">
        <f ca="1">COUNTIFS(Table2[Level of Review Required],"*"&amp;$AC$27&amp;"*",Table2[Date Notified (Adjusted)],"&gt;="&amp;K$26,Table2[Date Notified (Adjusted)],"&lt;"&amp;L$26,Table2[Date Review Decision Made],"",Table2[Calculated Location],"*"&amp;$D31&amp;"*")/COUNTIFS(Table2[Level of Review Required],"*"&amp;$AC$27&amp;"*",Table2[Date Notified (Adjusted)],"&gt;="&amp;K$26,Table2[Date Notified (Adjusted)],"&lt;"&amp;L$26,Table2[Calculated Location],"*"&amp;$D31&amp;"*")</f>
        <v>#DIV/0!</v>
      </c>
      <c r="L31" s="164" t="e">
        <f ca="1">COUNTIFS(Table2[Level of Review Required],"*"&amp;$AC$27&amp;"*",Table2[Date Notified (Adjusted)],"&gt;="&amp;L$26,Table2[Date Notified (Adjusted)],"&lt;"&amp;M$26,Table2[Date Review Decision Made],"",Table2[Calculated Location],"*"&amp;$D31&amp;"*")/COUNTIFS(Table2[Level of Review Required],"*"&amp;$AC$27&amp;"*",Table2[Date Notified (Adjusted)],"&gt;="&amp;L$26,Table2[Date Notified (Adjusted)],"&lt;"&amp;M$26,Table2[Calculated Location],"*"&amp;$D31&amp;"*")</f>
        <v>#DIV/0!</v>
      </c>
      <c r="M31" s="164" t="e">
        <f ca="1">COUNTIFS(Table2[Level of Review Required],"*"&amp;$AC$27&amp;"*",Table2[Date Notified (Adjusted)],"&gt;="&amp;M$26,Table2[Date Notified (Adjusted)],"&lt;"&amp;N$26,Table2[Date Review Decision Made],"",Table2[Calculated Location],"*"&amp;$D31&amp;"*")/COUNTIFS(Table2[Level of Review Required],"*"&amp;$AC$27&amp;"*",Table2[Date Notified (Adjusted)],"&gt;="&amp;M$26,Table2[Date Notified (Adjusted)],"&lt;"&amp;N$26,Table2[Calculated Location],"*"&amp;$D31&amp;"*")</f>
        <v>#DIV/0!</v>
      </c>
      <c r="N31" s="164" t="e">
        <f ca="1">COUNTIFS(Table2[Level of Review Required],"*"&amp;$AC$27&amp;"*",Table2[Date Notified (Adjusted)],"&gt;="&amp;N$26,Table2[Date Notified (Adjusted)],"&lt;"&amp;O$26,Table2[Date Review Decision Made],"",Table2[Calculated Location],"*"&amp;$D31&amp;"*")/COUNTIFS(Table2[Level of Review Required],"*"&amp;$AC$27&amp;"*",Table2[Date Notified (Adjusted)],"&gt;="&amp;N$26,Table2[Date Notified (Adjusted)],"&lt;"&amp;O$26,Table2[Calculated Location],"*"&amp;$D31&amp;"*")</f>
        <v>#DIV/0!</v>
      </c>
      <c r="O31" s="164" t="e">
        <f ca="1">COUNTIFS(Table2[Level of Review Required],"*"&amp;$AC$27&amp;"*",Table2[Date Notified (Adjusted)],"&gt;="&amp;O$26,Table2[Date Notified (Adjusted)],"&lt;"&amp;P$26,Table2[Date Review Decision Made],"",Table2[Calculated Location],"*"&amp;$D31&amp;"*")/COUNTIFS(Table2[Level of Review Required],"*"&amp;$AC$27&amp;"*",Table2[Date Notified (Adjusted)],"&gt;="&amp;O$26,Table2[Date Notified (Adjusted)],"&lt;"&amp;P$26,Table2[Calculated Location],"*"&amp;$D31&amp;"*")</f>
        <v>#DIV/0!</v>
      </c>
      <c r="P31" s="164" t="e">
        <f ca="1">COUNTIFS(Table2[Level of Review Required],"*"&amp;$AC$27&amp;"*",Table2[Date Notified (Adjusted)],"&gt;="&amp;P$26,Table2[Date Notified (Adjusted)],"&lt;"&amp;Q$26,Table2[Date Review Decision Made],"",Table2[Calculated Location],"*"&amp;$D31&amp;"*")/COUNTIFS(Table2[Level of Review Required],"*"&amp;$AC$27&amp;"*",Table2[Date Notified (Adjusted)],"&gt;="&amp;P$26,Table2[Date Notified (Adjusted)],"&lt;"&amp;Q$26,Table2[Calculated Location],"*"&amp;$D31&amp;"*")</f>
        <v>#DIV/0!</v>
      </c>
      <c r="Q31" s="164" t="e">
        <f ca="1">COUNTIFS(Table2[Level of Review Required],"*"&amp;$AC$27&amp;"*",Table2[Date Notified (Adjusted)],"&gt;="&amp;Q$26,Table2[Date Notified (Adjusted)],"&lt;"&amp;R$26,Table2[Date Review Decision Made],"",Table2[Calculated Location],"*"&amp;$D31&amp;"*")/COUNTIFS(Table2[Level of Review Required],"*"&amp;$AC$27&amp;"*",Table2[Date Notified (Adjusted)],"&gt;="&amp;Q$26,Table2[Date Notified (Adjusted)],"&lt;"&amp;R$26,Table2[Calculated Location],"*"&amp;$D31&amp;"*")</f>
        <v>#DIV/0!</v>
      </c>
      <c r="R31" s="164" t="e">
        <f ca="1">COUNTIFS(Table2[Level of Review Required],"*"&amp;$AC$27&amp;"*",Table2[Date Notified (Adjusted)],"&gt;="&amp;R$26,Table2[Date Notified (Adjusted)],"&lt;"&amp;S$26,Table2[Date Review Decision Made],"",Table2[Calculated Location],"*"&amp;$D31&amp;"*")/COUNTIFS(Table2[Level of Review Required],"*"&amp;$AC$27&amp;"*",Table2[Date Notified (Adjusted)],"&gt;="&amp;R$26,Table2[Date Notified (Adjusted)],"&lt;"&amp;S$26,Table2[Calculated Location],"*"&amp;$D31&amp;"*")</f>
        <v>#DIV/0!</v>
      </c>
      <c r="S31" s="164" t="e">
        <f ca="1">COUNTIFS(Table2[Level of Review Required],"*"&amp;$AC$27&amp;"*",Table2[Date Notified (Adjusted)],"&gt;="&amp;S$26,Table2[Date Notified (Adjusted)],"&lt;"&amp;T$26,Table2[Date Review Decision Made],"",Table2[Calculated Location],"*"&amp;$D31&amp;"*")/COUNTIFS(Table2[Level of Review Required],"*"&amp;$AC$27&amp;"*",Table2[Date Notified (Adjusted)],"&gt;="&amp;S$26,Table2[Date Notified (Adjusted)],"&lt;"&amp;T$26,Table2[Calculated Location],"*"&amp;$D31&amp;"*")</f>
        <v>#DIV/0!</v>
      </c>
      <c r="T31" s="164" t="e">
        <f ca="1">COUNTIFS(Table2[Level of Review Required],"*"&amp;$AC$27&amp;"*",Table2[Date Notified (Adjusted)],"&gt;="&amp;T$26,Table2[Date Notified (Adjusted)],"&lt;"&amp;U$26,Table2[Date Review Decision Made],"",Table2[Calculated Location],"*"&amp;$D31&amp;"*")/COUNTIFS(Table2[Level of Review Required],"*"&amp;$AC$27&amp;"*",Table2[Date Notified (Adjusted)],"&gt;="&amp;T$26,Table2[Date Notified (Adjusted)],"&lt;"&amp;U$26,Table2[Calculated Location],"*"&amp;$D31&amp;"*")</f>
        <v>#DIV/0!</v>
      </c>
      <c r="U31" s="165"/>
      <c r="V31" s="161"/>
      <c r="W31" s="228">
        <f ca="1">COUNTIFS(Table2[Level of Review Required],"*"&amp;$AC$27&amp;"*",Table2[Date Notified (Adjusted)],"&gt;="&amp;E$26,Table2[Date Notified (Adjusted)],"&lt;"&amp;U$26,Table2[Calculated Location],"*"&amp;$D31&amp;"*",Table2[Date Review Decision Made],"")</f>
        <v>0</v>
      </c>
      <c r="X31" s="229" t="e">
        <f t="shared" ca="1" si="19"/>
        <v>#DIV/0!</v>
      </c>
      <c r="Y31" s="237">
        <f ca="1">COUNTIFS(Table2[Level of Review Required],"*"&amp;$AC$27&amp;"*",Table2[Date Notified (Adjusted)],"&gt;="&amp;E$26,Table2[Date Notified (Adjusted)],"&lt;"&amp;U$26,Table2[Calculated Location],"*"&amp;$D31&amp;"*")</f>
        <v>0</v>
      </c>
    </row>
    <row r="32" spans="2:29" x14ac:dyDescent="0.25">
      <c r="B32" s="222" t="s">
        <v>260</v>
      </c>
      <c r="C32" s="161"/>
      <c r="D32" s="162" t="s">
        <v>123</v>
      </c>
      <c r="E32" s="163" t="e">
        <f ca="1">COUNTIFS(Table2[Level of Review Required],"*"&amp;$AC$27&amp;"*",Table2[Date Notified (Adjusted)],"&gt;="&amp;E$26,Table2[Date Notified (Adjusted)],"&lt;"&amp;F$26,Table2[Date Review Decision Made],"",Table2[Calculated Location],"*"&amp;$D32&amp;"*")/COUNTIFS(Table2[Level of Review Required],"*"&amp;$AC$27&amp;"*",Table2[Date Notified (Adjusted)],"&gt;="&amp;E$26,Table2[Date Notified (Adjusted)],"&lt;"&amp;F$26,Table2[Calculated Location],"*"&amp;$D32&amp;"*")</f>
        <v>#DIV/0!</v>
      </c>
      <c r="F32" s="164" t="e">
        <f ca="1">COUNTIFS(Table2[Level of Review Required],"*"&amp;$AC$27&amp;"*",Table2[Date Notified (Adjusted)],"&gt;="&amp;F$26,Table2[Date Notified (Adjusted)],"&lt;"&amp;G$26,Table2[Date Review Decision Made],"",Table2[Calculated Location],"*"&amp;$D32&amp;"*")/COUNTIFS(Table2[Level of Review Required],"*"&amp;$AC$27&amp;"*",Table2[Date Notified (Adjusted)],"&gt;="&amp;F$26,Table2[Date Notified (Adjusted)],"&lt;"&amp;G$26,Table2[Calculated Location],"*"&amp;$D32&amp;"*")</f>
        <v>#DIV/0!</v>
      </c>
      <c r="G32" s="164" t="e">
        <f ca="1">COUNTIFS(Table2[Level of Review Required],"*"&amp;$AC$27&amp;"*",Table2[Date Notified (Adjusted)],"&gt;="&amp;G$26,Table2[Date Notified (Adjusted)],"&lt;"&amp;H$26,Table2[Date Review Decision Made],"",Table2[Calculated Location],"*"&amp;$D32&amp;"*")/COUNTIFS(Table2[Level of Review Required],"*"&amp;$AC$27&amp;"*",Table2[Date Notified (Adjusted)],"&gt;="&amp;G$26,Table2[Date Notified (Adjusted)],"&lt;"&amp;H$26,Table2[Calculated Location],"*"&amp;$D32&amp;"*")</f>
        <v>#DIV/0!</v>
      </c>
      <c r="H32" s="164" t="e">
        <f ca="1">COUNTIFS(Table2[Level of Review Required],"*"&amp;$AC$27&amp;"*",Table2[Date Notified (Adjusted)],"&gt;="&amp;H$26,Table2[Date Notified (Adjusted)],"&lt;"&amp;I$26,Table2[Date Review Decision Made],"",Table2[Calculated Location],"*"&amp;$D32&amp;"*")/COUNTIFS(Table2[Level of Review Required],"*"&amp;$AC$27&amp;"*",Table2[Date Notified (Adjusted)],"&gt;="&amp;H$26,Table2[Date Notified (Adjusted)],"&lt;"&amp;I$26,Table2[Calculated Location],"*"&amp;$D32&amp;"*")</f>
        <v>#DIV/0!</v>
      </c>
      <c r="I32" s="164" t="e">
        <f ca="1">COUNTIFS(Table2[Level of Review Required],"*"&amp;$AC$27&amp;"*",Table2[Date Notified (Adjusted)],"&gt;="&amp;I$26,Table2[Date Notified (Adjusted)],"&lt;"&amp;J$26,Table2[Date Review Decision Made],"",Table2[Calculated Location],"*"&amp;$D32&amp;"*")/COUNTIFS(Table2[Level of Review Required],"*"&amp;$AC$27&amp;"*",Table2[Date Notified (Adjusted)],"&gt;="&amp;I$26,Table2[Date Notified (Adjusted)],"&lt;"&amp;J$26,Table2[Calculated Location],"*"&amp;$D32&amp;"*")</f>
        <v>#DIV/0!</v>
      </c>
      <c r="J32" s="164" t="e">
        <f ca="1">COUNTIFS(Table2[Level of Review Required],"*"&amp;$AC$27&amp;"*",Table2[Date Notified (Adjusted)],"&gt;="&amp;J$26,Table2[Date Notified (Adjusted)],"&lt;"&amp;K$26,Table2[Date Review Decision Made],"",Table2[Calculated Location],"*"&amp;$D32&amp;"*")/COUNTIFS(Table2[Level of Review Required],"*"&amp;$AC$27&amp;"*",Table2[Date Notified (Adjusted)],"&gt;="&amp;J$26,Table2[Date Notified (Adjusted)],"&lt;"&amp;K$26,Table2[Calculated Location],"*"&amp;$D32&amp;"*")</f>
        <v>#DIV/0!</v>
      </c>
      <c r="K32" s="164" t="e">
        <f ca="1">COUNTIFS(Table2[Level of Review Required],"*"&amp;$AC$27&amp;"*",Table2[Date Notified (Adjusted)],"&gt;="&amp;K$26,Table2[Date Notified (Adjusted)],"&lt;"&amp;L$26,Table2[Date Review Decision Made],"",Table2[Calculated Location],"*"&amp;$D32&amp;"*")/COUNTIFS(Table2[Level of Review Required],"*"&amp;$AC$27&amp;"*",Table2[Date Notified (Adjusted)],"&gt;="&amp;K$26,Table2[Date Notified (Adjusted)],"&lt;"&amp;L$26,Table2[Calculated Location],"*"&amp;$D32&amp;"*")</f>
        <v>#DIV/0!</v>
      </c>
      <c r="L32" s="164" t="e">
        <f ca="1">COUNTIFS(Table2[Level of Review Required],"*"&amp;$AC$27&amp;"*",Table2[Date Notified (Adjusted)],"&gt;="&amp;L$26,Table2[Date Notified (Adjusted)],"&lt;"&amp;M$26,Table2[Date Review Decision Made],"",Table2[Calculated Location],"*"&amp;$D32&amp;"*")/COUNTIFS(Table2[Level of Review Required],"*"&amp;$AC$27&amp;"*",Table2[Date Notified (Adjusted)],"&gt;="&amp;L$26,Table2[Date Notified (Adjusted)],"&lt;"&amp;M$26,Table2[Calculated Location],"*"&amp;$D32&amp;"*")</f>
        <v>#DIV/0!</v>
      </c>
      <c r="M32" s="164" t="e">
        <f ca="1">COUNTIFS(Table2[Level of Review Required],"*"&amp;$AC$27&amp;"*",Table2[Date Notified (Adjusted)],"&gt;="&amp;M$26,Table2[Date Notified (Adjusted)],"&lt;"&amp;N$26,Table2[Date Review Decision Made],"",Table2[Calculated Location],"*"&amp;$D32&amp;"*")/COUNTIFS(Table2[Level of Review Required],"*"&amp;$AC$27&amp;"*",Table2[Date Notified (Adjusted)],"&gt;="&amp;M$26,Table2[Date Notified (Adjusted)],"&lt;"&amp;N$26,Table2[Calculated Location],"*"&amp;$D32&amp;"*")</f>
        <v>#DIV/0!</v>
      </c>
      <c r="N32" s="164" t="e">
        <f ca="1">COUNTIFS(Table2[Level of Review Required],"*"&amp;$AC$27&amp;"*",Table2[Date Notified (Adjusted)],"&gt;="&amp;N$26,Table2[Date Notified (Adjusted)],"&lt;"&amp;O$26,Table2[Date Review Decision Made],"",Table2[Calculated Location],"*"&amp;$D32&amp;"*")/COUNTIFS(Table2[Level of Review Required],"*"&amp;$AC$27&amp;"*",Table2[Date Notified (Adjusted)],"&gt;="&amp;N$26,Table2[Date Notified (Adjusted)],"&lt;"&amp;O$26,Table2[Calculated Location],"*"&amp;$D32&amp;"*")</f>
        <v>#DIV/0!</v>
      </c>
      <c r="O32" s="164" t="e">
        <f ca="1">COUNTIFS(Table2[Level of Review Required],"*"&amp;$AC$27&amp;"*",Table2[Date Notified (Adjusted)],"&gt;="&amp;O$26,Table2[Date Notified (Adjusted)],"&lt;"&amp;P$26,Table2[Date Review Decision Made],"",Table2[Calculated Location],"*"&amp;$D32&amp;"*")/COUNTIFS(Table2[Level of Review Required],"*"&amp;$AC$27&amp;"*",Table2[Date Notified (Adjusted)],"&gt;="&amp;O$26,Table2[Date Notified (Adjusted)],"&lt;"&amp;P$26,Table2[Calculated Location],"*"&amp;$D32&amp;"*")</f>
        <v>#DIV/0!</v>
      </c>
      <c r="P32" s="164" t="e">
        <f ca="1">COUNTIFS(Table2[Level of Review Required],"*"&amp;$AC$27&amp;"*",Table2[Date Notified (Adjusted)],"&gt;="&amp;P$26,Table2[Date Notified (Adjusted)],"&lt;"&amp;Q$26,Table2[Date Review Decision Made],"",Table2[Calculated Location],"*"&amp;$D32&amp;"*")/COUNTIFS(Table2[Level of Review Required],"*"&amp;$AC$27&amp;"*",Table2[Date Notified (Adjusted)],"&gt;="&amp;P$26,Table2[Date Notified (Adjusted)],"&lt;"&amp;Q$26,Table2[Calculated Location],"*"&amp;$D32&amp;"*")</f>
        <v>#DIV/0!</v>
      </c>
      <c r="Q32" s="164" t="e">
        <f ca="1">COUNTIFS(Table2[Level of Review Required],"*"&amp;$AC$27&amp;"*",Table2[Date Notified (Adjusted)],"&gt;="&amp;Q$26,Table2[Date Notified (Adjusted)],"&lt;"&amp;R$26,Table2[Date Review Decision Made],"",Table2[Calculated Location],"*"&amp;$D32&amp;"*")/COUNTIFS(Table2[Level of Review Required],"*"&amp;$AC$27&amp;"*",Table2[Date Notified (Adjusted)],"&gt;="&amp;Q$26,Table2[Date Notified (Adjusted)],"&lt;"&amp;R$26,Table2[Calculated Location],"*"&amp;$D32&amp;"*")</f>
        <v>#DIV/0!</v>
      </c>
      <c r="R32" s="164" t="e">
        <f ca="1">COUNTIFS(Table2[Level of Review Required],"*"&amp;$AC$27&amp;"*",Table2[Date Notified (Adjusted)],"&gt;="&amp;R$26,Table2[Date Notified (Adjusted)],"&lt;"&amp;S$26,Table2[Date Review Decision Made],"",Table2[Calculated Location],"*"&amp;$D32&amp;"*")/COUNTIFS(Table2[Level of Review Required],"*"&amp;$AC$27&amp;"*",Table2[Date Notified (Adjusted)],"&gt;="&amp;R$26,Table2[Date Notified (Adjusted)],"&lt;"&amp;S$26,Table2[Calculated Location],"*"&amp;$D32&amp;"*")</f>
        <v>#DIV/0!</v>
      </c>
      <c r="S32" s="164" t="e">
        <f ca="1">COUNTIFS(Table2[Level of Review Required],"*"&amp;$AC$27&amp;"*",Table2[Date Notified (Adjusted)],"&gt;="&amp;S$26,Table2[Date Notified (Adjusted)],"&lt;"&amp;T$26,Table2[Date Review Decision Made],"",Table2[Calculated Location],"*"&amp;$D32&amp;"*")/COUNTIFS(Table2[Level of Review Required],"*"&amp;$AC$27&amp;"*",Table2[Date Notified (Adjusted)],"&gt;="&amp;S$26,Table2[Date Notified (Adjusted)],"&lt;"&amp;T$26,Table2[Calculated Location],"*"&amp;$D32&amp;"*")</f>
        <v>#DIV/0!</v>
      </c>
      <c r="T32" s="164" t="e">
        <f ca="1">COUNTIFS(Table2[Level of Review Required],"*"&amp;$AC$27&amp;"*",Table2[Date Notified (Adjusted)],"&gt;="&amp;T$26,Table2[Date Notified (Adjusted)],"&lt;"&amp;U$26,Table2[Date Review Decision Made],"",Table2[Calculated Location],"*"&amp;$D32&amp;"*")/COUNTIFS(Table2[Level of Review Required],"*"&amp;$AC$27&amp;"*",Table2[Date Notified (Adjusted)],"&gt;="&amp;T$26,Table2[Date Notified (Adjusted)],"&lt;"&amp;U$26,Table2[Calculated Location],"*"&amp;$D32&amp;"*")</f>
        <v>#DIV/0!</v>
      </c>
      <c r="U32" s="165"/>
      <c r="V32" s="161"/>
      <c r="W32" s="228">
        <f ca="1">COUNTIFS(Table2[Level of Review Required],"*"&amp;$AC$27&amp;"*",Table2[Date Notified (Adjusted)],"&gt;="&amp;E$26,Table2[Date Notified (Adjusted)],"&lt;"&amp;U$26,Table2[Calculated Location],"*"&amp;$D32&amp;"*",Table2[Date Review Decision Made],"")</f>
        <v>0</v>
      </c>
      <c r="X32" s="229" t="e">
        <f t="shared" ca="1" si="19"/>
        <v>#DIV/0!</v>
      </c>
      <c r="Y32" s="237">
        <f ca="1">COUNTIFS(Table2[Level of Review Required],"*"&amp;$AC$27&amp;"*",Table2[Date Notified (Adjusted)],"&gt;="&amp;E$26,Table2[Date Notified (Adjusted)],"&lt;"&amp;U$26,Table2[Calculated Location],"*"&amp;$D32&amp;"*")</f>
        <v>0</v>
      </c>
    </row>
    <row r="33" spans="2:25" x14ac:dyDescent="0.25">
      <c r="B33" s="222" t="s">
        <v>261</v>
      </c>
      <c r="C33" s="161"/>
      <c r="D33" s="162" t="s">
        <v>117</v>
      </c>
      <c r="E33" s="163" t="e">
        <f ca="1">COUNTIFS(Table2[Level of Review Required],"*"&amp;$AC$27&amp;"*",Table2[Date Notified (Adjusted)],"&gt;="&amp;E$26,Table2[Date Notified (Adjusted)],"&lt;"&amp;F$26,Table2[Date Review Decision Made],"",Table2[Calculated Location],"*"&amp;$D33&amp;"*")/COUNTIFS(Table2[Level of Review Required],"*"&amp;$AC$27&amp;"*",Table2[Date Notified (Adjusted)],"&gt;="&amp;E$26,Table2[Date Notified (Adjusted)],"&lt;"&amp;F$26,Table2[Calculated Location],"*"&amp;$D33&amp;"*")</f>
        <v>#DIV/0!</v>
      </c>
      <c r="F33" s="164" t="e">
        <f ca="1">COUNTIFS(Table2[Level of Review Required],"*"&amp;$AC$27&amp;"*",Table2[Date Notified (Adjusted)],"&gt;="&amp;F$26,Table2[Date Notified (Adjusted)],"&lt;"&amp;G$26,Table2[Date Review Decision Made],"",Table2[Calculated Location],"*"&amp;$D33&amp;"*")/COUNTIFS(Table2[Level of Review Required],"*"&amp;$AC$27&amp;"*",Table2[Date Notified (Adjusted)],"&gt;="&amp;F$26,Table2[Date Notified (Adjusted)],"&lt;"&amp;G$26,Table2[Calculated Location],"*"&amp;$D33&amp;"*")</f>
        <v>#DIV/0!</v>
      </c>
      <c r="G33" s="164" t="e">
        <f ca="1">COUNTIFS(Table2[Level of Review Required],"*"&amp;$AC$27&amp;"*",Table2[Date Notified (Adjusted)],"&gt;="&amp;G$26,Table2[Date Notified (Adjusted)],"&lt;"&amp;H$26,Table2[Date Review Decision Made],"",Table2[Calculated Location],"*"&amp;$D33&amp;"*")/COUNTIFS(Table2[Level of Review Required],"*"&amp;$AC$27&amp;"*",Table2[Date Notified (Adjusted)],"&gt;="&amp;G$26,Table2[Date Notified (Adjusted)],"&lt;"&amp;H$26,Table2[Calculated Location],"*"&amp;$D33&amp;"*")</f>
        <v>#DIV/0!</v>
      </c>
      <c r="H33" s="164" t="e">
        <f ca="1">COUNTIFS(Table2[Level of Review Required],"*"&amp;$AC$27&amp;"*",Table2[Date Notified (Adjusted)],"&gt;="&amp;H$26,Table2[Date Notified (Adjusted)],"&lt;"&amp;I$26,Table2[Date Review Decision Made],"",Table2[Calculated Location],"*"&amp;$D33&amp;"*")/COUNTIFS(Table2[Level of Review Required],"*"&amp;$AC$27&amp;"*",Table2[Date Notified (Adjusted)],"&gt;="&amp;H$26,Table2[Date Notified (Adjusted)],"&lt;"&amp;I$26,Table2[Calculated Location],"*"&amp;$D33&amp;"*")</f>
        <v>#DIV/0!</v>
      </c>
      <c r="I33" s="164" t="e">
        <f ca="1">COUNTIFS(Table2[Level of Review Required],"*"&amp;$AC$27&amp;"*",Table2[Date Notified (Adjusted)],"&gt;="&amp;I$26,Table2[Date Notified (Adjusted)],"&lt;"&amp;J$26,Table2[Date Review Decision Made],"",Table2[Calculated Location],"*"&amp;$D33&amp;"*")/COUNTIFS(Table2[Level of Review Required],"*"&amp;$AC$27&amp;"*",Table2[Date Notified (Adjusted)],"&gt;="&amp;I$26,Table2[Date Notified (Adjusted)],"&lt;"&amp;J$26,Table2[Calculated Location],"*"&amp;$D33&amp;"*")</f>
        <v>#DIV/0!</v>
      </c>
      <c r="J33" s="164" t="e">
        <f ca="1">COUNTIFS(Table2[Level of Review Required],"*"&amp;$AC$27&amp;"*",Table2[Date Notified (Adjusted)],"&gt;="&amp;J$26,Table2[Date Notified (Adjusted)],"&lt;"&amp;K$26,Table2[Date Review Decision Made],"",Table2[Calculated Location],"*"&amp;$D33&amp;"*")/COUNTIFS(Table2[Level of Review Required],"*"&amp;$AC$27&amp;"*",Table2[Date Notified (Adjusted)],"&gt;="&amp;J$26,Table2[Date Notified (Adjusted)],"&lt;"&amp;K$26,Table2[Calculated Location],"*"&amp;$D33&amp;"*")</f>
        <v>#DIV/0!</v>
      </c>
      <c r="K33" s="164" t="e">
        <f ca="1">COUNTIFS(Table2[Level of Review Required],"*"&amp;$AC$27&amp;"*",Table2[Date Notified (Adjusted)],"&gt;="&amp;K$26,Table2[Date Notified (Adjusted)],"&lt;"&amp;L$26,Table2[Date Review Decision Made],"",Table2[Calculated Location],"*"&amp;$D33&amp;"*")/COUNTIFS(Table2[Level of Review Required],"*"&amp;$AC$27&amp;"*",Table2[Date Notified (Adjusted)],"&gt;="&amp;K$26,Table2[Date Notified (Adjusted)],"&lt;"&amp;L$26,Table2[Calculated Location],"*"&amp;$D33&amp;"*")</f>
        <v>#DIV/0!</v>
      </c>
      <c r="L33" s="164" t="e">
        <f ca="1">COUNTIFS(Table2[Level of Review Required],"*"&amp;$AC$27&amp;"*",Table2[Date Notified (Adjusted)],"&gt;="&amp;L$26,Table2[Date Notified (Adjusted)],"&lt;"&amp;M$26,Table2[Date Review Decision Made],"",Table2[Calculated Location],"*"&amp;$D33&amp;"*")/COUNTIFS(Table2[Level of Review Required],"*"&amp;$AC$27&amp;"*",Table2[Date Notified (Adjusted)],"&gt;="&amp;L$26,Table2[Date Notified (Adjusted)],"&lt;"&amp;M$26,Table2[Calculated Location],"*"&amp;$D33&amp;"*")</f>
        <v>#DIV/0!</v>
      </c>
      <c r="M33" s="164" t="e">
        <f ca="1">COUNTIFS(Table2[Level of Review Required],"*"&amp;$AC$27&amp;"*",Table2[Date Notified (Adjusted)],"&gt;="&amp;M$26,Table2[Date Notified (Adjusted)],"&lt;"&amp;N$26,Table2[Date Review Decision Made],"",Table2[Calculated Location],"*"&amp;$D33&amp;"*")/COUNTIFS(Table2[Level of Review Required],"*"&amp;$AC$27&amp;"*",Table2[Date Notified (Adjusted)],"&gt;="&amp;M$26,Table2[Date Notified (Adjusted)],"&lt;"&amp;N$26,Table2[Calculated Location],"*"&amp;$D33&amp;"*")</f>
        <v>#DIV/0!</v>
      </c>
      <c r="N33" s="164" t="e">
        <f ca="1">COUNTIFS(Table2[Level of Review Required],"*"&amp;$AC$27&amp;"*",Table2[Date Notified (Adjusted)],"&gt;="&amp;N$26,Table2[Date Notified (Adjusted)],"&lt;"&amp;O$26,Table2[Date Review Decision Made],"",Table2[Calculated Location],"*"&amp;$D33&amp;"*")/COUNTIFS(Table2[Level of Review Required],"*"&amp;$AC$27&amp;"*",Table2[Date Notified (Adjusted)],"&gt;="&amp;N$26,Table2[Date Notified (Adjusted)],"&lt;"&amp;O$26,Table2[Calculated Location],"*"&amp;$D33&amp;"*")</f>
        <v>#DIV/0!</v>
      </c>
      <c r="O33" s="164" t="e">
        <f ca="1">COUNTIFS(Table2[Level of Review Required],"*"&amp;$AC$27&amp;"*",Table2[Date Notified (Adjusted)],"&gt;="&amp;O$26,Table2[Date Notified (Adjusted)],"&lt;"&amp;P$26,Table2[Date Review Decision Made],"",Table2[Calculated Location],"*"&amp;$D33&amp;"*")/COUNTIFS(Table2[Level of Review Required],"*"&amp;$AC$27&amp;"*",Table2[Date Notified (Adjusted)],"&gt;="&amp;O$26,Table2[Date Notified (Adjusted)],"&lt;"&amp;P$26,Table2[Calculated Location],"*"&amp;$D33&amp;"*")</f>
        <v>#DIV/0!</v>
      </c>
      <c r="P33" s="164" t="e">
        <f ca="1">COUNTIFS(Table2[Level of Review Required],"*"&amp;$AC$27&amp;"*",Table2[Date Notified (Adjusted)],"&gt;="&amp;P$26,Table2[Date Notified (Adjusted)],"&lt;"&amp;Q$26,Table2[Date Review Decision Made],"",Table2[Calculated Location],"*"&amp;$D33&amp;"*")/COUNTIFS(Table2[Level of Review Required],"*"&amp;$AC$27&amp;"*",Table2[Date Notified (Adjusted)],"&gt;="&amp;P$26,Table2[Date Notified (Adjusted)],"&lt;"&amp;Q$26,Table2[Calculated Location],"*"&amp;$D33&amp;"*")</f>
        <v>#DIV/0!</v>
      </c>
      <c r="Q33" s="164" t="e">
        <f ca="1">COUNTIFS(Table2[Level of Review Required],"*"&amp;$AC$27&amp;"*",Table2[Date Notified (Adjusted)],"&gt;="&amp;Q$26,Table2[Date Notified (Adjusted)],"&lt;"&amp;R$26,Table2[Date Review Decision Made],"",Table2[Calculated Location],"*"&amp;$D33&amp;"*")/COUNTIFS(Table2[Level of Review Required],"*"&amp;$AC$27&amp;"*",Table2[Date Notified (Adjusted)],"&gt;="&amp;Q$26,Table2[Date Notified (Adjusted)],"&lt;"&amp;R$26,Table2[Calculated Location],"*"&amp;$D33&amp;"*")</f>
        <v>#DIV/0!</v>
      </c>
      <c r="R33" s="164" t="e">
        <f ca="1">COUNTIFS(Table2[Level of Review Required],"*"&amp;$AC$27&amp;"*",Table2[Date Notified (Adjusted)],"&gt;="&amp;R$26,Table2[Date Notified (Adjusted)],"&lt;"&amp;S$26,Table2[Date Review Decision Made],"",Table2[Calculated Location],"*"&amp;$D33&amp;"*")/COUNTIFS(Table2[Level of Review Required],"*"&amp;$AC$27&amp;"*",Table2[Date Notified (Adjusted)],"&gt;="&amp;R$26,Table2[Date Notified (Adjusted)],"&lt;"&amp;S$26,Table2[Calculated Location],"*"&amp;$D33&amp;"*")</f>
        <v>#DIV/0!</v>
      </c>
      <c r="S33" s="164" t="e">
        <f ca="1">COUNTIFS(Table2[Level of Review Required],"*"&amp;$AC$27&amp;"*",Table2[Date Notified (Adjusted)],"&gt;="&amp;S$26,Table2[Date Notified (Adjusted)],"&lt;"&amp;T$26,Table2[Date Review Decision Made],"",Table2[Calculated Location],"*"&amp;$D33&amp;"*")/COUNTIFS(Table2[Level of Review Required],"*"&amp;$AC$27&amp;"*",Table2[Date Notified (Adjusted)],"&gt;="&amp;S$26,Table2[Date Notified (Adjusted)],"&lt;"&amp;T$26,Table2[Calculated Location],"*"&amp;$D33&amp;"*")</f>
        <v>#DIV/0!</v>
      </c>
      <c r="T33" s="164" t="e">
        <f ca="1">COUNTIFS(Table2[Level of Review Required],"*"&amp;$AC$27&amp;"*",Table2[Date Notified (Adjusted)],"&gt;="&amp;T$26,Table2[Date Notified (Adjusted)],"&lt;"&amp;U$26,Table2[Date Review Decision Made],"",Table2[Calculated Location],"*"&amp;$D33&amp;"*")/COUNTIFS(Table2[Level of Review Required],"*"&amp;$AC$27&amp;"*",Table2[Date Notified (Adjusted)],"&gt;="&amp;T$26,Table2[Date Notified (Adjusted)],"&lt;"&amp;U$26,Table2[Calculated Location],"*"&amp;$D33&amp;"*")</f>
        <v>#DIV/0!</v>
      </c>
      <c r="U33" s="165"/>
      <c r="V33" s="161"/>
      <c r="W33" s="228">
        <f ca="1">COUNTIFS(Table2[Level of Review Required],"*"&amp;$AC$27&amp;"*",Table2[Date Notified (Adjusted)],"&gt;="&amp;E$26,Table2[Date Notified (Adjusted)],"&lt;"&amp;U$26,Table2[Calculated Location],"*"&amp;$D33&amp;"*",Table2[Date Review Decision Made],"")</f>
        <v>0</v>
      </c>
      <c r="X33" s="229" t="e">
        <f t="shared" ca="1" si="19"/>
        <v>#DIV/0!</v>
      </c>
      <c r="Y33" s="237">
        <f ca="1">COUNTIFS(Table2[Level of Review Required],"*"&amp;$AC$27&amp;"*",Table2[Date Notified (Adjusted)],"&gt;="&amp;E$26,Table2[Date Notified (Adjusted)],"&lt;"&amp;U$26,Table2[Calculated Location],"*"&amp;$D33&amp;"*")</f>
        <v>0</v>
      </c>
    </row>
    <row r="34" spans="2:25" x14ac:dyDescent="0.25">
      <c r="B34" s="224" t="s">
        <v>262</v>
      </c>
      <c r="C34" s="166"/>
      <c r="D34" s="167" t="s">
        <v>104</v>
      </c>
      <c r="E34" s="168" t="e">
        <f ca="1">COUNTIFS(Table2[Level of Review Required],"*"&amp;$AC$27&amp;"*",Table2[Date Notified (Adjusted)],"&gt;="&amp;E$26,Table2[Date Notified (Adjusted)],"&lt;"&amp;F$26,Table2[Date Review Decision Made],"",Table2[Calculated Location],"*"&amp;$D34&amp;"*")/COUNTIFS(Table2[Level of Review Required],"*"&amp;$AC$27&amp;"*",Table2[Date Notified (Adjusted)],"&gt;="&amp;E$26,Table2[Date Notified (Adjusted)],"&lt;"&amp;F$26,Table2[Calculated Location],"*"&amp;$D34&amp;"*")</f>
        <v>#DIV/0!</v>
      </c>
      <c r="F34" s="169" t="e">
        <f ca="1">COUNTIFS(Table2[Level of Review Required],"*"&amp;$AC$27&amp;"*",Table2[Date Notified (Adjusted)],"&gt;="&amp;F$26,Table2[Date Notified (Adjusted)],"&lt;"&amp;G$26,Table2[Date Review Decision Made],"",Table2[Calculated Location],"*"&amp;$D34&amp;"*")/COUNTIFS(Table2[Level of Review Required],"*"&amp;$AC$27&amp;"*",Table2[Date Notified (Adjusted)],"&gt;="&amp;F$26,Table2[Date Notified (Adjusted)],"&lt;"&amp;G$26,Table2[Calculated Location],"*"&amp;$D34&amp;"*")</f>
        <v>#DIV/0!</v>
      </c>
      <c r="G34" s="169" t="e">
        <f ca="1">COUNTIFS(Table2[Level of Review Required],"*"&amp;$AC$27&amp;"*",Table2[Date Notified (Adjusted)],"&gt;="&amp;G$26,Table2[Date Notified (Adjusted)],"&lt;"&amp;H$26,Table2[Date Review Decision Made],"",Table2[Calculated Location],"*"&amp;$D34&amp;"*")/COUNTIFS(Table2[Level of Review Required],"*"&amp;$AC$27&amp;"*",Table2[Date Notified (Adjusted)],"&gt;="&amp;G$26,Table2[Date Notified (Adjusted)],"&lt;"&amp;H$26,Table2[Calculated Location],"*"&amp;$D34&amp;"*")</f>
        <v>#DIV/0!</v>
      </c>
      <c r="H34" s="169" t="e">
        <f ca="1">COUNTIFS(Table2[Level of Review Required],"*"&amp;$AC$27&amp;"*",Table2[Date Notified (Adjusted)],"&gt;="&amp;H$26,Table2[Date Notified (Adjusted)],"&lt;"&amp;I$26,Table2[Date Review Decision Made],"",Table2[Calculated Location],"*"&amp;$D34&amp;"*")/COUNTIFS(Table2[Level of Review Required],"*"&amp;$AC$27&amp;"*",Table2[Date Notified (Adjusted)],"&gt;="&amp;H$26,Table2[Date Notified (Adjusted)],"&lt;"&amp;I$26,Table2[Calculated Location],"*"&amp;$D34&amp;"*")</f>
        <v>#DIV/0!</v>
      </c>
      <c r="I34" s="169" t="e">
        <f ca="1">COUNTIFS(Table2[Level of Review Required],"*"&amp;$AC$27&amp;"*",Table2[Date Notified (Adjusted)],"&gt;="&amp;I$26,Table2[Date Notified (Adjusted)],"&lt;"&amp;J$26,Table2[Date Review Decision Made],"",Table2[Calculated Location],"*"&amp;$D34&amp;"*")/COUNTIFS(Table2[Level of Review Required],"*"&amp;$AC$27&amp;"*",Table2[Date Notified (Adjusted)],"&gt;="&amp;I$26,Table2[Date Notified (Adjusted)],"&lt;"&amp;J$26,Table2[Calculated Location],"*"&amp;$D34&amp;"*")</f>
        <v>#DIV/0!</v>
      </c>
      <c r="J34" s="169" t="e">
        <f ca="1">COUNTIFS(Table2[Level of Review Required],"*"&amp;$AC$27&amp;"*",Table2[Date Notified (Adjusted)],"&gt;="&amp;J$26,Table2[Date Notified (Adjusted)],"&lt;"&amp;K$26,Table2[Date Review Decision Made],"",Table2[Calculated Location],"*"&amp;$D34&amp;"*")/COUNTIFS(Table2[Level of Review Required],"*"&amp;$AC$27&amp;"*",Table2[Date Notified (Adjusted)],"&gt;="&amp;J$26,Table2[Date Notified (Adjusted)],"&lt;"&amp;K$26,Table2[Calculated Location],"*"&amp;$D34&amp;"*")</f>
        <v>#DIV/0!</v>
      </c>
      <c r="K34" s="169" t="e">
        <f ca="1">COUNTIFS(Table2[Level of Review Required],"*"&amp;$AC$27&amp;"*",Table2[Date Notified (Adjusted)],"&gt;="&amp;K$26,Table2[Date Notified (Adjusted)],"&lt;"&amp;L$26,Table2[Date Review Decision Made],"",Table2[Calculated Location],"*"&amp;$D34&amp;"*")/COUNTIFS(Table2[Level of Review Required],"*"&amp;$AC$27&amp;"*",Table2[Date Notified (Adjusted)],"&gt;="&amp;K$26,Table2[Date Notified (Adjusted)],"&lt;"&amp;L$26,Table2[Calculated Location],"*"&amp;$D34&amp;"*")</f>
        <v>#DIV/0!</v>
      </c>
      <c r="L34" s="169" t="e">
        <f ca="1">COUNTIFS(Table2[Level of Review Required],"*"&amp;$AC$27&amp;"*",Table2[Date Notified (Adjusted)],"&gt;="&amp;L$26,Table2[Date Notified (Adjusted)],"&lt;"&amp;M$26,Table2[Date Review Decision Made],"",Table2[Calculated Location],"*"&amp;$D34&amp;"*")/COUNTIFS(Table2[Level of Review Required],"*"&amp;$AC$27&amp;"*",Table2[Date Notified (Adjusted)],"&gt;="&amp;L$26,Table2[Date Notified (Adjusted)],"&lt;"&amp;M$26,Table2[Calculated Location],"*"&amp;$D34&amp;"*")</f>
        <v>#DIV/0!</v>
      </c>
      <c r="M34" s="169" t="e">
        <f ca="1">COUNTIFS(Table2[Level of Review Required],"*"&amp;$AC$27&amp;"*",Table2[Date Notified (Adjusted)],"&gt;="&amp;M$26,Table2[Date Notified (Adjusted)],"&lt;"&amp;N$26,Table2[Date Review Decision Made],"",Table2[Calculated Location],"*"&amp;$D34&amp;"*")/COUNTIFS(Table2[Level of Review Required],"*"&amp;$AC$27&amp;"*",Table2[Date Notified (Adjusted)],"&gt;="&amp;M$26,Table2[Date Notified (Adjusted)],"&lt;"&amp;N$26,Table2[Calculated Location],"*"&amp;$D34&amp;"*")</f>
        <v>#DIV/0!</v>
      </c>
      <c r="N34" s="169" t="e">
        <f ca="1">COUNTIFS(Table2[Level of Review Required],"*"&amp;$AC$27&amp;"*",Table2[Date Notified (Adjusted)],"&gt;="&amp;N$26,Table2[Date Notified (Adjusted)],"&lt;"&amp;O$26,Table2[Date Review Decision Made],"",Table2[Calculated Location],"*"&amp;$D34&amp;"*")/COUNTIFS(Table2[Level of Review Required],"*"&amp;$AC$27&amp;"*",Table2[Date Notified (Adjusted)],"&gt;="&amp;N$26,Table2[Date Notified (Adjusted)],"&lt;"&amp;O$26,Table2[Calculated Location],"*"&amp;$D34&amp;"*")</f>
        <v>#DIV/0!</v>
      </c>
      <c r="O34" s="169" t="e">
        <f ca="1">COUNTIFS(Table2[Level of Review Required],"*"&amp;$AC$27&amp;"*",Table2[Date Notified (Adjusted)],"&gt;="&amp;O$26,Table2[Date Notified (Adjusted)],"&lt;"&amp;P$26,Table2[Date Review Decision Made],"",Table2[Calculated Location],"*"&amp;$D34&amp;"*")/COUNTIFS(Table2[Level of Review Required],"*"&amp;$AC$27&amp;"*",Table2[Date Notified (Adjusted)],"&gt;="&amp;O$26,Table2[Date Notified (Adjusted)],"&lt;"&amp;P$26,Table2[Calculated Location],"*"&amp;$D34&amp;"*")</f>
        <v>#DIV/0!</v>
      </c>
      <c r="P34" s="169" t="e">
        <f ca="1">COUNTIFS(Table2[Level of Review Required],"*"&amp;$AC$27&amp;"*",Table2[Date Notified (Adjusted)],"&gt;="&amp;P$26,Table2[Date Notified (Adjusted)],"&lt;"&amp;Q$26,Table2[Date Review Decision Made],"",Table2[Calculated Location],"*"&amp;$D34&amp;"*")/COUNTIFS(Table2[Level of Review Required],"*"&amp;$AC$27&amp;"*",Table2[Date Notified (Adjusted)],"&gt;="&amp;P$26,Table2[Date Notified (Adjusted)],"&lt;"&amp;Q$26,Table2[Calculated Location],"*"&amp;$D34&amp;"*")</f>
        <v>#DIV/0!</v>
      </c>
      <c r="Q34" s="169" t="e">
        <f ca="1">COUNTIFS(Table2[Level of Review Required],"*"&amp;$AC$27&amp;"*",Table2[Date Notified (Adjusted)],"&gt;="&amp;Q$26,Table2[Date Notified (Adjusted)],"&lt;"&amp;R$26,Table2[Date Review Decision Made],"",Table2[Calculated Location],"*"&amp;$D34&amp;"*")/COUNTIFS(Table2[Level of Review Required],"*"&amp;$AC$27&amp;"*",Table2[Date Notified (Adjusted)],"&gt;="&amp;Q$26,Table2[Date Notified (Adjusted)],"&lt;"&amp;R$26,Table2[Calculated Location],"*"&amp;$D34&amp;"*")</f>
        <v>#DIV/0!</v>
      </c>
      <c r="R34" s="169" t="e">
        <f ca="1">COUNTIFS(Table2[Level of Review Required],"*"&amp;$AC$27&amp;"*",Table2[Date Notified (Adjusted)],"&gt;="&amp;R$26,Table2[Date Notified (Adjusted)],"&lt;"&amp;S$26,Table2[Date Review Decision Made],"",Table2[Calculated Location],"*"&amp;$D34&amp;"*")/COUNTIFS(Table2[Level of Review Required],"*"&amp;$AC$27&amp;"*",Table2[Date Notified (Adjusted)],"&gt;="&amp;R$26,Table2[Date Notified (Adjusted)],"&lt;"&amp;S$26,Table2[Calculated Location],"*"&amp;$D34&amp;"*")</f>
        <v>#DIV/0!</v>
      </c>
      <c r="S34" s="169" t="e">
        <f ca="1">COUNTIFS(Table2[Level of Review Required],"*"&amp;$AC$27&amp;"*",Table2[Date Notified (Adjusted)],"&gt;="&amp;S$26,Table2[Date Notified (Adjusted)],"&lt;"&amp;T$26,Table2[Date Review Decision Made],"",Table2[Calculated Location],"*"&amp;$D34&amp;"*")/COUNTIFS(Table2[Level of Review Required],"*"&amp;$AC$27&amp;"*",Table2[Date Notified (Adjusted)],"&gt;="&amp;S$26,Table2[Date Notified (Adjusted)],"&lt;"&amp;T$26,Table2[Calculated Location],"*"&amp;$D34&amp;"*")</f>
        <v>#DIV/0!</v>
      </c>
      <c r="T34" s="169" t="e">
        <f ca="1">COUNTIFS(Table2[Level of Review Required],"*"&amp;$AC$27&amp;"*",Table2[Date Notified (Adjusted)],"&gt;="&amp;T$26,Table2[Date Notified (Adjusted)],"&lt;"&amp;U$26,Table2[Date Review Decision Made],"",Table2[Calculated Location],"*"&amp;$D34&amp;"*")/COUNTIFS(Table2[Level of Review Required],"*"&amp;$AC$27&amp;"*",Table2[Date Notified (Adjusted)],"&gt;="&amp;T$26,Table2[Date Notified (Adjusted)],"&lt;"&amp;U$26,Table2[Calculated Location],"*"&amp;$D34&amp;"*")</f>
        <v>#DIV/0!</v>
      </c>
      <c r="U34" s="170"/>
      <c r="V34" s="166"/>
      <c r="W34" s="230">
        <f ca="1">COUNTIFS(Table2[Level of Review Required],"*"&amp;$AC$27&amp;"*",Table2[Date Notified (Adjusted)],"&gt;="&amp;E$26,Table2[Date Notified (Adjusted)],"&lt;"&amp;U$26,Table2[Calculated Location],"*"&amp;$D34&amp;"*",Table2[Date Review Decision Made],"")</f>
        <v>0</v>
      </c>
      <c r="X34" s="231" t="e">
        <f t="shared" ca="1" si="19"/>
        <v>#DIV/0!</v>
      </c>
      <c r="Y34" s="238">
        <f ca="1">COUNTIFS(Table2[Level of Review Required],"*"&amp;$AC$27&amp;"*",Table2[Date Notified (Adjusted)],"&gt;="&amp;E$26,Table2[Date Notified (Adjusted)],"&lt;"&amp;U$26,Table2[Calculated Location],"*"&amp;$D34&amp;"*")</f>
        <v>0</v>
      </c>
    </row>
    <row r="35" spans="2:25" x14ac:dyDescent="0.25">
      <c r="B35" s="211" t="s">
        <v>154</v>
      </c>
      <c r="C35" s="13"/>
      <c r="D35" s="210"/>
      <c r="E35" s="172"/>
      <c r="F35" s="173"/>
      <c r="G35" s="173"/>
      <c r="H35" s="173"/>
      <c r="I35" s="173"/>
      <c r="J35" s="173"/>
      <c r="K35" s="173"/>
      <c r="L35" s="173"/>
      <c r="M35" s="173"/>
      <c r="N35" s="173"/>
      <c r="O35" s="173"/>
      <c r="P35" s="173"/>
      <c r="Q35" s="173"/>
      <c r="R35" s="173"/>
      <c r="S35" s="173"/>
      <c r="T35" s="173"/>
      <c r="U35" s="174"/>
      <c r="V35" s="174"/>
      <c r="W35" s="174">
        <f ca="1">SUM(W27:W34)</f>
        <v>0</v>
      </c>
      <c r="X35" s="173" t="e">
        <f ca="1">W35/Y35</f>
        <v>#DIV/0!</v>
      </c>
      <c r="Y35" s="212">
        <f ca="1">SUM(Y27:Y34)</f>
        <v>0</v>
      </c>
    </row>
    <row r="36" spans="2:25" x14ac:dyDescent="0.25">
      <c r="B36" s="220" t="s">
        <v>105</v>
      </c>
      <c r="C36" s="157"/>
      <c r="D36" s="158" t="s">
        <v>124</v>
      </c>
      <c r="E36" s="159" t="e">
        <f ca="1">COUNTIFS(Table2[Level of Review Required],"*"&amp;$AC$27&amp;"*",Table2[Date Notified (Adjusted)],"&gt;="&amp;E$26,Table2[Date Notified (Adjusted)],"&lt;"&amp;F$26,Table2[Date Review Decision Made],"",Table2[Calculated Location],"*"&amp;$D36&amp;"*")/COUNTIFS(Table2[Level of Review Required],"*"&amp;$AC$27&amp;"*",Table2[Date Notified (Adjusted)],"&gt;="&amp;E$26,Table2[Date Notified (Adjusted)],"&lt;"&amp;F$26,Table2[Calculated Location],"*"&amp;$D36&amp;"*")</f>
        <v>#DIV/0!</v>
      </c>
      <c r="F36" s="160" t="e">
        <f ca="1">COUNTIFS(Table2[Level of Review Required],"*"&amp;$AC$27&amp;"*",Table2[Date Notified (Adjusted)],"&gt;="&amp;F$26,Table2[Date Notified (Adjusted)],"&lt;"&amp;G$26,Table2[Date Review Decision Made],"",Table2[Calculated Location],"*"&amp;$D36&amp;"*")/COUNTIFS(Table2[Level of Review Required],"*"&amp;$AC$27&amp;"*",Table2[Date Notified (Adjusted)],"&gt;="&amp;F$26,Table2[Date Notified (Adjusted)],"&lt;"&amp;G$26,Table2[Calculated Location],"*"&amp;$D36&amp;"*")</f>
        <v>#DIV/0!</v>
      </c>
      <c r="G36" s="160" t="e">
        <f ca="1">COUNTIFS(Table2[Level of Review Required],"*"&amp;$AC$27&amp;"*",Table2[Date Notified (Adjusted)],"&gt;="&amp;G$26,Table2[Date Notified (Adjusted)],"&lt;"&amp;H$26,Table2[Date Review Decision Made],"",Table2[Calculated Location],"*"&amp;$D36&amp;"*")/COUNTIFS(Table2[Level of Review Required],"*"&amp;$AC$27&amp;"*",Table2[Date Notified (Adjusted)],"&gt;="&amp;G$26,Table2[Date Notified (Adjusted)],"&lt;"&amp;H$26,Table2[Calculated Location],"*"&amp;$D36&amp;"*")</f>
        <v>#DIV/0!</v>
      </c>
      <c r="H36" s="160" t="e">
        <f ca="1">COUNTIFS(Table2[Level of Review Required],"*"&amp;$AC$27&amp;"*",Table2[Date Notified (Adjusted)],"&gt;="&amp;H$26,Table2[Date Notified (Adjusted)],"&lt;"&amp;I$26,Table2[Date Review Decision Made],"",Table2[Calculated Location],"*"&amp;$D36&amp;"*")/COUNTIFS(Table2[Level of Review Required],"*"&amp;$AC$27&amp;"*",Table2[Date Notified (Adjusted)],"&gt;="&amp;H$26,Table2[Date Notified (Adjusted)],"&lt;"&amp;I$26,Table2[Calculated Location],"*"&amp;$D36&amp;"*")</f>
        <v>#DIV/0!</v>
      </c>
      <c r="I36" s="160" t="e">
        <f ca="1">COUNTIFS(Table2[Level of Review Required],"*"&amp;$AC$27&amp;"*",Table2[Date Notified (Adjusted)],"&gt;="&amp;I$26,Table2[Date Notified (Adjusted)],"&lt;"&amp;J$26,Table2[Date Review Decision Made],"",Table2[Calculated Location],"*"&amp;$D36&amp;"*")/COUNTIFS(Table2[Level of Review Required],"*"&amp;$AC$27&amp;"*",Table2[Date Notified (Adjusted)],"&gt;="&amp;I$26,Table2[Date Notified (Adjusted)],"&lt;"&amp;J$26,Table2[Calculated Location],"*"&amp;$D36&amp;"*")</f>
        <v>#DIV/0!</v>
      </c>
      <c r="J36" s="160" t="e">
        <f ca="1">COUNTIFS(Table2[Level of Review Required],"*"&amp;$AC$27&amp;"*",Table2[Date Notified (Adjusted)],"&gt;="&amp;J$26,Table2[Date Notified (Adjusted)],"&lt;"&amp;K$26,Table2[Date Review Decision Made],"",Table2[Calculated Location],"*"&amp;$D36&amp;"*")/COUNTIFS(Table2[Level of Review Required],"*"&amp;$AC$27&amp;"*",Table2[Date Notified (Adjusted)],"&gt;="&amp;J$26,Table2[Date Notified (Adjusted)],"&lt;"&amp;K$26,Table2[Calculated Location],"*"&amp;$D36&amp;"*")</f>
        <v>#DIV/0!</v>
      </c>
      <c r="K36" s="160" t="e">
        <f ca="1">COUNTIFS(Table2[Level of Review Required],"*"&amp;$AC$27&amp;"*",Table2[Date Notified (Adjusted)],"&gt;="&amp;K$26,Table2[Date Notified (Adjusted)],"&lt;"&amp;L$26,Table2[Date Review Decision Made],"",Table2[Calculated Location],"*"&amp;$D36&amp;"*")/COUNTIFS(Table2[Level of Review Required],"*"&amp;$AC$27&amp;"*",Table2[Date Notified (Adjusted)],"&gt;="&amp;K$26,Table2[Date Notified (Adjusted)],"&lt;"&amp;L$26,Table2[Calculated Location],"*"&amp;$D36&amp;"*")</f>
        <v>#DIV/0!</v>
      </c>
      <c r="L36" s="160" t="e">
        <f ca="1">COUNTIFS(Table2[Level of Review Required],"*"&amp;$AC$27&amp;"*",Table2[Date Notified (Adjusted)],"&gt;="&amp;L$26,Table2[Date Notified (Adjusted)],"&lt;"&amp;M$26,Table2[Date Review Decision Made],"",Table2[Calculated Location],"*"&amp;$D36&amp;"*")/COUNTIFS(Table2[Level of Review Required],"*"&amp;$AC$27&amp;"*",Table2[Date Notified (Adjusted)],"&gt;="&amp;L$26,Table2[Date Notified (Adjusted)],"&lt;"&amp;M$26,Table2[Calculated Location],"*"&amp;$D36&amp;"*")</f>
        <v>#DIV/0!</v>
      </c>
      <c r="M36" s="160" t="e">
        <f ca="1">COUNTIFS(Table2[Level of Review Required],"*"&amp;$AC$27&amp;"*",Table2[Date Notified (Adjusted)],"&gt;="&amp;M$26,Table2[Date Notified (Adjusted)],"&lt;"&amp;N$26,Table2[Date Review Decision Made],"",Table2[Calculated Location],"*"&amp;$D36&amp;"*")/COUNTIFS(Table2[Level of Review Required],"*"&amp;$AC$27&amp;"*",Table2[Date Notified (Adjusted)],"&gt;="&amp;M$26,Table2[Date Notified (Adjusted)],"&lt;"&amp;N$26,Table2[Calculated Location],"*"&amp;$D36&amp;"*")</f>
        <v>#DIV/0!</v>
      </c>
      <c r="N36" s="160" t="e">
        <f ca="1">COUNTIFS(Table2[Level of Review Required],"*"&amp;$AC$27&amp;"*",Table2[Date Notified (Adjusted)],"&gt;="&amp;N$26,Table2[Date Notified (Adjusted)],"&lt;"&amp;O$26,Table2[Date Review Decision Made],"",Table2[Calculated Location],"*"&amp;$D36&amp;"*")/COUNTIFS(Table2[Level of Review Required],"*"&amp;$AC$27&amp;"*",Table2[Date Notified (Adjusted)],"&gt;="&amp;N$26,Table2[Date Notified (Adjusted)],"&lt;"&amp;O$26,Table2[Calculated Location],"*"&amp;$D36&amp;"*")</f>
        <v>#DIV/0!</v>
      </c>
      <c r="O36" s="160" t="e">
        <f ca="1">COUNTIFS(Table2[Level of Review Required],"*"&amp;$AC$27&amp;"*",Table2[Date Notified (Adjusted)],"&gt;="&amp;O$26,Table2[Date Notified (Adjusted)],"&lt;"&amp;P$26,Table2[Date Review Decision Made],"",Table2[Calculated Location],"*"&amp;$D36&amp;"*")/COUNTIFS(Table2[Level of Review Required],"*"&amp;$AC$27&amp;"*",Table2[Date Notified (Adjusted)],"&gt;="&amp;O$26,Table2[Date Notified (Adjusted)],"&lt;"&amp;P$26,Table2[Calculated Location],"*"&amp;$D36&amp;"*")</f>
        <v>#DIV/0!</v>
      </c>
      <c r="P36" s="160" t="e">
        <f ca="1">COUNTIFS(Table2[Level of Review Required],"*"&amp;$AC$27&amp;"*",Table2[Date Notified (Adjusted)],"&gt;="&amp;P$26,Table2[Date Notified (Adjusted)],"&lt;"&amp;Q$26,Table2[Date Review Decision Made],"",Table2[Calculated Location],"*"&amp;$D36&amp;"*")/COUNTIFS(Table2[Level of Review Required],"*"&amp;$AC$27&amp;"*",Table2[Date Notified (Adjusted)],"&gt;="&amp;P$26,Table2[Date Notified (Adjusted)],"&lt;"&amp;Q$26,Table2[Calculated Location],"*"&amp;$D36&amp;"*")</f>
        <v>#DIV/0!</v>
      </c>
      <c r="Q36" s="160" t="e">
        <f ca="1">COUNTIFS(Table2[Level of Review Required],"*"&amp;$AC$27&amp;"*",Table2[Date Notified (Adjusted)],"&gt;="&amp;Q$26,Table2[Date Notified (Adjusted)],"&lt;"&amp;R$26,Table2[Date Review Decision Made],"",Table2[Calculated Location],"*"&amp;$D36&amp;"*")/COUNTIFS(Table2[Level of Review Required],"*"&amp;$AC$27&amp;"*",Table2[Date Notified (Adjusted)],"&gt;="&amp;Q$26,Table2[Date Notified (Adjusted)],"&lt;"&amp;R$26,Table2[Calculated Location],"*"&amp;$D36&amp;"*")</f>
        <v>#DIV/0!</v>
      </c>
      <c r="R36" s="160" t="e">
        <f ca="1">COUNTIFS(Table2[Level of Review Required],"*"&amp;$AC$27&amp;"*",Table2[Date Notified (Adjusted)],"&gt;="&amp;R$26,Table2[Date Notified (Adjusted)],"&lt;"&amp;S$26,Table2[Date Review Decision Made],"",Table2[Calculated Location],"*"&amp;$D36&amp;"*")/COUNTIFS(Table2[Level of Review Required],"*"&amp;$AC$27&amp;"*",Table2[Date Notified (Adjusted)],"&gt;="&amp;R$26,Table2[Date Notified (Adjusted)],"&lt;"&amp;S$26,Table2[Calculated Location],"*"&amp;$D36&amp;"*")</f>
        <v>#DIV/0!</v>
      </c>
      <c r="S36" s="160" t="e">
        <f ca="1">COUNTIFS(Table2[Level of Review Required],"*"&amp;$AC$27&amp;"*",Table2[Date Notified (Adjusted)],"&gt;="&amp;S$26,Table2[Date Notified (Adjusted)],"&lt;"&amp;T$26,Table2[Date Review Decision Made],"",Table2[Calculated Location],"*"&amp;$D36&amp;"*")/COUNTIFS(Table2[Level of Review Required],"*"&amp;$AC$27&amp;"*",Table2[Date Notified (Adjusted)],"&gt;="&amp;S$26,Table2[Date Notified (Adjusted)],"&lt;"&amp;T$26,Table2[Calculated Location],"*"&amp;$D36&amp;"*")</f>
        <v>#DIV/0!</v>
      </c>
      <c r="T36" s="160" t="e">
        <f ca="1">COUNTIFS(Table2[Level of Review Required],"*"&amp;$AC$27&amp;"*",Table2[Date Notified (Adjusted)],"&gt;="&amp;T$26,Table2[Date Notified (Adjusted)],"&lt;"&amp;U$26,Table2[Date Review Decision Made],"",Table2[Calculated Location],"*"&amp;$D36&amp;"*")/COUNTIFS(Table2[Level of Review Required],"*"&amp;$AC$27&amp;"*",Table2[Date Notified (Adjusted)],"&gt;="&amp;T$26,Table2[Date Notified (Adjusted)],"&lt;"&amp;U$26,Table2[Calculated Location],"*"&amp;$D36&amp;"*")</f>
        <v>#DIV/0!</v>
      </c>
      <c r="U36" s="157"/>
      <c r="V36" s="157"/>
      <c r="W36" s="226">
        <f ca="1">COUNTIFS(Table2[Level of Review Required],"*"&amp;$AC$27&amp;"*",Table2[Date Notified (Adjusted)],"&gt;="&amp;E$26,Table2[Date Notified (Adjusted)],"&lt;"&amp;U$26,Table2[Calculated Location],"*"&amp;$D36&amp;"*",Table2[Date Review Decision Made],"")</f>
        <v>0</v>
      </c>
      <c r="X36" s="227" t="e">
        <f t="shared" ca="1" si="19"/>
        <v>#DIV/0!</v>
      </c>
      <c r="Y36" s="236">
        <f ca="1">COUNTIFS(Table2[Level of Review Required],"*"&amp;$AC$27&amp;"*",Table2[Date Notified (Adjusted)],"&gt;="&amp;E$26,Table2[Date Notified (Adjusted)],"&lt;"&amp;U$26,Table2[Calculated Location],"*"&amp;$D36&amp;"*")</f>
        <v>0</v>
      </c>
    </row>
    <row r="37" spans="2:25" x14ac:dyDescent="0.25">
      <c r="B37" s="222" t="s">
        <v>106</v>
      </c>
      <c r="C37" s="161"/>
      <c r="D37" s="162" t="s">
        <v>125</v>
      </c>
      <c r="E37" s="163" t="e">
        <f ca="1">COUNTIFS(Table2[Level of Review Required],"*"&amp;$AC$27&amp;"*",Table2[Date Notified (Adjusted)],"&gt;="&amp;E$26,Table2[Date Notified (Adjusted)],"&lt;"&amp;F$26,Table2[Date Review Decision Made],"",Table2[Calculated Location],"*"&amp;$D37&amp;"*")/COUNTIFS(Table2[Level of Review Required],"*"&amp;$AC$27&amp;"*",Table2[Date Notified (Adjusted)],"&gt;="&amp;E$26,Table2[Date Notified (Adjusted)],"&lt;"&amp;F$26,Table2[Calculated Location],"*"&amp;$D37&amp;"*")</f>
        <v>#DIV/0!</v>
      </c>
      <c r="F37" s="164" t="e">
        <f ca="1">COUNTIFS(Table2[Level of Review Required],"*"&amp;$AC$27&amp;"*",Table2[Date Notified (Adjusted)],"&gt;="&amp;F$26,Table2[Date Notified (Adjusted)],"&lt;"&amp;G$26,Table2[Date Review Decision Made],"",Table2[Calculated Location],"*"&amp;$D37&amp;"*")/COUNTIFS(Table2[Level of Review Required],"*"&amp;$AC$27&amp;"*",Table2[Date Notified (Adjusted)],"&gt;="&amp;F$26,Table2[Date Notified (Adjusted)],"&lt;"&amp;G$26,Table2[Calculated Location],"*"&amp;$D37&amp;"*")</f>
        <v>#DIV/0!</v>
      </c>
      <c r="G37" s="164" t="e">
        <f ca="1">COUNTIFS(Table2[Level of Review Required],"*"&amp;$AC$27&amp;"*",Table2[Date Notified (Adjusted)],"&gt;="&amp;G$26,Table2[Date Notified (Adjusted)],"&lt;"&amp;H$26,Table2[Date Review Decision Made],"",Table2[Calculated Location],"*"&amp;$D37&amp;"*")/COUNTIFS(Table2[Level of Review Required],"*"&amp;$AC$27&amp;"*",Table2[Date Notified (Adjusted)],"&gt;="&amp;G$26,Table2[Date Notified (Adjusted)],"&lt;"&amp;H$26,Table2[Calculated Location],"*"&amp;$D37&amp;"*")</f>
        <v>#DIV/0!</v>
      </c>
      <c r="H37" s="164" t="e">
        <f ca="1">COUNTIFS(Table2[Level of Review Required],"*"&amp;$AC$27&amp;"*",Table2[Date Notified (Adjusted)],"&gt;="&amp;H$26,Table2[Date Notified (Adjusted)],"&lt;"&amp;I$26,Table2[Date Review Decision Made],"",Table2[Calculated Location],"*"&amp;$D37&amp;"*")/COUNTIFS(Table2[Level of Review Required],"*"&amp;$AC$27&amp;"*",Table2[Date Notified (Adjusted)],"&gt;="&amp;H$26,Table2[Date Notified (Adjusted)],"&lt;"&amp;I$26,Table2[Calculated Location],"*"&amp;$D37&amp;"*")</f>
        <v>#DIV/0!</v>
      </c>
      <c r="I37" s="164" t="e">
        <f ca="1">COUNTIFS(Table2[Level of Review Required],"*"&amp;$AC$27&amp;"*",Table2[Date Notified (Adjusted)],"&gt;="&amp;I$26,Table2[Date Notified (Adjusted)],"&lt;"&amp;J$26,Table2[Date Review Decision Made],"",Table2[Calculated Location],"*"&amp;$D37&amp;"*")/COUNTIFS(Table2[Level of Review Required],"*"&amp;$AC$27&amp;"*",Table2[Date Notified (Adjusted)],"&gt;="&amp;I$26,Table2[Date Notified (Adjusted)],"&lt;"&amp;J$26,Table2[Calculated Location],"*"&amp;$D37&amp;"*")</f>
        <v>#DIV/0!</v>
      </c>
      <c r="J37" s="164" t="e">
        <f ca="1">COUNTIFS(Table2[Level of Review Required],"*"&amp;$AC$27&amp;"*",Table2[Date Notified (Adjusted)],"&gt;="&amp;J$26,Table2[Date Notified (Adjusted)],"&lt;"&amp;K$26,Table2[Date Review Decision Made],"",Table2[Calculated Location],"*"&amp;$D37&amp;"*")/COUNTIFS(Table2[Level of Review Required],"*"&amp;$AC$27&amp;"*",Table2[Date Notified (Adjusted)],"&gt;="&amp;J$26,Table2[Date Notified (Adjusted)],"&lt;"&amp;K$26,Table2[Calculated Location],"*"&amp;$D37&amp;"*")</f>
        <v>#DIV/0!</v>
      </c>
      <c r="K37" s="164" t="e">
        <f ca="1">COUNTIFS(Table2[Level of Review Required],"*"&amp;$AC$27&amp;"*",Table2[Date Notified (Adjusted)],"&gt;="&amp;K$26,Table2[Date Notified (Adjusted)],"&lt;"&amp;L$26,Table2[Date Review Decision Made],"",Table2[Calculated Location],"*"&amp;$D37&amp;"*")/COUNTIFS(Table2[Level of Review Required],"*"&amp;$AC$27&amp;"*",Table2[Date Notified (Adjusted)],"&gt;="&amp;K$26,Table2[Date Notified (Adjusted)],"&lt;"&amp;L$26,Table2[Calculated Location],"*"&amp;$D37&amp;"*")</f>
        <v>#DIV/0!</v>
      </c>
      <c r="L37" s="164" t="e">
        <f ca="1">COUNTIFS(Table2[Level of Review Required],"*"&amp;$AC$27&amp;"*",Table2[Date Notified (Adjusted)],"&gt;="&amp;L$26,Table2[Date Notified (Adjusted)],"&lt;"&amp;M$26,Table2[Date Review Decision Made],"",Table2[Calculated Location],"*"&amp;$D37&amp;"*")/COUNTIFS(Table2[Level of Review Required],"*"&amp;$AC$27&amp;"*",Table2[Date Notified (Adjusted)],"&gt;="&amp;L$26,Table2[Date Notified (Adjusted)],"&lt;"&amp;M$26,Table2[Calculated Location],"*"&amp;$D37&amp;"*")</f>
        <v>#DIV/0!</v>
      </c>
      <c r="M37" s="164" t="e">
        <f ca="1">COUNTIFS(Table2[Level of Review Required],"*"&amp;$AC$27&amp;"*",Table2[Date Notified (Adjusted)],"&gt;="&amp;M$26,Table2[Date Notified (Adjusted)],"&lt;"&amp;N$26,Table2[Date Review Decision Made],"",Table2[Calculated Location],"*"&amp;$D37&amp;"*")/COUNTIFS(Table2[Level of Review Required],"*"&amp;$AC$27&amp;"*",Table2[Date Notified (Adjusted)],"&gt;="&amp;M$26,Table2[Date Notified (Adjusted)],"&lt;"&amp;N$26,Table2[Calculated Location],"*"&amp;$D37&amp;"*")</f>
        <v>#DIV/0!</v>
      </c>
      <c r="N37" s="164" t="e">
        <f ca="1">COUNTIFS(Table2[Level of Review Required],"*"&amp;$AC$27&amp;"*",Table2[Date Notified (Adjusted)],"&gt;="&amp;N$26,Table2[Date Notified (Adjusted)],"&lt;"&amp;O$26,Table2[Date Review Decision Made],"",Table2[Calculated Location],"*"&amp;$D37&amp;"*")/COUNTIFS(Table2[Level of Review Required],"*"&amp;$AC$27&amp;"*",Table2[Date Notified (Adjusted)],"&gt;="&amp;N$26,Table2[Date Notified (Adjusted)],"&lt;"&amp;O$26,Table2[Calculated Location],"*"&amp;$D37&amp;"*")</f>
        <v>#DIV/0!</v>
      </c>
      <c r="O37" s="164" t="e">
        <f ca="1">COUNTIFS(Table2[Level of Review Required],"*"&amp;$AC$27&amp;"*",Table2[Date Notified (Adjusted)],"&gt;="&amp;O$26,Table2[Date Notified (Adjusted)],"&lt;"&amp;P$26,Table2[Date Review Decision Made],"",Table2[Calculated Location],"*"&amp;$D37&amp;"*")/COUNTIFS(Table2[Level of Review Required],"*"&amp;$AC$27&amp;"*",Table2[Date Notified (Adjusted)],"&gt;="&amp;O$26,Table2[Date Notified (Adjusted)],"&lt;"&amp;P$26,Table2[Calculated Location],"*"&amp;$D37&amp;"*")</f>
        <v>#DIV/0!</v>
      </c>
      <c r="P37" s="164" t="e">
        <f ca="1">COUNTIFS(Table2[Level of Review Required],"*"&amp;$AC$27&amp;"*",Table2[Date Notified (Adjusted)],"&gt;="&amp;P$26,Table2[Date Notified (Adjusted)],"&lt;"&amp;Q$26,Table2[Date Review Decision Made],"",Table2[Calculated Location],"*"&amp;$D37&amp;"*")/COUNTIFS(Table2[Level of Review Required],"*"&amp;$AC$27&amp;"*",Table2[Date Notified (Adjusted)],"&gt;="&amp;P$26,Table2[Date Notified (Adjusted)],"&lt;"&amp;Q$26,Table2[Calculated Location],"*"&amp;$D37&amp;"*")</f>
        <v>#DIV/0!</v>
      </c>
      <c r="Q37" s="164" t="e">
        <f ca="1">COUNTIFS(Table2[Level of Review Required],"*"&amp;$AC$27&amp;"*",Table2[Date Notified (Adjusted)],"&gt;="&amp;Q$26,Table2[Date Notified (Adjusted)],"&lt;"&amp;R$26,Table2[Date Review Decision Made],"",Table2[Calculated Location],"*"&amp;$D37&amp;"*")/COUNTIFS(Table2[Level of Review Required],"*"&amp;$AC$27&amp;"*",Table2[Date Notified (Adjusted)],"&gt;="&amp;Q$26,Table2[Date Notified (Adjusted)],"&lt;"&amp;R$26,Table2[Calculated Location],"*"&amp;$D37&amp;"*")</f>
        <v>#DIV/0!</v>
      </c>
      <c r="R37" s="164" t="e">
        <f ca="1">COUNTIFS(Table2[Level of Review Required],"*"&amp;$AC$27&amp;"*",Table2[Date Notified (Adjusted)],"&gt;="&amp;R$26,Table2[Date Notified (Adjusted)],"&lt;"&amp;S$26,Table2[Date Review Decision Made],"",Table2[Calculated Location],"*"&amp;$D37&amp;"*")/COUNTIFS(Table2[Level of Review Required],"*"&amp;$AC$27&amp;"*",Table2[Date Notified (Adjusted)],"&gt;="&amp;R$26,Table2[Date Notified (Adjusted)],"&lt;"&amp;S$26,Table2[Calculated Location],"*"&amp;$D37&amp;"*")</f>
        <v>#DIV/0!</v>
      </c>
      <c r="S37" s="164" t="e">
        <f ca="1">COUNTIFS(Table2[Level of Review Required],"*"&amp;$AC$27&amp;"*",Table2[Date Notified (Adjusted)],"&gt;="&amp;S$26,Table2[Date Notified (Adjusted)],"&lt;"&amp;T$26,Table2[Date Review Decision Made],"",Table2[Calculated Location],"*"&amp;$D37&amp;"*")/COUNTIFS(Table2[Level of Review Required],"*"&amp;$AC$27&amp;"*",Table2[Date Notified (Adjusted)],"&gt;="&amp;S$26,Table2[Date Notified (Adjusted)],"&lt;"&amp;T$26,Table2[Calculated Location],"*"&amp;$D37&amp;"*")</f>
        <v>#DIV/0!</v>
      </c>
      <c r="T37" s="164" t="e">
        <f ca="1">COUNTIFS(Table2[Level of Review Required],"*"&amp;$AC$27&amp;"*",Table2[Date Notified (Adjusted)],"&gt;="&amp;T$26,Table2[Date Notified (Adjusted)],"&lt;"&amp;U$26,Table2[Date Review Decision Made],"",Table2[Calculated Location],"*"&amp;$D37&amp;"*")/COUNTIFS(Table2[Level of Review Required],"*"&amp;$AC$27&amp;"*",Table2[Date Notified (Adjusted)],"&gt;="&amp;T$26,Table2[Date Notified (Adjusted)],"&lt;"&amp;U$26,Table2[Calculated Location],"*"&amp;$D37&amp;"*")</f>
        <v>#DIV/0!</v>
      </c>
      <c r="U37" s="161"/>
      <c r="V37" s="161"/>
      <c r="W37" s="228">
        <f ca="1">COUNTIFS(Table2[Level of Review Required],"*"&amp;$AC$27&amp;"*",Table2[Date Notified (Adjusted)],"&gt;="&amp;E$26,Table2[Date Notified (Adjusted)],"&lt;"&amp;U$26,Table2[Calculated Location],"*"&amp;$D37&amp;"*",Table2[Date Review Decision Made],"")</f>
        <v>0</v>
      </c>
      <c r="X37" s="229" t="e">
        <f t="shared" ca="1" si="19"/>
        <v>#DIV/0!</v>
      </c>
      <c r="Y37" s="237">
        <f ca="1">COUNTIFS(Table2[Level of Review Required],"*"&amp;$AC$27&amp;"*",Table2[Date Notified (Adjusted)],"&gt;="&amp;E$26,Table2[Date Notified (Adjusted)],"&lt;"&amp;U$26,Table2[Calculated Location],"*"&amp;$D37&amp;"*")</f>
        <v>0</v>
      </c>
    </row>
    <row r="38" spans="2:25" x14ac:dyDescent="0.25">
      <c r="B38" s="222" t="s">
        <v>107</v>
      </c>
      <c r="C38" s="161"/>
      <c r="D38" s="162" t="s">
        <v>126</v>
      </c>
      <c r="E38" s="163" t="e">
        <f ca="1">COUNTIFS(Table2[Level of Review Required],"*"&amp;$AC$27&amp;"*",Table2[Date Notified (Adjusted)],"&gt;="&amp;E$26,Table2[Date Notified (Adjusted)],"&lt;"&amp;F$26,Table2[Date Review Decision Made],"",Table2[Calculated Location],"*"&amp;$D38&amp;"*")/COUNTIFS(Table2[Level of Review Required],"*"&amp;$AC$27&amp;"*",Table2[Date Notified (Adjusted)],"&gt;="&amp;E$26,Table2[Date Notified (Adjusted)],"&lt;"&amp;F$26,Table2[Calculated Location],"*"&amp;$D38&amp;"*")</f>
        <v>#DIV/0!</v>
      </c>
      <c r="F38" s="164" t="e">
        <f ca="1">COUNTIFS(Table2[Level of Review Required],"*"&amp;$AC$27&amp;"*",Table2[Date Notified (Adjusted)],"&gt;="&amp;F$26,Table2[Date Notified (Adjusted)],"&lt;"&amp;G$26,Table2[Date Review Decision Made],"",Table2[Calculated Location],"*"&amp;$D38&amp;"*")/COUNTIFS(Table2[Level of Review Required],"*"&amp;$AC$27&amp;"*",Table2[Date Notified (Adjusted)],"&gt;="&amp;F$26,Table2[Date Notified (Adjusted)],"&lt;"&amp;G$26,Table2[Calculated Location],"*"&amp;$D38&amp;"*")</f>
        <v>#DIV/0!</v>
      </c>
      <c r="G38" s="164" t="e">
        <f ca="1">COUNTIFS(Table2[Level of Review Required],"*"&amp;$AC$27&amp;"*",Table2[Date Notified (Adjusted)],"&gt;="&amp;G$26,Table2[Date Notified (Adjusted)],"&lt;"&amp;H$26,Table2[Date Review Decision Made],"",Table2[Calculated Location],"*"&amp;$D38&amp;"*")/COUNTIFS(Table2[Level of Review Required],"*"&amp;$AC$27&amp;"*",Table2[Date Notified (Adjusted)],"&gt;="&amp;G$26,Table2[Date Notified (Adjusted)],"&lt;"&amp;H$26,Table2[Calculated Location],"*"&amp;$D38&amp;"*")</f>
        <v>#DIV/0!</v>
      </c>
      <c r="H38" s="164" t="e">
        <f ca="1">COUNTIFS(Table2[Level of Review Required],"*"&amp;$AC$27&amp;"*",Table2[Date Notified (Adjusted)],"&gt;="&amp;H$26,Table2[Date Notified (Adjusted)],"&lt;"&amp;I$26,Table2[Date Review Decision Made],"",Table2[Calculated Location],"*"&amp;$D38&amp;"*")/COUNTIFS(Table2[Level of Review Required],"*"&amp;$AC$27&amp;"*",Table2[Date Notified (Adjusted)],"&gt;="&amp;H$26,Table2[Date Notified (Adjusted)],"&lt;"&amp;I$26,Table2[Calculated Location],"*"&amp;$D38&amp;"*")</f>
        <v>#DIV/0!</v>
      </c>
      <c r="I38" s="164" t="e">
        <f ca="1">COUNTIFS(Table2[Level of Review Required],"*"&amp;$AC$27&amp;"*",Table2[Date Notified (Adjusted)],"&gt;="&amp;I$26,Table2[Date Notified (Adjusted)],"&lt;"&amp;J$26,Table2[Date Review Decision Made],"",Table2[Calculated Location],"*"&amp;$D38&amp;"*")/COUNTIFS(Table2[Level of Review Required],"*"&amp;$AC$27&amp;"*",Table2[Date Notified (Adjusted)],"&gt;="&amp;I$26,Table2[Date Notified (Adjusted)],"&lt;"&amp;J$26,Table2[Calculated Location],"*"&amp;$D38&amp;"*")</f>
        <v>#DIV/0!</v>
      </c>
      <c r="J38" s="164" t="e">
        <f ca="1">COUNTIFS(Table2[Level of Review Required],"*"&amp;$AC$27&amp;"*",Table2[Date Notified (Adjusted)],"&gt;="&amp;J$26,Table2[Date Notified (Adjusted)],"&lt;"&amp;K$26,Table2[Date Review Decision Made],"",Table2[Calculated Location],"*"&amp;$D38&amp;"*")/COUNTIFS(Table2[Level of Review Required],"*"&amp;$AC$27&amp;"*",Table2[Date Notified (Adjusted)],"&gt;="&amp;J$26,Table2[Date Notified (Adjusted)],"&lt;"&amp;K$26,Table2[Calculated Location],"*"&amp;$D38&amp;"*")</f>
        <v>#DIV/0!</v>
      </c>
      <c r="K38" s="164" t="e">
        <f ca="1">COUNTIFS(Table2[Level of Review Required],"*"&amp;$AC$27&amp;"*",Table2[Date Notified (Adjusted)],"&gt;="&amp;K$26,Table2[Date Notified (Adjusted)],"&lt;"&amp;L$26,Table2[Date Review Decision Made],"",Table2[Calculated Location],"*"&amp;$D38&amp;"*")/COUNTIFS(Table2[Level of Review Required],"*"&amp;$AC$27&amp;"*",Table2[Date Notified (Adjusted)],"&gt;="&amp;K$26,Table2[Date Notified (Adjusted)],"&lt;"&amp;L$26,Table2[Calculated Location],"*"&amp;$D38&amp;"*")</f>
        <v>#DIV/0!</v>
      </c>
      <c r="L38" s="164" t="e">
        <f ca="1">COUNTIFS(Table2[Level of Review Required],"*"&amp;$AC$27&amp;"*",Table2[Date Notified (Adjusted)],"&gt;="&amp;L$26,Table2[Date Notified (Adjusted)],"&lt;"&amp;M$26,Table2[Date Review Decision Made],"",Table2[Calculated Location],"*"&amp;$D38&amp;"*")/COUNTIFS(Table2[Level of Review Required],"*"&amp;$AC$27&amp;"*",Table2[Date Notified (Adjusted)],"&gt;="&amp;L$26,Table2[Date Notified (Adjusted)],"&lt;"&amp;M$26,Table2[Calculated Location],"*"&amp;$D38&amp;"*")</f>
        <v>#DIV/0!</v>
      </c>
      <c r="M38" s="164" t="e">
        <f ca="1">COUNTIFS(Table2[Level of Review Required],"*"&amp;$AC$27&amp;"*",Table2[Date Notified (Adjusted)],"&gt;="&amp;M$26,Table2[Date Notified (Adjusted)],"&lt;"&amp;N$26,Table2[Date Review Decision Made],"",Table2[Calculated Location],"*"&amp;$D38&amp;"*")/COUNTIFS(Table2[Level of Review Required],"*"&amp;$AC$27&amp;"*",Table2[Date Notified (Adjusted)],"&gt;="&amp;M$26,Table2[Date Notified (Adjusted)],"&lt;"&amp;N$26,Table2[Calculated Location],"*"&amp;$D38&amp;"*")</f>
        <v>#DIV/0!</v>
      </c>
      <c r="N38" s="164" t="e">
        <f ca="1">COUNTIFS(Table2[Level of Review Required],"*"&amp;$AC$27&amp;"*",Table2[Date Notified (Adjusted)],"&gt;="&amp;N$26,Table2[Date Notified (Adjusted)],"&lt;"&amp;O$26,Table2[Date Review Decision Made],"",Table2[Calculated Location],"*"&amp;$D38&amp;"*")/COUNTIFS(Table2[Level of Review Required],"*"&amp;$AC$27&amp;"*",Table2[Date Notified (Adjusted)],"&gt;="&amp;N$26,Table2[Date Notified (Adjusted)],"&lt;"&amp;O$26,Table2[Calculated Location],"*"&amp;$D38&amp;"*")</f>
        <v>#DIV/0!</v>
      </c>
      <c r="O38" s="164" t="e">
        <f ca="1">COUNTIFS(Table2[Level of Review Required],"*"&amp;$AC$27&amp;"*",Table2[Date Notified (Adjusted)],"&gt;="&amp;O$26,Table2[Date Notified (Adjusted)],"&lt;"&amp;P$26,Table2[Date Review Decision Made],"",Table2[Calculated Location],"*"&amp;$D38&amp;"*")/COUNTIFS(Table2[Level of Review Required],"*"&amp;$AC$27&amp;"*",Table2[Date Notified (Adjusted)],"&gt;="&amp;O$26,Table2[Date Notified (Adjusted)],"&lt;"&amp;P$26,Table2[Calculated Location],"*"&amp;$D38&amp;"*")</f>
        <v>#DIV/0!</v>
      </c>
      <c r="P38" s="164" t="e">
        <f ca="1">COUNTIFS(Table2[Level of Review Required],"*"&amp;$AC$27&amp;"*",Table2[Date Notified (Adjusted)],"&gt;="&amp;P$26,Table2[Date Notified (Adjusted)],"&lt;"&amp;Q$26,Table2[Date Review Decision Made],"",Table2[Calculated Location],"*"&amp;$D38&amp;"*")/COUNTIFS(Table2[Level of Review Required],"*"&amp;$AC$27&amp;"*",Table2[Date Notified (Adjusted)],"&gt;="&amp;P$26,Table2[Date Notified (Adjusted)],"&lt;"&amp;Q$26,Table2[Calculated Location],"*"&amp;$D38&amp;"*")</f>
        <v>#DIV/0!</v>
      </c>
      <c r="Q38" s="164" t="e">
        <f ca="1">COUNTIFS(Table2[Level of Review Required],"*"&amp;$AC$27&amp;"*",Table2[Date Notified (Adjusted)],"&gt;="&amp;Q$26,Table2[Date Notified (Adjusted)],"&lt;"&amp;R$26,Table2[Date Review Decision Made],"",Table2[Calculated Location],"*"&amp;$D38&amp;"*")/COUNTIFS(Table2[Level of Review Required],"*"&amp;$AC$27&amp;"*",Table2[Date Notified (Adjusted)],"&gt;="&amp;Q$26,Table2[Date Notified (Adjusted)],"&lt;"&amp;R$26,Table2[Calculated Location],"*"&amp;$D38&amp;"*")</f>
        <v>#DIV/0!</v>
      </c>
      <c r="R38" s="164" t="e">
        <f ca="1">COUNTIFS(Table2[Level of Review Required],"*"&amp;$AC$27&amp;"*",Table2[Date Notified (Adjusted)],"&gt;="&amp;R$26,Table2[Date Notified (Adjusted)],"&lt;"&amp;S$26,Table2[Date Review Decision Made],"",Table2[Calculated Location],"*"&amp;$D38&amp;"*")/COUNTIFS(Table2[Level of Review Required],"*"&amp;$AC$27&amp;"*",Table2[Date Notified (Adjusted)],"&gt;="&amp;R$26,Table2[Date Notified (Adjusted)],"&lt;"&amp;S$26,Table2[Calculated Location],"*"&amp;$D38&amp;"*")</f>
        <v>#DIV/0!</v>
      </c>
      <c r="S38" s="164" t="e">
        <f ca="1">COUNTIFS(Table2[Level of Review Required],"*"&amp;$AC$27&amp;"*",Table2[Date Notified (Adjusted)],"&gt;="&amp;S$26,Table2[Date Notified (Adjusted)],"&lt;"&amp;T$26,Table2[Date Review Decision Made],"",Table2[Calculated Location],"*"&amp;$D38&amp;"*")/COUNTIFS(Table2[Level of Review Required],"*"&amp;$AC$27&amp;"*",Table2[Date Notified (Adjusted)],"&gt;="&amp;S$26,Table2[Date Notified (Adjusted)],"&lt;"&amp;T$26,Table2[Calculated Location],"*"&amp;$D38&amp;"*")</f>
        <v>#DIV/0!</v>
      </c>
      <c r="T38" s="164" t="e">
        <f ca="1">COUNTIFS(Table2[Level of Review Required],"*"&amp;$AC$27&amp;"*",Table2[Date Notified (Adjusted)],"&gt;="&amp;T$26,Table2[Date Notified (Adjusted)],"&lt;"&amp;U$26,Table2[Date Review Decision Made],"",Table2[Calculated Location],"*"&amp;$D38&amp;"*")/COUNTIFS(Table2[Level of Review Required],"*"&amp;$AC$27&amp;"*",Table2[Date Notified (Adjusted)],"&gt;="&amp;T$26,Table2[Date Notified (Adjusted)],"&lt;"&amp;U$26,Table2[Calculated Location],"*"&amp;$D38&amp;"*")</f>
        <v>#DIV/0!</v>
      </c>
      <c r="U38" s="161"/>
      <c r="V38" s="161"/>
      <c r="W38" s="228">
        <f ca="1">COUNTIFS(Table2[Level of Review Required],"*"&amp;$AC$27&amp;"*",Table2[Date Notified (Adjusted)],"&gt;="&amp;E$26,Table2[Date Notified (Adjusted)],"&lt;"&amp;U$26,Table2[Calculated Location],"*"&amp;$D38&amp;"*",Table2[Date Review Decision Made],"")</f>
        <v>0</v>
      </c>
      <c r="X38" s="229" t="e">
        <f t="shared" ca="1" si="19"/>
        <v>#DIV/0!</v>
      </c>
      <c r="Y38" s="237">
        <f ca="1">COUNTIFS(Table2[Level of Review Required],"*"&amp;$AC$27&amp;"*",Table2[Date Notified (Adjusted)],"&gt;="&amp;E$26,Table2[Date Notified (Adjusted)],"&lt;"&amp;U$26,Table2[Calculated Location],"*"&amp;$D38&amp;"*")</f>
        <v>0</v>
      </c>
    </row>
    <row r="39" spans="2:25" x14ac:dyDescent="0.25">
      <c r="B39" s="222" t="s">
        <v>108</v>
      </c>
      <c r="C39" s="161"/>
      <c r="D39" s="162" t="s">
        <v>127</v>
      </c>
      <c r="E39" s="163" t="e">
        <f ca="1">COUNTIFS(Table2[Level of Review Required],"*"&amp;$AC$27&amp;"*",Table2[Date Notified (Adjusted)],"&gt;="&amp;E$26,Table2[Date Notified (Adjusted)],"&lt;"&amp;F$26,Table2[Date Review Decision Made],"",Table2[Calculated Location],"*"&amp;$D39&amp;"*")/COUNTIFS(Table2[Level of Review Required],"*"&amp;$AC$27&amp;"*",Table2[Date Notified (Adjusted)],"&gt;="&amp;E$26,Table2[Date Notified (Adjusted)],"&lt;"&amp;F$26,Table2[Calculated Location],"*"&amp;$D39&amp;"*")</f>
        <v>#DIV/0!</v>
      </c>
      <c r="F39" s="164" t="e">
        <f ca="1">COUNTIFS(Table2[Level of Review Required],"*"&amp;$AC$27&amp;"*",Table2[Date Notified (Adjusted)],"&gt;="&amp;F$26,Table2[Date Notified (Adjusted)],"&lt;"&amp;G$26,Table2[Date Review Decision Made],"",Table2[Calculated Location],"*"&amp;$D39&amp;"*")/COUNTIFS(Table2[Level of Review Required],"*"&amp;$AC$27&amp;"*",Table2[Date Notified (Adjusted)],"&gt;="&amp;F$26,Table2[Date Notified (Adjusted)],"&lt;"&amp;G$26,Table2[Calculated Location],"*"&amp;$D39&amp;"*")</f>
        <v>#DIV/0!</v>
      </c>
      <c r="G39" s="164" t="e">
        <f ca="1">COUNTIFS(Table2[Level of Review Required],"*"&amp;$AC$27&amp;"*",Table2[Date Notified (Adjusted)],"&gt;="&amp;G$26,Table2[Date Notified (Adjusted)],"&lt;"&amp;H$26,Table2[Date Review Decision Made],"",Table2[Calculated Location],"*"&amp;$D39&amp;"*")/COUNTIFS(Table2[Level of Review Required],"*"&amp;$AC$27&amp;"*",Table2[Date Notified (Adjusted)],"&gt;="&amp;G$26,Table2[Date Notified (Adjusted)],"&lt;"&amp;H$26,Table2[Calculated Location],"*"&amp;$D39&amp;"*")</f>
        <v>#DIV/0!</v>
      </c>
      <c r="H39" s="164" t="e">
        <f ca="1">COUNTIFS(Table2[Level of Review Required],"*"&amp;$AC$27&amp;"*",Table2[Date Notified (Adjusted)],"&gt;="&amp;H$26,Table2[Date Notified (Adjusted)],"&lt;"&amp;I$26,Table2[Date Review Decision Made],"",Table2[Calculated Location],"*"&amp;$D39&amp;"*")/COUNTIFS(Table2[Level of Review Required],"*"&amp;$AC$27&amp;"*",Table2[Date Notified (Adjusted)],"&gt;="&amp;H$26,Table2[Date Notified (Adjusted)],"&lt;"&amp;I$26,Table2[Calculated Location],"*"&amp;$D39&amp;"*")</f>
        <v>#DIV/0!</v>
      </c>
      <c r="I39" s="164" t="e">
        <f ca="1">COUNTIFS(Table2[Level of Review Required],"*"&amp;$AC$27&amp;"*",Table2[Date Notified (Adjusted)],"&gt;="&amp;I$26,Table2[Date Notified (Adjusted)],"&lt;"&amp;J$26,Table2[Date Review Decision Made],"",Table2[Calculated Location],"*"&amp;$D39&amp;"*")/COUNTIFS(Table2[Level of Review Required],"*"&amp;$AC$27&amp;"*",Table2[Date Notified (Adjusted)],"&gt;="&amp;I$26,Table2[Date Notified (Adjusted)],"&lt;"&amp;J$26,Table2[Calculated Location],"*"&amp;$D39&amp;"*")</f>
        <v>#DIV/0!</v>
      </c>
      <c r="J39" s="164" t="e">
        <f ca="1">COUNTIFS(Table2[Level of Review Required],"*"&amp;$AC$27&amp;"*",Table2[Date Notified (Adjusted)],"&gt;="&amp;J$26,Table2[Date Notified (Adjusted)],"&lt;"&amp;K$26,Table2[Date Review Decision Made],"",Table2[Calculated Location],"*"&amp;$D39&amp;"*")/COUNTIFS(Table2[Level of Review Required],"*"&amp;$AC$27&amp;"*",Table2[Date Notified (Adjusted)],"&gt;="&amp;J$26,Table2[Date Notified (Adjusted)],"&lt;"&amp;K$26,Table2[Calculated Location],"*"&amp;$D39&amp;"*")</f>
        <v>#DIV/0!</v>
      </c>
      <c r="K39" s="164" t="e">
        <f ca="1">COUNTIFS(Table2[Level of Review Required],"*"&amp;$AC$27&amp;"*",Table2[Date Notified (Adjusted)],"&gt;="&amp;K$26,Table2[Date Notified (Adjusted)],"&lt;"&amp;L$26,Table2[Date Review Decision Made],"",Table2[Calculated Location],"*"&amp;$D39&amp;"*")/COUNTIFS(Table2[Level of Review Required],"*"&amp;$AC$27&amp;"*",Table2[Date Notified (Adjusted)],"&gt;="&amp;K$26,Table2[Date Notified (Adjusted)],"&lt;"&amp;L$26,Table2[Calculated Location],"*"&amp;$D39&amp;"*")</f>
        <v>#DIV/0!</v>
      </c>
      <c r="L39" s="164" t="e">
        <f ca="1">COUNTIFS(Table2[Level of Review Required],"*"&amp;$AC$27&amp;"*",Table2[Date Notified (Adjusted)],"&gt;="&amp;L$26,Table2[Date Notified (Adjusted)],"&lt;"&amp;M$26,Table2[Date Review Decision Made],"",Table2[Calculated Location],"*"&amp;$D39&amp;"*")/COUNTIFS(Table2[Level of Review Required],"*"&amp;$AC$27&amp;"*",Table2[Date Notified (Adjusted)],"&gt;="&amp;L$26,Table2[Date Notified (Adjusted)],"&lt;"&amp;M$26,Table2[Calculated Location],"*"&amp;$D39&amp;"*")</f>
        <v>#DIV/0!</v>
      </c>
      <c r="M39" s="164" t="e">
        <f ca="1">COUNTIFS(Table2[Level of Review Required],"*"&amp;$AC$27&amp;"*",Table2[Date Notified (Adjusted)],"&gt;="&amp;M$26,Table2[Date Notified (Adjusted)],"&lt;"&amp;N$26,Table2[Date Review Decision Made],"",Table2[Calculated Location],"*"&amp;$D39&amp;"*")/COUNTIFS(Table2[Level of Review Required],"*"&amp;$AC$27&amp;"*",Table2[Date Notified (Adjusted)],"&gt;="&amp;M$26,Table2[Date Notified (Adjusted)],"&lt;"&amp;N$26,Table2[Calculated Location],"*"&amp;$D39&amp;"*")</f>
        <v>#DIV/0!</v>
      </c>
      <c r="N39" s="164" t="e">
        <f ca="1">COUNTIFS(Table2[Level of Review Required],"*"&amp;$AC$27&amp;"*",Table2[Date Notified (Adjusted)],"&gt;="&amp;N$26,Table2[Date Notified (Adjusted)],"&lt;"&amp;O$26,Table2[Date Review Decision Made],"",Table2[Calculated Location],"*"&amp;$D39&amp;"*")/COUNTIFS(Table2[Level of Review Required],"*"&amp;$AC$27&amp;"*",Table2[Date Notified (Adjusted)],"&gt;="&amp;N$26,Table2[Date Notified (Adjusted)],"&lt;"&amp;O$26,Table2[Calculated Location],"*"&amp;$D39&amp;"*")</f>
        <v>#DIV/0!</v>
      </c>
      <c r="O39" s="164" t="e">
        <f ca="1">COUNTIFS(Table2[Level of Review Required],"*"&amp;$AC$27&amp;"*",Table2[Date Notified (Adjusted)],"&gt;="&amp;O$26,Table2[Date Notified (Adjusted)],"&lt;"&amp;P$26,Table2[Date Review Decision Made],"",Table2[Calculated Location],"*"&amp;$D39&amp;"*")/COUNTIFS(Table2[Level of Review Required],"*"&amp;$AC$27&amp;"*",Table2[Date Notified (Adjusted)],"&gt;="&amp;O$26,Table2[Date Notified (Adjusted)],"&lt;"&amp;P$26,Table2[Calculated Location],"*"&amp;$D39&amp;"*")</f>
        <v>#DIV/0!</v>
      </c>
      <c r="P39" s="164" t="e">
        <f ca="1">COUNTIFS(Table2[Level of Review Required],"*"&amp;$AC$27&amp;"*",Table2[Date Notified (Adjusted)],"&gt;="&amp;P$26,Table2[Date Notified (Adjusted)],"&lt;"&amp;Q$26,Table2[Date Review Decision Made],"",Table2[Calculated Location],"*"&amp;$D39&amp;"*")/COUNTIFS(Table2[Level of Review Required],"*"&amp;$AC$27&amp;"*",Table2[Date Notified (Adjusted)],"&gt;="&amp;P$26,Table2[Date Notified (Adjusted)],"&lt;"&amp;Q$26,Table2[Calculated Location],"*"&amp;$D39&amp;"*")</f>
        <v>#DIV/0!</v>
      </c>
      <c r="Q39" s="164" t="e">
        <f ca="1">COUNTIFS(Table2[Level of Review Required],"*"&amp;$AC$27&amp;"*",Table2[Date Notified (Adjusted)],"&gt;="&amp;Q$26,Table2[Date Notified (Adjusted)],"&lt;"&amp;R$26,Table2[Date Review Decision Made],"",Table2[Calculated Location],"*"&amp;$D39&amp;"*")/COUNTIFS(Table2[Level of Review Required],"*"&amp;$AC$27&amp;"*",Table2[Date Notified (Adjusted)],"&gt;="&amp;Q$26,Table2[Date Notified (Adjusted)],"&lt;"&amp;R$26,Table2[Calculated Location],"*"&amp;$D39&amp;"*")</f>
        <v>#DIV/0!</v>
      </c>
      <c r="R39" s="164" t="e">
        <f ca="1">COUNTIFS(Table2[Level of Review Required],"*"&amp;$AC$27&amp;"*",Table2[Date Notified (Adjusted)],"&gt;="&amp;R$26,Table2[Date Notified (Adjusted)],"&lt;"&amp;S$26,Table2[Date Review Decision Made],"",Table2[Calculated Location],"*"&amp;$D39&amp;"*")/COUNTIFS(Table2[Level of Review Required],"*"&amp;$AC$27&amp;"*",Table2[Date Notified (Adjusted)],"&gt;="&amp;R$26,Table2[Date Notified (Adjusted)],"&lt;"&amp;S$26,Table2[Calculated Location],"*"&amp;$D39&amp;"*")</f>
        <v>#DIV/0!</v>
      </c>
      <c r="S39" s="164" t="e">
        <f ca="1">COUNTIFS(Table2[Level of Review Required],"*"&amp;$AC$27&amp;"*",Table2[Date Notified (Adjusted)],"&gt;="&amp;S$26,Table2[Date Notified (Adjusted)],"&lt;"&amp;T$26,Table2[Date Review Decision Made],"",Table2[Calculated Location],"*"&amp;$D39&amp;"*")/COUNTIFS(Table2[Level of Review Required],"*"&amp;$AC$27&amp;"*",Table2[Date Notified (Adjusted)],"&gt;="&amp;S$26,Table2[Date Notified (Adjusted)],"&lt;"&amp;T$26,Table2[Calculated Location],"*"&amp;$D39&amp;"*")</f>
        <v>#DIV/0!</v>
      </c>
      <c r="T39" s="164" t="e">
        <f ca="1">COUNTIFS(Table2[Level of Review Required],"*"&amp;$AC$27&amp;"*",Table2[Date Notified (Adjusted)],"&gt;="&amp;T$26,Table2[Date Notified (Adjusted)],"&lt;"&amp;U$26,Table2[Date Review Decision Made],"",Table2[Calculated Location],"*"&amp;$D39&amp;"*")/COUNTIFS(Table2[Level of Review Required],"*"&amp;$AC$27&amp;"*",Table2[Date Notified (Adjusted)],"&gt;="&amp;T$26,Table2[Date Notified (Adjusted)],"&lt;"&amp;U$26,Table2[Calculated Location],"*"&amp;$D39&amp;"*")</f>
        <v>#DIV/0!</v>
      </c>
      <c r="U39" s="161"/>
      <c r="V39" s="161"/>
      <c r="W39" s="228">
        <f ca="1">COUNTIFS(Table2[Level of Review Required],"*"&amp;$AC$27&amp;"*",Table2[Date Notified (Adjusted)],"&gt;="&amp;E$26,Table2[Date Notified (Adjusted)],"&lt;"&amp;U$26,Table2[Calculated Location],"*"&amp;$D39&amp;"*",Table2[Date Review Decision Made],"")</f>
        <v>0</v>
      </c>
      <c r="X39" s="229" t="e">
        <f t="shared" ca="1" si="19"/>
        <v>#DIV/0!</v>
      </c>
      <c r="Y39" s="237">
        <f ca="1">COUNTIFS(Table2[Level of Review Required],"*"&amp;$AC$27&amp;"*",Table2[Date Notified (Adjusted)],"&gt;="&amp;E$26,Table2[Date Notified (Adjusted)],"&lt;"&amp;U$26,Table2[Calculated Location],"*"&amp;$D39&amp;"*")</f>
        <v>0</v>
      </c>
    </row>
    <row r="40" spans="2:25" x14ac:dyDescent="0.25">
      <c r="B40" s="222" t="s">
        <v>109</v>
      </c>
      <c r="C40" s="161"/>
      <c r="D40" s="162" t="s">
        <v>128</v>
      </c>
      <c r="E40" s="163" t="e">
        <f ca="1">COUNTIFS(Table2[Level of Review Required],"*"&amp;$AC$27&amp;"*",Table2[Date Notified (Adjusted)],"&gt;="&amp;E$26,Table2[Date Notified (Adjusted)],"&lt;"&amp;F$26,Table2[Date Review Decision Made],"",Table2[Calculated Location],"*"&amp;$D40&amp;"*")/COUNTIFS(Table2[Level of Review Required],"*"&amp;$AC$27&amp;"*",Table2[Date Notified (Adjusted)],"&gt;="&amp;E$26,Table2[Date Notified (Adjusted)],"&lt;"&amp;F$26,Table2[Calculated Location],"*"&amp;$D40&amp;"*")</f>
        <v>#DIV/0!</v>
      </c>
      <c r="F40" s="164" t="e">
        <f ca="1">COUNTIFS(Table2[Level of Review Required],"*"&amp;$AC$27&amp;"*",Table2[Date Notified (Adjusted)],"&gt;="&amp;F$26,Table2[Date Notified (Adjusted)],"&lt;"&amp;G$26,Table2[Date Review Decision Made],"",Table2[Calculated Location],"*"&amp;$D40&amp;"*")/COUNTIFS(Table2[Level of Review Required],"*"&amp;$AC$27&amp;"*",Table2[Date Notified (Adjusted)],"&gt;="&amp;F$26,Table2[Date Notified (Adjusted)],"&lt;"&amp;G$26,Table2[Calculated Location],"*"&amp;$D40&amp;"*")</f>
        <v>#DIV/0!</v>
      </c>
      <c r="G40" s="164" t="e">
        <f ca="1">COUNTIFS(Table2[Level of Review Required],"*"&amp;$AC$27&amp;"*",Table2[Date Notified (Adjusted)],"&gt;="&amp;G$26,Table2[Date Notified (Adjusted)],"&lt;"&amp;H$26,Table2[Date Review Decision Made],"",Table2[Calculated Location],"*"&amp;$D40&amp;"*")/COUNTIFS(Table2[Level of Review Required],"*"&amp;$AC$27&amp;"*",Table2[Date Notified (Adjusted)],"&gt;="&amp;G$26,Table2[Date Notified (Adjusted)],"&lt;"&amp;H$26,Table2[Calculated Location],"*"&amp;$D40&amp;"*")</f>
        <v>#DIV/0!</v>
      </c>
      <c r="H40" s="164" t="e">
        <f ca="1">COUNTIFS(Table2[Level of Review Required],"*"&amp;$AC$27&amp;"*",Table2[Date Notified (Adjusted)],"&gt;="&amp;H$26,Table2[Date Notified (Adjusted)],"&lt;"&amp;I$26,Table2[Date Review Decision Made],"",Table2[Calculated Location],"*"&amp;$D40&amp;"*")/COUNTIFS(Table2[Level of Review Required],"*"&amp;$AC$27&amp;"*",Table2[Date Notified (Adjusted)],"&gt;="&amp;H$26,Table2[Date Notified (Adjusted)],"&lt;"&amp;I$26,Table2[Calculated Location],"*"&amp;$D40&amp;"*")</f>
        <v>#DIV/0!</v>
      </c>
      <c r="I40" s="164" t="e">
        <f ca="1">COUNTIFS(Table2[Level of Review Required],"*"&amp;$AC$27&amp;"*",Table2[Date Notified (Adjusted)],"&gt;="&amp;I$26,Table2[Date Notified (Adjusted)],"&lt;"&amp;J$26,Table2[Date Review Decision Made],"",Table2[Calculated Location],"*"&amp;$D40&amp;"*")/COUNTIFS(Table2[Level of Review Required],"*"&amp;$AC$27&amp;"*",Table2[Date Notified (Adjusted)],"&gt;="&amp;I$26,Table2[Date Notified (Adjusted)],"&lt;"&amp;J$26,Table2[Calculated Location],"*"&amp;$D40&amp;"*")</f>
        <v>#DIV/0!</v>
      </c>
      <c r="J40" s="164" t="e">
        <f ca="1">COUNTIFS(Table2[Level of Review Required],"*"&amp;$AC$27&amp;"*",Table2[Date Notified (Adjusted)],"&gt;="&amp;J$26,Table2[Date Notified (Adjusted)],"&lt;"&amp;K$26,Table2[Date Review Decision Made],"",Table2[Calculated Location],"*"&amp;$D40&amp;"*")/COUNTIFS(Table2[Level of Review Required],"*"&amp;$AC$27&amp;"*",Table2[Date Notified (Adjusted)],"&gt;="&amp;J$26,Table2[Date Notified (Adjusted)],"&lt;"&amp;K$26,Table2[Calculated Location],"*"&amp;$D40&amp;"*")</f>
        <v>#DIV/0!</v>
      </c>
      <c r="K40" s="164" t="e">
        <f ca="1">COUNTIFS(Table2[Level of Review Required],"*"&amp;$AC$27&amp;"*",Table2[Date Notified (Adjusted)],"&gt;="&amp;K$26,Table2[Date Notified (Adjusted)],"&lt;"&amp;L$26,Table2[Date Review Decision Made],"",Table2[Calculated Location],"*"&amp;$D40&amp;"*")/COUNTIFS(Table2[Level of Review Required],"*"&amp;$AC$27&amp;"*",Table2[Date Notified (Adjusted)],"&gt;="&amp;K$26,Table2[Date Notified (Adjusted)],"&lt;"&amp;L$26,Table2[Calculated Location],"*"&amp;$D40&amp;"*")</f>
        <v>#DIV/0!</v>
      </c>
      <c r="L40" s="164" t="e">
        <f ca="1">COUNTIFS(Table2[Level of Review Required],"*"&amp;$AC$27&amp;"*",Table2[Date Notified (Adjusted)],"&gt;="&amp;L$26,Table2[Date Notified (Adjusted)],"&lt;"&amp;M$26,Table2[Date Review Decision Made],"",Table2[Calculated Location],"*"&amp;$D40&amp;"*")/COUNTIFS(Table2[Level of Review Required],"*"&amp;$AC$27&amp;"*",Table2[Date Notified (Adjusted)],"&gt;="&amp;L$26,Table2[Date Notified (Adjusted)],"&lt;"&amp;M$26,Table2[Calculated Location],"*"&amp;$D40&amp;"*")</f>
        <v>#DIV/0!</v>
      </c>
      <c r="M40" s="164" t="e">
        <f ca="1">COUNTIFS(Table2[Level of Review Required],"*"&amp;$AC$27&amp;"*",Table2[Date Notified (Adjusted)],"&gt;="&amp;M$26,Table2[Date Notified (Adjusted)],"&lt;"&amp;N$26,Table2[Date Review Decision Made],"",Table2[Calculated Location],"*"&amp;$D40&amp;"*")/COUNTIFS(Table2[Level of Review Required],"*"&amp;$AC$27&amp;"*",Table2[Date Notified (Adjusted)],"&gt;="&amp;M$26,Table2[Date Notified (Adjusted)],"&lt;"&amp;N$26,Table2[Calculated Location],"*"&amp;$D40&amp;"*")</f>
        <v>#DIV/0!</v>
      </c>
      <c r="N40" s="164" t="e">
        <f ca="1">COUNTIFS(Table2[Level of Review Required],"*"&amp;$AC$27&amp;"*",Table2[Date Notified (Adjusted)],"&gt;="&amp;N$26,Table2[Date Notified (Adjusted)],"&lt;"&amp;O$26,Table2[Date Review Decision Made],"",Table2[Calculated Location],"*"&amp;$D40&amp;"*")/COUNTIFS(Table2[Level of Review Required],"*"&amp;$AC$27&amp;"*",Table2[Date Notified (Adjusted)],"&gt;="&amp;N$26,Table2[Date Notified (Adjusted)],"&lt;"&amp;O$26,Table2[Calculated Location],"*"&amp;$D40&amp;"*")</f>
        <v>#DIV/0!</v>
      </c>
      <c r="O40" s="164" t="e">
        <f ca="1">COUNTIFS(Table2[Level of Review Required],"*"&amp;$AC$27&amp;"*",Table2[Date Notified (Adjusted)],"&gt;="&amp;O$26,Table2[Date Notified (Adjusted)],"&lt;"&amp;P$26,Table2[Date Review Decision Made],"",Table2[Calculated Location],"*"&amp;$D40&amp;"*")/COUNTIFS(Table2[Level of Review Required],"*"&amp;$AC$27&amp;"*",Table2[Date Notified (Adjusted)],"&gt;="&amp;O$26,Table2[Date Notified (Adjusted)],"&lt;"&amp;P$26,Table2[Calculated Location],"*"&amp;$D40&amp;"*")</f>
        <v>#DIV/0!</v>
      </c>
      <c r="P40" s="164" t="e">
        <f ca="1">COUNTIFS(Table2[Level of Review Required],"*"&amp;$AC$27&amp;"*",Table2[Date Notified (Adjusted)],"&gt;="&amp;P$26,Table2[Date Notified (Adjusted)],"&lt;"&amp;Q$26,Table2[Date Review Decision Made],"",Table2[Calculated Location],"*"&amp;$D40&amp;"*")/COUNTIFS(Table2[Level of Review Required],"*"&amp;$AC$27&amp;"*",Table2[Date Notified (Adjusted)],"&gt;="&amp;P$26,Table2[Date Notified (Adjusted)],"&lt;"&amp;Q$26,Table2[Calculated Location],"*"&amp;$D40&amp;"*")</f>
        <v>#DIV/0!</v>
      </c>
      <c r="Q40" s="164" t="e">
        <f ca="1">COUNTIFS(Table2[Level of Review Required],"*"&amp;$AC$27&amp;"*",Table2[Date Notified (Adjusted)],"&gt;="&amp;Q$26,Table2[Date Notified (Adjusted)],"&lt;"&amp;R$26,Table2[Date Review Decision Made],"",Table2[Calculated Location],"*"&amp;$D40&amp;"*")/COUNTIFS(Table2[Level of Review Required],"*"&amp;$AC$27&amp;"*",Table2[Date Notified (Adjusted)],"&gt;="&amp;Q$26,Table2[Date Notified (Adjusted)],"&lt;"&amp;R$26,Table2[Calculated Location],"*"&amp;$D40&amp;"*")</f>
        <v>#DIV/0!</v>
      </c>
      <c r="R40" s="164" t="e">
        <f ca="1">COUNTIFS(Table2[Level of Review Required],"*"&amp;$AC$27&amp;"*",Table2[Date Notified (Adjusted)],"&gt;="&amp;R$26,Table2[Date Notified (Adjusted)],"&lt;"&amp;S$26,Table2[Date Review Decision Made],"",Table2[Calculated Location],"*"&amp;$D40&amp;"*")/COUNTIFS(Table2[Level of Review Required],"*"&amp;$AC$27&amp;"*",Table2[Date Notified (Adjusted)],"&gt;="&amp;R$26,Table2[Date Notified (Adjusted)],"&lt;"&amp;S$26,Table2[Calculated Location],"*"&amp;$D40&amp;"*")</f>
        <v>#DIV/0!</v>
      </c>
      <c r="S40" s="164" t="e">
        <f ca="1">COUNTIFS(Table2[Level of Review Required],"*"&amp;$AC$27&amp;"*",Table2[Date Notified (Adjusted)],"&gt;="&amp;S$26,Table2[Date Notified (Adjusted)],"&lt;"&amp;T$26,Table2[Date Review Decision Made],"",Table2[Calculated Location],"*"&amp;$D40&amp;"*")/COUNTIFS(Table2[Level of Review Required],"*"&amp;$AC$27&amp;"*",Table2[Date Notified (Adjusted)],"&gt;="&amp;S$26,Table2[Date Notified (Adjusted)],"&lt;"&amp;T$26,Table2[Calculated Location],"*"&amp;$D40&amp;"*")</f>
        <v>#DIV/0!</v>
      </c>
      <c r="T40" s="164" t="e">
        <f ca="1">COUNTIFS(Table2[Level of Review Required],"*"&amp;$AC$27&amp;"*",Table2[Date Notified (Adjusted)],"&gt;="&amp;T$26,Table2[Date Notified (Adjusted)],"&lt;"&amp;U$26,Table2[Date Review Decision Made],"",Table2[Calculated Location],"*"&amp;$D40&amp;"*")/COUNTIFS(Table2[Level of Review Required],"*"&amp;$AC$27&amp;"*",Table2[Date Notified (Adjusted)],"&gt;="&amp;T$26,Table2[Date Notified (Adjusted)],"&lt;"&amp;U$26,Table2[Calculated Location],"*"&amp;$D40&amp;"*")</f>
        <v>#DIV/0!</v>
      </c>
      <c r="U40" s="161"/>
      <c r="V40" s="161"/>
      <c r="W40" s="228">
        <f ca="1">COUNTIFS(Table2[Level of Review Required],"*"&amp;$AC$27&amp;"*",Table2[Date Notified (Adjusted)],"&gt;="&amp;E$26,Table2[Date Notified (Adjusted)],"&lt;"&amp;U$26,Table2[Calculated Location],"*"&amp;$D40&amp;"*",Table2[Date Review Decision Made],"")</f>
        <v>0</v>
      </c>
      <c r="X40" s="229" t="e">
        <f t="shared" ca="1" si="19"/>
        <v>#DIV/0!</v>
      </c>
      <c r="Y40" s="237">
        <f ca="1">COUNTIFS(Table2[Level of Review Required],"*"&amp;$AC$27&amp;"*",Table2[Date Notified (Adjusted)],"&gt;="&amp;E$26,Table2[Date Notified (Adjusted)],"&lt;"&amp;U$26,Table2[Calculated Location],"*"&amp;$D40&amp;"*")</f>
        <v>0</v>
      </c>
    </row>
    <row r="41" spans="2:25" x14ac:dyDescent="0.25">
      <c r="B41" s="222" t="s">
        <v>110</v>
      </c>
      <c r="C41" s="161"/>
      <c r="D41" s="162" t="s">
        <v>129</v>
      </c>
      <c r="E41" s="163" t="e">
        <f ca="1">COUNTIFS(Table2[Level of Review Required],"*"&amp;$AC$27&amp;"*",Table2[Date Notified (Adjusted)],"&gt;="&amp;E$26,Table2[Date Notified (Adjusted)],"&lt;"&amp;F$26,Table2[Date Review Decision Made],"",Table2[Calculated Location],"*"&amp;$D41&amp;"*")/COUNTIFS(Table2[Level of Review Required],"*"&amp;$AC$27&amp;"*",Table2[Date Notified (Adjusted)],"&gt;="&amp;E$26,Table2[Date Notified (Adjusted)],"&lt;"&amp;F$26,Table2[Calculated Location],"*"&amp;$D41&amp;"*")</f>
        <v>#DIV/0!</v>
      </c>
      <c r="F41" s="164" t="e">
        <f ca="1">COUNTIFS(Table2[Level of Review Required],"*"&amp;$AC$27&amp;"*",Table2[Date Notified (Adjusted)],"&gt;="&amp;F$26,Table2[Date Notified (Adjusted)],"&lt;"&amp;G$26,Table2[Date Review Decision Made],"",Table2[Calculated Location],"*"&amp;$D41&amp;"*")/COUNTIFS(Table2[Level of Review Required],"*"&amp;$AC$27&amp;"*",Table2[Date Notified (Adjusted)],"&gt;="&amp;F$26,Table2[Date Notified (Adjusted)],"&lt;"&amp;G$26,Table2[Calculated Location],"*"&amp;$D41&amp;"*")</f>
        <v>#DIV/0!</v>
      </c>
      <c r="G41" s="164" t="e">
        <f ca="1">COUNTIFS(Table2[Level of Review Required],"*"&amp;$AC$27&amp;"*",Table2[Date Notified (Adjusted)],"&gt;="&amp;G$26,Table2[Date Notified (Adjusted)],"&lt;"&amp;H$26,Table2[Date Review Decision Made],"",Table2[Calculated Location],"*"&amp;$D41&amp;"*")/COUNTIFS(Table2[Level of Review Required],"*"&amp;$AC$27&amp;"*",Table2[Date Notified (Adjusted)],"&gt;="&amp;G$26,Table2[Date Notified (Adjusted)],"&lt;"&amp;H$26,Table2[Calculated Location],"*"&amp;$D41&amp;"*")</f>
        <v>#DIV/0!</v>
      </c>
      <c r="H41" s="164" t="e">
        <f ca="1">COUNTIFS(Table2[Level of Review Required],"*"&amp;$AC$27&amp;"*",Table2[Date Notified (Adjusted)],"&gt;="&amp;H$26,Table2[Date Notified (Adjusted)],"&lt;"&amp;I$26,Table2[Date Review Decision Made],"",Table2[Calculated Location],"*"&amp;$D41&amp;"*")/COUNTIFS(Table2[Level of Review Required],"*"&amp;$AC$27&amp;"*",Table2[Date Notified (Adjusted)],"&gt;="&amp;H$26,Table2[Date Notified (Adjusted)],"&lt;"&amp;I$26,Table2[Calculated Location],"*"&amp;$D41&amp;"*")</f>
        <v>#DIV/0!</v>
      </c>
      <c r="I41" s="164" t="e">
        <f ca="1">COUNTIFS(Table2[Level of Review Required],"*"&amp;$AC$27&amp;"*",Table2[Date Notified (Adjusted)],"&gt;="&amp;I$26,Table2[Date Notified (Adjusted)],"&lt;"&amp;J$26,Table2[Date Review Decision Made],"",Table2[Calculated Location],"*"&amp;$D41&amp;"*")/COUNTIFS(Table2[Level of Review Required],"*"&amp;$AC$27&amp;"*",Table2[Date Notified (Adjusted)],"&gt;="&amp;I$26,Table2[Date Notified (Adjusted)],"&lt;"&amp;J$26,Table2[Calculated Location],"*"&amp;$D41&amp;"*")</f>
        <v>#DIV/0!</v>
      </c>
      <c r="J41" s="164" t="e">
        <f ca="1">COUNTIFS(Table2[Level of Review Required],"*"&amp;$AC$27&amp;"*",Table2[Date Notified (Adjusted)],"&gt;="&amp;J$26,Table2[Date Notified (Adjusted)],"&lt;"&amp;K$26,Table2[Date Review Decision Made],"",Table2[Calculated Location],"*"&amp;$D41&amp;"*")/COUNTIFS(Table2[Level of Review Required],"*"&amp;$AC$27&amp;"*",Table2[Date Notified (Adjusted)],"&gt;="&amp;J$26,Table2[Date Notified (Adjusted)],"&lt;"&amp;K$26,Table2[Calculated Location],"*"&amp;$D41&amp;"*")</f>
        <v>#DIV/0!</v>
      </c>
      <c r="K41" s="164" t="e">
        <f ca="1">COUNTIFS(Table2[Level of Review Required],"*"&amp;$AC$27&amp;"*",Table2[Date Notified (Adjusted)],"&gt;="&amp;K$26,Table2[Date Notified (Adjusted)],"&lt;"&amp;L$26,Table2[Date Review Decision Made],"",Table2[Calculated Location],"*"&amp;$D41&amp;"*")/COUNTIFS(Table2[Level of Review Required],"*"&amp;$AC$27&amp;"*",Table2[Date Notified (Adjusted)],"&gt;="&amp;K$26,Table2[Date Notified (Adjusted)],"&lt;"&amp;L$26,Table2[Calculated Location],"*"&amp;$D41&amp;"*")</f>
        <v>#DIV/0!</v>
      </c>
      <c r="L41" s="164" t="e">
        <f ca="1">COUNTIFS(Table2[Level of Review Required],"*"&amp;$AC$27&amp;"*",Table2[Date Notified (Adjusted)],"&gt;="&amp;L$26,Table2[Date Notified (Adjusted)],"&lt;"&amp;M$26,Table2[Date Review Decision Made],"",Table2[Calculated Location],"*"&amp;$D41&amp;"*")/COUNTIFS(Table2[Level of Review Required],"*"&amp;$AC$27&amp;"*",Table2[Date Notified (Adjusted)],"&gt;="&amp;L$26,Table2[Date Notified (Adjusted)],"&lt;"&amp;M$26,Table2[Calculated Location],"*"&amp;$D41&amp;"*")</f>
        <v>#DIV/0!</v>
      </c>
      <c r="M41" s="164" t="e">
        <f ca="1">COUNTIFS(Table2[Level of Review Required],"*"&amp;$AC$27&amp;"*",Table2[Date Notified (Adjusted)],"&gt;="&amp;M$26,Table2[Date Notified (Adjusted)],"&lt;"&amp;N$26,Table2[Date Review Decision Made],"",Table2[Calculated Location],"*"&amp;$D41&amp;"*")/COUNTIFS(Table2[Level of Review Required],"*"&amp;$AC$27&amp;"*",Table2[Date Notified (Adjusted)],"&gt;="&amp;M$26,Table2[Date Notified (Adjusted)],"&lt;"&amp;N$26,Table2[Calculated Location],"*"&amp;$D41&amp;"*")</f>
        <v>#DIV/0!</v>
      </c>
      <c r="N41" s="164" t="e">
        <f ca="1">COUNTIFS(Table2[Level of Review Required],"*"&amp;$AC$27&amp;"*",Table2[Date Notified (Adjusted)],"&gt;="&amp;N$26,Table2[Date Notified (Adjusted)],"&lt;"&amp;O$26,Table2[Date Review Decision Made],"",Table2[Calculated Location],"*"&amp;$D41&amp;"*")/COUNTIFS(Table2[Level of Review Required],"*"&amp;$AC$27&amp;"*",Table2[Date Notified (Adjusted)],"&gt;="&amp;N$26,Table2[Date Notified (Adjusted)],"&lt;"&amp;O$26,Table2[Calculated Location],"*"&amp;$D41&amp;"*")</f>
        <v>#DIV/0!</v>
      </c>
      <c r="O41" s="164" t="e">
        <f ca="1">COUNTIFS(Table2[Level of Review Required],"*"&amp;$AC$27&amp;"*",Table2[Date Notified (Adjusted)],"&gt;="&amp;O$26,Table2[Date Notified (Adjusted)],"&lt;"&amp;P$26,Table2[Date Review Decision Made],"",Table2[Calculated Location],"*"&amp;$D41&amp;"*")/COUNTIFS(Table2[Level of Review Required],"*"&amp;$AC$27&amp;"*",Table2[Date Notified (Adjusted)],"&gt;="&amp;O$26,Table2[Date Notified (Adjusted)],"&lt;"&amp;P$26,Table2[Calculated Location],"*"&amp;$D41&amp;"*")</f>
        <v>#DIV/0!</v>
      </c>
      <c r="P41" s="164" t="e">
        <f ca="1">COUNTIFS(Table2[Level of Review Required],"*"&amp;$AC$27&amp;"*",Table2[Date Notified (Adjusted)],"&gt;="&amp;P$26,Table2[Date Notified (Adjusted)],"&lt;"&amp;Q$26,Table2[Date Review Decision Made],"",Table2[Calculated Location],"*"&amp;$D41&amp;"*")/COUNTIFS(Table2[Level of Review Required],"*"&amp;$AC$27&amp;"*",Table2[Date Notified (Adjusted)],"&gt;="&amp;P$26,Table2[Date Notified (Adjusted)],"&lt;"&amp;Q$26,Table2[Calculated Location],"*"&amp;$D41&amp;"*")</f>
        <v>#DIV/0!</v>
      </c>
      <c r="Q41" s="164" t="e">
        <f ca="1">COUNTIFS(Table2[Level of Review Required],"*"&amp;$AC$27&amp;"*",Table2[Date Notified (Adjusted)],"&gt;="&amp;Q$26,Table2[Date Notified (Adjusted)],"&lt;"&amp;R$26,Table2[Date Review Decision Made],"",Table2[Calculated Location],"*"&amp;$D41&amp;"*")/COUNTIFS(Table2[Level of Review Required],"*"&amp;$AC$27&amp;"*",Table2[Date Notified (Adjusted)],"&gt;="&amp;Q$26,Table2[Date Notified (Adjusted)],"&lt;"&amp;R$26,Table2[Calculated Location],"*"&amp;$D41&amp;"*")</f>
        <v>#DIV/0!</v>
      </c>
      <c r="R41" s="164" t="e">
        <f ca="1">COUNTIFS(Table2[Level of Review Required],"*"&amp;$AC$27&amp;"*",Table2[Date Notified (Adjusted)],"&gt;="&amp;R$26,Table2[Date Notified (Adjusted)],"&lt;"&amp;S$26,Table2[Date Review Decision Made],"",Table2[Calculated Location],"*"&amp;$D41&amp;"*")/COUNTIFS(Table2[Level of Review Required],"*"&amp;$AC$27&amp;"*",Table2[Date Notified (Adjusted)],"&gt;="&amp;R$26,Table2[Date Notified (Adjusted)],"&lt;"&amp;S$26,Table2[Calculated Location],"*"&amp;$D41&amp;"*")</f>
        <v>#DIV/0!</v>
      </c>
      <c r="S41" s="164" t="e">
        <f ca="1">COUNTIFS(Table2[Level of Review Required],"*"&amp;$AC$27&amp;"*",Table2[Date Notified (Adjusted)],"&gt;="&amp;S$26,Table2[Date Notified (Adjusted)],"&lt;"&amp;T$26,Table2[Date Review Decision Made],"",Table2[Calculated Location],"*"&amp;$D41&amp;"*")/COUNTIFS(Table2[Level of Review Required],"*"&amp;$AC$27&amp;"*",Table2[Date Notified (Adjusted)],"&gt;="&amp;S$26,Table2[Date Notified (Adjusted)],"&lt;"&amp;T$26,Table2[Calculated Location],"*"&amp;$D41&amp;"*")</f>
        <v>#DIV/0!</v>
      </c>
      <c r="T41" s="164" t="e">
        <f ca="1">COUNTIFS(Table2[Level of Review Required],"*"&amp;$AC$27&amp;"*",Table2[Date Notified (Adjusted)],"&gt;="&amp;T$26,Table2[Date Notified (Adjusted)],"&lt;"&amp;U$26,Table2[Date Review Decision Made],"",Table2[Calculated Location],"*"&amp;$D41&amp;"*")/COUNTIFS(Table2[Level of Review Required],"*"&amp;$AC$27&amp;"*",Table2[Date Notified (Adjusted)],"&gt;="&amp;T$26,Table2[Date Notified (Adjusted)],"&lt;"&amp;U$26,Table2[Calculated Location],"*"&amp;$D41&amp;"*")</f>
        <v>#DIV/0!</v>
      </c>
      <c r="U41" s="161"/>
      <c r="V41" s="161"/>
      <c r="W41" s="228">
        <f ca="1">COUNTIFS(Table2[Level of Review Required],"*"&amp;$AC$27&amp;"*",Table2[Date Notified (Adjusted)],"&gt;="&amp;E$26,Table2[Date Notified (Adjusted)],"&lt;"&amp;U$26,Table2[Calculated Location],"*"&amp;$D41&amp;"*",Table2[Date Review Decision Made],"")</f>
        <v>0</v>
      </c>
      <c r="X41" s="229" t="e">
        <f t="shared" ca="1" si="19"/>
        <v>#DIV/0!</v>
      </c>
      <c r="Y41" s="237">
        <f ca="1">COUNTIFS(Table2[Level of Review Required],"*"&amp;$AC$27&amp;"*",Table2[Date Notified (Adjusted)],"&gt;="&amp;E$26,Table2[Date Notified (Adjusted)],"&lt;"&amp;U$26,Table2[Calculated Location],"*"&amp;$D41&amp;"*")</f>
        <v>0</v>
      </c>
    </row>
    <row r="42" spans="2:25" x14ac:dyDescent="0.25">
      <c r="B42" s="222" t="s">
        <v>111</v>
      </c>
      <c r="C42" s="161"/>
      <c r="D42" s="162" t="s">
        <v>130</v>
      </c>
      <c r="E42" s="163" t="e">
        <f ca="1">COUNTIFS(Table2[Level of Review Required],"*"&amp;$AC$27&amp;"*",Table2[Date Notified (Adjusted)],"&gt;="&amp;E$26,Table2[Date Notified (Adjusted)],"&lt;"&amp;F$26,Table2[Date Review Decision Made],"",Table2[Calculated Location],"*"&amp;$D42&amp;"*")/COUNTIFS(Table2[Level of Review Required],"*"&amp;$AC$27&amp;"*",Table2[Date Notified (Adjusted)],"&gt;="&amp;E$26,Table2[Date Notified (Adjusted)],"&lt;"&amp;F$26,Table2[Calculated Location],"*"&amp;$D42&amp;"*")</f>
        <v>#DIV/0!</v>
      </c>
      <c r="F42" s="164" t="e">
        <f ca="1">COUNTIFS(Table2[Level of Review Required],"*"&amp;$AC$27&amp;"*",Table2[Date Notified (Adjusted)],"&gt;="&amp;F$26,Table2[Date Notified (Adjusted)],"&lt;"&amp;G$26,Table2[Date Review Decision Made],"",Table2[Calculated Location],"*"&amp;$D42&amp;"*")/COUNTIFS(Table2[Level of Review Required],"*"&amp;$AC$27&amp;"*",Table2[Date Notified (Adjusted)],"&gt;="&amp;F$26,Table2[Date Notified (Adjusted)],"&lt;"&amp;G$26,Table2[Calculated Location],"*"&amp;$D42&amp;"*")</f>
        <v>#DIV/0!</v>
      </c>
      <c r="G42" s="164" t="e">
        <f ca="1">COUNTIFS(Table2[Level of Review Required],"*"&amp;$AC$27&amp;"*",Table2[Date Notified (Adjusted)],"&gt;="&amp;G$26,Table2[Date Notified (Adjusted)],"&lt;"&amp;H$26,Table2[Date Review Decision Made],"",Table2[Calculated Location],"*"&amp;$D42&amp;"*")/COUNTIFS(Table2[Level of Review Required],"*"&amp;$AC$27&amp;"*",Table2[Date Notified (Adjusted)],"&gt;="&amp;G$26,Table2[Date Notified (Adjusted)],"&lt;"&amp;H$26,Table2[Calculated Location],"*"&amp;$D42&amp;"*")</f>
        <v>#DIV/0!</v>
      </c>
      <c r="H42" s="164" t="e">
        <f ca="1">COUNTIFS(Table2[Level of Review Required],"*"&amp;$AC$27&amp;"*",Table2[Date Notified (Adjusted)],"&gt;="&amp;H$26,Table2[Date Notified (Adjusted)],"&lt;"&amp;I$26,Table2[Date Review Decision Made],"",Table2[Calculated Location],"*"&amp;$D42&amp;"*")/COUNTIFS(Table2[Level of Review Required],"*"&amp;$AC$27&amp;"*",Table2[Date Notified (Adjusted)],"&gt;="&amp;H$26,Table2[Date Notified (Adjusted)],"&lt;"&amp;I$26,Table2[Calculated Location],"*"&amp;$D42&amp;"*")</f>
        <v>#DIV/0!</v>
      </c>
      <c r="I42" s="164" t="e">
        <f ca="1">COUNTIFS(Table2[Level of Review Required],"*"&amp;$AC$27&amp;"*",Table2[Date Notified (Adjusted)],"&gt;="&amp;I$26,Table2[Date Notified (Adjusted)],"&lt;"&amp;J$26,Table2[Date Review Decision Made],"",Table2[Calculated Location],"*"&amp;$D42&amp;"*")/COUNTIFS(Table2[Level of Review Required],"*"&amp;$AC$27&amp;"*",Table2[Date Notified (Adjusted)],"&gt;="&amp;I$26,Table2[Date Notified (Adjusted)],"&lt;"&amp;J$26,Table2[Calculated Location],"*"&amp;$D42&amp;"*")</f>
        <v>#DIV/0!</v>
      </c>
      <c r="J42" s="164" t="e">
        <f ca="1">COUNTIFS(Table2[Level of Review Required],"*"&amp;$AC$27&amp;"*",Table2[Date Notified (Adjusted)],"&gt;="&amp;J$26,Table2[Date Notified (Adjusted)],"&lt;"&amp;K$26,Table2[Date Review Decision Made],"",Table2[Calculated Location],"*"&amp;$D42&amp;"*")/COUNTIFS(Table2[Level of Review Required],"*"&amp;$AC$27&amp;"*",Table2[Date Notified (Adjusted)],"&gt;="&amp;J$26,Table2[Date Notified (Adjusted)],"&lt;"&amp;K$26,Table2[Calculated Location],"*"&amp;$D42&amp;"*")</f>
        <v>#DIV/0!</v>
      </c>
      <c r="K42" s="164" t="e">
        <f ca="1">COUNTIFS(Table2[Level of Review Required],"*"&amp;$AC$27&amp;"*",Table2[Date Notified (Adjusted)],"&gt;="&amp;K$26,Table2[Date Notified (Adjusted)],"&lt;"&amp;L$26,Table2[Date Review Decision Made],"",Table2[Calculated Location],"*"&amp;$D42&amp;"*")/COUNTIFS(Table2[Level of Review Required],"*"&amp;$AC$27&amp;"*",Table2[Date Notified (Adjusted)],"&gt;="&amp;K$26,Table2[Date Notified (Adjusted)],"&lt;"&amp;L$26,Table2[Calculated Location],"*"&amp;$D42&amp;"*")</f>
        <v>#DIV/0!</v>
      </c>
      <c r="L42" s="164" t="e">
        <f ca="1">COUNTIFS(Table2[Level of Review Required],"*"&amp;$AC$27&amp;"*",Table2[Date Notified (Adjusted)],"&gt;="&amp;L$26,Table2[Date Notified (Adjusted)],"&lt;"&amp;M$26,Table2[Date Review Decision Made],"",Table2[Calculated Location],"*"&amp;$D42&amp;"*")/COUNTIFS(Table2[Level of Review Required],"*"&amp;$AC$27&amp;"*",Table2[Date Notified (Adjusted)],"&gt;="&amp;L$26,Table2[Date Notified (Adjusted)],"&lt;"&amp;M$26,Table2[Calculated Location],"*"&amp;$D42&amp;"*")</f>
        <v>#DIV/0!</v>
      </c>
      <c r="M42" s="164" t="e">
        <f ca="1">COUNTIFS(Table2[Level of Review Required],"*"&amp;$AC$27&amp;"*",Table2[Date Notified (Adjusted)],"&gt;="&amp;M$26,Table2[Date Notified (Adjusted)],"&lt;"&amp;N$26,Table2[Date Review Decision Made],"",Table2[Calculated Location],"*"&amp;$D42&amp;"*")/COUNTIFS(Table2[Level of Review Required],"*"&amp;$AC$27&amp;"*",Table2[Date Notified (Adjusted)],"&gt;="&amp;M$26,Table2[Date Notified (Adjusted)],"&lt;"&amp;N$26,Table2[Calculated Location],"*"&amp;$D42&amp;"*")</f>
        <v>#DIV/0!</v>
      </c>
      <c r="N42" s="164" t="e">
        <f ca="1">COUNTIFS(Table2[Level of Review Required],"*"&amp;$AC$27&amp;"*",Table2[Date Notified (Adjusted)],"&gt;="&amp;N$26,Table2[Date Notified (Adjusted)],"&lt;"&amp;O$26,Table2[Date Review Decision Made],"",Table2[Calculated Location],"*"&amp;$D42&amp;"*")/COUNTIFS(Table2[Level of Review Required],"*"&amp;$AC$27&amp;"*",Table2[Date Notified (Adjusted)],"&gt;="&amp;N$26,Table2[Date Notified (Adjusted)],"&lt;"&amp;O$26,Table2[Calculated Location],"*"&amp;$D42&amp;"*")</f>
        <v>#DIV/0!</v>
      </c>
      <c r="O42" s="164" t="e">
        <f ca="1">COUNTIFS(Table2[Level of Review Required],"*"&amp;$AC$27&amp;"*",Table2[Date Notified (Adjusted)],"&gt;="&amp;O$26,Table2[Date Notified (Adjusted)],"&lt;"&amp;P$26,Table2[Date Review Decision Made],"",Table2[Calculated Location],"*"&amp;$D42&amp;"*")/COUNTIFS(Table2[Level of Review Required],"*"&amp;$AC$27&amp;"*",Table2[Date Notified (Adjusted)],"&gt;="&amp;O$26,Table2[Date Notified (Adjusted)],"&lt;"&amp;P$26,Table2[Calculated Location],"*"&amp;$D42&amp;"*")</f>
        <v>#DIV/0!</v>
      </c>
      <c r="P42" s="164" t="e">
        <f ca="1">COUNTIFS(Table2[Level of Review Required],"*"&amp;$AC$27&amp;"*",Table2[Date Notified (Adjusted)],"&gt;="&amp;P$26,Table2[Date Notified (Adjusted)],"&lt;"&amp;Q$26,Table2[Date Review Decision Made],"",Table2[Calculated Location],"*"&amp;$D42&amp;"*")/COUNTIFS(Table2[Level of Review Required],"*"&amp;$AC$27&amp;"*",Table2[Date Notified (Adjusted)],"&gt;="&amp;P$26,Table2[Date Notified (Adjusted)],"&lt;"&amp;Q$26,Table2[Calculated Location],"*"&amp;$D42&amp;"*")</f>
        <v>#DIV/0!</v>
      </c>
      <c r="Q42" s="164" t="e">
        <f ca="1">COUNTIFS(Table2[Level of Review Required],"*"&amp;$AC$27&amp;"*",Table2[Date Notified (Adjusted)],"&gt;="&amp;Q$26,Table2[Date Notified (Adjusted)],"&lt;"&amp;R$26,Table2[Date Review Decision Made],"",Table2[Calculated Location],"*"&amp;$D42&amp;"*")/COUNTIFS(Table2[Level of Review Required],"*"&amp;$AC$27&amp;"*",Table2[Date Notified (Adjusted)],"&gt;="&amp;Q$26,Table2[Date Notified (Adjusted)],"&lt;"&amp;R$26,Table2[Calculated Location],"*"&amp;$D42&amp;"*")</f>
        <v>#DIV/0!</v>
      </c>
      <c r="R42" s="164" t="e">
        <f ca="1">COUNTIFS(Table2[Level of Review Required],"*"&amp;$AC$27&amp;"*",Table2[Date Notified (Adjusted)],"&gt;="&amp;R$26,Table2[Date Notified (Adjusted)],"&lt;"&amp;S$26,Table2[Date Review Decision Made],"",Table2[Calculated Location],"*"&amp;$D42&amp;"*")/COUNTIFS(Table2[Level of Review Required],"*"&amp;$AC$27&amp;"*",Table2[Date Notified (Adjusted)],"&gt;="&amp;R$26,Table2[Date Notified (Adjusted)],"&lt;"&amp;S$26,Table2[Calculated Location],"*"&amp;$D42&amp;"*")</f>
        <v>#DIV/0!</v>
      </c>
      <c r="S42" s="164" t="e">
        <f ca="1">COUNTIFS(Table2[Level of Review Required],"*"&amp;$AC$27&amp;"*",Table2[Date Notified (Adjusted)],"&gt;="&amp;S$26,Table2[Date Notified (Adjusted)],"&lt;"&amp;T$26,Table2[Date Review Decision Made],"",Table2[Calculated Location],"*"&amp;$D42&amp;"*")/COUNTIFS(Table2[Level of Review Required],"*"&amp;$AC$27&amp;"*",Table2[Date Notified (Adjusted)],"&gt;="&amp;S$26,Table2[Date Notified (Adjusted)],"&lt;"&amp;T$26,Table2[Calculated Location],"*"&amp;$D42&amp;"*")</f>
        <v>#DIV/0!</v>
      </c>
      <c r="T42" s="164" t="e">
        <f ca="1">COUNTIFS(Table2[Level of Review Required],"*"&amp;$AC$27&amp;"*",Table2[Date Notified (Adjusted)],"&gt;="&amp;T$26,Table2[Date Notified (Adjusted)],"&lt;"&amp;U$26,Table2[Date Review Decision Made],"",Table2[Calculated Location],"*"&amp;$D42&amp;"*")/COUNTIFS(Table2[Level of Review Required],"*"&amp;$AC$27&amp;"*",Table2[Date Notified (Adjusted)],"&gt;="&amp;T$26,Table2[Date Notified (Adjusted)],"&lt;"&amp;U$26,Table2[Calculated Location],"*"&amp;$D42&amp;"*")</f>
        <v>#DIV/0!</v>
      </c>
      <c r="U42" s="161"/>
      <c r="V42" s="161"/>
      <c r="W42" s="228">
        <f ca="1">COUNTIFS(Table2[Level of Review Required],"*"&amp;$AC$27&amp;"*",Table2[Date Notified (Adjusted)],"&gt;="&amp;E$26,Table2[Date Notified (Adjusted)],"&lt;"&amp;U$26,Table2[Calculated Location],"*"&amp;$D42&amp;"*",Table2[Date Review Decision Made],"")</f>
        <v>0</v>
      </c>
      <c r="X42" s="229" t="e">
        <f t="shared" ca="1" si="19"/>
        <v>#DIV/0!</v>
      </c>
      <c r="Y42" s="237">
        <f ca="1">COUNTIFS(Table2[Level of Review Required],"*"&amp;$AC$27&amp;"*",Table2[Date Notified (Adjusted)],"&gt;="&amp;E$26,Table2[Date Notified (Adjusted)],"&lt;"&amp;U$26,Table2[Calculated Location],"*"&amp;$D42&amp;"*")</f>
        <v>0</v>
      </c>
    </row>
    <row r="43" spans="2:25" x14ac:dyDescent="0.25">
      <c r="B43" s="222" t="s">
        <v>112</v>
      </c>
      <c r="C43" s="161"/>
      <c r="D43" s="162" t="s">
        <v>131</v>
      </c>
      <c r="E43" s="163" t="e">
        <f ca="1">COUNTIFS(Table2[Level of Review Required],"*"&amp;$AC$27&amp;"*",Table2[Date Notified (Adjusted)],"&gt;="&amp;E$26,Table2[Date Notified (Adjusted)],"&lt;"&amp;F$26,Table2[Date Review Decision Made],"",Table2[Calculated Location],"*"&amp;$D43&amp;"*")/COUNTIFS(Table2[Level of Review Required],"*"&amp;$AC$27&amp;"*",Table2[Date Notified (Adjusted)],"&gt;="&amp;E$26,Table2[Date Notified (Adjusted)],"&lt;"&amp;F$26,Table2[Calculated Location],"*"&amp;$D43&amp;"*")</f>
        <v>#DIV/0!</v>
      </c>
      <c r="F43" s="164" t="e">
        <f ca="1">COUNTIFS(Table2[Level of Review Required],"*"&amp;$AC$27&amp;"*",Table2[Date Notified (Adjusted)],"&gt;="&amp;F$26,Table2[Date Notified (Adjusted)],"&lt;"&amp;G$26,Table2[Date Review Decision Made],"",Table2[Calculated Location],"*"&amp;$D43&amp;"*")/COUNTIFS(Table2[Level of Review Required],"*"&amp;$AC$27&amp;"*",Table2[Date Notified (Adjusted)],"&gt;="&amp;F$26,Table2[Date Notified (Adjusted)],"&lt;"&amp;G$26,Table2[Calculated Location],"*"&amp;$D43&amp;"*")</f>
        <v>#DIV/0!</v>
      </c>
      <c r="G43" s="164" t="e">
        <f ca="1">COUNTIFS(Table2[Level of Review Required],"*"&amp;$AC$27&amp;"*",Table2[Date Notified (Adjusted)],"&gt;="&amp;G$26,Table2[Date Notified (Adjusted)],"&lt;"&amp;H$26,Table2[Date Review Decision Made],"",Table2[Calculated Location],"*"&amp;$D43&amp;"*")/COUNTIFS(Table2[Level of Review Required],"*"&amp;$AC$27&amp;"*",Table2[Date Notified (Adjusted)],"&gt;="&amp;G$26,Table2[Date Notified (Adjusted)],"&lt;"&amp;H$26,Table2[Calculated Location],"*"&amp;$D43&amp;"*")</f>
        <v>#DIV/0!</v>
      </c>
      <c r="H43" s="164" t="e">
        <f ca="1">COUNTIFS(Table2[Level of Review Required],"*"&amp;$AC$27&amp;"*",Table2[Date Notified (Adjusted)],"&gt;="&amp;H$26,Table2[Date Notified (Adjusted)],"&lt;"&amp;I$26,Table2[Date Review Decision Made],"",Table2[Calculated Location],"*"&amp;$D43&amp;"*")/COUNTIFS(Table2[Level of Review Required],"*"&amp;$AC$27&amp;"*",Table2[Date Notified (Adjusted)],"&gt;="&amp;H$26,Table2[Date Notified (Adjusted)],"&lt;"&amp;I$26,Table2[Calculated Location],"*"&amp;$D43&amp;"*")</f>
        <v>#DIV/0!</v>
      </c>
      <c r="I43" s="164" t="e">
        <f ca="1">COUNTIFS(Table2[Level of Review Required],"*"&amp;$AC$27&amp;"*",Table2[Date Notified (Adjusted)],"&gt;="&amp;I$26,Table2[Date Notified (Adjusted)],"&lt;"&amp;J$26,Table2[Date Review Decision Made],"",Table2[Calculated Location],"*"&amp;$D43&amp;"*")/COUNTIFS(Table2[Level of Review Required],"*"&amp;$AC$27&amp;"*",Table2[Date Notified (Adjusted)],"&gt;="&amp;I$26,Table2[Date Notified (Adjusted)],"&lt;"&amp;J$26,Table2[Calculated Location],"*"&amp;$D43&amp;"*")</f>
        <v>#DIV/0!</v>
      </c>
      <c r="J43" s="164" t="e">
        <f ca="1">COUNTIFS(Table2[Level of Review Required],"*"&amp;$AC$27&amp;"*",Table2[Date Notified (Adjusted)],"&gt;="&amp;J$26,Table2[Date Notified (Adjusted)],"&lt;"&amp;K$26,Table2[Date Review Decision Made],"",Table2[Calculated Location],"*"&amp;$D43&amp;"*")/COUNTIFS(Table2[Level of Review Required],"*"&amp;$AC$27&amp;"*",Table2[Date Notified (Adjusted)],"&gt;="&amp;J$26,Table2[Date Notified (Adjusted)],"&lt;"&amp;K$26,Table2[Calculated Location],"*"&amp;$D43&amp;"*")</f>
        <v>#DIV/0!</v>
      </c>
      <c r="K43" s="164" t="e">
        <f ca="1">COUNTIFS(Table2[Level of Review Required],"*"&amp;$AC$27&amp;"*",Table2[Date Notified (Adjusted)],"&gt;="&amp;K$26,Table2[Date Notified (Adjusted)],"&lt;"&amp;L$26,Table2[Date Review Decision Made],"",Table2[Calculated Location],"*"&amp;$D43&amp;"*")/COUNTIFS(Table2[Level of Review Required],"*"&amp;$AC$27&amp;"*",Table2[Date Notified (Adjusted)],"&gt;="&amp;K$26,Table2[Date Notified (Adjusted)],"&lt;"&amp;L$26,Table2[Calculated Location],"*"&amp;$D43&amp;"*")</f>
        <v>#DIV/0!</v>
      </c>
      <c r="L43" s="164" t="e">
        <f ca="1">COUNTIFS(Table2[Level of Review Required],"*"&amp;$AC$27&amp;"*",Table2[Date Notified (Adjusted)],"&gt;="&amp;L$26,Table2[Date Notified (Adjusted)],"&lt;"&amp;M$26,Table2[Date Review Decision Made],"",Table2[Calculated Location],"*"&amp;$D43&amp;"*")/COUNTIFS(Table2[Level of Review Required],"*"&amp;$AC$27&amp;"*",Table2[Date Notified (Adjusted)],"&gt;="&amp;L$26,Table2[Date Notified (Adjusted)],"&lt;"&amp;M$26,Table2[Calculated Location],"*"&amp;$D43&amp;"*")</f>
        <v>#DIV/0!</v>
      </c>
      <c r="M43" s="164" t="e">
        <f ca="1">COUNTIFS(Table2[Level of Review Required],"*"&amp;$AC$27&amp;"*",Table2[Date Notified (Adjusted)],"&gt;="&amp;M$26,Table2[Date Notified (Adjusted)],"&lt;"&amp;N$26,Table2[Date Review Decision Made],"",Table2[Calculated Location],"*"&amp;$D43&amp;"*")/COUNTIFS(Table2[Level of Review Required],"*"&amp;$AC$27&amp;"*",Table2[Date Notified (Adjusted)],"&gt;="&amp;M$26,Table2[Date Notified (Adjusted)],"&lt;"&amp;N$26,Table2[Calculated Location],"*"&amp;$D43&amp;"*")</f>
        <v>#DIV/0!</v>
      </c>
      <c r="N43" s="164" t="e">
        <f ca="1">COUNTIFS(Table2[Level of Review Required],"*"&amp;$AC$27&amp;"*",Table2[Date Notified (Adjusted)],"&gt;="&amp;N$26,Table2[Date Notified (Adjusted)],"&lt;"&amp;O$26,Table2[Date Review Decision Made],"",Table2[Calculated Location],"*"&amp;$D43&amp;"*")/COUNTIFS(Table2[Level of Review Required],"*"&amp;$AC$27&amp;"*",Table2[Date Notified (Adjusted)],"&gt;="&amp;N$26,Table2[Date Notified (Adjusted)],"&lt;"&amp;O$26,Table2[Calculated Location],"*"&amp;$D43&amp;"*")</f>
        <v>#DIV/0!</v>
      </c>
      <c r="O43" s="164" t="e">
        <f ca="1">COUNTIFS(Table2[Level of Review Required],"*"&amp;$AC$27&amp;"*",Table2[Date Notified (Adjusted)],"&gt;="&amp;O$26,Table2[Date Notified (Adjusted)],"&lt;"&amp;P$26,Table2[Date Review Decision Made],"",Table2[Calculated Location],"*"&amp;$D43&amp;"*")/COUNTIFS(Table2[Level of Review Required],"*"&amp;$AC$27&amp;"*",Table2[Date Notified (Adjusted)],"&gt;="&amp;O$26,Table2[Date Notified (Adjusted)],"&lt;"&amp;P$26,Table2[Calculated Location],"*"&amp;$D43&amp;"*")</f>
        <v>#DIV/0!</v>
      </c>
      <c r="P43" s="164" t="e">
        <f ca="1">COUNTIFS(Table2[Level of Review Required],"*"&amp;$AC$27&amp;"*",Table2[Date Notified (Adjusted)],"&gt;="&amp;P$26,Table2[Date Notified (Adjusted)],"&lt;"&amp;Q$26,Table2[Date Review Decision Made],"",Table2[Calculated Location],"*"&amp;$D43&amp;"*")/COUNTIFS(Table2[Level of Review Required],"*"&amp;$AC$27&amp;"*",Table2[Date Notified (Adjusted)],"&gt;="&amp;P$26,Table2[Date Notified (Adjusted)],"&lt;"&amp;Q$26,Table2[Calculated Location],"*"&amp;$D43&amp;"*")</f>
        <v>#DIV/0!</v>
      </c>
      <c r="Q43" s="164" t="e">
        <f ca="1">COUNTIFS(Table2[Level of Review Required],"*"&amp;$AC$27&amp;"*",Table2[Date Notified (Adjusted)],"&gt;="&amp;Q$26,Table2[Date Notified (Adjusted)],"&lt;"&amp;R$26,Table2[Date Review Decision Made],"",Table2[Calculated Location],"*"&amp;$D43&amp;"*")/COUNTIFS(Table2[Level of Review Required],"*"&amp;$AC$27&amp;"*",Table2[Date Notified (Adjusted)],"&gt;="&amp;Q$26,Table2[Date Notified (Adjusted)],"&lt;"&amp;R$26,Table2[Calculated Location],"*"&amp;$D43&amp;"*")</f>
        <v>#DIV/0!</v>
      </c>
      <c r="R43" s="164" t="e">
        <f ca="1">COUNTIFS(Table2[Level of Review Required],"*"&amp;$AC$27&amp;"*",Table2[Date Notified (Adjusted)],"&gt;="&amp;R$26,Table2[Date Notified (Adjusted)],"&lt;"&amp;S$26,Table2[Date Review Decision Made],"",Table2[Calculated Location],"*"&amp;$D43&amp;"*")/COUNTIFS(Table2[Level of Review Required],"*"&amp;$AC$27&amp;"*",Table2[Date Notified (Adjusted)],"&gt;="&amp;R$26,Table2[Date Notified (Adjusted)],"&lt;"&amp;S$26,Table2[Calculated Location],"*"&amp;$D43&amp;"*")</f>
        <v>#DIV/0!</v>
      </c>
      <c r="S43" s="164" t="e">
        <f ca="1">COUNTIFS(Table2[Level of Review Required],"*"&amp;$AC$27&amp;"*",Table2[Date Notified (Adjusted)],"&gt;="&amp;S$26,Table2[Date Notified (Adjusted)],"&lt;"&amp;T$26,Table2[Date Review Decision Made],"",Table2[Calculated Location],"*"&amp;$D43&amp;"*")/COUNTIFS(Table2[Level of Review Required],"*"&amp;$AC$27&amp;"*",Table2[Date Notified (Adjusted)],"&gt;="&amp;S$26,Table2[Date Notified (Adjusted)],"&lt;"&amp;T$26,Table2[Calculated Location],"*"&amp;$D43&amp;"*")</f>
        <v>#DIV/0!</v>
      </c>
      <c r="T43" s="164" t="e">
        <f ca="1">COUNTIFS(Table2[Level of Review Required],"*"&amp;$AC$27&amp;"*",Table2[Date Notified (Adjusted)],"&gt;="&amp;T$26,Table2[Date Notified (Adjusted)],"&lt;"&amp;U$26,Table2[Date Review Decision Made],"",Table2[Calculated Location],"*"&amp;$D43&amp;"*")/COUNTIFS(Table2[Level of Review Required],"*"&amp;$AC$27&amp;"*",Table2[Date Notified (Adjusted)],"&gt;="&amp;T$26,Table2[Date Notified (Adjusted)],"&lt;"&amp;U$26,Table2[Calculated Location],"*"&amp;$D43&amp;"*")</f>
        <v>#DIV/0!</v>
      </c>
      <c r="U43" s="161"/>
      <c r="V43" s="161"/>
      <c r="W43" s="228">
        <f ca="1">COUNTIFS(Table2[Level of Review Required],"*"&amp;$AC$27&amp;"*",Table2[Date Notified (Adjusted)],"&gt;="&amp;E$26,Table2[Date Notified (Adjusted)],"&lt;"&amp;U$26,Table2[Calculated Location],"*"&amp;$D43&amp;"*",Table2[Date Review Decision Made],"")</f>
        <v>0</v>
      </c>
      <c r="X43" s="229" t="e">
        <f t="shared" ca="1" si="19"/>
        <v>#DIV/0!</v>
      </c>
      <c r="Y43" s="237">
        <f ca="1">COUNTIFS(Table2[Level of Review Required],"*"&amp;$AC$27&amp;"*",Table2[Date Notified (Adjusted)],"&gt;="&amp;E$26,Table2[Date Notified (Adjusted)],"&lt;"&amp;U$26,Table2[Calculated Location],"*"&amp;$D43&amp;"*")</f>
        <v>0</v>
      </c>
    </row>
    <row r="44" spans="2:25" x14ac:dyDescent="0.25">
      <c r="B44" s="222" t="s">
        <v>113</v>
      </c>
      <c r="C44" s="161"/>
      <c r="D44" s="162" t="s">
        <v>132</v>
      </c>
      <c r="E44" s="163" t="e">
        <f ca="1">COUNTIFS(Table2[Level of Review Required],"*"&amp;$AC$27&amp;"*",Table2[Date Notified (Adjusted)],"&gt;="&amp;E$26,Table2[Date Notified (Adjusted)],"&lt;"&amp;F$26,Table2[Date Review Decision Made],"",Table2[Calculated Location],"*"&amp;$D44&amp;"*")/COUNTIFS(Table2[Level of Review Required],"*"&amp;$AC$27&amp;"*",Table2[Date Notified (Adjusted)],"&gt;="&amp;E$26,Table2[Date Notified (Adjusted)],"&lt;"&amp;F$26,Table2[Calculated Location],"*"&amp;$D44&amp;"*")</f>
        <v>#DIV/0!</v>
      </c>
      <c r="F44" s="164" t="e">
        <f ca="1">COUNTIFS(Table2[Level of Review Required],"*"&amp;$AC$27&amp;"*",Table2[Date Notified (Adjusted)],"&gt;="&amp;F$26,Table2[Date Notified (Adjusted)],"&lt;"&amp;G$26,Table2[Date Review Decision Made],"",Table2[Calculated Location],"*"&amp;$D44&amp;"*")/COUNTIFS(Table2[Level of Review Required],"*"&amp;$AC$27&amp;"*",Table2[Date Notified (Adjusted)],"&gt;="&amp;F$26,Table2[Date Notified (Adjusted)],"&lt;"&amp;G$26,Table2[Calculated Location],"*"&amp;$D44&amp;"*")</f>
        <v>#DIV/0!</v>
      </c>
      <c r="G44" s="164" t="e">
        <f ca="1">COUNTIFS(Table2[Level of Review Required],"*"&amp;$AC$27&amp;"*",Table2[Date Notified (Adjusted)],"&gt;="&amp;G$26,Table2[Date Notified (Adjusted)],"&lt;"&amp;H$26,Table2[Date Review Decision Made],"",Table2[Calculated Location],"*"&amp;$D44&amp;"*")/COUNTIFS(Table2[Level of Review Required],"*"&amp;$AC$27&amp;"*",Table2[Date Notified (Adjusted)],"&gt;="&amp;G$26,Table2[Date Notified (Adjusted)],"&lt;"&amp;H$26,Table2[Calculated Location],"*"&amp;$D44&amp;"*")</f>
        <v>#DIV/0!</v>
      </c>
      <c r="H44" s="164" t="e">
        <f ca="1">COUNTIFS(Table2[Level of Review Required],"*"&amp;$AC$27&amp;"*",Table2[Date Notified (Adjusted)],"&gt;="&amp;H$26,Table2[Date Notified (Adjusted)],"&lt;"&amp;I$26,Table2[Date Review Decision Made],"",Table2[Calculated Location],"*"&amp;$D44&amp;"*")/COUNTIFS(Table2[Level of Review Required],"*"&amp;$AC$27&amp;"*",Table2[Date Notified (Adjusted)],"&gt;="&amp;H$26,Table2[Date Notified (Adjusted)],"&lt;"&amp;I$26,Table2[Calculated Location],"*"&amp;$D44&amp;"*")</f>
        <v>#DIV/0!</v>
      </c>
      <c r="I44" s="164" t="e">
        <f ca="1">COUNTIFS(Table2[Level of Review Required],"*"&amp;$AC$27&amp;"*",Table2[Date Notified (Adjusted)],"&gt;="&amp;I$26,Table2[Date Notified (Adjusted)],"&lt;"&amp;J$26,Table2[Date Review Decision Made],"",Table2[Calculated Location],"*"&amp;$D44&amp;"*")/COUNTIFS(Table2[Level of Review Required],"*"&amp;$AC$27&amp;"*",Table2[Date Notified (Adjusted)],"&gt;="&amp;I$26,Table2[Date Notified (Adjusted)],"&lt;"&amp;J$26,Table2[Calculated Location],"*"&amp;$D44&amp;"*")</f>
        <v>#DIV/0!</v>
      </c>
      <c r="J44" s="164" t="e">
        <f ca="1">COUNTIFS(Table2[Level of Review Required],"*"&amp;$AC$27&amp;"*",Table2[Date Notified (Adjusted)],"&gt;="&amp;J$26,Table2[Date Notified (Adjusted)],"&lt;"&amp;K$26,Table2[Date Review Decision Made],"",Table2[Calculated Location],"*"&amp;$D44&amp;"*")/COUNTIFS(Table2[Level of Review Required],"*"&amp;$AC$27&amp;"*",Table2[Date Notified (Adjusted)],"&gt;="&amp;J$26,Table2[Date Notified (Adjusted)],"&lt;"&amp;K$26,Table2[Calculated Location],"*"&amp;$D44&amp;"*")</f>
        <v>#DIV/0!</v>
      </c>
      <c r="K44" s="164" t="e">
        <f ca="1">COUNTIFS(Table2[Level of Review Required],"*"&amp;$AC$27&amp;"*",Table2[Date Notified (Adjusted)],"&gt;="&amp;K$26,Table2[Date Notified (Adjusted)],"&lt;"&amp;L$26,Table2[Date Review Decision Made],"",Table2[Calculated Location],"*"&amp;$D44&amp;"*")/COUNTIFS(Table2[Level of Review Required],"*"&amp;$AC$27&amp;"*",Table2[Date Notified (Adjusted)],"&gt;="&amp;K$26,Table2[Date Notified (Adjusted)],"&lt;"&amp;L$26,Table2[Calculated Location],"*"&amp;$D44&amp;"*")</f>
        <v>#DIV/0!</v>
      </c>
      <c r="L44" s="164" t="e">
        <f ca="1">COUNTIFS(Table2[Level of Review Required],"*"&amp;$AC$27&amp;"*",Table2[Date Notified (Adjusted)],"&gt;="&amp;L$26,Table2[Date Notified (Adjusted)],"&lt;"&amp;M$26,Table2[Date Review Decision Made],"",Table2[Calculated Location],"*"&amp;$D44&amp;"*")/COUNTIFS(Table2[Level of Review Required],"*"&amp;$AC$27&amp;"*",Table2[Date Notified (Adjusted)],"&gt;="&amp;L$26,Table2[Date Notified (Adjusted)],"&lt;"&amp;M$26,Table2[Calculated Location],"*"&amp;$D44&amp;"*")</f>
        <v>#DIV/0!</v>
      </c>
      <c r="M44" s="164" t="e">
        <f ca="1">COUNTIFS(Table2[Level of Review Required],"*"&amp;$AC$27&amp;"*",Table2[Date Notified (Adjusted)],"&gt;="&amp;M$26,Table2[Date Notified (Adjusted)],"&lt;"&amp;N$26,Table2[Date Review Decision Made],"",Table2[Calculated Location],"*"&amp;$D44&amp;"*")/COUNTIFS(Table2[Level of Review Required],"*"&amp;$AC$27&amp;"*",Table2[Date Notified (Adjusted)],"&gt;="&amp;M$26,Table2[Date Notified (Adjusted)],"&lt;"&amp;N$26,Table2[Calculated Location],"*"&amp;$D44&amp;"*")</f>
        <v>#DIV/0!</v>
      </c>
      <c r="N44" s="164" t="e">
        <f ca="1">COUNTIFS(Table2[Level of Review Required],"*"&amp;$AC$27&amp;"*",Table2[Date Notified (Adjusted)],"&gt;="&amp;N$26,Table2[Date Notified (Adjusted)],"&lt;"&amp;O$26,Table2[Date Review Decision Made],"",Table2[Calculated Location],"*"&amp;$D44&amp;"*")/COUNTIFS(Table2[Level of Review Required],"*"&amp;$AC$27&amp;"*",Table2[Date Notified (Adjusted)],"&gt;="&amp;N$26,Table2[Date Notified (Adjusted)],"&lt;"&amp;O$26,Table2[Calculated Location],"*"&amp;$D44&amp;"*")</f>
        <v>#DIV/0!</v>
      </c>
      <c r="O44" s="164" t="e">
        <f ca="1">COUNTIFS(Table2[Level of Review Required],"*"&amp;$AC$27&amp;"*",Table2[Date Notified (Adjusted)],"&gt;="&amp;O$26,Table2[Date Notified (Adjusted)],"&lt;"&amp;P$26,Table2[Date Review Decision Made],"",Table2[Calculated Location],"*"&amp;$D44&amp;"*")/COUNTIFS(Table2[Level of Review Required],"*"&amp;$AC$27&amp;"*",Table2[Date Notified (Adjusted)],"&gt;="&amp;O$26,Table2[Date Notified (Adjusted)],"&lt;"&amp;P$26,Table2[Calculated Location],"*"&amp;$D44&amp;"*")</f>
        <v>#DIV/0!</v>
      </c>
      <c r="P44" s="164" t="e">
        <f ca="1">COUNTIFS(Table2[Level of Review Required],"*"&amp;$AC$27&amp;"*",Table2[Date Notified (Adjusted)],"&gt;="&amp;P$26,Table2[Date Notified (Adjusted)],"&lt;"&amp;Q$26,Table2[Date Review Decision Made],"",Table2[Calculated Location],"*"&amp;$D44&amp;"*")/COUNTIFS(Table2[Level of Review Required],"*"&amp;$AC$27&amp;"*",Table2[Date Notified (Adjusted)],"&gt;="&amp;P$26,Table2[Date Notified (Adjusted)],"&lt;"&amp;Q$26,Table2[Calculated Location],"*"&amp;$D44&amp;"*")</f>
        <v>#DIV/0!</v>
      </c>
      <c r="Q44" s="164" t="e">
        <f ca="1">COUNTIFS(Table2[Level of Review Required],"*"&amp;$AC$27&amp;"*",Table2[Date Notified (Adjusted)],"&gt;="&amp;Q$26,Table2[Date Notified (Adjusted)],"&lt;"&amp;R$26,Table2[Date Review Decision Made],"",Table2[Calculated Location],"*"&amp;$D44&amp;"*")/COUNTIFS(Table2[Level of Review Required],"*"&amp;$AC$27&amp;"*",Table2[Date Notified (Adjusted)],"&gt;="&amp;Q$26,Table2[Date Notified (Adjusted)],"&lt;"&amp;R$26,Table2[Calculated Location],"*"&amp;$D44&amp;"*")</f>
        <v>#DIV/0!</v>
      </c>
      <c r="R44" s="164" t="e">
        <f ca="1">COUNTIFS(Table2[Level of Review Required],"*"&amp;$AC$27&amp;"*",Table2[Date Notified (Adjusted)],"&gt;="&amp;R$26,Table2[Date Notified (Adjusted)],"&lt;"&amp;S$26,Table2[Date Review Decision Made],"",Table2[Calculated Location],"*"&amp;$D44&amp;"*")/COUNTIFS(Table2[Level of Review Required],"*"&amp;$AC$27&amp;"*",Table2[Date Notified (Adjusted)],"&gt;="&amp;R$26,Table2[Date Notified (Adjusted)],"&lt;"&amp;S$26,Table2[Calculated Location],"*"&amp;$D44&amp;"*")</f>
        <v>#DIV/0!</v>
      </c>
      <c r="S44" s="164" t="e">
        <f ca="1">COUNTIFS(Table2[Level of Review Required],"*"&amp;$AC$27&amp;"*",Table2[Date Notified (Adjusted)],"&gt;="&amp;S$26,Table2[Date Notified (Adjusted)],"&lt;"&amp;T$26,Table2[Date Review Decision Made],"",Table2[Calculated Location],"*"&amp;$D44&amp;"*")/COUNTIFS(Table2[Level of Review Required],"*"&amp;$AC$27&amp;"*",Table2[Date Notified (Adjusted)],"&gt;="&amp;S$26,Table2[Date Notified (Adjusted)],"&lt;"&amp;T$26,Table2[Calculated Location],"*"&amp;$D44&amp;"*")</f>
        <v>#DIV/0!</v>
      </c>
      <c r="T44" s="164" t="e">
        <f ca="1">COUNTIFS(Table2[Level of Review Required],"*"&amp;$AC$27&amp;"*",Table2[Date Notified (Adjusted)],"&gt;="&amp;T$26,Table2[Date Notified (Adjusted)],"&lt;"&amp;U$26,Table2[Date Review Decision Made],"",Table2[Calculated Location],"*"&amp;$D44&amp;"*")/COUNTIFS(Table2[Level of Review Required],"*"&amp;$AC$27&amp;"*",Table2[Date Notified (Adjusted)],"&gt;="&amp;T$26,Table2[Date Notified (Adjusted)],"&lt;"&amp;U$26,Table2[Calculated Location],"*"&amp;$D44&amp;"*")</f>
        <v>#DIV/0!</v>
      </c>
      <c r="U44" s="161"/>
      <c r="V44" s="161"/>
      <c r="W44" s="228">
        <f ca="1">COUNTIFS(Table2[Level of Review Required],"*"&amp;$AC$27&amp;"*",Table2[Date Notified (Adjusted)],"&gt;="&amp;E$26,Table2[Date Notified (Adjusted)],"&lt;"&amp;U$26,Table2[Calculated Location],"*"&amp;$D44&amp;"*",Table2[Date Review Decision Made],"")</f>
        <v>0</v>
      </c>
      <c r="X44" s="229" t="e">
        <f t="shared" ca="1" si="19"/>
        <v>#DIV/0!</v>
      </c>
      <c r="Y44" s="237">
        <f ca="1">COUNTIFS(Table2[Level of Review Required],"*"&amp;$AC$27&amp;"*",Table2[Date Notified (Adjusted)],"&gt;="&amp;E$26,Table2[Date Notified (Adjusted)],"&lt;"&amp;U$26,Table2[Calculated Location],"*"&amp;$D44&amp;"*")</f>
        <v>0</v>
      </c>
    </row>
    <row r="45" spans="2:25" x14ac:dyDescent="0.25">
      <c r="B45" s="224" t="s">
        <v>80</v>
      </c>
      <c r="C45" s="166"/>
      <c r="D45" s="171" t="s">
        <v>45</v>
      </c>
      <c r="E45" s="168" t="e">
        <f ca="1">COUNTIFS(Table2[Level of Review Required],"*"&amp;$AC$27&amp;"*",Table2[Date Notified (Adjusted)],"&gt;="&amp;E$26,Table2[Date Notified (Adjusted)],"&lt;"&amp;F$26,Table2[Date Review Decision Made],"",Table2[Calculated Location],"*"&amp;$D45&amp;"*")/COUNTIFS(Table2[Level of Review Required],"*"&amp;$AC$27&amp;"*",Table2[Date Notified (Adjusted)],"&gt;="&amp;E$26,Table2[Date Notified (Adjusted)],"&lt;"&amp;F$26,Table2[Calculated Location],"*"&amp;$D45&amp;"*")</f>
        <v>#DIV/0!</v>
      </c>
      <c r="F45" s="169" t="e">
        <f ca="1">COUNTIFS(Table2[Level of Review Required],"*"&amp;$AC$27&amp;"*",Table2[Date Notified (Adjusted)],"&gt;="&amp;F$26,Table2[Date Notified (Adjusted)],"&lt;"&amp;G$26,Table2[Date Review Decision Made],"",Table2[Calculated Location],"*"&amp;$D45&amp;"*")/COUNTIFS(Table2[Level of Review Required],"*"&amp;$AC$27&amp;"*",Table2[Date Notified (Adjusted)],"&gt;="&amp;F$26,Table2[Date Notified (Adjusted)],"&lt;"&amp;G$26,Table2[Calculated Location],"*"&amp;$D45&amp;"*")</f>
        <v>#DIV/0!</v>
      </c>
      <c r="G45" s="169" t="e">
        <f ca="1">COUNTIFS(Table2[Level of Review Required],"*"&amp;$AC$27&amp;"*",Table2[Date Notified (Adjusted)],"&gt;="&amp;G$26,Table2[Date Notified (Adjusted)],"&lt;"&amp;H$26,Table2[Date Review Decision Made],"",Table2[Calculated Location],"*"&amp;$D45&amp;"*")/COUNTIFS(Table2[Level of Review Required],"*"&amp;$AC$27&amp;"*",Table2[Date Notified (Adjusted)],"&gt;="&amp;G$26,Table2[Date Notified (Adjusted)],"&lt;"&amp;H$26,Table2[Calculated Location],"*"&amp;$D45&amp;"*")</f>
        <v>#DIV/0!</v>
      </c>
      <c r="H45" s="169" t="e">
        <f ca="1">COUNTIFS(Table2[Level of Review Required],"*"&amp;$AC$27&amp;"*",Table2[Date Notified (Adjusted)],"&gt;="&amp;H$26,Table2[Date Notified (Adjusted)],"&lt;"&amp;I$26,Table2[Date Review Decision Made],"",Table2[Calculated Location],"*"&amp;$D45&amp;"*")/COUNTIFS(Table2[Level of Review Required],"*"&amp;$AC$27&amp;"*",Table2[Date Notified (Adjusted)],"&gt;="&amp;H$26,Table2[Date Notified (Adjusted)],"&lt;"&amp;I$26,Table2[Calculated Location],"*"&amp;$D45&amp;"*")</f>
        <v>#DIV/0!</v>
      </c>
      <c r="I45" s="169" t="e">
        <f ca="1">COUNTIFS(Table2[Level of Review Required],"*"&amp;$AC$27&amp;"*",Table2[Date Notified (Adjusted)],"&gt;="&amp;I$26,Table2[Date Notified (Adjusted)],"&lt;"&amp;J$26,Table2[Date Review Decision Made],"",Table2[Calculated Location],"*"&amp;$D45&amp;"*")/COUNTIFS(Table2[Level of Review Required],"*"&amp;$AC$27&amp;"*",Table2[Date Notified (Adjusted)],"&gt;="&amp;I$26,Table2[Date Notified (Adjusted)],"&lt;"&amp;J$26,Table2[Calculated Location],"*"&amp;$D45&amp;"*")</f>
        <v>#DIV/0!</v>
      </c>
      <c r="J45" s="169" t="e">
        <f ca="1">COUNTIFS(Table2[Level of Review Required],"*"&amp;$AC$27&amp;"*",Table2[Date Notified (Adjusted)],"&gt;="&amp;J$26,Table2[Date Notified (Adjusted)],"&lt;"&amp;K$26,Table2[Date Review Decision Made],"",Table2[Calculated Location],"*"&amp;$D45&amp;"*")/COUNTIFS(Table2[Level of Review Required],"*"&amp;$AC$27&amp;"*",Table2[Date Notified (Adjusted)],"&gt;="&amp;J$26,Table2[Date Notified (Adjusted)],"&lt;"&amp;K$26,Table2[Calculated Location],"*"&amp;$D45&amp;"*")</f>
        <v>#DIV/0!</v>
      </c>
      <c r="K45" s="169" t="e">
        <f ca="1">COUNTIFS(Table2[Level of Review Required],"*"&amp;$AC$27&amp;"*",Table2[Date Notified (Adjusted)],"&gt;="&amp;K$26,Table2[Date Notified (Adjusted)],"&lt;"&amp;L$26,Table2[Date Review Decision Made],"",Table2[Calculated Location],"*"&amp;$D45&amp;"*")/COUNTIFS(Table2[Level of Review Required],"*"&amp;$AC$27&amp;"*",Table2[Date Notified (Adjusted)],"&gt;="&amp;K$26,Table2[Date Notified (Adjusted)],"&lt;"&amp;L$26,Table2[Calculated Location],"*"&amp;$D45&amp;"*")</f>
        <v>#DIV/0!</v>
      </c>
      <c r="L45" s="169" t="e">
        <f ca="1">COUNTIFS(Table2[Level of Review Required],"*"&amp;$AC$27&amp;"*",Table2[Date Notified (Adjusted)],"&gt;="&amp;L$26,Table2[Date Notified (Adjusted)],"&lt;"&amp;M$26,Table2[Date Review Decision Made],"",Table2[Calculated Location],"*"&amp;$D45&amp;"*")/COUNTIFS(Table2[Level of Review Required],"*"&amp;$AC$27&amp;"*",Table2[Date Notified (Adjusted)],"&gt;="&amp;L$26,Table2[Date Notified (Adjusted)],"&lt;"&amp;M$26,Table2[Calculated Location],"*"&amp;$D45&amp;"*")</f>
        <v>#DIV/0!</v>
      </c>
      <c r="M45" s="169" t="e">
        <f ca="1">COUNTIFS(Table2[Level of Review Required],"*"&amp;$AC$27&amp;"*",Table2[Date Notified (Adjusted)],"&gt;="&amp;M$26,Table2[Date Notified (Adjusted)],"&lt;"&amp;N$26,Table2[Date Review Decision Made],"",Table2[Calculated Location],"*"&amp;$D45&amp;"*")/COUNTIFS(Table2[Level of Review Required],"*"&amp;$AC$27&amp;"*",Table2[Date Notified (Adjusted)],"&gt;="&amp;M$26,Table2[Date Notified (Adjusted)],"&lt;"&amp;N$26,Table2[Calculated Location],"*"&amp;$D45&amp;"*")</f>
        <v>#DIV/0!</v>
      </c>
      <c r="N45" s="169" t="e">
        <f ca="1">COUNTIFS(Table2[Level of Review Required],"*"&amp;$AC$27&amp;"*",Table2[Date Notified (Adjusted)],"&gt;="&amp;N$26,Table2[Date Notified (Adjusted)],"&lt;"&amp;O$26,Table2[Date Review Decision Made],"",Table2[Calculated Location],"*"&amp;$D45&amp;"*")/COUNTIFS(Table2[Level of Review Required],"*"&amp;$AC$27&amp;"*",Table2[Date Notified (Adjusted)],"&gt;="&amp;N$26,Table2[Date Notified (Adjusted)],"&lt;"&amp;O$26,Table2[Calculated Location],"*"&amp;$D45&amp;"*")</f>
        <v>#DIV/0!</v>
      </c>
      <c r="O45" s="169" t="e">
        <f ca="1">COUNTIFS(Table2[Level of Review Required],"*"&amp;$AC$27&amp;"*",Table2[Date Notified (Adjusted)],"&gt;="&amp;O$26,Table2[Date Notified (Adjusted)],"&lt;"&amp;P$26,Table2[Date Review Decision Made],"",Table2[Calculated Location],"*"&amp;$D45&amp;"*")/COUNTIFS(Table2[Level of Review Required],"*"&amp;$AC$27&amp;"*",Table2[Date Notified (Adjusted)],"&gt;="&amp;O$26,Table2[Date Notified (Adjusted)],"&lt;"&amp;P$26,Table2[Calculated Location],"*"&amp;$D45&amp;"*")</f>
        <v>#DIV/0!</v>
      </c>
      <c r="P45" s="169" t="e">
        <f ca="1">COUNTIFS(Table2[Level of Review Required],"*"&amp;$AC$27&amp;"*",Table2[Date Notified (Adjusted)],"&gt;="&amp;P$26,Table2[Date Notified (Adjusted)],"&lt;"&amp;Q$26,Table2[Date Review Decision Made],"",Table2[Calculated Location],"*"&amp;$D45&amp;"*")/COUNTIFS(Table2[Level of Review Required],"*"&amp;$AC$27&amp;"*",Table2[Date Notified (Adjusted)],"&gt;="&amp;P$26,Table2[Date Notified (Adjusted)],"&lt;"&amp;Q$26,Table2[Calculated Location],"*"&amp;$D45&amp;"*")</f>
        <v>#DIV/0!</v>
      </c>
      <c r="Q45" s="169" t="e">
        <f ca="1">COUNTIFS(Table2[Level of Review Required],"*"&amp;$AC$27&amp;"*",Table2[Date Notified (Adjusted)],"&gt;="&amp;Q$26,Table2[Date Notified (Adjusted)],"&lt;"&amp;R$26,Table2[Date Review Decision Made],"",Table2[Calculated Location],"*"&amp;$D45&amp;"*")/COUNTIFS(Table2[Level of Review Required],"*"&amp;$AC$27&amp;"*",Table2[Date Notified (Adjusted)],"&gt;="&amp;Q$26,Table2[Date Notified (Adjusted)],"&lt;"&amp;R$26,Table2[Calculated Location],"*"&amp;$D45&amp;"*")</f>
        <v>#DIV/0!</v>
      </c>
      <c r="R45" s="169" t="e">
        <f ca="1">COUNTIFS(Table2[Level of Review Required],"*"&amp;$AC$27&amp;"*",Table2[Date Notified (Adjusted)],"&gt;="&amp;R$26,Table2[Date Notified (Adjusted)],"&lt;"&amp;S$26,Table2[Date Review Decision Made],"",Table2[Calculated Location],"*"&amp;$D45&amp;"*")/COUNTIFS(Table2[Level of Review Required],"*"&amp;$AC$27&amp;"*",Table2[Date Notified (Adjusted)],"&gt;="&amp;R$26,Table2[Date Notified (Adjusted)],"&lt;"&amp;S$26,Table2[Calculated Location],"*"&amp;$D45&amp;"*")</f>
        <v>#DIV/0!</v>
      </c>
      <c r="S45" s="169" t="e">
        <f ca="1">COUNTIFS(Table2[Level of Review Required],"*"&amp;$AC$27&amp;"*",Table2[Date Notified (Adjusted)],"&gt;="&amp;S$26,Table2[Date Notified (Adjusted)],"&lt;"&amp;T$26,Table2[Date Review Decision Made],"",Table2[Calculated Location],"*"&amp;$D45&amp;"*")/COUNTIFS(Table2[Level of Review Required],"*"&amp;$AC$27&amp;"*",Table2[Date Notified (Adjusted)],"&gt;="&amp;S$26,Table2[Date Notified (Adjusted)],"&lt;"&amp;T$26,Table2[Calculated Location],"*"&amp;$D45&amp;"*")</f>
        <v>#DIV/0!</v>
      </c>
      <c r="T45" s="169" t="e">
        <f ca="1">COUNTIFS(Table2[Level of Review Required],"*"&amp;$AC$27&amp;"*",Table2[Date Notified (Adjusted)],"&gt;="&amp;T$26,Table2[Date Notified (Adjusted)],"&lt;"&amp;U$26,Table2[Date Review Decision Made],"",Table2[Calculated Location],"*"&amp;$D45&amp;"*")/COUNTIFS(Table2[Level of Review Required],"*"&amp;$AC$27&amp;"*",Table2[Date Notified (Adjusted)],"&gt;="&amp;T$26,Table2[Date Notified (Adjusted)],"&lt;"&amp;U$26,Table2[Calculated Location],"*"&amp;$D45&amp;"*")</f>
        <v>#DIV/0!</v>
      </c>
      <c r="U45" s="166"/>
      <c r="V45" s="166"/>
      <c r="W45" s="230">
        <f ca="1">COUNTIFS(Table2[Level of Review Required],"*"&amp;$AC$27&amp;"*",Table2[Date Notified (Adjusted)],"&gt;="&amp;E$26,Table2[Date Notified (Adjusted)],"&lt;"&amp;U$26,Table2[Calculated Location],"*"&amp;$D45&amp;"*",Table2[Date Review Decision Made],"")</f>
        <v>0</v>
      </c>
      <c r="X45" s="231" t="e">
        <f t="shared" ca="1" si="19"/>
        <v>#DIV/0!</v>
      </c>
      <c r="Y45" s="238">
        <f ca="1">COUNTIFS(Table2[Level of Review Required],"*"&amp;$AC$27&amp;"*",Table2[Date Notified (Adjusted)],"&gt;="&amp;E$26,Table2[Date Notified (Adjusted)],"&lt;"&amp;U$26,Table2[Calculated Location],"*"&amp;$D45&amp;"*")</f>
        <v>0</v>
      </c>
    </row>
    <row r="46" spans="2:25" x14ac:dyDescent="0.25">
      <c r="B46" s="213" t="s">
        <v>153</v>
      </c>
      <c r="C46" s="13"/>
      <c r="D46" s="13"/>
      <c r="E46" s="174"/>
      <c r="F46" s="174"/>
      <c r="G46" s="174"/>
      <c r="H46" s="174"/>
      <c r="I46" s="174"/>
      <c r="J46" s="174"/>
      <c r="K46" s="174"/>
      <c r="L46" s="174"/>
      <c r="M46" s="174"/>
      <c r="N46" s="174"/>
      <c r="O46" s="174"/>
      <c r="P46" s="174"/>
      <c r="Q46" s="174"/>
      <c r="R46" s="174"/>
      <c r="S46" s="174"/>
      <c r="T46" s="174"/>
      <c r="U46" s="174"/>
      <c r="V46" s="174"/>
      <c r="W46" s="174">
        <f ca="1">SUM(W36:W45)</f>
        <v>0</v>
      </c>
      <c r="X46" s="173" t="e">
        <f ca="1">W46/Y46</f>
        <v>#DIV/0!</v>
      </c>
      <c r="Y46" s="212">
        <f ca="1">SUM(Y36:Y45)</f>
        <v>0</v>
      </c>
    </row>
    <row r="47" spans="2:25" x14ac:dyDescent="0.25">
      <c r="B47" s="214"/>
      <c r="C47" s="215"/>
      <c r="D47" s="215"/>
      <c r="E47" s="216"/>
      <c r="F47" s="215"/>
      <c r="G47" s="215"/>
      <c r="H47" s="215"/>
      <c r="I47" s="215"/>
      <c r="J47" s="215"/>
      <c r="K47" s="215"/>
      <c r="L47" s="215"/>
      <c r="M47" s="215"/>
      <c r="N47" s="215"/>
      <c r="O47" s="215"/>
      <c r="P47" s="215"/>
      <c r="Q47" s="215"/>
      <c r="R47" s="215"/>
      <c r="S47" s="215"/>
      <c r="T47" s="215"/>
      <c r="U47" s="215"/>
      <c r="V47" s="215"/>
      <c r="W47" s="217">
        <f ca="1">SUM(W27:W34)+SUM(W36:W45)</f>
        <v>0</v>
      </c>
      <c r="X47" s="218" t="e">
        <f ca="1">W47/Y47</f>
        <v>#DIV/0!</v>
      </c>
      <c r="Y47" s="219">
        <f ca="1">SUM(Y27:Y34)+SUM(Y36:Y45)</f>
        <v>0</v>
      </c>
    </row>
    <row r="49" spans="2:29" ht="42.75" customHeight="1" thickBot="1" x14ac:dyDescent="0.35">
      <c r="E49" s="396" t="s">
        <v>490</v>
      </c>
      <c r="F49" s="396"/>
      <c r="G49" s="396"/>
      <c r="H49" s="396"/>
      <c r="I49" s="396"/>
      <c r="J49" s="396"/>
      <c r="K49" s="396"/>
      <c r="L49" s="396"/>
      <c r="M49" s="396"/>
      <c r="N49" s="396"/>
      <c r="O49" s="396"/>
      <c r="P49" s="396"/>
      <c r="Q49" s="396"/>
      <c r="R49" s="396"/>
      <c r="S49" s="396"/>
      <c r="T49" s="396"/>
      <c r="U49" s="396"/>
      <c r="V49" s="396"/>
      <c r="W49" s="396"/>
      <c r="X49" s="396"/>
    </row>
    <row r="50" spans="2:29" ht="44.25" thickBot="1" x14ac:dyDescent="0.3">
      <c r="B50" s="239"/>
      <c r="C50" s="240"/>
      <c r="D50" s="241"/>
      <c r="E50" s="242">
        <f ca="1">start125</f>
        <v>44470</v>
      </c>
      <c r="F50" s="242">
        <f ca="1">DATE(YEAR(E50),MONTH(E50)+1,1)</f>
        <v>44501</v>
      </c>
      <c r="G50" s="242">
        <f t="shared" ref="G50" ca="1" si="21">DATE(YEAR(F50),MONTH(F50)+1,1)</f>
        <v>44531</v>
      </c>
      <c r="H50" s="242">
        <f t="shared" ref="H50" ca="1" si="22">DATE(YEAR(G50),MONTH(G50)+1,1)</f>
        <v>44562</v>
      </c>
      <c r="I50" s="242">
        <f t="shared" ref="I50" ca="1" si="23">DATE(YEAR(H50),MONTH(H50)+1,1)</f>
        <v>44593</v>
      </c>
      <c r="J50" s="242">
        <f t="shared" ref="J50" ca="1" si="24">DATE(YEAR(I50),MONTH(I50)+1,1)</f>
        <v>44621</v>
      </c>
      <c r="K50" s="242">
        <f t="shared" ref="K50" ca="1" si="25">DATE(YEAR(J50),MONTH(J50)+1,1)</f>
        <v>44652</v>
      </c>
      <c r="L50" s="242">
        <f t="shared" ref="L50" ca="1" si="26">DATE(YEAR(K50),MONTH(K50)+1,1)</f>
        <v>44682</v>
      </c>
      <c r="M50" s="242">
        <f t="shared" ref="M50" ca="1" si="27">DATE(YEAR(L50),MONTH(L50)+1,1)</f>
        <v>44713</v>
      </c>
      <c r="N50" s="242">
        <f t="shared" ref="N50" ca="1" si="28">DATE(YEAR(M50),MONTH(M50)+1,1)</f>
        <v>44743</v>
      </c>
      <c r="O50" s="242">
        <f t="shared" ref="O50" ca="1" si="29">DATE(YEAR(N50),MONTH(N50)+1,1)</f>
        <v>44774</v>
      </c>
      <c r="P50" s="242">
        <f t="shared" ref="P50" ca="1" si="30">DATE(YEAR(O50),MONTH(O50)+1,1)</f>
        <v>44805</v>
      </c>
      <c r="Q50" s="243">
        <f t="shared" ref="Q50" ca="1" si="31">DATE(YEAR(P50),MONTH(P50)+1,1)</f>
        <v>44835</v>
      </c>
      <c r="R50" s="243">
        <f t="shared" ref="R50" ca="1" si="32">DATE(YEAR(Q50),MONTH(Q50)+1,1)</f>
        <v>44866</v>
      </c>
      <c r="S50" s="243">
        <f t="shared" ref="S50" ca="1" si="33">DATE(YEAR(R50),MONTH(R50)+1,1)</f>
        <v>44896</v>
      </c>
      <c r="T50" s="243">
        <f t="shared" ref="T50" ca="1" si="34">DATE(YEAR(S50),MONTH(S50)+1,1)</f>
        <v>44927</v>
      </c>
      <c r="U50" s="243">
        <f t="shared" ref="U50" ca="1" si="35">DATE(YEAR(T50),MONTH(T50)+1,1)</f>
        <v>44958</v>
      </c>
      <c r="V50" s="244"/>
      <c r="W50" s="234" t="s">
        <v>419</v>
      </c>
      <c r="X50" s="235" t="s">
        <v>316</v>
      </c>
      <c r="Y50" s="209" t="str">
        <f ca="1">CONCATENATE(TEXT(E50,"mmmyy"),"-",TEXT(T50,"mmmyy")," LR ",AC50)</f>
        <v>Oct21-Jan23 LR concise</v>
      </c>
      <c r="AB50" s="101" t="s">
        <v>325</v>
      </c>
      <c r="AC50" s="102" t="s">
        <v>326</v>
      </c>
    </row>
    <row r="51" spans="2:29" x14ac:dyDescent="0.25">
      <c r="B51" s="220" t="s">
        <v>256</v>
      </c>
      <c r="C51" s="157"/>
      <c r="D51" s="158" t="s">
        <v>121</v>
      </c>
      <c r="E51" s="159" t="e">
        <f ca="1">COUNTIFS(Table2[Level of Review Required],"*"&amp;$AC$51&amp;"*",Table2[Date Notified (Adjusted)],"&gt;="&amp;E$26,Table2[Date Notified (Adjusted)],"&lt;"&amp;F$26,Table2[Date Review Decision Made],"",Table2[Calculated Location],"*"&amp;$D51&amp;"*")/COUNTIFS(Table2[Level of Review Required],"*"&amp;$AC$51&amp;"*",Table2[Date Notified (Adjusted)],"&gt;="&amp;E$26,Table2[Date Notified (Adjusted)],"&lt;"&amp;F$26,Table2[Calculated Location],"*"&amp;$D51&amp;"*")</f>
        <v>#DIV/0!</v>
      </c>
      <c r="F51" s="160" t="e">
        <f ca="1">COUNTIFS(Table2[Level of Review Required],"*"&amp;$AC$51&amp;"*",Table2[Date Notified (Adjusted)],"&gt;="&amp;F$26,Table2[Date Notified (Adjusted)],"&lt;"&amp;G$26,Table2[Date Review Decision Made],"",Table2[Calculated Location],"*"&amp;$D51&amp;"*")/COUNTIFS(Table2[Level of Review Required],"*"&amp;$AC$51&amp;"*",Table2[Date Notified (Adjusted)],"&gt;="&amp;F$26,Table2[Date Notified (Adjusted)],"&lt;"&amp;G$26,Table2[Calculated Location],"*"&amp;$D51&amp;"*")</f>
        <v>#DIV/0!</v>
      </c>
      <c r="G51" s="160" t="e">
        <f ca="1">COUNTIFS(Table2[Level of Review Required],"*"&amp;$AC$51&amp;"*",Table2[Date Notified (Adjusted)],"&gt;="&amp;G$26,Table2[Date Notified (Adjusted)],"&lt;"&amp;H$26,Table2[Date Review Decision Made],"",Table2[Calculated Location],"*"&amp;$D51&amp;"*")/COUNTIFS(Table2[Level of Review Required],"*"&amp;$AC$51&amp;"*",Table2[Date Notified (Adjusted)],"&gt;="&amp;G$26,Table2[Date Notified (Adjusted)],"&lt;"&amp;H$26,Table2[Calculated Location],"*"&amp;$D51&amp;"*")</f>
        <v>#DIV/0!</v>
      </c>
      <c r="H51" s="160" t="e">
        <f ca="1">COUNTIFS(Table2[Level of Review Required],"*"&amp;$AC$51&amp;"*",Table2[Date Notified (Adjusted)],"&gt;="&amp;H$26,Table2[Date Notified (Adjusted)],"&lt;"&amp;I$26,Table2[Date Review Decision Made],"",Table2[Calculated Location],"*"&amp;$D51&amp;"*")/COUNTIFS(Table2[Level of Review Required],"*"&amp;$AC$51&amp;"*",Table2[Date Notified (Adjusted)],"&gt;="&amp;H$26,Table2[Date Notified (Adjusted)],"&lt;"&amp;I$26,Table2[Calculated Location],"*"&amp;$D51&amp;"*")</f>
        <v>#DIV/0!</v>
      </c>
      <c r="I51" s="160" t="e">
        <f ca="1">COUNTIFS(Table2[Level of Review Required],"*"&amp;$AC$51&amp;"*",Table2[Date Notified (Adjusted)],"&gt;="&amp;I$26,Table2[Date Notified (Adjusted)],"&lt;"&amp;J$26,Table2[Date Review Decision Made],"",Table2[Calculated Location],"*"&amp;$D51&amp;"*")/COUNTIFS(Table2[Level of Review Required],"*"&amp;$AC$51&amp;"*",Table2[Date Notified (Adjusted)],"&gt;="&amp;I$26,Table2[Date Notified (Adjusted)],"&lt;"&amp;J$26,Table2[Calculated Location],"*"&amp;$D51&amp;"*")</f>
        <v>#DIV/0!</v>
      </c>
      <c r="J51" s="160" t="e">
        <f ca="1">COUNTIFS(Table2[Level of Review Required],"*"&amp;$AC$51&amp;"*",Table2[Date Notified (Adjusted)],"&gt;="&amp;J$26,Table2[Date Notified (Adjusted)],"&lt;"&amp;K$26,Table2[Date Review Decision Made],"",Table2[Calculated Location],"*"&amp;$D51&amp;"*")/COUNTIFS(Table2[Level of Review Required],"*"&amp;$AC$51&amp;"*",Table2[Date Notified (Adjusted)],"&gt;="&amp;J$26,Table2[Date Notified (Adjusted)],"&lt;"&amp;K$26,Table2[Calculated Location],"*"&amp;$D51&amp;"*")</f>
        <v>#DIV/0!</v>
      </c>
      <c r="K51" s="160" t="e">
        <f ca="1">COUNTIFS(Table2[Level of Review Required],"*"&amp;$AC$51&amp;"*",Table2[Date Notified (Adjusted)],"&gt;="&amp;K$26,Table2[Date Notified (Adjusted)],"&lt;"&amp;L$26,Table2[Date Review Decision Made],"",Table2[Calculated Location],"*"&amp;$D51&amp;"*")/COUNTIFS(Table2[Level of Review Required],"*"&amp;$AC$51&amp;"*",Table2[Date Notified (Adjusted)],"&gt;="&amp;K$26,Table2[Date Notified (Adjusted)],"&lt;"&amp;L$26,Table2[Calculated Location],"*"&amp;$D51&amp;"*")</f>
        <v>#DIV/0!</v>
      </c>
      <c r="L51" s="160" t="e">
        <f ca="1">COUNTIFS(Table2[Level of Review Required],"*"&amp;$AC$51&amp;"*",Table2[Date Notified (Adjusted)],"&gt;="&amp;L$26,Table2[Date Notified (Adjusted)],"&lt;"&amp;M$26,Table2[Date Review Decision Made],"",Table2[Calculated Location],"*"&amp;$D51&amp;"*")/COUNTIFS(Table2[Level of Review Required],"*"&amp;$AC$51&amp;"*",Table2[Date Notified (Adjusted)],"&gt;="&amp;L$26,Table2[Date Notified (Adjusted)],"&lt;"&amp;M$26,Table2[Calculated Location],"*"&amp;$D51&amp;"*")</f>
        <v>#DIV/0!</v>
      </c>
      <c r="M51" s="160" t="e">
        <f ca="1">COUNTIFS(Table2[Level of Review Required],"*"&amp;$AC$51&amp;"*",Table2[Date Notified (Adjusted)],"&gt;="&amp;M$26,Table2[Date Notified (Adjusted)],"&lt;"&amp;N$26,Table2[Date Review Decision Made],"",Table2[Calculated Location],"*"&amp;$D51&amp;"*")/COUNTIFS(Table2[Level of Review Required],"*"&amp;$AC$51&amp;"*",Table2[Date Notified (Adjusted)],"&gt;="&amp;M$26,Table2[Date Notified (Adjusted)],"&lt;"&amp;N$26,Table2[Calculated Location],"*"&amp;$D51&amp;"*")</f>
        <v>#DIV/0!</v>
      </c>
      <c r="N51" s="160" t="e">
        <f ca="1">COUNTIFS(Table2[Level of Review Required],"*"&amp;$AC$51&amp;"*",Table2[Date Notified (Adjusted)],"&gt;="&amp;N$26,Table2[Date Notified (Adjusted)],"&lt;"&amp;O$26,Table2[Date Review Decision Made],"",Table2[Calculated Location],"*"&amp;$D51&amp;"*")/COUNTIFS(Table2[Level of Review Required],"*"&amp;$AC$51&amp;"*",Table2[Date Notified (Adjusted)],"&gt;="&amp;N$26,Table2[Date Notified (Adjusted)],"&lt;"&amp;O$26,Table2[Calculated Location],"*"&amp;$D51&amp;"*")</f>
        <v>#DIV/0!</v>
      </c>
      <c r="O51" s="160" t="e">
        <f ca="1">COUNTIFS(Table2[Level of Review Required],"*"&amp;$AC$51&amp;"*",Table2[Date Notified (Adjusted)],"&gt;="&amp;O$26,Table2[Date Notified (Adjusted)],"&lt;"&amp;P$26,Table2[Date Review Decision Made],"",Table2[Calculated Location],"*"&amp;$D51&amp;"*")/COUNTIFS(Table2[Level of Review Required],"*"&amp;$AC$51&amp;"*",Table2[Date Notified (Adjusted)],"&gt;="&amp;O$26,Table2[Date Notified (Adjusted)],"&lt;"&amp;P$26,Table2[Calculated Location],"*"&amp;$D51&amp;"*")</f>
        <v>#DIV/0!</v>
      </c>
      <c r="P51" s="160" t="e">
        <f ca="1">COUNTIFS(Table2[Level of Review Required],"*"&amp;$AC$51&amp;"*",Table2[Date Notified (Adjusted)],"&gt;="&amp;P$26,Table2[Date Notified (Adjusted)],"&lt;"&amp;Q$26,Table2[Date Review Decision Made],"",Table2[Calculated Location],"*"&amp;$D51&amp;"*")/COUNTIFS(Table2[Level of Review Required],"*"&amp;$AC$51&amp;"*",Table2[Date Notified (Adjusted)],"&gt;="&amp;P$26,Table2[Date Notified (Adjusted)],"&lt;"&amp;Q$26,Table2[Calculated Location],"*"&amp;$D51&amp;"*")</f>
        <v>#DIV/0!</v>
      </c>
      <c r="Q51" s="160" t="e">
        <f ca="1">COUNTIFS(Table2[Level of Review Required],"*"&amp;$AC$51&amp;"*",Table2[Date Notified (Adjusted)],"&gt;="&amp;Q$26,Table2[Date Notified (Adjusted)],"&lt;"&amp;R$26,Table2[Date Review Decision Made],"",Table2[Calculated Location],"*"&amp;$D51&amp;"*")/COUNTIFS(Table2[Level of Review Required],"*"&amp;$AC$51&amp;"*",Table2[Date Notified (Adjusted)],"&gt;="&amp;Q$26,Table2[Date Notified (Adjusted)],"&lt;"&amp;R$26,Table2[Calculated Location],"*"&amp;$D51&amp;"*")</f>
        <v>#DIV/0!</v>
      </c>
      <c r="R51" s="160" t="e">
        <f ca="1">COUNTIFS(Table2[Level of Review Required],"*"&amp;$AC$51&amp;"*",Table2[Date Notified (Adjusted)],"&gt;="&amp;R$26,Table2[Date Notified (Adjusted)],"&lt;"&amp;S$26,Table2[Date Review Decision Made],"",Table2[Calculated Location],"*"&amp;$D51&amp;"*")/COUNTIFS(Table2[Level of Review Required],"*"&amp;$AC$51&amp;"*",Table2[Date Notified (Adjusted)],"&gt;="&amp;R$26,Table2[Date Notified (Adjusted)],"&lt;"&amp;S$26,Table2[Calculated Location],"*"&amp;$D51&amp;"*")</f>
        <v>#DIV/0!</v>
      </c>
      <c r="S51" s="160" t="e">
        <f ca="1">COUNTIFS(Table2[Level of Review Required],"*"&amp;$AC$51&amp;"*",Table2[Date Notified (Adjusted)],"&gt;="&amp;S$26,Table2[Date Notified (Adjusted)],"&lt;"&amp;T$26,Table2[Date Review Decision Made],"",Table2[Calculated Location],"*"&amp;$D51&amp;"*")/COUNTIFS(Table2[Level of Review Required],"*"&amp;$AC$51&amp;"*",Table2[Date Notified (Adjusted)],"&gt;="&amp;S$26,Table2[Date Notified (Adjusted)],"&lt;"&amp;T$26,Table2[Calculated Location],"*"&amp;$D51&amp;"*")</f>
        <v>#DIV/0!</v>
      </c>
      <c r="T51" s="160" t="e">
        <f ca="1">COUNTIFS(Table2[Level of Review Required],"*"&amp;$AC$51&amp;"*",Table2[Date Notified (Adjusted)],"&gt;="&amp;T$26,Table2[Date Notified (Adjusted)],"&lt;"&amp;U$26,Table2[Date Review Decision Made],"",Table2[Calculated Location],"*"&amp;$D51&amp;"*")/COUNTIFS(Table2[Level of Review Required],"*"&amp;$AC$51&amp;"*",Table2[Date Notified (Adjusted)],"&gt;="&amp;T$26,Table2[Date Notified (Adjusted)],"&lt;"&amp;U$26,Table2[Calculated Location],"*"&amp;$D51&amp;"*")</f>
        <v>#DIV/0!</v>
      </c>
      <c r="U51" s="157"/>
      <c r="V51" s="157"/>
      <c r="W51" s="226">
        <f ca="1">COUNTIFS(Table2[Level of Review Required],"*"&amp;$AC$51&amp;"*",Table2[Date Notified (Adjusted)],"&gt;="&amp;E$26,Table2[Date Notified (Adjusted)],"&lt;"&amp;U$26,Table2[Calculated Location],"*"&amp;$D51&amp;"*",Table2[Date Review Decision Made],"")</f>
        <v>0</v>
      </c>
      <c r="X51" s="227" t="e">
        <f ca="1">W51/Y51</f>
        <v>#DIV/0!</v>
      </c>
      <c r="Y51" s="236">
        <f ca="1">COUNTIFS(Table2[Level of Review Required],"*"&amp;$AC$51&amp;"*",Table2[Date Notified (Adjusted)],"&gt;="&amp;E$26,Table2[Date Notified (Adjusted)],"&lt;"&amp;U$26,Table2[Calculated Location],"*"&amp;$D51&amp;"*")</f>
        <v>0</v>
      </c>
      <c r="AB51" s="151" t="s">
        <v>420</v>
      </c>
      <c r="AC51" s="120" t="str">
        <f>IF(AC50="NFR","*further*",AC50)</f>
        <v>concise</v>
      </c>
    </row>
    <row r="52" spans="2:29" x14ac:dyDescent="0.25">
      <c r="B52" s="222" t="s">
        <v>234</v>
      </c>
      <c r="C52" s="161"/>
      <c r="D52" s="162" t="s">
        <v>118</v>
      </c>
      <c r="E52" s="163" t="e">
        <f ca="1">COUNTIFS(Table2[Level of Review Required],"*"&amp;$AC$51&amp;"*",Table2[Date Notified (Adjusted)],"&gt;="&amp;E$26,Table2[Date Notified (Adjusted)],"&lt;"&amp;F$26,Table2[Date Review Decision Made],"",Table2[Calculated Location],"*"&amp;$D52&amp;"*")/COUNTIFS(Table2[Level of Review Required],"*"&amp;$AC$51&amp;"*",Table2[Date Notified (Adjusted)],"&gt;="&amp;E$26,Table2[Date Notified (Adjusted)],"&lt;"&amp;F$26,Table2[Calculated Location],"*"&amp;$D52&amp;"*")</f>
        <v>#DIV/0!</v>
      </c>
      <c r="F52" s="164" t="e">
        <f ca="1">COUNTIFS(Table2[Level of Review Required],"*"&amp;$AC$51&amp;"*",Table2[Date Notified (Adjusted)],"&gt;="&amp;F$26,Table2[Date Notified (Adjusted)],"&lt;"&amp;G$26,Table2[Date Review Decision Made],"",Table2[Calculated Location],"*"&amp;$D52&amp;"*")/COUNTIFS(Table2[Level of Review Required],"*"&amp;$AC$51&amp;"*",Table2[Date Notified (Adjusted)],"&gt;="&amp;F$26,Table2[Date Notified (Adjusted)],"&lt;"&amp;G$26,Table2[Calculated Location],"*"&amp;$D52&amp;"*")</f>
        <v>#DIV/0!</v>
      </c>
      <c r="G52" s="164" t="e">
        <f ca="1">COUNTIFS(Table2[Level of Review Required],"*"&amp;$AC$51&amp;"*",Table2[Date Notified (Adjusted)],"&gt;="&amp;G$26,Table2[Date Notified (Adjusted)],"&lt;"&amp;H$26,Table2[Date Review Decision Made],"",Table2[Calculated Location],"*"&amp;$D52&amp;"*")/COUNTIFS(Table2[Level of Review Required],"*"&amp;$AC$51&amp;"*",Table2[Date Notified (Adjusted)],"&gt;="&amp;G$26,Table2[Date Notified (Adjusted)],"&lt;"&amp;H$26,Table2[Calculated Location],"*"&amp;$D52&amp;"*")</f>
        <v>#DIV/0!</v>
      </c>
      <c r="H52" s="164" t="e">
        <f ca="1">COUNTIFS(Table2[Level of Review Required],"*"&amp;$AC$51&amp;"*",Table2[Date Notified (Adjusted)],"&gt;="&amp;H$26,Table2[Date Notified (Adjusted)],"&lt;"&amp;I$26,Table2[Date Review Decision Made],"",Table2[Calculated Location],"*"&amp;$D52&amp;"*")/COUNTIFS(Table2[Level of Review Required],"*"&amp;$AC$51&amp;"*",Table2[Date Notified (Adjusted)],"&gt;="&amp;H$26,Table2[Date Notified (Adjusted)],"&lt;"&amp;I$26,Table2[Calculated Location],"*"&amp;$D52&amp;"*")</f>
        <v>#DIV/0!</v>
      </c>
      <c r="I52" s="164" t="e">
        <f ca="1">COUNTIFS(Table2[Level of Review Required],"*"&amp;$AC$51&amp;"*",Table2[Date Notified (Adjusted)],"&gt;="&amp;I$26,Table2[Date Notified (Adjusted)],"&lt;"&amp;J$26,Table2[Date Review Decision Made],"",Table2[Calculated Location],"*"&amp;$D52&amp;"*")/COUNTIFS(Table2[Level of Review Required],"*"&amp;$AC$51&amp;"*",Table2[Date Notified (Adjusted)],"&gt;="&amp;I$26,Table2[Date Notified (Adjusted)],"&lt;"&amp;J$26,Table2[Calculated Location],"*"&amp;$D52&amp;"*")</f>
        <v>#DIV/0!</v>
      </c>
      <c r="J52" s="164" t="e">
        <f ca="1">COUNTIFS(Table2[Level of Review Required],"*"&amp;$AC$51&amp;"*",Table2[Date Notified (Adjusted)],"&gt;="&amp;J$26,Table2[Date Notified (Adjusted)],"&lt;"&amp;K$26,Table2[Date Review Decision Made],"",Table2[Calculated Location],"*"&amp;$D52&amp;"*")/COUNTIFS(Table2[Level of Review Required],"*"&amp;$AC$51&amp;"*",Table2[Date Notified (Adjusted)],"&gt;="&amp;J$26,Table2[Date Notified (Adjusted)],"&lt;"&amp;K$26,Table2[Calculated Location],"*"&amp;$D52&amp;"*")</f>
        <v>#DIV/0!</v>
      </c>
      <c r="K52" s="164" t="e">
        <f ca="1">COUNTIFS(Table2[Level of Review Required],"*"&amp;$AC$51&amp;"*",Table2[Date Notified (Adjusted)],"&gt;="&amp;K$26,Table2[Date Notified (Adjusted)],"&lt;"&amp;L$26,Table2[Date Review Decision Made],"",Table2[Calculated Location],"*"&amp;$D52&amp;"*")/COUNTIFS(Table2[Level of Review Required],"*"&amp;$AC$51&amp;"*",Table2[Date Notified (Adjusted)],"&gt;="&amp;K$26,Table2[Date Notified (Adjusted)],"&lt;"&amp;L$26,Table2[Calculated Location],"*"&amp;$D52&amp;"*")</f>
        <v>#DIV/0!</v>
      </c>
      <c r="L52" s="164" t="e">
        <f ca="1">COUNTIFS(Table2[Level of Review Required],"*"&amp;$AC$51&amp;"*",Table2[Date Notified (Adjusted)],"&gt;="&amp;L$26,Table2[Date Notified (Adjusted)],"&lt;"&amp;M$26,Table2[Date Review Decision Made],"",Table2[Calculated Location],"*"&amp;$D52&amp;"*")/COUNTIFS(Table2[Level of Review Required],"*"&amp;$AC$51&amp;"*",Table2[Date Notified (Adjusted)],"&gt;="&amp;L$26,Table2[Date Notified (Adjusted)],"&lt;"&amp;M$26,Table2[Calculated Location],"*"&amp;$D52&amp;"*")</f>
        <v>#DIV/0!</v>
      </c>
      <c r="M52" s="164" t="e">
        <f ca="1">COUNTIFS(Table2[Level of Review Required],"*"&amp;$AC$51&amp;"*",Table2[Date Notified (Adjusted)],"&gt;="&amp;M$26,Table2[Date Notified (Adjusted)],"&lt;"&amp;N$26,Table2[Date Review Decision Made],"",Table2[Calculated Location],"*"&amp;$D52&amp;"*")/COUNTIFS(Table2[Level of Review Required],"*"&amp;$AC$51&amp;"*",Table2[Date Notified (Adjusted)],"&gt;="&amp;M$26,Table2[Date Notified (Adjusted)],"&lt;"&amp;N$26,Table2[Calculated Location],"*"&amp;$D52&amp;"*")</f>
        <v>#DIV/0!</v>
      </c>
      <c r="N52" s="164" t="e">
        <f ca="1">COUNTIFS(Table2[Level of Review Required],"*"&amp;$AC$51&amp;"*",Table2[Date Notified (Adjusted)],"&gt;="&amp;N$26,Table2[Date Notified (Adjusted)],"&lt;"&amp;O$26,Table2[Date Review Decision Made],"",Table2[Calculated Location],"*"&amp;$D52&amp;"*")/COUNTIFS(Table2[Level of Review Required],"*"&amp;$AC$51&amp;"*",Table2[Date Notified (Adjusted)],"&gt;="&amp;N$26,Table2[Date Notified (Adjusted)],"&lt;"&amp;O$26,Table2[Calculated Location],"*"&amp;$D52&amp;"*")</f>
        <v>#DIV/0!</v>
      </c>
      <c r="O52" s="164" t="e">
        <f ca="1">COUNTIFS(Table2[Level of Review Required],"*"&amp;$AC$51&amp;"*",Table2[Date Notified (Adjusted)],"&gt;="&amp;O$26,Table2[Date Notified (Adjusted)],"&lt;"&amp;P$26,Table2[Date Review Decision Made],"",Table2[Calculated Location],"*"&amp;$D52&amp;"*")/COUNTIFS(Table2[Level of Review Required],"*"&amp;$AC$51&amp;"*",Table2[Date Notified (Adjusted)],"&gt;="&amp;O$26,Table2[Date Notified (Adjusted)],"&lt;"&amp;P$26,Table2[Calculated Location],"*"&amp;$D52&amp;"*")</f>
        <v>#DIV/0!</v>
      </c>
      <c r="P52" s="164" t="e">
        <f ca="1">COUNTIFS(Table2[Level of Review Required],"*"&amp;$AC$51&amp;"*",Table2[Date Notified (Adjusted)],"&gt;="&amp;P$26,Table2[Date Notified (Adjusted)],"&lt;"&amp;Q$26,Table2[Date Review Decision Made],"",Table2[Calculated Location],"*"&amp;$D52&amp;"*")/COUNTIFS(Table2[Level of Review Required],"*"&amp;$AC$51&amp;"*",Table2[Date Notified (Adjusted)],"&gt;="&amp;P$26,Table2[Date Notified (Adjusted)],"&lt;"&amp;Q$26,Table2[Calculated Location],"*"&amp;$D52&amp;"*")</f>
        <v>#DIV/0!</v>
      </c>
      <c r="Q52" s="164" t="e">
        <f ca="1">COUNTIFS(Table2[Level of Review Required],"*"&amp;$AC$51&amp;"*",Table2[Date Notified (Adjusted)],"&gt;="&amp;Q$26,Table2[Date Notified (Adjusted)],"&lt;"&amp;R$26,Table2[Date Review Decision Made],"",Table2[Calculated Location],"*"&amp;$D52&amp;"*")/COUNTIFS(Table2[Level of Review Required],"*"&amp;$AC$51&amp;"*",Table2[Date Notified (Adjusted)],"&gt;="&amp;Q$26,Table2[Date Notified (Adjusted)],"&lt;"&amp;R$26,Table2[Calculated Location],"*"&amp;$D52&amp;"*")</f>
        <v>#DIV/0!</v>
      </c>
      <c r="R52" s="164" t="e">
        <f ca="1">COUNTIFS(Table2[Level of Review Required],"*"&amp;$AC$51&amp;"*",Table2[Date Notified (Adjusted)],"&gt;="&amp;R$26,Table2[Date Notified (Adjusted)],"&lt;"&amp;S$26,Table2[Date Review Decision Made],"",Table2[Calculated Location],"*"&amp;$D52&amp;"*")/COUNTIFS(Table2[Level of Review Required],"*"&amp;$AC$51&amp;"*",Table2[Date Notified (Adjusted)],"&gt;="&amp;R$26,Table2[Date Notified (Adjusted)],"&lt;"&amp;S$26,Table2[Calculated Location],"*"&amp;$D52&amp;"*")</f>
        <v>#DIV/0!</v>
      </c>
      <c r="S52" s="164" t="e">
        <f ca="1">COUNTIFS(Table2[Level of Review Required],"*"&amp;$AC$51&amp;"*",Table2[Date Notified (Adjusted)],"&gt;="&amp;S$26,Table2[Date Notified (Adjusted)],"&lt;"&amp;T$26,Table2[Date Review Decision Made],"",Table2[Calculated Location],"*"&amp;$D52&amp;"*")/COUNTIFS(Table2[Level of Review Required],"*"&amp;$AC$51&amp;"*",Table2[Date Notified (Adjusted)],"&gt;="&amp;S$26,Table2[Date Notified (Adjusted)],"&lt;"&amp;T$26,Table2[Calculated Location],"*"&amp;$D52&amp;"*")</f>
        <v>#DIV/0!</v>
      </c>
      <c r="T52" s="164" t="e">
        <f ca="1">COUNTIFS(Table2[Level of Review Required],"*"&amp;$AC$51&amp;"*",Table2[Date Notified (Adjusted)],"&gt;="&amp;T$26,Table2[Date Notified (Adjusted)],"&lt;"&amp;U$26,Table2[Date Review Decision Made],"",Table2[Calculated Location],"*"&amp;$D52&amp;"*")/COUNTIFS(Table2[Level of Review Required],"*"&amp;$AC$51&amp;"*",Table2[Date Notified (Adjusted)],"&gt;="&amp;T$26,Table2[Date Notified (Adjusted)],"&lt;"&amp;U$26,Table2[Calculated Location],"*"&amp;$D52&amp;"*")</f>
        <v>#DIV/0!</v>
      </c>
      <c r="U52" s="161"/>
      <c r="V52" s="161"/>
      <c r="W52" s="228">
        <f ca="1">COUNTIFS(Table2[Level of Review Required],"*"&amp;$AC$51&amp;"*",Table2[Date Notified (Adjusted)],"&gt;="&amp;E$26,Table2[Date Notified (Adjusted)],"&lt;"&amp;U$26,Table2[Calculated Location],"*"&amp;$D52&amp;"*",Table2[Date Review Decision Made],"")</f>
        <v>0</v>
      </c>
      <c r="X52" s="229" t="e">
        <f t="shared" ref="X52:X58" ca="1" si="36">W52/Y52</f>
        <v>#DIV/0!</v>
      </c>
      <c r="Y52" s="237">
        <f ca="1">COUNTIFS(Table2[Level of Review Required],"*"&amp;$AC$51&amp;"*",Table2[Date Notified (Adjusted)],"&gt;="&amp;E$26,Table2[Date Notified (Adjusted)],"&lt;"&amp;U$26,Table2[Calculated Location],"*"&amp;$D52&amp;"*")</f>
        <v>0</v>
      </c>
    </row>
    <row r="53" spans="2:29" x14ac:dyDescent="0.25">
      <c r="B53" s="222" t="s">
        <v>257</v>
      </c>
      <c r="C53" s="162"/>
      <c r="D53" s="162" t="s">
        <v>119</v>
      </c>
      <c r="E53" s="163" t="e">
        <f ca="1">COUNTIFS(Table2[Level of Review Required],"*"&amp;$AC$51&amp;"*",Table2[Date Notified (Adjusted)],"&gt;="&amp;E$26,Table2[Date Notified (Adjusted)],"&lt;"&amp;F$26,Table2[Date Review Decision Made],"",Table2[Calculated Location],"*"&amp;$D53&amp;"*")/COUNTIFS(Table2[Level of Review Required],"*"&amp;$AC$51&amp;"*",Table2[Date Notified (Adjusted)],"&gt;="&amp;E$26,Table2[Date Notified (Adjusted)],"&lt;"&amp;F$26,Table2[Calculated Location],"*"&amp;$D53&amp;"*")</f>
        <v>#DIV/0!</v>
      </c>
      <c r="F53" s="164" t="e">
        <f ca="1">COUNTIFS(Table2[Level of Review Required],"*"&amp;$AC$51&amp;"*",Table2[Date Notified (Adjusted)],"&gt;="&amp;F$26,Table2[Date Notified (Adjusted)],"&lt;"&amp;G$26,Table2[Date Review Decision Made],"",Table2[Calculated Location],"*"&amp;$D53&amp;"*")/COUNTIFS(Table2[Level of Review Required],"*"&amp;$AC$51&amp;"*",Table2[Date Notified (Adjusted)],"&gt;="&amp;F$26,Table2[Date Notified (Adjusted)],"&lt;"&amp;G$26,Table2[Calculated Location],"*"&amp;$D53&amp;"*")</f>
        <v>#DIV/0!</v>
      </c>
      <c r="G53" s="164" t="e">
        <f ca="1">COUNTIFS(Table2[Level of Review Required],"*"&amp;$AC$51&amp;"*",Table2[Date Notified (Adjusted)],"&gt;="&amp;G$26,Table2[Date Notified (Adjusted)],"&lt;"&amp;H$26,Table2[Date Review Decision Made],"",Table2[Calculated Location],"*"&amp;$D53&amp;"*")/COUNTIFS(Table2[Level of Review Required],"*"&amp;$AC$51&amp;"*",Table2[Date Notified (Adjusted)],"&gt;="&amp;G$26,Table2[Date Notified (Adjusted)],"&lt;"&amp;H$26,Table2[Calculated Location],"*"&amp;$D53&amp;"*")</f>
        <v>#DIV/0!</v>
      </c>
      <c r="H53" s="164" t="e">
        <f ca="1">COUNTIFS(Table2[Level of Review Required],"*"&amp;$AC$51&amp;"*",Table2[Date Notified (Adjusted)],"&gt;="&amp;H$26,Table2[Date Notified (Adjusted)],"&lt;"&amp;I$26,Table2[Date Review Decision Made],"",Table2[Calculated Location],"*"&amp;$D53&amp;"*")/COUNTIFS(Table2[Level of Review Required],"*"&amp;$AC$51&amp;"*",Table2[Date Notified (Adjusted)],"&gt;="&amp;H$26,Table2[Date Notified (Adjusted)],"&lt;"&amp;I$26,Table2[Calculated Location],"*"&amp;$D53&amp;"*")</f>
        <v>#DIV/0!</v>
      </c>
      <c r="I53" s="164" t="e">
        <f ca="1">COUNTIFS(Table2[Level of Review Required],"*"&amp;$AC$51&amp;"*",Table2[Date Notified (Adjusted)],"&gt;="&amp;I$26,Table2[Date Notified (Adjusted)],"&lt;"&amp;J$26,Table2[Date Review Decision Made],"",Table2[Calculated Location],"*"&amp;$D53&amp;"*")/COUNTIFS(Table2[Level of Review Required],"*"&amp;$AC$51&amp;"*",Table2[Date Notified (Adjusted)],"&gt;="&amp;I$26,Table2[Date Notified (Adjusted)],"&lt;"&amp;J$26,Table2[Calculated Location],"*"&amp;$D53&amp;"*")</f>
        <v>#DIV/0!</v>
      </c>
      <c r="J53" s="164" t="e">
        <f ca="1">COUNTIFS(Table2[Level of Review Required],"*"&amp;$AC$51&amp;"*",Table2[Date Notified (Adjusted)],"&gt;="&amp;J$26,Table2[Date Notified (Adjusted)],"&lt;"&amp;K$26,Table2[Date Review Decision Made],"",Table2[Calculated Location],"*"&amp;$D53&amp;"*")/COUNTIFS(Table2[Level of Review Required],"*"&amp;$AC$51&amp;"*",Table2[Date Notified (Adjusted)],"&gt;="&amp;J$26,Table2[Date Notified (Adjusted)],"&lt;"&amp;K$26,Table2[Calculated Location],"*"&amp;$D53&amp;"*")</f>
        <v>#DIV/0!</v>
      </c>
      <c r="K53" s="164" t="e">
        <f ca="1">COUNTIFS(Table2[Level of Review Required],"*"&amp;$AC$51&amp;"*",Table2[Date Notified (Adjusted)],"&gt;="&amp;K$26,Table2[Date Notified (Adjusted)],"&lt;"&amp;L$26,Table2[Date Review Decision Made],"",Table2[Calculated Location],"*"&amp;$D53&amp;"*")/COUNTIFS(Table2[Level of Review Required],"*"&amp;$AC$51&amp;"*",Table2[Date Notified (Adjusted)],"&gt;="&amp;K$26,Table2[Date Notified (Adjusted)],"&lt;"&amp;L$26,Table2[Calculated Location],"*"&amp;$D53&amp;"*")</f>
        <v>#DIV/0!</v>
      </c>
      <c r="L53" s="164" t="e">
        <f ca="1">COUNTIFS(Table2[Level of Review Required],"*"&amp;$AC$51&amp;"*",Table2[Date Notified (Adjusted)],"&gt;="&amp;L$26,Table2[Date Notified (Adjusted)],"&lt;"&amp;M$26,Table2[Date Review Decision Made],"",Table2[Calculated Location],"*"&amp;$D53&amp;"*")/COUNTIFS(Table2[Level of Review Required],"*"&amp;$AC$51&amp;"*",Table2[Date Notified (Adjusted)],"&gt;="&amp;L$26,Table2[Date Notified (Adjusted)],"&lt;"&amp;M$26,Table2[Calculated Location],"*"&amp;$D53&amp;"*")</f>
        <v>#DIV/0!</v>
      </c>
      <c r="M53" s="164" t="e">
        <f ca="1">COUNTIFS(Table2[Level of Review Required],"*"&amp;$AC$51&amp;"*",Table2[Date Notified (Adjusted)],"&gt;="&amp;M$26,Table2[Date Notified (Adjusted)],"&lt;"&amp;N$26,Table2[Date Review Decision Made],"",Table2[Calculated Location],"*"&amp;$D53&amp;"*")/COUNTIFS(Table2[Level of Review Required],"*"&amp;$AC$51&amp;"*",Table2[Date Notified (Adjusted)],"&gt;="&amp;M$26,Table2[Date Notified (Adjusted)],"&lt;"&amp;N$26,Table2[Calculated Location],"*"&amp;$D53&amp;"*")</f>
        <v>#DIV/0!</v>
      </c>
      <c r="N53" s="164" t="e">
        <f ca="1">COUNTIFS(Table2[Level of Review Required],"*"&amp;$AC$51&amp;"*",Table2[Date Notified (Adjusted)],"&gt;="&amp;N$26,Table2[Date Notified (Adjusted)],"&lt;"&amp;O$26,Table2[Date Review Decision Made],"",Table2[Calculated Location],"*"&amp;$D53&amp;"*")/COUNTIFS(Table2[Level of Review Required],"*"&amp;$AC$51&amp;"*",Table2[Date Notified (Adjusted)],"&gt;="&amp;N$26,Table2[Date Notified (Adjusted)],"&lt;"&amp;O$26,Table2[Calculated Location],"*"&amp;$D53&amp;"*")</f>
        <v>#DIV/0!</v>
      </c>
      <c r="O53" s="164" t="e">
        <f ca="1">COUNTIFS(Table2[Level of Review Required],"*"&amp;$AC$51&amp;"*",Table2[Date Notified (Adjusted)],"&gt;="&amp;O$26,Table2[Date Notified (Adjusted)],"&lt;"&amp;P$26,Table2[Date Review Decision Made],"",Table2[Calculated Location],"*"&amp;$D53&amp;"*")/COUNTIFS(Table2[Level of Review Required],"*"&amp;$AC$51&amp;"*",Table2[Date Notified (Adjusted)],"&gt;="&amp;O$26,Table2[Date Notified (Adjusted)],"&lt;"&amp;P$26,Table2[Calculated Location],"*"&amp;$D53&amp;"*")</f>
        <v>#DIV/0!</v>
      </c>
      <c r="P53" s="164" t="e">
        <f ca="1">COUNTIFS(Table2[Level of Review Required],"*"&amp;$AC$51&amp;"*",Table2[Date Notified (Adjusted)],"&gt;="&amp;P$26,Table2[Date Notified (Adjusted)],"&lt;"&amp;Q$26,Table2[Date Review Decision Made],"",Table2[Calculated Location],"*"&amp;$D53&amp;"*")/COUNTIFS(Table2[Level of Review Required],"*"&amp;$AC$51&amp;"*",Table2[Date Notified (Adjusted)],"&gt;="&amp;P$26,Table2[Date Notified (Adjusted)],"&lt;"&amp;Q$26,Table2[Calculated Location],"*"&amp;$D53&amp;"*")</f>
        <v>#DIV/0!</v>
      </c>
      <c r="Q53" s="164" t="e">
        <f ca="1">COUNTIFS(Table2[Level of Review Required],"*"&amp;$AC$51&amp;"*",Table2[Date Notified (Adjusted)],"&gt;="&amp;Q$26,Table2[Date Notified (Adjusted)],"&lt;"&amp;R$26,Table2[Date Review Decision Made],"",Table2[Calculated Location],"*"&amp;$D53&amp;"*")/COUNTIFS(Table2[Level of Review Required],"*"&amp;$AC$51&amp;"*",Table2[Date Notified (Adjusted)],"&gt;="&amp;Q$26,Table2[Date Notified (Adjusted)],"&lt;"&amp;R$26,Table2[Calculated Location],"*"&amp;$D53&amp;"*")</f>
        <v>#DIV/0!</v>
      </c>
      <c r="R53" s="164" t="e">
        <f ca="1">COUNTIFS(Table2[Level of Review Required],"*"&amp;$AC$51&amp;"*",Table2[Date Notified (Adjusted)],"&gt;="&amp;R$26,Table2[Date Notified (Adjusted)],"&lt;"&amp;S$26,Table2[Date Review Decision Made],"",Table2[Calculated Location],"*"&amp;$D53&amp;"*")/COUNTIFS(Table2[Level of Review Required],"*"&amp;$AC$51&amp;"*",Table2[Date Notified (Adjusted)],"&gt;="&amp;R$26,Table2[Date Notified (Adjusted)],"&lt;"&amp;S$26,Table2[Calculated Location],"*"&amp;$D53&amp;"*")</f>
        <v>#DIV/0!</v>
      </c>
      <c r="S53" s="164" t="e">
        <f ca="1">COUNTIFS(Table2[Level of Review Required],"*"&amp;$AC$51&amp;"*",Table2[Date Notified (Adjusted)],"&gt;="&amp;S$26,Table2[Date Notified (Adjusted)],"&lt;"&amp;T$26,Table2[Date Review Decision Made],"",Table2[Calculated Location],"*"&amp;$D53&amp;"*")/COUNTIFS(Table2[Level of Review Required],"*"&amp;$AC$51&amp;"*",Table2[Date Notified (Adjusted)],"&gt;="&amp;S$26,Table2[Date Notified (Adjusted)],"&lt;"&amp;T$26,Table2[Calculated Location],"*"&amp;$D53&amp;"*")</f>
        <v>#DIV/0!</v>
      </c>
      <c r="T53" s="164" t="e">
        <f ca="1">COUNTIFS(Table2[Level of Review Required],"*"&amp;$AC$51&amp;"*",Table2[Date Notified (Adjusted)],"&gt;="&amp;T$26,Table2[Date Notified (Adjusted)],"&lt;"&amp;U$26,Table2[Date Review Decision Made],"",Table2[Calculated Location],"*"&amp;$D53&amp;"*")/COUNTIFS(Table2[Level of Review Required],"*"&amp;$AC$51&amp;"*",Table2[Date Notified (Adjusted)],"&gt;="&amp;T$26,Table2[Date Notified (Adjusted)],"&lt;"&amp;U$26,Table2[Calculated Location],"*"&amp;$D53&amp;"*")</f>
        <v>#DIV/0!</v>
      </c>
      <c r="U53" s="161"/>
      <c r="V53" s="161"/>
      <c r="W53" s="228">
        <f ca="1">COUNTIFS(Table2[Level of Review Required],"*"&amp;$AC$51&amp;"*",Table2[Date Notified (Adjusted)],"&gt;="&amp;E$26,Table2[Date Notified (Adjusted)],"&lt;"&amp;U$26,Table2[Calculated Location],"*"&amp;$D53&amp;"*",Table2[Date Review Decision Made],"")</f>
        <v>0</v>
      </c>
      <c r="X53" s="229" t="e">
        <f t="shared" ref="X53" ca="1" si="37">W53/Y53</f>
        <v>#DIV/0!</v>
      </c>
      <c r="Y53" s="237">
        <f ca="1">COUNTIFS(Table2[Level of Review Required],"*"&amp;$AC$51&amp;"*",Table2[Date Notified (Adjusted)],"&gt;="&amp;E$26,Table2[Date Notified (Adjusted)],"&lt;"&amp;U$26,Table2[Calculated Location],"*"&amp;$D53&amp;"*")</f>
        <v>0</v>
      </c>
    </row>
    <row r="54" spans="2:29" x14ac:dyDescent="0.25">
      <c r="B54" s="222" t="s">
        <v>258</v>
      </c>
      <c r="C54" s="161"/>
      <c r="D54" s="162" t="s">
        <v>120</v>
      </c>
      <c r="E54" s="163" t="e">
        <f ca="1">COUNTIFS(Table2[Level of Review Required],"*"&amp;$AC$51&amp;"*",Table2[Date Notified (Adjusted)],"&gt;="&amp;E$26,Table2[Date Notified (Adjusted)],"&lt;"&amp;F$26,Table2[Date Review Decision Made],"",Table2[Calculated Location],"*"&amp;$D54&amp;"*")/COUNTIFS(Table2[Level of Review Required],"*"&amp;$AC$51&amp;"*",Table2[Date Notified (Adjusted)],"&gt;="&amp;E$26,Table2[Date Notified (Adjusted)],"&lt;"&amp;F$26,Table2[Calculated Location],"*"&amp;$D54&amp;"*")</f>
        <v>#DIV/0!</v>
      </c>
      <c r="F54" s="164" t="e">
        <f ca="1">COUNTIFS(Table2[Level of Review Required],"*"&amp;$AC$51&amp;"*",Table2[Date Notified (Adjusted)],"&gt;="&amp;F$26,Table2[Date Notified (Adjusted)],"&lt;"&amp;G$26,Table2[Date Review Decision Made],"",Table2[Calculated Location],"*"&amp;$D54&amp;"*")/COUNTIFS(Table2[Level of Review Required],"*"&amp;$AC$51&amp;"*",Table2[Date Notified (Adjusted)],"&gt;="&amp;F$26,Table2[Date Notified (Adjusted)],"&lt;"&amp;G$26,Table2[Calculated Location],"*"&amp;$D54&amp;"*")</f>
        <v>#DIV/0!</v>
      </c>
      <c r="G54" s="164" t="e">
        <f ca="1">COUNTIFS(Table2[Level of Review Required],"*"&amp;$AC$51&amp;"*",Table2[Date Notified (Adjusted)],"&gt;="&amp;G$26,Table2[Date Notified (Adjusted)],"&lt;"&amp;H$26,Table2[Date Review Decision Made],"",Table2[Calculated Location],"*"&amp;$D54&amp;"*")/COUNTIFS(Table2[Level of Review Required],"*"&amp;$AC$51&amp;"*",Table2[Date Notified (Adjusted)],"&gt;="&amp;G$26,Table2[Date Notified (Adjusted)],"&lt;"&amp;H$26,Table2[Calculated Location],"*"&amp;$D54&amp;"*")</f>
        <v>#DIV/0!</v>
      </c>
      <c r="H54" s="164" t="e">
        <f ca="1">COUNTIFS(Table2[Level of Review Required],"*"&amp;$AC$51&amp;"*",Table2[Date Notified (Adjusted)],"&gt;="&amp;H$26,Table2[Date Notified (Adjusted)],"&lt;"&amp;I$26,Table2[Date Review Decision Made],"",Table2[Calculated Location],"*"&amp;$D54&amp;"*")/COUNTIFS(Table2[Level of Review Required],"*"&amp;$AC$51&amp;"*",Table2[Date Notified (Adjusted)],"&gt;="&amp;H$26,Table2[Date Notified (Adjusted)],"&lt;"&amp;I$26,Table2[Calculated Location],"*"&amp;$D54&amp;"*")</f>
        <v>#DIV/0!</v>
      </c>
      <c r="I54" s="164" t="e">
        <f ca="1">COUNTIFS(Table2[Level of Review Required],"*"&amp;$AC$51&amp;"*",Table2[Date Notified (Adjusted)],"&gt;="&amp;I$26,Table2[Date Notified (Adjusted)],"&lt;"&amp;J$26,Table2[Date Review Decision Made],"",Table2[Calculated Location],"*"&amp;$D54&amp;"*")/COUNTIFS(Table2[Level of Review Required],"*"&amp;$AC$51&amp;"*",Table2[Date Notified (Adjusted)],"&gt;="&amp;I$26,Table2[Date Notified (Adjusted)],"&lt;"&amp;J$26,Table2[Calculated Location],"*"&amp;$D54&amp;"*")</f>
        <v>#DIV/0!</v>
      </c>
      <c r="J54" s="164" t="e">
        <f ca="1">COUNTIFS(Table2[Level of Review Required],"*"&amp;$AC$51&amp;"*",Table2[Date Notified (Adjusted)],"&gt;="&amp;J$26,Table2[Date Notified (Adjusted)],"&lt;"&amp;K$26,Table2[Date Review Decision Made],"",Table2[Calculated Location],"*"&amp;$D54&amp;"*")/COUNTIFS(Table2[Level of Review Required],"*"&amp;$AC$51&amp;"*",Table2[Date Notified (Adjusted)],"&gt;="&amp;J$26,Table2[Date Notified (Adjusted)],"&lt;"&amp;K$26,Table2[Calculated Location],"*"&amp;$D54&amp;"*")</f>
        <v>#DIV/0!</v>
      </c>
      <c r="K54" s="164" t="e">
        <f ca="1">COUNTIFS(Table2[Level of Review Required],"*"&amp;$AC$51&amp;"*",Table2[Date Notified (Adjusted)],"&gt;="&amp;K$26,Table2[Date Notified (Adjusted)],"&lt;"&amp;L$26,Table2[Date Review Decision Made],"",Table2[Calculated Location],"*"&amp;$D54&amp;"*")/COUNTIFS(Table2[Level of Review Required],"*"&amp;$AC$51&amp;"*",Table2[Date Notified (Adjusted)],"&gt;="&amp;K$26,Table2[Date Notified (Adjusted)],"&lt;"&amp;L$26,Table2[Calculated Location],"*"&amp;$D54&amp;"*")</f>
        <v>#DIV/0!</v>
      </c>
      <c r="L54" s="164" t="e">
        <f ca="1">COUNTIFS(Table2[Level of Review Required],"*"&amp;$AC$51&amp;"*",Table2[Date Notified (Adjusted)],"&gt;="&amp;L$26,Table2[Date Notified (Adjusted)],"&lt;"&amp;M$26,Table2[Date Review Decision Made],"",Table2[Calculated Location],"*"&amp;$D54&amp;"*")/COUNTIFS(Table2[Level of Review Required],"*"&amp;$AC$51&amp;"*",Table2[Date Notified (Adjusted)],"&gt;="&amp;L$26,Table2[Date Notified (Adjusted)],"&lt;"&amp;M$26,Table2[Calculated Location],"*"&amp;$D54&amp;"*")</f>
        <v>#DIV/0!</v>
      </c>
      <c r="M54" s="164" t="e">
        <f ca="1">COUNTIFS(Table2[Level of Review Required],"*"&amp;$AC$51&amp;"*",Table2[Date Notified (Adjusted)],"&gt;="&amp;M$26,Table2[Date Notified (Adjusted)],"&lt;"&amp;N$26,Table2[Date Review Decision Made],"",Table2[Calculated Location],"*"&amp;$D54&amp;"*")/COUNTIFS(Table2[Level of Review Required],"*"&amp;$AC$51&amp;"*",Table2[Date Notified (Adjusted)],"&gt;="&amp;M$26,Table2[Date Notified (Adjusted)],"&lt;"&amp;N$26,Table2[Calculated Location],"*"&amp;$D54&amp;"*")</f>
        <v>#DIV/0!</v>
      </c>
      <c r="N54" s="164" t="e">
        <f ca="1">COUNTIFS(Table2[Level of Review Required],"*"&amp;$AC$51&amp;"*",Table2[Date Notified (Adjusted)],"&gt;="&amp;N$26,Table2[Date Notified (Adjusted)],"&lt;"&amp;O$26,Table2[Date Review Decision Made],"",Table2[Calculated Location],"*"&amp;$D54&amp;"*")/COUNTIFS(Table2[Level of Review Required],"*"&amp;$AC$51&amp;"*",Table2[Date Notified (Adjusted)],"&gt;="&amp;N$26,Table2[Date Notified (Adjusted)],"&lt;"&amp;O$26,Table2[Calculated Location],"*"&amp;$D54&amp;"*")</f>
        <v>#DIV/0!</v>
      </c>
      <c r="O54" s="164" t="e">
        <f ca="1">COUNTIFS(Table2[Level of Review Required],"*"&amp;$AC$51&amp;"*",Table2[Date Notified (Adjusted)],"&gt;="&amp;O$26,Table2[Date Notified (Adjusted)],"&lt;"&amp;P$26,Table2[Date Review Decision Made],"",Table2[Calculated Location],"*"&amp;$D54&amp;"*")/COUNTIFS(Table2[Level of Review Required],"*"&amp;$AC$51&amp;"*",Table2[Date Notified (Adjusted)],"&gt;="&amp;O$26,Table2[Date Notified (Adjusted)],"&lt;"&amp;P$26,Table2[Calculated Location],"*"&amp;$D54&amp;"*")</f>
        <v>#DIV/0!</v>
      </c>
      <c r="P54" s="164" t="e">
        <f ca="1">COUNTIFS(Table2[Level of Review Required],"*"&amp;$AC$51&amp;"*",Table2[Date Notified (Adjusted)],"&gt;="&amp;P$26,Table2[Date Notified (Adjusted)],"&lt;"&amp;Q$26,Table2[Date Review Decision Made],"",Table2[Calculated Location],"*"&amp;$D54&amp;"*")/COUNTIFS(Table2[Level of Review Required],"*"&amp;$AC$51&amp;"*",Table2[Date Notified (Adjusted)],"&gt;="&amp;P$26,Table2[Date Notified (Adjusted)],"&lt;"&amp;Q$26,Table2[Calculated Location],"*"&amp;$D54&amp;"*")</f>
        <v>#DIV/0!</v>
      </c>
      <c r="Q54" s="164" t="e">
        <f ca="1">COUNTIFS(Table2[Level of Review Required],"*"&amp;$AC$51&amp;"*",Table2[Date Notified (Adjusted)],"&gt;="&amp;Q$26,Table2[Date Notified (Adjusted)],"&lt;"&amp;R$26,Table2[Date Review Decision Made],"",Table2[Calculated Location],"*"&amp;$D54&amp;"*")/COUNTIFS(Table2[Level of Review Required],"*"&amp;$AC$51&amp;"*",Table2[Date Notified (Adjusted)],"&gt;="&amp;Q$26,Table2[Date Notified (Adjusted)],"&lt;"&amp;R$26,Table2[Calculated Location],"*"&amp;$D54&amp;"*")</f>
        <v>#DIV/0!</v>
      </c>
      <c r="R54" s="164" t="e">
        <f ca="1">COUNTIFS(Table2[Level of Review Required],"*"&amp;$AC$51&amp;"*",Table2[Date Notified (Adjusted)],"&gt;="&amp;R$26,Table2[Date Notified (Adjusted)],"&lt;"&amp;S$26,Table2[Date Review Decision Made],"",Table2[Calculated Location],"*"&amp;$D54&amp;"*")/COUNTIFS(Table2[Level of Review Required],"*"&amp;$AC$51&amp;"*",Table2[Date Notified (Adjusted)],"&gt;="&amp;R$26,Table2[Date Notified (Adjusted)],"&lt;"&amp;S$26,Table2[Calculated Location],"*"&amp;$D54&amp;"*")</f>
        <v>#DIV/0!</v>
      </c>
      <c r="S54" s="164" t="e">
        <f ca="1">COUNTIFS(Table2[Level of Review Required],"*"&amp;$AC$51&amp;"*",Table2[Date Notified (Adjusted)],"&gt;="&amp;S$26,Table2[Date Notified (Adjusted)],"&lt;"&amp;T$26,Table2[Date Review Decision Made],"",Table2[Calculated Location],"*"&amp;$D54&amp;"*")/COUNTIFS(Table2[Level of Review Required],"*"&amp;$AC$51&amp;"*",Table2[Date Notified (Adjusted)],"&gt;="&amp;S$26,Table2[Date Notified (Adjusted)],"&lt;"&amp;T$26,Table2[Calculated Location],"*"&amp;$D54&amp;"*")</f>
        <v>#DIV/0!</v>
      </c>
      <c r="T54" s="164" t="e">
        <f ca="1">COUNTIFS(Table2[Level of Review Required],"*"&amp;$AC$51&amp;"*",Table2[Date Notified (Adjusted)],"&gt;="&amp;T$26,Table2[Date Notified (Adjusted)],"&lt;"&amp;U$26,Table2[Date Review Decision Made],"",Table2[Calculated Location],"*"&amp;$D54&amp;"*")/COUNTIFS(Table2[Level of Review Required],"*"&amp;$AC$51&amp;"*",Table2[Date Notified (Adjusted)],"&gt;="&amp;T$26,Table2[Date Notified (Adjusted)],"&lt;"&amp;U$26,Table2[Calculated Location],"*"&amp;$D54&amp;"*")</f>
        <v>#DIV/0!</v>
      </c>
      <c r="U54" s="161"/>
      <c r="V54" s="161"/>
      <c r="W54" s="228">
        <f ca="1">COUNTIFS(Table2[Level of Review Required],"*"&amp;$AC$51&amp;"*",Table2[Date Notified (Adjusted)],"&gt;="&amp;E$26,Table2[Date Notified (Adjusted)],"&lt;"&amp;U$26,Table2[Calculated Location],"*"&amp;$D54&amp;"*",Table2[Date Review Decision Made],"")</f>
        <v>0</v>
      </c>
      <c r="X54" s="229" t="e">
        <f t="shared" ca="1" si="36"/>
        <v>#DIV/0!</v>
      </c>
      <c r="Y54" s="237">
        <f ca="1">COUNTIFS(Table2[Level of Review Required],"*"&amp;$AC$51&amp;"*",Table2[Date Notified (Adjusted)],"&gt;="&amp;E$26,Table2[Date Notified (Adjusted)],"&lt;"&amp;U$26,Table2[Calculated Location],"*"&amp;$D54&amp;"*")</f>
        <v>0</v>
      </c>
    </row>
    <row r="55" spans="2:29" x14ac:dyDescent="0.25">
      <c r="B55" s="222" t="s">
        <v>259</v>
      </c>
      <c r="C55" s="161"/>
      <c r="D55" s="162" t="s">
        <v>122</v>
      </c>
      <c r="E55" s="163" t="e">
        <f ca="1">COUNTIFS(Table2[Level of Review Required],"*"&amp;$AC$51&amp;"*",Table2[Date Notified (Adjusted)],"&gt;="&amp;E$26,Table2[Date Notified (Adjusted)],"&lt;"&amp;F$26,Table2[Date Review Decision Made],"",Table2[Calculated Location],"*"&amp;$D55&amp;"*")/COUNTIFS(Table2[Level of Review Required],"*"&amp;$AC$51&amp;"*",Table2[Date Notified (Adjusted)],"&gt;="&amp;E$26,Table2[Date Notified (Adjusted)],"&lt;"&amp;F$26,Table2[Calculated Location],"*"&amp;$D55&amp;"*")</f>
        <v>#DIV/0!</v>
      </c>
      <c r="F55" s="164" t="e">
        <f ca="1">COUNTIFS(Table2[Level of Review Required],"*"&amp;$AC$51&amp;"*",Table2[Date Notified (Adjusted)],"&gt;="&amp;F$26,Table2[Date Notified (Adjusted)],"&lt;"&amp;G$26,Table2[Date Review Decision Made],"",Table2[Calculated Location],"*"&amp;$D55&amp;"*")/COUNTIFS(Table2[Level of Review Required],"*"&amp;$AC$51&amp;"*",Table2[Date Notified (Adjusted)],"&gt;="&amp;F$26,Table2[Date Notified (Adjusted)],"&lt;"&amp;G$26,Table2[Calculated Location],"*"&amp;$D55&amp;"*")</f>
        <v>#DIV/0!</v>
      </c>
      <c r="G55" s="164" t="e">
        <f ca="1">COUNTIFS(Table2[Level of Review Required],"*"&amp;$AC$51&amp;"*",Table2[Date Notified (Adjusted)],"&gt;="&amp;G$26,Table2[Date Notified (Adjusted)],"&lt;"&amp;H$26,Table2[Date Review Decision Made],"",Table2[Calculated Location],"*"&amp;$D55&amp;"*")/COUNTIFS(Table2[Level of Review Required],"*"&amp;$AC$51&amp;"*",Table2[Date Notified (Adjusted)],"&gt;="&amp;G$26,Table2[Date Notified (Adjusted)],"&lt;"&amp;H$26,Table2[Calculated Location],"*"&amp;$D55&amp;"*")</f>
        <v>#DIV/0!</v>
      </c>
      <c r="H55" s="164" t="e">
        <f ca="1">COUNTIFS(Table2[Level of Review Required],"*"&amp;$AC$51&amp;"*",Table2[Date Notified (Adjusted)],"&gt;="&amp;H$26,Table2[Date Notified (Adjusted)],"&lt;"&amp;I$26,Table2[Date Review Decision Made],"",Table2[Calculated Location],"*"&amp;$D55&amp;"*")/COUNTIFS(Table2[Level of Review Required],"*"&amp;$AC$51&amp;"*",Table2[Date Notified (Adjusted)],"&gt;="&amp;H$26,Table2[Date Notified (Adjusted)],"&lt;"&amp;I$26,Table2[Calculated Location],"*"&amp;$D55&amp;"*")</f>
        <v>#DIV/0!</v>
      </c>
      <c r="I55" s="164" t="e">
        <f ca="1">COUNTIFS(Table2[Level of Review Required],"*"&amp;$AC$51&amp;"*",Table2[Date Notified (Adjusted)],"&gt;="&amp;I$26,Table2[Date Notified (Adjusted)],"&lt;"&amp;J$26,Table2[Date Review Decision Made],"",Table2[Calculated Location],"*"&amp;$D55&amp;"*")/COUNTIFS(Table2[Level of Review Required],"*"&amp;$AC$51&amp;"*",Table2[Date Notified (Adjusted)],"&gt;="&amp;I$26,Table2[Date Notified (Adjusted)],"&lt;"&amp;J$26,Table2[Calculated Location],"*"&amp;$D55&amp;"*")</f>
        <v>#DIV/0!</v>
      </c>
      <c r="J55" s="164" t="e">
        <f ca="1">COUNTIFS(Table2[Level of Review Required],"*"&amp;$AC$51&amp;"*",Table2[Date Notified (Adjusted)],"&gt;="&amp;J$26,Table2[Date Notified (Adjusted)],"&lt;"&amp;K$26,Table2[Date Review Decision Made],"",Table2[Calculated Location],"*"&amp;$D55&amp;"*")/COUNTIFS(Table2[Level of Review Required],"*"&amp;$AC$51&amp;"*",Table2[Date Notified (Adjusted)],"&gt;="&amp;J$26,Table2[Date Notified (Adjusted)],"&lt;"&amp;K$26,Table2[Calculated Location],"*"&amp;$D55&amp;"*")</f>
        <v>#DIV/0!</v>
      </c>
      <c r="K55" s="164" t="e">
        <f ca="1">COUNTIFS(Table2[Level of Review Required],"*"&amp;$AC$51&amp;"*",Table2[Date Notified (Adjusted)],"&gt;="&amp;K$26,Table2[Date Notified (Adjusted)],"&lt;"&amp;L$26,Table2[Date Review Decision Made],"",Table2[Calculated Location],"*"&amp;$D55&amp;"*")/COUNTIFS(Table2[Level of Review Required],"*"&amp;$AC$51&amp;"*",Table2[Date Notified (Adjusted)],"&gt;="&amp;K$26,Table2[Date Notified (Adjusted)],"&lt;"&amp;L$26,Table2[Calculated Location],"*"&amp;$D55&amp;"*")</f>
        <v>#DIV/0!</v>
      </c>
      <c r="L55" s="164" t="e">
        <f ca="1">COUNTIFS(Table2[Level of Review Required],"*"&amp;$AC$51&amp;"*",Table2[Date Notified (Adjusted)],"&gt;="&amp;L$26,Table2[Date Notified (Adjusted)],"&lt;"&amp;M$26,Table2[Date Review Decision Made],"",Table2[Calculated Location],"*"&amp;$D55&amp;"*")/COUNTIFS(Table2[Level of Review Required],"*"&amp;$AC$51&amp;"*",Table2[Date Notified (Adjusted)],"&gt;="&amp;L$26,Table2[Date Notified (Adjusted)],"&lt;"&amp;M$26,Table2[Calculated Location],"*"&amp;$D55&amp;"*")</f>
        <v>#DIV/0!</v>
      </c>
      <c r="M55" s="164" t="e">
        <f ca="1">COUNTIFS(Table2[Level of Review Required],"*"&amp;$AC$51&amp;"*",Table2[Date Notified (Adjusted)],"&gt;="&amp;M$26,Table2[Date Notified (Adjusted)],"&lt;"&amp;N$26,Table2[Date Review Decision Made],"",Table2[Calculated Location],"*"&amp;$D55&amp;"*")/COUNTIFS(Table2[Level of Review Required],"*"&amp;$AC$51&amp;"*",Table2[Date Notified (Adjusted)],"&gt;="&amp;M$26,Table2[Date Notified (Adjusted)],"&lt;"&amp;N$26,Table2[Calculated Location],"*"&amp;$D55&amp;"*")</f>
        <v>#DIV/0!</v>
      </c>
      <c r="N55" s="164" t="e">
        <f ca="1">COUNTIFS(Table2[Level of Review Required],"*"&amp;$AC$51&amp;"*",Table2[Date Notified (Adjusted)],"&gt;="&amp;N$26,Table2[Date Notified (Adjusted)],"&lt;"&amp;O$26,Table2[Date Review Decision Made],"",Table2[Calculated Location],"*"&amp;$D55&amp;"*")/COUNTIFS(Table2[Level of Review Required],"*"&amp;$AC$51&amp;"*",Table2[Date Notified (Adjusted)],"&gt;="&amp;N$26,Table2[Date Notified (Adjusted)],"&lt;"&amp;O$26,Table2[Calculated Location],"*"&amp;$D55&amp;"*")</f>
        <v>#DIV/0!</v>
      </c>
      <c r="O55" s="164" t="e">
        <f ca="1">COUNTIFS(Table2[Level of Review Required],"*"&amp;$AC$51&amp;"*",Table2[Date Notified (Adjusted)],"&gt;="&amp;O$26,Table2[Date Notified (Adjusted)],"&lt;"&amp;P$26,Table2[Date Review Decision Made],"",Table2[Calculated Location],"*"&amp;$D55&amp;"*")/COUNTIFS(Table2[Level of Review Required],"*"&amp;$AC$51&amp;"*",Table2[Date Notified (Adjusted)],"&gt;="&amp;O$26,Table2[Date Notified (Adjusted)],"&lt;"&amp;P$26,Table2[Calculated Location],"*"&amp;$D55&amp;"*")</f>
        <v>#DIV/0!</v>
      </c>
      <c r="P55" s="164" t="e">
        <f ca="1">COUNTIFS(Table2[Level of Review Required],"*"&amp;$AC$51&amp;"*",Table2[Date Notified (Adjusted)],"&gt;="&amp;P$26,Table2[Date Notified (Adjusted)],"&lt;"&amp;Q$26,Table2[Date Review Decision Made],"",Table2[Calculated Location],"*"&amp;$D55&amp;"*")/COUNTIFS(Table2[Level of Review Required],"*"&amp;$AC$51&amp;"*",Table2[Date Notified (Adjusted)],"&gt;="&amp;P$26,Table2[Date Notified (Adjusted)],"&lt;"&amp;Q$26,Table2[Calculated Location],"*"&amp;$D55&amp;"*")</f>
        <v>#DIV/0!</v>
      </c>
      <c r="Q55" s="164" t="e">
        <f ca="1">COUNTIFS(Table2[Level of Review Required],"*"&amp;$AC$51&amp;"*",Table2[Date Notified (Adjusted)],"&gt;="&amp;Q$26,Table2[Date Notified (Adjusted)],"&lt;"&amp;R$26,Table2[Date Review Decision Made],"",Table2[Calculated Location],"*"&amp;$D55&amp;"*")/COUNTIFS(Table2[Level of Review Required],"*"&amp;$AC$51&amp;"*",Table2[Date Notified (Adjusted)],"&gt;="&amp;Q$26,Table2[Date Notified (Adjusted)],"&lt;"&amp;R$26,Table2[Calculated Location],"*"&amp;$D55&amp;"*")</f>
        <v>#DIV/0!</v>
      </c>
      <c r="R55" s="164" t="e">
        <f ca="1">COUNTIFS(Table2[Level of Review Required],"*"&amp;$AC$51&amp;"*",Table2[Date Notified (Adjusted)],"&gt;="&amp;R$26,Table2[Date Notified (Adjusted)],"&lt;"&amp;S$26,Table2[Date Review Decision Made],"",Table2[Calculated Location],"*"&amp;$D55&amp;"*")/COUNTIFS(Table2[Level of Review Required],"*"&amp;$AC$51&amp;"*",Table2[Date Notified (Adjusted)],"&gt;="&amp;R$26,Table2[Date Notified (Adjusted)],"&lt;"&amp;S$26,Table2[Calculated Location],"*"&amp;$D55&amp;"*")</f>
        <v>#DIV/0!</v>
      </c>
      <c r="S55" s="164" t="e">
        <f ca="1">COUNTIFS(Table2[Level of Review Required],"*"&amp;$AC$51&amp;"*",Table2[Date Notified (Adjusted)],"&gt;="&amp;S$26,Table2[Date Notified (Adjusted)],"&lt;"&amp;T$26,Table2[Date Review Decision Made],"",Table2[Calculated Location],"*"&amp;$D55&amp;"*")/COUNTIFS(Table2[Level of Review Required],"*"&amp;$AC$51&amp;"*",Table2[Date Notified (Adjusted)],"&gt;="&amp;S$26,Table2[Date Notified (Adjusted)],"&lt;"&amp;T$26,Table2[Calculated Location],"*"&amp;$D55&amp;"*")</f>
        <v>#DIV/0!</v>
      </c>
      <c r="T55" s="164" t="e">
        <f ca="1">COUNTIFS(Table2[Level of Review Required],"*"&amp;$AC$51&amp;"*",Table2[Date Notified (Adjusted)],"&gt;="&amp;T$26,Table2[Date Notified (Adjusted)],"&lt;"&amp;U$26,Table2[Date Review Decision Made],"",Table2[Calculated Location],"*"&amp;$D55&amp;"*")/COUNTIFS(Table2[Level of Review Required],"*"&amp;$AC$51&amp;"*",Table2[Date Notified (Adjusted)],"&gt;="&amp;T$26,Table2[Date Notified (Adjusted)],"&lt;"&amp;U$26,Table2[Calculated Location],"*"&amp;$D55&amp;"*")</f>
        <v>#DIV/0!</v>
      </c>
      <c r="U55" s="165"/>
      <c r="V55" s="161"/>
      <c r="W55" s="228">
        <f ca="1">COUNTIFS(Table2[Level of Review Required],"*"&amp;$AC$51&amp;"*",Table2[Date Notified (Adjusted)],"&gt;="&amp;E$26,Table2[Date Notified (Adjusted)],"&lt;"&amp;U$26,Table2[Calculated Location],"*"&amp;$D55&amp;"*",Table2[Date Review Decision Made],"")</f>
        <v>0</v>
      </c>
      <c r="X55" s="229" t="e">
        <f t="shared" ca="1" si="36"/>
        <v>#DIV/0!</v>
      </c>
      <c r="Y55" s="237">
        <f ca="1">COUNTIFS(Table2[Level of Review Required],"*"&amp;$AC$51&amp;"*",Table2[Date Notified (Adjusted)],"&gt;="&amp;E$26,Table2[Date Notified (Adjusted)],"&lt;"&amp;U$26,Table2[Calculated Location],"*"&amp;$D55&amp;"*")</f>
        <v>0</v>
      </c>
    </row>
    <row r="56" spans="2:29" x14ac:dyDescent="0.25">
      <c r="B56" s="222" t="s">
        <v>260</v>
      </c>
      <c r="C56" s="161"/>
      <c r="D56" s="162" t="s">
        <v>123</v>
      </c>
      <c r="E56" s="163" t="e">
        <f ca="1">COUNTIFS(Table2[Level of Review Required],"*"&amp;$AC$51&amp;"*",Table2[Date Notified (Adjusted)],"&gt;="&amp;E$26,Table2[Date Notified (Adjusted)],"&lt;"&amp;F$26,Table2[Date Review Decision Made],"",Table2[Calculated Location],"*"&amp;$D56&amp;"*")/COUNTIFS(Table2[Level of Review Required],"*"&amp;$AC$51&amp;"*",Table2[Date Notified (Adjusted)],"&gt;="&amp;E$26,Table2[Date Notified (Adjusted)],"&lt;"&amp;F$26,Table2[Calculated Location],"*"&amp;$D56&amp;"*")</f>
        <v>#DIV/0!</v>
      </c>
      <c r="F56" s="164" t="e">
        <f ca="1">COUNTIFS(Table2[Level of Review Required],"*"&amp;$AC$51&amp;"*",Table2[Date Notified (Adjusted)],"&gt;="&amp;F$26,Table2[Date Notified (Adjusted)],"&lt;"&amp;G$26,Table2[Date Review Decision Made],"",Table2[Calculated Location],"*"&amp;$D56&amp;"*")/COUNTIFS(Table2[Level of Review Required],"*"&amp;$AC$51&amp;"*",Table2[Date Notified (Adjusted)],"&gt;="&amp;F$26,Table2[Date Notified (Adjusted)],"&lt;"&amp;G$26,Table2[Calculated Location],"*"&amp;$D56&amp;"*")</f>
        <v>#DIV/0!</v>
      </c>
      <c r="G56" s="164" t="e">
        <f ca="1">COUNTIFS(Table2[Level of Review Required],"*"&amp;$AC$51&amp;"*",Table2[Date Notified (Adjusted)],"&gt;="&amp;G$26,Table2[Date Notified (Adjusted)],"&lt;"&amp;H$26,Table2[Date Review Decision Made],"",Table2[Calculated Location],"*"&amp;$D56&amp;"*")/COUNTIFS(Table2[Level of Review Required],"*"&amp;$AC$51&amp;"*",Table2[Date Notified (Adjusted)],"&gt;="&amp;G$26,Table2[Date Notified (Adjusted)],"&lt;"&amp;H$26,Table2[Calculated Location],"*"&amp;$D56&amp;"*")</f>
        <v>#DIV/0!</v>
      </c>
      <c r="H56" s="164" t="e">
        <f ca="1">COUNTIFS(Table2[Level of Review Required],"*"&amp;$AC$51&amp;"*",Table2[Date Notified (Adjusted)],"&gt;="&amp;H$26,Table2[Date Notified (Adjusted)],"&lt;"&amp;I$26,Table2[Date Review Decision Made],"",Table2[Calculated Location],"*"&amp;$D56&amp;"*")/COUNTIFS(Table2[Level of Review Required],"*"&amp;$AC$51&amp;"*",Table2[Date Notified (Adjusted)],"&gt;="&amp;H$26,Table2[Date Notified (Adjusted)],"&lt;"&amp;I$26,Table2[Calculated Location],"*"&amp;$D56&amp;"*")</f>
        <v>#DIV/0!</v>
      </c>
      <c r="I56" s="164" t="e">
        <f ca="1">COUNTIFS(Table2[Level of Review Required],"*"&amp;$AC$51&amp;"*",Table2[Date Notified (Adjusted)],"&gt;="&amp;I$26,Table2[Date Notified (Adjusted)],"&lt;"&amp;J$26,Table2[Date Review Decision Made],"",Table2[Calculated Location],"*"&amp;$D56&amp;"*")/COUNTIFS(Table2[Level of Review Required],"*"&amp;$AC$51&amp;"*",Table2[Date Notified (Adjusted)],"&gt;="&amp;I$26,Table2[Date Notified (Adjusted)],"&lt;"&amp;J$26,Table2[Calculated Location],"*"&amp;$D56&amp;"*")</f>
        <v>#DIV/0!</v>
      </c>
      <c r="J56" s="164" t="e">
        <f ca="1">COUNTIFS(Table2[Level of Review Required],"*"&amp;$AC$51&amp;"*",Table2[Date Notified (Adjusted)],"&gt;="&amp;J$26,Table2[Date Notified (Adjusted)],"&lt;"&amp;K$26,Table2[Date Review Decision Made],"",Table2[Calculated Location],"*"&amp;$D56&amp;"*")/COUNTIFS(Table2[Level of Review Required],"*"&amp;$AC$51&amp;"*",Table2[Date Notified (Adjusted)],"&gt;="&amp;J$26,Table2[Date Notified (Adjusted)],"&lt;"&amp;K$26,Table2[Calculated Location],"*"&amp;$D56&amp;"*")</f>
        <v>#DIV/0!</v>
      </c>
      <c r="K56" s="164" t="e">
        <f ca="1">COUNTIFS(Table2[Level of Review Required],"*"&amp;$AC$51&amp;"*",Table2[Date Notified (Adjusted)],"&gt;="&amp;K$26,Table2[Date Notified (Adjusted)],"&lt;"&amp;L$26,Table2[Date Review Decision Made],"",Table2[Calculated Location],"*"&amp;$D56&amp;"*")/COUNTIFS(Table2[Level of Review Required],"*"&amp;$AC$51&amp;"*",Table2[Date Notified (Adjusted)],"&gt;="&amp;K$26,Table2[Date Notified (Adjusted)],"&lt;"&amp;L$26,Table2[Calculated Location],"*"&amp;$D56&amp;"*")</f>
        <v>#DIV/0!</v>
      </c>
      <c r="L56" s="164" t="e">
        <f ca="1">COUNTIFS(Table2[Level of Review Required],"*"&amp;$AC$51&amp;"*",Table2[Date Notified (Adjusted)],"&gt;="&amp;L$26,Table2[Date Notified (Adjusted)],"&lt;"&amp;M$26,Table2[Date Review Decision Made],"",Table2[Calculated Location],"*"&amp;$D56&amp;"*")/COUNTIFS(Table2[Level of Review Required],"*"&amp;$AC$51&amp;"*",Table2[Date Notified (Adjusted)],"&gt;="&amp;L$26,Table2[Date Notified (Adjusted)],"&lt;"&amp;M$26,Table2[Calculated Location],"*"&amp;$D56&amp;"*")</f>
        <v>#DIV/0!</v>
      </c>
      <c r="M56" s="164" t="e">
        <f ca="1">COUNTIFS(Table2[Level of Review Required],"*"&amp;$AC$51&amp;"*",Table2[Date Notified (Adjusted)],"&gt;="&amp;M$26,Table2[Date Notified (Adjusted)],"&lt;"&amp;N$26,Table2[Date Review Decision Made],"",Table2[Calculated Location],"*"&amp;$D56&amp;"*")/COUNTIFS(Table2[Level of Review Required],"*"&amp;$AC$51&amp;"*",Table2[Date Notified (Adjusted)],"&gt;="&amp;M$26,Table2[Date Notified (Adjusted)],"&lt;"&amp;N$26,Table2[Calculated Location],"*"&amp;$D56&amp;"*")</f>
        <v>#DIV/0!</v>
      </c>
      <c r="N56" s="164" t="e">
        <f ca="1">COUNTIFS(Table2[Level of Review Required],"*"&amp;$AC$51&amp;"*",Table2[Date Notified (Adjusted)],"&gt;="&amp;N$26,Table2[Date Notified (Adjusted)],"&lt;"&amp;O$26,Table2[Date Review Decision Made],"",Table2[Calculated Location],"*"&amp;$D56&amp;"*")/COUNTIFS(Table2[Level of Review Required],"*"&amp;$AC$51&amp;"*",Table2[Date Notified (Adjusted)],"&gt;="&amp;N$26,Table2[Date Notified (Adjusted)],"&lt;"&amp;O$26,Table2[Calculated Location],"*"&amp;$D56&amp;"*")</f>
        <v>#DIV/0!</v>
      </c>
      <c r="O56" s="164" t="e">
        <f ca="1">COUNTIFS(Table2[Level of Review Required],"*"&amp;$AC$51&amp;"*",Table2[Date Notified (Adjusted)],"&gt;="&amp;O$26,Table2[Date Notified (Adjusted)],"&lt;"&amp;P$26,Table2[Date Review Decision Made],"",Table2[Calculated Location],"*"&amp;$D56&amp;"*")/COUNTIFS(Table2[Level of Review Required],"*"&amp;$AC$51&amp;"*",Table2[Date Notified (Adjusted)],"&gt;="&amp;O$26,Table2[Date Notified (Adjusted)],"&lt;"&amp;P$26,Table2[Calculated Location],"*"&amp;$D56&amp;"*")</f>
        <v>#DIV/0!</v>
      </c>
      <c r="P56" s="164" t="e">
        <f ca="1">COUNTIFS(Table2[Level of Review Required],"*"&amp;$AC$51&amp;"*",Table2[Date Notified (Adjusted)],"&gt;="&amp;P$26,Table2[Date Notified (Adjusted)],"&lt;"&amp;Q$26,Table2[Date Review Decision Made],"",Table2[Calculated Location],"*"&amp;$D56&amp;"*")/COUNTIFS(Table2[Level of Review Required],"*"&amp;$AC$51&amp;"*",Table2[Date Notified (Adjusted)],"&gt;="&amp;P$26,Table2[Date Notified (Adjusted)],"&lt;"&amp;Q$26,Table2[Calculated Location],"*"&amp;$D56&amp;"*")</f>
        <v>#DIV/0!</v>
      </c>
      <c r="Q56" s="164" t="e">
        <f ca="1">COUNTIFS(Table2[Level of Review Required],"*"&amp;$AC$51&amp;"*",Table2[Date Notified (Adjusted)],"&gt;="&amp;Q$26,Table2[Date Notified (Adjusted)],"&lt;"&amp;R$26,Table2[Date Review Decision Made],"",Table2[Calculated Location],"*"&amp;$D56&amp;"*")/COUNTIFS(Table2[Level of Review Required],"*"&amp;$AC$51&amp;"*",Table2[Date Notified (Adjusted)],"&gt;="&amp;Q$26,Table2[Date Notified (Adjusted)],"&lt;"&amp;R$26,Table2[Calculated Location],"*"&amp;$D56&amp;"*")</f>
        <v>#DIV/0!</v>
      </c>
      <c r="R56" s="164" t="e">
        <f ca="1">COUNTIFS(Table2[Level of Review Required],"*"&amp;$AC$51&amp;"*",Table2[Date Notified (Adjusted)],"&gt;="&amp;R$26,Table2[Date Notified (Adjusted)],"&lt;"&amp;S$26,Table2[Date Review Decision Made],"",Table2[Calculated Location],"*"&amp;$D56&amp;"*")/COUNTIFS(Table2[Level of Review Required],"*"&amp;$AC$51&amp;"*",Table2[Date Notified (Adjusted)],"&gt;="&amp;R$26,Table2[Date Notified (Adjusted)],"&lt;"&amp;S$26,Table2[Calculated Location],"*"&amp;$D56&amp;"*")</f>
        <v>#DIV/0!</v>
      </c>
      <c r="S56" s="164" t="e">
        <f ca="1">COUNTIFS(Table2[Level of Review Required],"*"&amp;$AC$51&amp;"*",Table2[Date Notified (Adjusted)],"&gt;="&amp;S$26,Table2[Date Notified (Adjusted)],"&lt;"&amp;T$26,Table2[Date Review Decision Made],"",Table2[Calculated Location],"*"&amp;$D56&amp;"*")/COUNTIFS(Table2[Level of Review Required],"*"&amp;$AC$51&amp;"*",Table2[Date Notified (Adjusted)],"&gt;="&amp;S$26,Table2[Date Notified (Adjusted)],"&lt;"&amp;T$26,Table2[Calculated Location],"*"&amp;$D56&amp;"*")</f>
        <v>#DIV/0!</v>
      </c>
      <c r="T56" s="164" t="e">
        <f ca="1">COUNTIFS(Table2[Level of Review Required],"*"&amp;$AC$51&amp;"*",Table2[Date Notified (Adjusted)],"&gt;="&amp;T$26,Table2[Date Notified (Adjusted)],"&lt;"&amp;U$26,Table2[Date Review Decision Made],"",Table2[Calculated Location],"*"&amp;$D56&amp;"*")/COUNTIFS(Table2[Level of Review Required],"*"&amp;$AC$51&amp;"*",Table2[Date Notified (Adjusted)],"&gt;="&amp;T$26,Table2[Date Notified (Adjusted)],"&lt;"&amp;U$26,Table2[Calculated Location],"*"&amp;$D56&amp;"*")</f>
        <v>#DIV/0!</v>
      </c>
      <c r="U56" s="165"/>
      <c r="V56" s="161"/>
      <c r="W56" s="228">
        <f ca="1">COUNTIFS(Table2[Level of Review Required],"*"&amp;$AC$51&amp;"*",Table2[Date Notified (Adjusted)],"&gt;="&amp;E$26,Table2[Date Notified (Adjusted)],"&lt;"&amp;U$26,Table2[Calculated Location],"*"&amp;$D56&amp;"*",Table2[Date Review Decision Made],"")</f>
        <v>0</v>
      </c>
      <c r="X56" s="229" t="e">
        <f t="shared" ca="1" si="36"/>
        <v>#DIV/0!</v>
      </c>
      <c r="Y56" s="237">
        <f ca="1">COUNTIFS(Table2[Level of Review Required],"*"&amp;$AC$51&amp;"*",Table2[Date Notified (Adjusted)],"&gt;="&amp;E$26,Table2[Date Notified (Adjusted)],"&lt;"&amp;U$26,Table2[Calculated Location],"*"&amp;$D56&amp;"*")</f>
        <v>0</v>
      </c>
    </row>
    <row r="57" spans="2:29" x14ac:dyDescent="0.25">
      <c r="B57" s="222" t="s">
        <v>261</v>
      </c>
      <c r="C57" s="161"/>
      <c r="D57" s="162" t="s">
        <v>117</v>
      </c>
      <c r="E57" s="163" t="e">
        <f ca="1">COUNTIFS(Table2[Level of Review Required],"*"&amp;$AC$51&amp;"*",Table2[Date Notified (Adjusted)],"&gt;="&amp;E$26,Table2[Date Notified (Adjusted)],"&lt;"&amp;F$26,Table2[Date Review Decision Made],"",Table2[Calculated Location],"*"&amp;$D57&amp;"*")/COUNTIFS(Table2[Level of Review Required],"*"&amp;$AC$51&amp;"*",Table2[Date Notified (Adjusted)],"&gt;="&amp;E$26,Table2[Date Notified (Adjusted)],"&lt;"&amp;F$26,Table2[Calculated Location],"*"&amp;$D57&amp;"*")</f>
        <v>#DIV/0!</v>
      </c>
      <c r="F57" s="164" t="e">
        <f ca="1">COUNTIFS(Table2[Level of Review Required],"*"&amp;$AC$51&amp;"*",Table2[Date Notified (Adjusted)],"&gt;="&amp;F$26,Table2[Date Notified (Adjusted)],"&lt;"&amp;G$26,Table2[Date Review Decision Made],"",Table2[Calculated Location],"*"&amp;$D57&amp;"*")/COUNTIFS(Table2[Level of Review Required],"*"&amp;$AC$51&amp;"*",Table2[Date Notified (Adjusted)],"&gt;="&amp;F$26,Table2[Date Notified (Adjusted)],"&lt;"&amp;G$26,Table2[Calculated Location],"*"&amp;$D57&amp;"*")</f>
        <v>#DIV/0!</v>
      </c>
      <c r="G57" s="164" t="e">
        <f ca="1">COUNTIFS(Table2[Level of Review Required],"*"&amp;$AC$51&amp;"*",Table2[Date Notified (Adjusted)],"&gt;="&amp;G$26,Table2[Date Notified (Adjusted)],"&lt;"&amp;H$26,Table2[Date Review Decision Made],"",Table2[Calculated Location],"*"&amp;$D57&amp;"*")/COUNTIFS(Table2[Level of Review Required],"*"&amp;$AC$51&amp;"*",Table2[Date Notified (Adjusted)],"&gt;="&amp;G$26,Table2[Date Notified (Adjusted)],"&lt;"&amp;H$26,Table2[Calculated Location],"*"&amp;$D57&amp;"*")</f>
        <v>#DIV/0!</v>
      </c>
      <c r="H57" s="164" t="e">
        <f ca="1">COUNTIFS(Table2[Level of Review Required],"*"&amp;$AC$51&amp;"*",Table2[Date Notified (Adjusted)],"&gt;="&amp;H$26,Table2[Date Notified (Adjusted)],"&lt;"&amp;I$26,Table2[Date Review Decision Made],"",Table2[Calculated Location],"*"&amp;$D57&amp;"*")/COUNTIFS(Table2[Level of Review Required],"*"&amp;$AC$51&amp;"*",Table2[Date Notified (Adjusted)],"&gt;="&amp;H$26,Table2[Date Notified (Adjusted)],"&lt;"&amp;I$26,Table2[Calculated Location],"*"&amp;$D57&amp;"*")</f>
        <v>#DIV/0!</v>
      </c>
      <c r="I57" s="164" t="e">
        <f ca="1">COUNTIFS(Table2[Level of Review Required],"*"&amp;$AC$51&amp;"*",Table2[Date Notified (Adjusted)],"&gt;="&amp;I$26,Table2[Date Notified (Adjusted)],"&lt;"&amp;J$26,Table2[Date Review Decision Made],"",Table2[Calculated Location],"*"&amp;$D57&amp;"*")/COUNTIFS(Table2[Level of Review Required],"*"&amp;$AC$51&amp;"*",Table2[Date Notified (Adjusted)],"&gt;="&amp;I$26,Table2[Date Notified (Adjusted)],"&lt;"&amp;J$26,Table2[Calculated Location],"*"&amp;$D57&amp;"*")</f>
        <v>#DIV/0!</v>
      </c>
      <c r="J57" s="164" t="e">
        <f ca="1">COUNTIFS(Table2[Level of Review Required],"*"&amp;$AC$51&amp;"*",Table2[Date Notified (Adjusted)],"&gt;="&amp;J$26,Table2[Date Notified (Adjusted)],"&lt;"&amp;K$26,Table2[Date Review Decision Made],"",Table2[Calculated Location],"*"&amp;$D57&amp;"*")/COUNTIFS(Table2[Level of Review Required],"*"&amp;$AC$51&amp;"*",Table2[Date Notified (Adjusted)],"&gt;="&amp;J$26,Table2[Date Notified (Adjusted)],"&lt;"&amp;K$26,Table2[Calculated Location],"*"&amp;$D57&amp;"*")</f>
        <v>#DIV/0!</v>
      </c>
      <c r="K57" s="164" t="e">
        <f ca="1">COUNTIFS(Table2[Level of Review Required],"*"&amp;$AC$51&amp;"*",Table2[Date Notified (Adjusted)],"&gt;="&amp;K$26,Table2[Date Notified (Adjusted)],"&lt;"&amp;L$26,Table2[Date Review Decision Made],"",Table2[Calculated Location],"*"&amp;$D57&amp;"*")/COUNTIFS(Table2[Level of Review Required],"*"&amp;$AC$51&amp;"*",Table2[Date Notified (Adjusted)],"&gt;="&amp;K$26,Table2[Date Notified (Adjusted)],"&lt;"&amp;L$26,Table2[Calculated Location],"*"&amp;$D57&amp;"*")</f>
        <v>#DIV/0!</v>
      </c>
      <c r="L57" s="164" t="e">
        <f ca="1">COUNTIFS(Table2[Level of Review Required],"*"&amp;$AC$51&amp;"*",Table2[Date Notified (Adjusted)],"&gt;="&amp;L$26,Table2[Date Notified (Adjusted)],"&lt;"&amp;M$26,Table2[Date Review Decision Made],"",Table2[Calculated Location],"*"&amp;$D57&amp;"*")/COUNTIFS(Table2[Level of Review Required],"*"&amp;$AC$51&amp;"*",Table2[Date Notified (Adjusted)],"&gt;="&amp;L$26,Table2[Date Notified (Adjusted)],"&lt;"&amp;M$26,Table2[Calculated Location],"*"&amp;$D57&amp;"*")</f>
        <v>#DIV/0!</v>
      </c>
      <c r="M57" s="164" t="e">
        <f ca="1">COUNTIFS(Table2[Level of Review Required],"*"&amp;$AC$51&amp;"*",Table2[Date Notified (Adjusted)],"&gt;="&amp;M$26,Table2[Date Notified (Adjusted)],"&lt;"&amp;N$26,Table2[Date Review Decision Made],"",Table2[Calculated Location],"*"&amp;$D57&amp;"*")/COUNTIFS(Table2[Level of Review Required],"*"&amp;$AC$51&amp;"*",Table2[Date Notified (Adjusted)],"&gt;="&amp;M$26,Table2[Date Notified (Adjusted)],"&lt;"&amp;N$26,Table2[Calculated Location],"*"&amp;$D57&amp;"*")</f>
        <v>#DIV/0!</v>
      </c>
      <c r="N57" s="164" t="e">
        <f ca="1">COUNTIFS(Table2[Level of Review Required],"*"&amp;$AC$51&amp;"*",Table2[Date Notified (Adjusted)],"&gt;="&amp;N$26,Table2[Date Notified (Adjusted)],"&lt;"&amp;O$26,Table2[Date Review Decision Made],"",Table2[Calculated Location],"*"&amp;$D57&amp;"*")/COUNTIFS(Table2[Level of Review Required],"*"&amp;$AC$51&amp;"*",Table2[Date Notified (Adjusted)],"&gt;="&amp;N$26,Table2[Date Notified (Adjusted)],"&lt;"&amp;O$26,Table2[Calculated Location],"*"&amp;$D57&amp;"*")</f>
        <v>#DIV/0!</v>
      </c>
      <c r="O57" s="164" t="e">
        <f ca="1">COUNTIFS(Table2[Level of Review Required],"*"&amp;$AC$51&amp;"*",Table2[Date Notified (Adjusted)],"&gt;="&amp;O$26,Table2[Date Notified (Adjusted)],"&lt;"&amp;P$26,Table2[Date Review Decision Made],"",Table2[Calculated Location],"*"&amp;$D57&amp;"*")/COUNTIFS(Table2[Level of Review Required],"*"&amp;$AC$51&amp;"*",Table2[Date Notified (Adjusted)],"&gt;="&amp;O$26,Table2[Date Notified (Adjusted)],"&lt;"&amp;P$26,Table2[Calculated Location],"*"&amp;$D57&amp;"*")</f>
        <v>#DIV/0!</v>
      </c>
      <c r="P57" s="164" t="e">
        <f ca="1">COUNTIFS(Table2[Level of Review Required],"*"&amp;$AC$51&amp;"*",Table2[Date Notified (Adjusted)],"&gt;="&amp;P$26,Table2[Date Notified (Adjusted)],"&lt;"&amp;Q$26,Table2[Date Review Decision Made],"",Table2[Calculated Location],"*"&amp;$D57&amp;"*")/COUNTIFS(Table2[Level of Review Required],"*"&amp;$AC$51&amp;"*",Table2[Date Notified (Adjusted)],"&gt;="&amp;P$26,Table2[Date Notified (Adjusted)],"&lt;"&amp;Q$26,Table2[Calculated Location],"*"&amp;$D57&amp;"*")</f>
        <v>#DIV/0!</v>
      </c>
      <c r="Q57" s="164" t="e">
        <f ca="1">COUNTIFS(Table2[Level of Review Required],"*"&amp;$AC$51&amp;"*",Table2[Date Notified (Adjusted)],"&gt;="&amp;Q$26,Table2[Date Notified (Adjusted)],"&lt;"&amp;R$26,Table2[Date Review Decision Made],"",Table2[Calculated Location],"*"&amp;$D57&amp;"*")/COUNTIFS(Table2[Level of Review Required],"*"&amp;$AC$51&amp;"*",Table2[Date Notified (Adjusted)],"&gt;="&amp;Q$26,Table2[Date Notified (Adjusted)],"&lt;"&amp;R$26,Table2[Calculated Location],"*"&amp;$D57&amp;"*")</f>
        <v>#DIV/0!</v>
      </c>
      <c r="R57" s="164" t="e">
        <f ca="1">COUNTIFS(Table2[Level of Review Required],"*"&amp;$AC$51&amp;"*",Table2[Date Notified (Adjusted)],"&gt;="&amp;R$26,Table2[Date Notified (Adjusted)],"&lt;"&amp;S$26,Table2[Date Review Decision Made],"",Table2[Calculated Location],"*"&amp;$D57&amp;"*")/COUNTIFS(Table2[Level of Review Required],"*"&amp;$AC$51&amp;"*",Table2[Date Notified (Adjusted)],"&gt;="&amp;R$26,Table2[Date Notified (Adjusted)],"&lt;"&amp;S$26,Table2[Calculated Location],"*"&amp;$D57&amp;"*")</f>
        <v>#DIV/0!</v>
      </c>
      <c r="S57" s="164" t="e">
        <f ca="1">COUNTIFS(Table2[Level of Review Required],"*"&amp;$AC$51&amp;"*",Table2[Date Notified (Adjusted)],"&gt;="&amp;S$26,Table2[Date Notified (Adjusted)],"&lt;"&amp;T$26,Table2[Date Review Decision Made],"",Table2[Calculated Location],"*"&amp;$D57&amp;"*")/COUNTIFS(Table2[Level of Review Required],"*"&amp;$AC$51&amp;"*",Table2[Date Notified (Adjusted)],"&gt;="&amp;S$26,Table2[Date Notified (Adjusted)],"&lt;"&amp;T$26,Table2[Calculated Location],"*"&amp;$D57&amp;"*")</f>
        <v>#DIV/0!</v>
      </c>
      <c r="T57" s="164" t="e">
        <f ca="1">COUNTIFS(Table2[Level of Review Required],"*"&amp;$AC$51&amp;"*",Table2[Date Notified (Adjusted)],"&gt;="&amp;T$26,Table2[Date Notified (Adjusted)],"&lt;"&amp;U$26,Table2[Date Review Decision Made],"",Table2[Calculated Location],"*"&amp;$D57&amp;"*")/COUNTIFS(Table2[Level of Review Required],"*"&amp;$AC$51&amp;"*",Table2[Date Notified (Adjusted)],"&gt;="&amp;T$26,Table2[Date Notified (Adjusted)],"&lt;"&amp;U$26,Table2[Calculated Location],"*"&amp;$D57&amp;"*")</f>
        <v>#DIV/0!</v>
      </c>
      <c r="U57" s="165"/>
      <c r="V57" s="161"/>
      <c r="W57" s="228">
        <f ca="1">COUNTIFS(Table2[Level of Review Required],"*"&amp;$AC$51&amp;"*",Table2[Date Notified (Adjusted)],"&gt;="&amp;E$26,Table2[Date Notified (Adjusted)],"&lt;"&amp;U$26,Table2[Calculated Location],"*"&amp;$D57&amp;"*",Table2[Date Review Decision Made],"")</f>
        <v>0</v>
      </c>
      <c r="X57" s="229" t="e">
        <f t="shared" ca="1" si="36"/>
        <v>#DIV/0!</v>
      </c>
      <c r="Y57" s="237">
        <f ca="1">COUNTIFS(Table2[Level of Review Required],"*"&amp;$AC$51&amp;"*",Table2[Date Notified (Adjusted)],"&gt;="&amp;E$26,Table2[Date Notified (Adjusted)],"&lt;"&amp;U$26,Table2[Calculated Location],"*"&amp;$D57&amp;"*")</f>
        <v>0</v>
      </c>
    </row>
    <row r="58" spans="2:29" x14ac:dyDescent="0.25">
      <c r="B58" s="224" t="s">
        <v>262</v>
      </c>
      <c r="C58" s="166"/>
      <c r="D58" s="167" t="s">
        <v>104</v>
      </c>
      <c r="E58" s="168" t="e">
        <f ca="1">COUNTIFS(Table2[Level of Review Required],"*"&amp;$AC$51&amp;"*",Table2[Date Notified (Adjusted)],"&gt;="&amp;E$26,Table2[Date Notified (Adjusted)],"&lt;"&amp;F$26,Table2[Date Review Decision Made],"",Table2[Calculated Location],"*"&amp;$D58&amp;"*")/COUNTIFS(Table2[Level of Review Required],"*"&amp;$AC$51&amp;"*",Table2[Date Notified (Adjusted)],"&gt;="&amp;E$26,Table2[Date Notified (Adjusted)],"&lt;"&amp;F$26,Table2[Calculated Location],"*"&amp;$D58&amp;"*")</f>
        <v>#DIV/0!</v>
      </c>
      <c r="F58" s="169" t="e">
        <f ca="1">COUNTIFS(Table2[Level of Review Required],"*"&amp;$AC$51&amp;"*",Table2[Date Notified (Adjusted)],"&gt;="&amp;F$26,Table2[Date Notified (Adjusted)],"&lt;"&amp;G$26,Table2[Date Review Decision Made],"",Table2[Calculated Location],"*"&amp;$D58&amp;"*")/COUNTIFS(Table2[Level of Review Required],"*"&amp;$AC$51&amp;"*",Table2[Date Notified (Adjusted)],"&gt;="&amp;F$26,Table2[Date Notified (Adjusted)],"&lt;"&amp;G$26,Table2[Calculated Location],"*"&amp;$D58&amp;"*")</f>
        <v>#DIV/0!</v>
      </c>
      <c r="G58" s="169" t="e">
        <f ca="1">COUNTIFS(Table2[Level of Review Required],"*"&amp;$AC$51&amp;"*",Table2[Date Notified (Adjusted)],"&gt;="&amp;G$26,Table2[Date Notified (Adjusted)],"&lt;"&amp;H$26,Table2[Date Review Decision Made],"",Table2[Calculated Location],"*"&amp;$D58&amp;"*")/COUNTIFS(Table2[Level of Review Required],"*"&amp;$AC$51&amp;"*",Table2[Date Notified (Adjusted)],"&gt;="&amp;G$26,Table2[Date Notified (Adjusted)],"&lt;"&amp;H$26,Table2[Calculated Location],"*"&amp;$D58&amp;"*")</f>
        <v>#DIV/0!</v>
      </c>
      <c r="H58" s="169" t="e">
        <f ca="1">COUNTIFS(Table2[Level of Review Required],"*"&amp;$AC$51&amp;"*",Table2[Date Notified (Adjusted)],"&gt;="&amp;H$26,Table2[Date Notified (Adjusted)],"&lt;"&amp;I$26,Table2[Date Review Decision Made],"",Table2[Calculated Location],"*"&amp;$D58&amp;"*")/COUNTIFS(Table2[Level of Review Required],"*"&amp;$AC$51&amp;"*",Table2[Date Notified (Adjusted)],"&gt;="&amp;H$26,Table2[Date Notified (Adjusted)],"&lt;"&amp;I$26,Table2[Calculated Location],"*"&amp;$D58&amp;"*")</f>
        <v>#DIV/0!</v>
      </c>
      <c r="I58" s="169" t="e">
        <f ca="1">COUNTIFS(Table2[Level of Review Required],"*"&amp;$AC$51&amp;"*",Table2[Date Notified (Adjusted)],"&gt;="&amp;I$26,Table2[Date Notified (Adjusted)],"&lt;"&amp;J$26,Table2[Date Review Decision Made],"",Table2[Calculated Location],"*"&amp;$D58&amp;"*")/COUNTIFS(Table2[Level of Review Required],"*"&amp;$AC$51&amp;"*",Table2[Date Notified (Adjusted)],"&gt;="&amp;I$26,Table2[Date Notified (Adjusted)],"&lt;"&amp;J$26,Table2[Calculated Location],"*"&amp;$D58&amp;"*")</f>
        <v>#DIV/0!</v>
      </c>
      <c r="J58" s="169" t="e">
        <f ca="1">COUNTIFS(Table2[Level of Review Required],"*"&amp;$AC$51&amp;"*",Table2[Date Notified (Adjusted)],"&gt;="&amp;J$26,Table2[Date Notified (Adjusted)],"&lt;"&amp;K$26,Table2[Date Review Decision Made],"",Table2[Calculated Location],"*"&amp;$D58&amp;"*")/COUNTIFS(Table2[Level of Review Required],"*"&amp;$AC$51&amp;"*",Table2[Date Notified (Adjusted)],"&gt;="&amp;J$26,Table2[Date Notified (Adjusted)],"&lt;"&amp;K$26,Table2[Calculated Location],"*"&amp;$D58&amp;"*")</f>
        <v>#DIV/0!</v>
      </c>
      <c r="K58" s="169" t="e">
        <f ca="1">COUNTIFS(Table2[Level of Review Required],"*"&amp;$AC$51&amp;"*",Table2[Date Notified (Adjusted)],"&gt;="&amp;K$26,Table2[Date Notified (Adjusted)],"&lt;"&amp;L$26,Table2[Date Review Decision Made],"",Table2[Calculated Location],"*"&amp;$D58&amp;"*")/COUNTIFS(Table2[Level of Review Required],"*"&amp;$AC$51&amp;"*",Table2[Date Notified (Adjusted)],"&gt;="&amp;K$26,Table2[Date Notified (Adjusted)],"&lt;"&amp;L$26,Table2[Calculated Location],"*"&amp;$D58&amp;"*")</f>
        <v>#DIV/0!</v>
      </c>
      <c r="L58" s="169" t="e">
        <f ca="1">COUNTIFS(Table2[Level of Review Required],"*"&amp;$AC$51&amp;"*",Table2[Date Notified (Adjusted)],"&gt;="&amp;L$26,Table2[Date Notified (Adjusted)],"&lt;"&amp;M$26,Table2[Date Review Decision Made],"",Table2[Calculated Location],"*"&amp;$D58&amp;"*")/COUNTIFS(Table2[Level of Review Required],"*"&amp;$AC$51&amp;"*",Table2[Date Notified (Adjusted)],"&gt;="&amp;L$26,Table2[Date Notified (Adjusted)],"&lt;"&amp;M$26,Table2[Calculated Location],"*"&amp;$D58&amp;"*")</f>
        <v>#DIV/0!</v>
      </c>
      <c r="M58" s="169" t="e">
        <f ca="1">COUNTIFS(Table2[Level of Review Required],"*"&amp;$AC$51&amp;"*",Table2[Date Notified (Adjusted)],"&gt;="&amp;M$26,Table2[Date Notified (Adjusted)],"&lt;"&amp;N$26,Table2[Date Review Decision Made],"",Table2[Calculated Location],"*"&amp;$D58&amp;"*")/COUNTIFS(Table2[Level of Review Required],"*"&amp;$AC$51&amp;"*",Table2[Date Notified (Adjusted)],"&gt;="&amp;M$26,Table2[Date Notified (Adjusted)],"&lt;"&amp;N$26,Table2[Calculated Location],"*"&amp;$D58&amp;"*")</f>
        <v>#DIV/0!</v>
      </c>
      <c r="N58" s="169" t="e">
        <f ca="1">COUNTIFS(Table2[Level of Review Required],"*"&amp;$AC$51&amp;"*",Table2[Date Notified (Adjusted)],"&gt;="&amp;N$26,Table2[Date Notified (Adjusted)],"&lt;"&amp;O$26,Table2[Date Review Decision Made],"",Table2[Calculated Location],"*"&amp;$D58&amp;"*")/COUNTIFS(Table2[Level of Review Required],"*"&amp;$AC$51&amp;"*",Table2[Date Notified (Adjusted)],"&gt;="&amp;N$26,Table2[Date Notified (Adjusted)],"&lt;"&amp;O$26,Table2[Calculated Location],"*"&amp;$D58&amp;"*")</f>
        <v>#DIV/0!</v>
      </c>
      <c r="O58" s="169" t="e">
        <f ca="1">COUNTIFS(Table2[Level of Review Required],"*"&amp;$AC$51&amp;"*",Table2[Date Notified (Adjusted)],"&gt;="&amp;O$26,Table2[Date Notified (Adjusted)],"&lt;"&amp;P$26,Table2[Date Review Decision Made],"",Table2[Calculated Location],"*"&amp;$D58&amp;"*")/COUNTIFS(Table2[Level of Review Required],"*"&amp;$AC$51&amp;"*",Table2[Date Notified (Adjusted)],"&gt;="&amp;O$26,Table2[Date Notified (Adjusted)],"&lt;"&amp;P$26,Table2[Calculated Location],"*"&amp;$D58&amp;"*")</f>
        <v>#DIV/0!</v>
      </c>
      <c r="P58" s="169" t="e">
        <f ca="1">COUNTIFS(Table2[Level of Review Required],"*"&amp;$AC$51&amp;"*",Table2[Date Notified (Adjusted)],"&gt;="&amp;P$26,Table2[Date Notified (Adjusted)],"&lt;"&amp;Q$26,Table2[Date Review Decision Made],"",Table2[Calculated Location],"*"&amp;$D58&amp;"*")/COUNTIFS(Table2[Level of Review Required],"*"&amp;$AC$51&amp;"*",Table2[Date Notified (Adjusted)],"&gt;="&amp;P$26,Table2[Date Notified (Adjusted)],"&lt;"&amp;Q$26,Table2[Calculated Location],"*"&amp;$D58&amp;"*")</f>
        <v>#DIV/0!</v>
      </c>
      <c r="Q58" s="169" t="e">
        <f ca="1">COUNTIFS(Table2[Level of Review Required],"*"&amp;$AC$51&amp;"*",Table2[Date Notified (Adjusted)],"&gt;="&amp;Q$26,Table2[Date Notified (Adjusted)],"&lt;"&amp;R$26,Table2[Date Review Decision Made],"",Table2[Calculated Location],"*"&amp;$D58&amp;"*")/COUNTIFS(Table2[Level of Review Required],"*"&amp;$AC$51&amp;"*",Table2[Date Notified (Adjusted)],"&gt;="&amp;Q$26,Table2[Date Notified (Adjusted)],"&lt;"&amp;R$26,Table2[Calculated Location],"*"&amp;$D58&amp;"*")</f>
        <v>#DIV/0!</v>
      </c>
      <c r="R58" s="169" t="e">
        <f ca="1">COUNTIFS(Table2[Level of Review Required],"*"&amp;$AC$51&amp;"*",Table2[Date Notified (Adjusted)],"&gt;="&amp;R$26,Table2[Date Notified (Adjusted)],"&lt;"&amp;S$26,Table2[Date Review Decision Made],"",Table2[Calculated Location],"*"&amp;$D58&amp;"*")/COUNTIFS(Table2[Level of Review Required],"*"&amp;$AC$51&amp;"*",Table2[Date Notified (Adjusted)],"&gt;="&amp;R$26,Table2[Date Notified (Adjusted)],"&lt;"&amp;S$26,Table2[Calculated Location],"*"&amp;$D58&amp;"*")</f>
        <v>#DIV/0!</v>
      </c>
      <c r="S58" s="169" t="e">
        <f ca="1">COUNTIFS(Table2[Level of Review Required],"*"&amp;$AC$51&amp;"*",Table2[Date Notified (Adjusted)],"&gt;="&amp;S$26,Table2[Date Notified (Adjusted)],"&lt;"&amp;T$26,Table2[Date Review Decision Made],"",Table2[Calculated Location],"*"&amp;$D58&amp;"*")/COUNTIFS(Table2[Level of Review Required],"*"&amp;$AC$51&amp;"*",Table2[Date Notified (Adjusted)],"&gt;="&amp;S$26,Table2[Date Notified (Adjusted)],"&lt;"&amp;T$26,Table2[Calculated Location],"*"&amp;$D58&amp;"*")</f>
        <v>#DIV/0!</v>
      </c>
      <c r="T58" s="169" t="e">
        <f ca="1">COUNTIFS(Table2[Level of Review Required],"*"&amp;$AC$51&amp;"*",Table2[Date Notified (Adjusted)],"&gt;="&amp;T$26,Table2[Date Notified (Adjusted)],"&lt;"&amp;U$26,Table2[Date Review Decision Made],"",Table2[Calculated Location],"*"&amp;$D58&amp;"*")/COUNTIFS(Table2[Level of Review Required],"*"&amp;$AC$51&amp;"*",Table2[Date Notified (Adjusted)],"&gt;="&amp;T$26,Table2[Date Notified (Adjusted)],"&lt;"&amp;U$26,Table2[Calculated Location],"*"&amp;$D58&amp;"*")</f>
        <v>#DIV/0!</v>
      </c>
      <c r="U58" s="170"/>
      <c r="V58" s="166"/>
      <c r="W58" s="230">
        <f ca="1">COUNTIFS(Table2[Level of Review Required],"*"&amp;$AC$51&amp;"*",Table2[Date Notified (Adjusted)],"&gt;="&amp;E$26,Table2[Date Notified (Adjusted)],"&lt;"&amp;U$26,Table2[Calculated Location],"*"&amp;$D58&amp;"*",Table2[Date Review Decision Made],"")</f>
        <v>0</v>
      </c>
      <c r="X58" s="231" t="e">
        <f t="shared" ca="1" si="36"/>
        <v>#DIV/0!</v>
      </c>
      <c r="Y58" s="238">
        <f ca="1">COUNTIFS(Table2[Level of Review Required],"*"&amp;$AC$51&amp;"*",Table2[Date Notified (Adjusted)],"&gt;="&amp;E$26,Table2[Date Notified (Adjusted)],"&lt;"&amp;U$26,Table2[Calculated Location],"*"&amp;$D58&amp;"*")</f>
        <v>0</v>
      </c>
    </row>
    <row r="59" spans="2:29" x14ac:dyDescent="0.25">
      <c r="B59" s="211" t="s">
        <v>154</v>
      </c>
      <c r="C59" s="13"/>
      <c r="D59" s="210"/>
      <c r="E59" s="172"/>
      <c r="F59" s="173"/>
      <c r="G59" s="173"/>
      <c r="H59" s="173"/>
      <c r="I59" s="173"/>
      <c r="J59" s="173"/>
      <c r="K59" s="173"/>
      <c r="L59" s="173"/>
      <c r="M59" s="173"/>
      <c r="N59" s="173"/>
      <c r="O59" s="173"/>
      <c r="P59" s="173"/>
      <c r="Q59" s="173"/>
      <c r="R59" s="173"/>
      <c r="S59" s="173"/>
      <c r="T59" s="173"/>
      <c r="U59" s="174"/>
      <c r="V59" s="174"/>
      <c r="W59" s="174">
        <f ca="1">SUM(W51:W58)</f>
        <v>0</v>
      </c>
      <c r="X59" s="173" t="e">
        <f ca="1">W59/Y59</f>
        <v>#DIV/0!</v>
      </c>
      <c r="Y59" s="212">
        <f ca="1">SUM(Y51:Y58)</f>
        <v>0</v>
      </c>
    </row>
    <row r="60" spans="2:29" x14ac:dyDescent="0.25">
      <c r="B60" s="220" t="s">
        <v>105</v>
      </c>
      <c r="C60" s="157"/>
      <c r="D60" s="158" t="s">
        <v>124</v>
      </c>
      <c r="E60" s="159" t="e">
        <f ca="1">COUNTIFS(Table2[Level of Review Required],"*"&amp;$AC$51&amp;"*",Table2[Date Notified (Adjusted)],"&gt;="&amp;E$26,Table2[Date Notified (Adjusted)],"&lt;"&amp;F$26,Table2[Date Review Decision Made],"",Table2[Calculated Location],"*"&amp;$D60&amp;"*")/COUNTIFS(Table2[Level of Review Required],"*"&amp;$AC$51&amp;"*",Table2[Date Notified (Adjusted)],"&gt;="&amp;E$26,Table2[Date Notified (Adjusted)],"&lt;"&amp;F$26,Table2[Calculated Location],"*"&amp;$D60&amp;"*")</f>
        <v>#DIV/0!</v>
      </c>
      <c r="F60" s="160" t="e">
        <f ca="1">COUNTIFS(Table2[Level of Review Required],"*"&amp;$AC$51&amp;"*",Table2[Date Notified (Adjusted)],"&gt;="&amp;F$26,Table2[Date Notified (Adjusted)],"&lt;"&amp;G$26,Table2[Date Review Decision Made],"",Table2[Calculated Location],"*"&amp;$D60&amp;"*")/COUNTIFS(Table2[Level of Review Required],"*"&amp;$AC$51&amp;"*",Table2[Date Notified (Adjusted)],"&gt;="&amp;F$26,Table2[Date Notified (Adjusted)],"&lt;"&amp;G$26,Table2[Calculated Location],"*"&amp;$D60&amp;"*")</f>
        <v>#DIV/0!</v>
      </c>
      <c r="G60" s="160" t="e">
        <f ca="1">COUNTIFS(Table2[Level of Review Required],"*"&amp;$AC$51&amp;"*",Table2[Date Notified (Adjusted)],"&gt;="&amp;G$26,Table2[Date Notified (Adjusted)],"&lt;"&amp;H$26,Table2[Date Review Decision Made],"",Table2[Calculated Location],"*"&amp;$D60&amp;"*")/COUNTIFS(Table2[Level of Review Required],"*"&amp;$AC$51&amp;"*",Table2[Date Notified (Adjusted)],"&gt;="&amp;G$26,Table2[Date Notified (Adjusted)],"&lt;"&amp;H$26,Table2[Calculated Location],"*"&amp;$D60&amp;"*")</f>
        <v>#DIV/0!</v>
      </c>
      <c r="H60" s="160" t="e">
        <f ca="1">COUNTIFS(Table2[Level of Review Required],"*"&amp;$AC$51&amp;"*",Table2[Date Notified (Adjusted)],"&gt;="&amp;H$26,Table2[Date Notified (Adjusted)],"&lt;"&amp;I$26,Table2[Date Review Decision Made],"",Table2[Calculated Location],"*"&amp;$D60&amp;"*")/COUNTIFS(Table2[Level of Review Required],"*"&amp;$AC$51&amp;"*",Table2[Date Notified (Adjusted)],"&gt;="&amp;H$26,Table2[Date Notified (Adjusted)],"&lt;"&amp;I$26,Table2[Calculated Location],"*"&amp;$D60&amp;"*")</f>
        <v>#DIV/0!</v>
      </c>
      <c r="I60" s="160" t="e">
        <f ca="1">COUNTIFS(Table2[Level of Review Required],"*"&amp;$AC$51&amp;"*",Table2[Date Notified (Adjusted)],"&gt;="&amp;I$26,Table2[Date Notified (Adjusted)],"&lt;"&amp;J$26,Table2[Date Review Decision Made],"",Table2[Calculated Location],"*"&amp;$D60&amp;"*")/COUNTIFS(Table2[Level of Review Required],"*"&amp;$AC$51&amp;"*",Table2[Date Notified (Adjusted)],"&gt;="&amp;I$26,Table2[Date Notified (Adjusted)],"&lt;"&amp;J$26,Table2[Calculated Location],"*"&amp;$D60&amp;"*")</f>
        <v>#DIV/0!</v>
      </c>
      <c r="J60" s="160" t="e">
        <f ca="1">COUNTIFS(Table2[Level of Review Required],"*"&amp;$AC$51&amp;"*",Table2[Date Notified (Adjusted)],"&gt;="&amp;J$26,Table2[Date Notified (Adjusted)],"&lt;"&amp;K$26,Table2[Date Review Decision Made],"",Table2[Calculated Location],"*"&amp;$D60&amp;"*")/COUNTIFS(Table2[Level of Review Required],"*"&amp;$AC$51&amp;"*",Table2[Date Notified (Adjusted)],"&gt;="&amp;J$26,Table2[Date Notified (Adjusted)],"&lt;"&amp;K$26,Table2[Calculated Location],"*"&amp;$D60&amp;"*")</f>
        <v>#DIV/0!</v>
      </c>
      <c r="K60" s="160" t="e">
        <f ca="1">COUNTIFS(Table2[Level of Review Required],"*"&amp;$AC$51&amp;"*",Table2[Date Notified (Adjusted)],"&gt;="&amp;K$26,Table2[Date Notified (Adjusted)],"&lt;"&amp;L$26,Table2[Date Review Decision Made],"",Table2[Calculated Location],"*"&amp;$D60&amp;"*")/COUNTIFS(Table2[Level of Review Required],"*"&amp;$AC$51&amp;"*",Table2[Date Notified (Adjusted)],"&gt;="&amp;K$26,Table2[Date Notified (Adjusted)],"&lt;"&amp;L$26,Table2[Calculated Location],"*"&amp;$D60&amp;"*")</f>
        <v>#DIV/0!</v>
      </c>
      <c r="L60" s="160" t="e">
        <f ca="1">COUNTIFS(Table2[Level of Review Required],"*"&amp;$AC$51&amp;"*",Table2[Date Notified (Adjusted)],"&gt;="&amp;L$26,Table2[Date Notified (Adjusted)],"&lt;"&amp;M$26,Table2[Date Review Decision Made],"",Table2[Calculated Location],"*"&amp;$D60&amp;"*")/COUNTIFS(Table2[Level of Review Required],"*"&amp;$AC$51&amp;"*",Table2[Date Notified (Adjusted)],"&gt;="&amp;L$26,Table2[Date Notified (Adjusted)],"&lt;"&amp;M$26,Table2[Calculated Location],"*"&amp;$D60&amp;"*")</f>
        <v>#DIV/0!</v>
      </c>
      <c r="M60" s="160" t="e">
        <f ca="1">COUNTIFS(Table2[Level of Review Required],"*"&amp;$AC$51&amp;"*",Table2[Date Notified (Adjusted)],"&gt;="&amp;M$26,Table2[Date Notified (Adjusted)],"&lt;"&amp;N$26,Table2[Date Review Decision Made],"",Table2[Calculated Location],"*"&amp;$D60&amp;"*")/COUNTIFS(Table2[Level of Review Required],"*"&amp;$AC$51&amp;"*",Table2[Date Notified (Adjusted)],"&gt;="&amp;M$26,Table2[Date Notified (Adjusted)],"&lt;"&amp;N$26,Table2[Calculated Location],"*"&amp;$D60&amp;"*")</f>
        <v>#DIV/0!</v>
      </c>
      <c r="N60" s="160" t="e">
        <f ca="1">COUNTIFS(Table2[Level of Review Required],"*"&amp;$AC$51&amp;"*",Table2[Date Notified (Adjusted)],"&gt;="&amp;N$26,Table2[Date Notified (Adjusted)],"&lt;"&amp;O$26,Table2[Date Review Decision Made],"",Table2[Calculated Location],"*"&amp;$D60&amp;"*")/COUNTIFS(Table2[Level of Review Required],"*"&amp;$AC$51&amp;"*",Table2[Date Notified (Adjusted)],"&gt;="&amp;N$26,Table2[Date Notified (Adjusted)],"&lt;"&amp;O$26,Table2[Calculated Location],"*"&amp;$D60&amp;"*")</f>
        <v>#DIV/0!</v>
      </c>
      <c r="O60" s="160" t="e">
        <f ca="1">COUNTIFS(Table2[Level of Review Required],"*"&amp;$AC$51&amp;"*",Table2[Date Notified (Adjusted)],"&gt;="&amp;O$26,Table2[Date Notified (Adjusted)],"&lt;"&amp;P$26,Table2[Date Review Decision Made],"",Table2[Calculated Location],"*"&amp;$D60&amp;"*")/COUNTIFS(Table2[Level of Review Required],"*"&amp;$AC$51&amp;"*",Table2[Date Notified (Adjusted)],"&gt;="&amp;O$26,Table2[Date Notified (Adjusted)],"&lt;"&amp;P$26,Table2[Calculated Location],"*"&amp;$D60&amp;"*")</f>
        <v>#DIV/0!</v>
      </c>
      <c r="P60" s="160" t="e">
        <f ca="1">COUNTIFS(Table2[Level of Review Required],"*"&amp;$AC$51&amp;"*",Table2[Date Notified (Adjusted)],"&gt;="&amp;P$26,Table2[Date Notified (Adjusted)],"&lt;"&amp;Q$26,Table2[Date Review Decision Made],"",Table2[Calculated Location],"*"&amp;$D60&amp;"*")/COUNTIFS(Table2[Level of Review Required],"*"&amp;$AC$51&amp;"*",Table2[Date Notified (Adjusted)],"&gt;="&amp;P$26,Table2[Date Notified (Adjusted)],"&lt;"&amp;Q$26,Table2[Calculated Location],"*"&amp;$D60&amp;"*")</f>
        <v>#DIV/0!</v>
      </c>
      <c r="Q60" s="160" t="e">
        <f ca="1">COUNTIFS(Table2[Level of Review Required],"*"&amp;$AC$51&amp;"*",Table2[Date Notified (Adjusted)],"&gt;="&amp;Q$26,Table2[Date Notified (Adjusted)],"&lt;"&amp;R$26,Table2[Date Review Decision Made],"",Table2[Calculated Location],"*"&amp;$D60&amp;"*")/COUNTIFS(Table2[Level of Review Required],"*"&amp;$AC$51&amp;"*",Table2[Date Notified (Adjusted)],"&gt;="&amp;Q$26,Table2[Date Notified (Adjusted)],"&lt;"&amp;R$26,Table2[Calculated Location],"*"&amp;$D60&amp;"*")</f>
        <v>#DIV/0!</v>
      </c>
      <c r="R60" s="160" t="e">
        <f ca="1">COUNTIFS(Table2[Level of Review Required],"*"&amp;$AC$51&amp;"*",Table2[Date Notified (Adjusted)],"&gt;="&amp;R$26,Table2[Date Notified (Adjusted)],"&lt;"&amp;S$26,Table2[Date Review Decision Made],"",Table2[Calculated Location],"*"&amp;$D60&amp;"*")/COUNTIFS(Table2[Level of Review Required],"*"&amp;$AC$51&amp;"*",Table2[Date Notified (Adjusted)],"&gt;="&amp;R$26,Table2[Date Notified (Adjusted)],"&lt;"&amp;S$26,Table2[Calculated Location],"*"&amp;$D60&amp;"*")</f>
        <v>#DIV/0!</v>
      </c>
      <c r="S60" s="160" t="e">
        <f ca="1">COUNTIFS(Table2[Level of Review Required],"*"&amp;$AC$51&amp;"*",Table2[Date Notified (Adjusted)],"&gt;="&amp;S$26,Table2[Date Notified (Adjusted)],"&lt;"&amp;T$26,Table2[Date Review Decision Made],"",Table2[Calculated Location],"*"&amp;$D60&amp;"*")/COUNTIFS(Table2[Level of Review Required],"*"&amp;$AC$51&amp;"*",Table2[Date Notified (Adjusted)],"&gt;="&amp;S$26,Table2[Date Notified (Adjusted)],"&lt;"&amp;T$26,Table2[Calculated Location],"*"&amp;$D60&amp;"*")</f>
        <v>#DIV/0!</v>
      </c>
      <c r="T60" s="160" t="e">
        <f ca="1">COUNTIFS(Table2[Level of Review Required],"*"&amp;$AC$51&amp;"*",Table2[Date Notified (Adjusted)],"&gt;="&amp;T$26,Table2[Date Notified (Adjusted)],"&lt;"&amp;U$26,Table2[Date Review Decision Made],"",Table2[Calculated Location],"*"&amp;$D60&amp;"*")/COUNTIFS(Table2[Level of Review Required],"*"&amp;$AC$51&amp;"*",Table2[Date Notified (Adjusted)],"&gt;="&amp;T$26,Table2[Date Notified (Adjusted)],"&lt;"&amp;U$26,Table2[Calculated Location],"*"&amp;$D60&amp;"*")</f>
        <v>#DIV/0!</v>
      </c>
      <c r="U60" s="157"/>
      <c r="V60" s="157"/>
      <c r="W60" s="226">
        <f ca="1">COUNTIFS(Table2[Level of Review Required],"*"&amp;$AC$51&amp;"*",Table2[Date Notified (Adjusted)],"&gt;="&amp;E$26,Table2[Date Notified (Adjusted)],"&lt;"&amp;U$26,Table2[Calculated Location],"*"&amp;$D60&amp;"*",Table2[Date Review Decision Made],"")</f>
        <v>0</v>
      </c>
      <c r="X60" s="227" t="e">
        <f t="shared" ref="X60:X69" ca="1" si="38">W60/Y60</f>
        <v>#DIV/0!</v>
      </c>
      <c r="Y60" s="236">
        <f ca="1">COUNTIFS(Table2[Level of Review Required],"*"&amp;$AC$51&amp;"*",Table2[Date Notified (Adjusted)],"&gt;="&amp;E$26,Table2[Date Notified (Adjusted)],"&lt;"&amp;U$26,Table2[Calculated Location],"*"&amp;$D60&amp;"*")</f>
        <v>0</v>
      </c>
    </row>
    <row r="61" spans="2:29" x14ac:dyDescent="0.25">
      <c r="B61" s="222" t="s">
        <v>106</v>
      </c>
      <c r="C61" s="161"/>
      <c r="D61" s="162" t="s">
        <v>125</v>
      </c>
      <c r="E61" s="163" t="e">
        <f ca="1">COUNTIFS(Table2[Level of Review Required],"*"&amp;$AC$51&amp;"*",Table2[Date Notified (Adjusted)],"&gt;="&amp;E$26,Table2[Date Notified (Adjusted)],"&lt;"&amp;F$26,Table2[Date Review Decision Made],"",Table2[Calculated Location],"*"&amp;$D61&amp;"*")/COUNTIFS(Table2[Level of Review Required],"*"&amp;$AC$51&amp;"*",Table2[Date Notified (Adjusted)],"&gt;="&amp;E$26,Table2[Date Notified (Adjusted)],"&lt;"&amp;F$26,Table2[Calculated Location],"*"&amp;$D61&amp;"*")</f>
        <v>#DIV/0!</v>
      </c>
      <c r="F61" s="164" t="e">
        <f ca="1">COUNTIFS(Table2[Level of Review Required],"*"&amp;$AC$51&amp;"*",Table2[Date Notified (Adjusted)],"&gt;="&amp;F$26,Table2[Date Notified (Adjusted)],"&lt;"&amp;G$26,Table2[Date Review Decision Made],"",Table2[Calculated Location],"*"&amp;$D61&amp;"*")/COUNTIFS(Table2[Level of Review Required],"*"&amp;$AC$51&amp;"*",Table2[Date Notified (Adjusted)],"&gt;="&amp;F$26,Table2[Date Notified (Adjusted)],"&lt;"&amp;G$26,Table2[Calculated Location],"*"&amp;$D61&amp;"*")</f>
        <v>#DIV/0!</v>
      </c>
      <c r="G61" s="164" t="e">
        <f ca="1">COUNTIFS(Table2[Level of Review Required],"*"&amp;$AC$51&amp;"*",Table2[Date Notified (Adjusted)],"&gt;="&amp;G$26,Table2[Date Notified (Adjusted)],"&lt;"&amp;H$26,Table2[Date Review Decision Made],"",Table2[Calculated Location],"*"&amp;$D61&amp;"*")/COUNTIFS(Table2[Level of Review Required],"*"&amp;$AC$51&amp;"*",Table2[Date Notified (Adjusted)],"&gt;="&amp;G$26,Table2[Date Notified (Adjusted)],"&lt;"&amp;H$26,Table2[Calculated Location],"*"&amp;$D61&amp;"*")</f>
        <v>#DIV/0!</v>
      </c>
      <c r="H61" s="164" t="e">
        <f ca="1">COUNTIFS(Table2[Level of Review Required],"*"&amp;$AC$51&amp;"*",Table2[Date Notified (Adjusted)],"&gt;="&amp;H$26,Table2[Date Notified (Adjusted)],"&lt;"&amp;I$26,Table2[Date Review Decision Made],"",Table2[Calculated Location],"*"&amp;$D61&amp;"*")/COUNTIFS(Table2[Level of Review Required],"*"&amp;$AC$51&amp;"*",Table2[Date Notified (Adjusted)],"&gt;="&amp;H$26,Table2[Date Notified (Adjusted)],"&lt;"&amp;I$26,Table2[Calculated Location],"*"&amp;$D61&amp;"*")</f>
        <v>#DIV/0!</v>
      </c>
      <c r="I61" s="164" t="e">
        <f ca="1">COUNTIFS(Table2[Level of Review Required],"*"&amp;$AC$51&amp;"*",Table2[Date Notified (Adjusted)],"&gt;="&amp;I$26,Table2[Date Notified (Adjusted)],"&lt;"&amp;J$26,Table2[Date Review Decision Made],"",Table2[Calculated Location],"*"&amp;$D61&amp;"*")/COUNTIFS(Table2[Level of Review Required],"*"&amp;$AC$51&amp;"*",Table2[Date Notified (Adjusted)],"&gt;="&amp;I$26,Table2[Date Notified (Adjusted)],"&lt;"&amp;J$26,Table2[Calculated Location],"*"&amp;$D61&amp;"*")</f>
        <v>#DIV/0!</v>
      </c>
      <c r="J61" s="164" t="e">
        <f ca="1">COUNTIFS(Table2[Level of Review Required],"*"&amp;$AC$51&amp;"*",Table2[Date Notified (Adjusted)],"&gt;="&amp;J$26,Table2[Date Notified (Adjusted)],"&lt;"&amp;K$26,Table2[Date Review Decision Made],"",Table2[Calculated Location],"*"&amp;$D61&amp;"*")/COUNTIFS(Table2[Level of Review Required],"*"&amp;$AC$51&amp;"*",Table2[Date Notified (Adjusted)],"&gt;="&amp;J$26,Table2[Date Notified (Adjusted)],"&lt;"&amp;K$26,Table2[Calculated Location],"*"&amp;$D61&amp;"*")</f>
        <v>#DIV/0!</v>
      </c>
      <c r="K61" s="164" t="e">
        <f ca="1">COUNTIFS(Table2[Level of Review Required],"*"&amp;$AC$51&amp;"*",Table2[Date Notified (Adjusted)],"&gt;="&amp;K$26,Table2[Date Notified (Adjusted)],"&lt;"&amp;L$26,Table2[Date Review Decision Made],"",Table2[Calculated Location],"*"&amp;$D61&amp;"*")/COUNTIFS(Table2[Level of Review Required],"*"&amp;$AC$51&amp;"*",Table2[Date Notified (Adjusted)],"&gt;="&amp;K$26,Table2[Date Notified (Adjusted)],"&lt;"&amp;L$26,Table2[Calculated Location],"*"&amp;$D61&amp;"*")</f>
        <v>#DIV/0!</v>
      </c>
      <c r="L61" s="164" t="e">
        <f ca="1">COUNTIFS(Table2[Level of Review Required],"*"&amp;$AC$51&amp;"*",Table2[Date Notified (Adjusted)],"&gt;="&amp;L$26,Table2[Date Notified (Adjusted)],"&lt;"&amp;M$26,Table2[Date Review Decision Made],"",Table2[Calculated Location],"*"&amp;$D61&amp;"*")/COUNTIFS(Table2[Level of Review Required],"*"&amp;$AC$51&amp;"*",Table2[Date Notified (Adjusted)],"&gt;="&amp;L$26,Table2[Date Notified (Adjusted)],"&lt;"&amp;M$26,Table2[Calculated Location],"*"&amp;$D61&amp;"*")</f>
        <v>#DIV/0!</v>
      </c>
      <c r="M61" s="164" t="e">
        <f ca="1">COUNTIFS(Table2[Level of Review Required],"*"&amp;$AC$51&amp;"*",Table2[Date Notified (Adjusted)],"&gt;="&amp;M$26,Table2[Date Notified (Adjusted)],"&lt;"&amp;N$26,Table2[Date Review Decision Made],"",Table2[Calculated Location],"*"&amp;$D61&amp;"*")/COUNTIFS(Table2[Level of Review Required],"*"&amp;$AC$51&amp;"*",Table2[Date Notified (Adjusted)],"&gt;="&amp;M$26,Table2[Date Notified (Adjusted)],"&lt;"&amp;N$26,Table2[Calculated Location],"*"&amp;$D61&amp;"*")</f>
        <v>#DIV/0!</v>
      </c>
      <c r="N61" s="164" t="e">
        <f ca="1">COUNTIFS(Table2[Level of Review Required],"*"&amp;$AC$51&amp;"*",Table2[Date Notified (Adjusted)],"&gt;="&amp;N$26,Table2[Date Notified (Adjusted)],"&lt;"&amp;O$26,Table2[Date Review Decision Made],"",Table2[Calculated Location],"*"&amp;$D61&amp;"*")/COUNTIFS(Table2[Level of Review Required],"*"&amp;$AC$51&amp;"*",Table2[Date Notified (Adjusted)],"&gt;="&amp;N$26,Table2[Date Notified (Adjusted)],"&lt;"&amp;O$26,Table2[Calculated Location],"*"&amp;$D61&amp;"*")</f>
        <v>#DIV/0!</v>
      </c>
      <c r="O61" s="164" t="e">
        <f ca="1">COUNTIFS(Table2[Level of Review Required],"*"&amp;$AC$51&amp;"*",Table2[Date Notified (Adjusted)],"&gt;="&amp;O$26,Table2[Date Notified (Adjusted)],"&lt;"&amp;P$26,Table2[Date Review Decision Made],"",Table2[Calculated Location],"*"&amp;$D61&amp;"*")/COUNTIFS(Table2[Level of Review Required],"*"&amp;$AC$51&amp;"*",Table2[Date Notified (Adjusted)],"&gt;="&amp;O$26,Table2[Date Notified (Adjusted)],"&lt;"&amp;P$26,Table2[Calculated Location],"*"&amp;$D61&amp;"*")</f>
        <v>#DIV/0!</v>
      </c>
      <c r="P61" s="164" t="e">
        <f ca="1">COUNTIFS(Table2[Level of Review Required],"*"&amp;$AC$51&amp;"*",Table2[Date Notified (Adjusted)],"&gt;="&amp;P$26,Table2[Date Notified (Adjusted)],"&lt;"&amp;Q$26,Table2[Date Review Decision Made],"",Table2[Calculated Location],"*"&amp;$D61&amp;"*")/COUNTIFS(Table2[Level of Review Required],"*"&amp;$AC$51&amp;"*",Table2[Date Notified (Adjusted)],"&gt;="&amp;P$26,Table2[Date Notified (Adjusted)],"&lt;"&amp;Q$26,Table2[Calculated Location],"*"&amp;$D61&amp;"*")</f>
        <v>#DIV/0!</v>
      </c>
      <c r="Q61" s="164" t="e">
        <f ca="1">COUNTIFS(Table2[Level of Review Required],"*"&amp;$AC$51&amp;"*",Table2[Date Notified (Adjusted)],"&gt;="&amp;Q$26,Table2[Date Notified (Adjusted)],"&lt;"&amp;R$26,Table2[Date Review Decision Made],"",Table2[Calculated Location],"*"&amp;$D61&amp;"*")/COUNTIFS(Table2[Level of Review Required],"*"&amp;$AC$51&amp;"*",Table2[Date Notified (Adjusted)],"&gt;="&amp;Q$26,Table2[Date Notified (Adjusted)],"&lt;"&amp;R$26,Table2[Calculated Location],"*"&amp;$D61&amp;"*")</f>
        <v>#DIV/0!</v>
      </c>
      <c r="R61" s="164" t="e">
        <f ca="1">COUNTIFS(Table2[Level of Review Required],"*"&amp;$AC$51&amp;"*",Table2[Date Notified (Adjusted)],"&gt;="&amp;R$26,Table2[Date Notified (Adjusted)],"&lt;"&amp;S$26,Table2[Date Review Decision Made],"",Table2[Calculated Location],"*"&amp;$D61&amp;"*")/COUNTIFS(Table2[Level of Review Required],"*"&amp;$AC$51&amp;"*",Table2[Date Notified (Adjusted)],"&gt;="&amp;R$26,Table2[Date Notified (Adjusted)],"&lt;"&amp;S$26,Table2[Calculated Location],"*"&amp;$D61&amp;"*")</f>
        <v>#DIV/0!</v>
      </c>
      <c r="S61" s="164" t="e">
        <f ca="1">COUNTIFS(Table2[Level of Review Required],"*"&amp;$AC$51&amp;"*",Table2[Date Notified (Adjusted)],"&gt;="&amp;S$26,Table2[Date Notified (Adjusted)],"&lt;"&amp;T$26,Table2[Date Review Decision Made],"",Table2[Calculated Location],"*"&amp;$D61&amp;"*")/COUNTIFS(Table2[Level of Review Required],"*"&amp;$AC$51&amp;"*",Table2[Date Notified (Adjusted)],"&gt;="&amp;S$26,Table2[Date Notified (Adjusted)],"&lt;"&amp;T$26,Table2[Calculated Location],"*"&amp;$D61&amp;"*")</f>
        <v>#DIV/0!</v>
      </c>
      <c r="T61" s="164" t="e">
        <f ca="1">COUNTIFS(Table2[Level of Review Required],"*"&amp;$AC$51&amp;"*",Table2[Date Notified (Adjusted)],"&gt;="&amp;T$26,Table2[Date Notified (Adjusted)],"&lt;"&amp;U$26,Table2[Date Review Decision Made],"",Table2[Calculated Location],"*"&amp;$D61&amp;"*")/COUNTIFS(Table2[Level of Review Required],"*"&amp;$AC$51&amp;"*",Table2[Date Notified (Adjusted)],"&gt;="&amp;T$26,Table2[Date Notified (Adjusted)],"&lt;"&amp;U$26,Table2[Calculated Location],"*"&amp;$D61&amp;"*")</f>
        <v>#DIV/0!</v>
      </c>
      <c r="U61" s="161"/>
      <c r="V61" s="161"/>
      <c r="W61" s="228">
        <f ca="1">COUNTIFS(Table2[Level of Review Required],"*"&amp;$AC$51&amp;"*",Table2[Date Notified (Adjusted)],"&gt;="&amp;E$26,Table2[Date Notified (Adjusted)],"&lt;"&amp;U$26,Table2[Calculated Location],"*"&amp;$D61&amp;"*",Table2[Date Review Decision Made],"")</f>
        <v>0</v>
      </c>
      <c r="X61" s="229" t="e">
        <f t="shared" ca="1" si="38"/>
        <v>#DIV/0!</v>
      </c>
      <c r="Y61" s="237">
        <f ca="1">COUNTIFS(Table2[Level of Review Required],"*"&amp;$AC$51&amp;"*",Table2[Date Notified (Adjusted)],"&gt;="&amp;E$26,Table2[Date Notified (Adjusted)],"&lt;"&amp;U$26,Table2[Calculated Location],"*"&amp;$D61&amp;"*")</f>
        <v>0</v>
      </c>
    </row>
    <row r="62" spans="2:29" x14ac:dyDescent="0.25">
      <c r="B62" s="222" t="s">
        <v>107</v>
      </c>
      <c r="C62" s="161"/>
      <c r="D62" s="162" t="s">
        <v>126</v>
      </c>
      <c r="E62" s="163" t="e">
        <f ca="1">COUNTIFS(Table2[Level of Review Required],"*"&amp;$AC$51&amp;"*",Table2[Date Notified (Adjusted)],"&gt;="&amp;E$26,Table2[Date Notified (Adjusted)],"&lt;"&amp;F$26,Table2[Date Review Decision Made],"",Table2[Calculated Location],"*"&amp;$D62&amp;"*")/COUNTIFS(Table2[Level of Review Required],"*"&amp;$AC$51&amp;"*",Table2[Date Notified (Adjusted)],"&gt;="&amp;E$26,Table2[Date Notified (Adjusted)],"&lt;"&amp;F$26,Table2[Calculated Location],"*"&amp;$D62&amp;"*")</f>
        <v>#DIV/0!</v>
      </c>
      <c r="F62" s="164" t="e">
        <f ca="1">COUNTIFS(Table2[Level of Review Required],"*"&amp;$AC$51&amp;"*",Table2[Date Notified (Adjusted)],"&gt;="&amp;F$26,Table2[Date Notified (Adjusted)],"&lt;"&amp;G$26,Table2[Date Review Decision Made],"",Table2[Calculated Location],"*"&amp;$D62&amp;"*")/COUNTIFS(Table2[Level of Review Required],"*"&amp;$AC$51&amp;"*",Table2[Date Notified (Adjusted)],"&gt;="&amp;F$26,Table2[Date Notified (Adjusted)],"&lt;"&amp;G$26,Table2[Calculated Location],"*"&amp;$D62&amp;"*")</f>
        <v>#DIV/0!</v>
      </c>
      <c r="G62" s="164" t="e">
        <f ca="1">COUNTIFS(Table2[Level of Review Required],"*"&amp;$AC$51&amp;"*",Table2[Date Notified (Adjusted)],"&gt;="&amp;G$26,Table2[Date Notified (Adjusted)],"&lt;"&amp;H$26,Table2[Date Review Decision Made],"",Table2[Calculated Location],"*"&amp;$D62&amp;"*")/COUNTIFS(Table2[Level of Review Required],"*"&amp;$AC$51&amp;"*",Table2[Date Notified (Adjusted)],"&gt;="&amp;G$26,Table2[Date Notified (Adjusted)],"&lt;"&amp;H$26,Table2[Calculated Location],"*"&amp;$D62&amp;"*")</f>
        <v>#DIV/0!</v>
      </c>
      <c r="H62" s="164" t="e">
        <f ca="1">COUNTIFS(Table2[Level of Review Required],"*"&amp;$AC$51&amp;"*",Table2[Date Notified (Adjusted)],"&gt;="&amp;H$26,Table2[Date Notified (Adjusted)],"&lt;"&amp;I$26,Table2[Date Review Decision Made],"",Table2[Calculated Location],"*"&amp;$D62&amp;"*")/COUNTIFS(Table2[Level of Review Required],"*"&amp;$AC$51&amp;"*",Table2[Date Notified (Adjusted)],"&gt;="&amp;H$26,Table2[Date Notified (Adjusted)],"&lt;"&amp;I$26,Table2[Calculated Location],"*"&amp;$D62&amp;"*")</f>
        <v>#DIV/0!</v>
      </c>
      <c r="I62" s="164" t="e">
        <f ca="1">COUNTIFS(Table2[Level of Review Required],"*"&amp;$AC$51&amp;"*",Table2[Date Notified (Adjusted)],"&gt;="&amp;I$26,Table2[Date Notified (Adjusted)],"&lt;"&amp;J$26,Table2[Date Review Decision Made],"",Table2[Calculated Location],"*"&amp;$D62&amp;"*")/COUNTIFS(Table2[Level of Review Required],"*"&amp;$AC$51&amp;"*",Table2[Date Notified (Adjusted)],"&gt;="&amp;I$26,Table2[Date Notified (Adjusted)],"&lt;"&amp;J$26,Table2[Calculated Location],"*"&amp;$D62&amp;"*")</f>
        <v>#DIV/0!</v>
      </c>
      <c r="J62" s="164" t="e">
        <f ca="1">COUNTIFS(Table2[Level of Review Required],"*"&amp;$AC$51&amp;"*",Table2[Date Notified (Adjusted)],"&gt;="&amp;J$26,Table2[Date Notified (Adjusted)],"&lt;"&amp;K$26,Table2[Date Review Decision Made],"",Table2[Calculated Location],"*"&amp;$D62&amp;"*")/COUNTIFS(Table2[Level of Review Required],"*"&amp;$AC$51&amp;"*",Table2[Date Notified (Adjusted)],"&gt;="&amp;J$26,Table2[Date Notified (Adjusted)],"&lt;"&amp;K$26,Table2[Calculated Location],"*"&amp;$D62&amp;"*")</f>
        <v>#DIV/0!</v>
      </c>
      <c r="K62" s="164" t="e">
        <f ca="1">COUNTIFS(Table2[Level of Review Required],"*"&amp;$AC$51&amp;"*",Table2[Date Notified (Adjusted)],"&gt;="&amp;K$26,Table2[Date Notified (Adjusted)],"&lt;"&amp;L$26,Table2[Date Review Decision Made],"",Table2[Calculated Location],"*"&amp;$D62&amp;"*")/COUNTIFS(Table2[Level of Review Required],"*"&amp;$AC$51&amp;"*",Table2[Date Notified (Adjusted)],"&gt;="&amp;K$26,Table2[Date Notified (Adjusted)],"&lt;"&amp;L$26,Table2[Calculated Location],"*"&amp;$D62&amp;"*")</f>
        <v>#DIV/0!</v>
      </c>
      <c r="L62" s="164" t="e">
        <f ca="1">COUNTIFS(Table2[Level of Review Required],"*"&amp;$AC$51&amp;"*",Table2[Date Notified (Adjusted)],"&gt;="&amp;L$26,Table2[Date Notified (Adjusted)],"&lt;"&amp;M$26,Table2[Date Review Decision Made],"",Table2[Calculated Location],"*"&amp;$D62&amp;"*")/COUNTIFS(Table2[Level of Review Required],"*"&amp;$AC$51&amp;"*",Table2[Date Notified (Adjusted)],"&gt;="&amp;L$26,Table2[Date Notified (Adjusted)],"&lt;"&amp;M$26,Table2[Calculated Location],"*"&amp;$D62&amp;"*")</f>
        <v>#DIV/0!</v>
      </c>
      <c r="M62" s="164" t="e">
        <f ca="1">COUNTIFS(Table2[Level of Review Required],"*"&amp;$AC$51&amp;"*",Table2[Date Notified (Adjusted)],"&gt;="&amp;M$26,Table2[Date Notified (Adjusted)],"&lt;"&amp;N$26,Table2[Date Review Decision Made],"",Table2[Calculated Location],"*"&amp;$D62&amp;"*")/COUNTIFS(Table2[Level of Review Required],"*"&amp;$AC$51&amp;"*",Table2[Date Notified (Adjusted)],"&gt;="&amp;M$26,Table2[Date Notified (Adjusted)],"&lt;"&amp;N$26,Table2[Calculated Location],"*"&amp;$D62&amp;"*")</f>
        <v>#DIV/0!</v>
      </c>
      <c r="N62" s="164" t="e">
        <f ca="1">COUNTIFS(Table2[Level of Review Required],"*"&amp;$AC$51&amp;"*",Table2[Date Notified (Adjusted)],"&gt;="&amp;N$26,Table2[Date Notified (Adjusted)],"&lt;"&amp;O$26,Table2[Date Review Decision Made],"",Table2[Calculated Location],"*"&amp;$D62&amp;"*")/COUNTIFS(Table2[Level of Review Required],"*"&amp;$AC$51&amp;"*",Table2[Date Notified (Adjusted)],"&gt;="&amp;N$26,Table2[Date Notified (Adjusted)],"&lt;"&amp;O$26,Table2[Calculated Location],"*"&amp;$D62&amp;"*")</f>
        <v>#DIV/0!</v>
      </c>
      <c r="O62" s="164" t="e">
        <f ca="1">COUNTIFS(Table2[Level of Review Required],"*"&amp;$AC$51&amp;"*",Table2[Date Notified (Adjusted)],"&gt;="&amp;O$26,Table2[Date Notified (Adjusted)],"&lt;"&amp;P$26,Table2[Date Review Decision Made],"",Table2[Calculated Location],"*"&amp;$D62&amp;"*")/COUNTIFS(Table2[Level of Review Required],"*"&amp;$AC$51&amp;"*",Table2[Date Notified (Adjusted)],"&gt;="&amp;O$26,Table2[Date Notified (Adjusted)],"&lt;"&amp;P$26,Table2[Calculated Location],"*"&amp;$D62&amp;"*")</f>
        <v>#DIV/0!</v>
      </c>
      <c r="P62" s="164" t="e">
        <f ca="1">COUNTIFS(Table2[Level of Review Required],"*"&amp;$AC$51&amp;"*",Table2[Date Notified (Adjusted)],"&gt;="&amp;P$26,Table2[Date Notified (Adjusted)],"&lt;"&amp;Q$26,Table2[Date Review Decision Made],"",Table2[Calculated Location],"*"&amp;$D62&amp;"*")/COUNTIFS(Table2[Level of Review Required],"*"&amp;$AC$51&amp;"*",Table2[Date Notified (Adjusted)],"&gt;="&amp;P$26,Table2[Date Notified (Adjusted)],"&lt;"&amp;Q$26,Table2[Calculated Location],"*"&amp;$D62&amp;"*")</f>
        <v>#DIV/0!</v>
      </c>
      <c r="Q62" s="164" t="e">
        <f ca="1">COUNTIFS(Table2[Level of Review Required],"*"&amp;$AC$51&amp;"*",Table2[Date Notified (Adjusted)],"&gt;="&amp;Q$26,Table2[Date Notified (Adjusted)],"&lt;"&amp;R$26,Table2[Date Review Decision Made],"",Table2[Calculated Location],"*"&amp;$D62&amp;"*")/COUNTIFS(Table2[Level of Review Required],"*"&amp;$AC$51&amp;"*",Table2[Date Notified (Adjusted)],"&gt;="&amp;Q$26,Table2[Date Notified (Adjusted)],"&lt;"&amp;R$26,Table2[Calculated Location],"*"&amp;$D62&amp;"*")</f>
        <v>#DIV/0!</v>
      </c>
      <c r="R62" s="164" t="e">
        <f ca="1">COUNTIFS(Table2[Level of Review Required],"*"&amp;$AC$51&amp;"*",Table2[Date Notified (Adjusted)],"&gt;="&amp;R$26,Table2[Date Notified (Adjusted)],"&lt;"&amp;S$26,Table2[Date Review Decision Made],"",Table2[Calculated Location],"*"&amp;$D62&amp;"*")/COUNTIFS(Table2[Level of Review Required],"*"&amp;$AC$51&amp;"*",Table2[Date Notified (Adjusted)],"&gt;="&amp;R$26,Table2[Date Notified (Adjusted)],"&lt;"&amp;S$26,Table2[Calculated Location],"*"&amp;$D62&amp;"*")</f>
        <v>#DIV/0!</v>
      </c>
      <c r="S62" s="164" t="e">
        <f ca="1">COUNTIFS(Table2[Level of Review Required],"*"&amp;$AC$51&amp;"*",Table2[Date Notified (Adjusted)],"&gt;="&amp;S$26,Table2[Date Notified (Adjusted)],"&lt;"&amp;T$26,Table2[Date Review Decision Made],"",Table2[Calculated Location],"*"&amp;$D62&amp;"*")/COUNTIFS(Table2[Level of Review Required],"*"&amp;$AC$51&amp;"*",Table2[Date Notified (Adjusted)],"&gt;="&amp;S$26,Table2[Date Notified (Adjusted)],"&lt;"&amp;T$26,Table2[Calculated Location],"*"&amp;$D62&amp;"*")</f>
        <v>#DIV/0!</v>
      </c>
      <c r="T62" s="164" t="e">
        <f ca="1">COUNTIFS(Table2[Level of Review Required],"*"&amp;$AC$51&amp;"*",Table2[Date Notified (Adjusted)],"&gt;="&amp;T$26,Table2[Date Notified (Adjusted)],"&lt;"&amp;U$26,Table2[Date Review Decision Made],"",Table2[Calculated Location],"*"&amp;$D62&amp;"*")/COUNTIFS(Table2[Level of Review Required],"*"&amp;$AC$51&amp;"*",Table2[Date Notified (Adjusted)],"&gt;="&amp;T$26,Table2[Date Notified (Adjusted)],"&lt;"&amp;U$26,Table2[Calculated Location],"*"&amp;$D62&amp;"*")</f>
        <v>#DIV/0!</v>
      </c>
      <c r="U62" s="161"/>
      <c r="V62" s="161"/>
      <c r="W62" s="228">
        <f ca="1">COUNTIFS(Table2[Level of Review Required],"*"&amp;$AC$51&amp;"*",Table2[Date Notified (Adjusted)],"&gt;="&amp;E$26,Table2[Date Notified (Adjusted)],"&lt;"&amp;U$26,Table2[Calculated Location],"*"&amp;$D62&amp;"*",Table2[Date Review Decision Made],"")</f>
        <v>0</v>
      </c>
      <c r="X62" s="229" t="e">
        <f t="shared" ca="1" si="38"/>
        <v>#DIV/0!</v>
      </c>
      <c r="Y62" s="237">
        <f ca="1">COUNTIFS(Table2[Level of Review Required],"*"&amp;$AC$51&amp;"*",Table2[Date Notified (Adjusted)],"&gt;="&amp;E$26,Table2[Date Notified (Adjusted)],"&lt;"&amp;U$26,Table2[Calculated Location],"*"&amp;$D62&amp;"*")</f>
        <v>0</v>
      </c>
    </row>
    <row r="63" spans="2:29" x14ac:dyDescent="0.25">
      <c r="B63" s="222" t="s">
        <v>108</v>
      </c>
      <c r="C63" s="161"/>
      <c r="D63" s="162" t="s">
        <v>127</v>
      </c>
      <c r="E63" s="163" t="e">
        <f ca="1">COUNTIFS(Table2[Level of Review Required],"*"&amp;$AC$51&amp;"*",Table2[Date Notified (Adjusted)],"&gt;="&amp;E$26,Table2[Date Notified (Adjusted)],"&lt;"&amp;F$26,Table2[Date Review Decision Made],"",Table2[Calculated Location],"*"&amp;$D63&amp;"*")/COUNTIFS(Table2[Level of Review Required],"*"&amp;$AC$51&amp;"*",Table2[Date Notified (Adjusted)],"&gt;="&amp;E$26,Table2[Date Notified (Adjusted)],"&lt;"&amp;F$26,Table2[Calculated Location],"*"&amp;$D63&amp;"*")</f>
        <v>#DIV/0!</v>
      </c>
      <c r="F63" s="164" t="e">
        <f ca="1">COUNTIFS(Table2[Level of Review Required],"*"&amp;$AC$51&amp;"*",Table2[Date Notified (Adjusted)],"&gt;="&amp;F$26,Table2[Date Notified (Adjusted)],"&lt;"&amp;G$26,Table2[Date Review Decision Made],"",Table2[Calculated Location],"*"&amp;$D63&amp;"*")/COUNTIFS(Table2[Level of Review Required],"*"&amp;$AC$51&amp;"*",Table2[Date Notified (Adjusted)],"&gt;="&amp;F$26,Table2[Date Notified (Adjusted)],"&lt;"&amp;G$26,Table2[Calculated Location],"*"&amp;$D63&amp;"*")</f>
        <v>#DIV/0!</v>
      </c>
      <c r="G63" s="164" t="e">
        <f ca="1">COUNTIFS(Table2[Level of Review Required],"*"&amp;$AC$51&amp;"*",Table2[Date Notified (Adjusted)],"&gt;="&amp;G$26,Table2[Date Notified (Adjusted)],"&lt;"&amp;H$26,Table2[Date Review Decision Made],"",Table2[Calculated Location],"*"&amp;$D63&amp;"*")/COUNTIFS(Table2[Level of Review Required],"*"&amp;$AC$51&amp;"*",Table2[Date Notified (Adjusted)],"&gt;="&amp;G$26,Table2[Date Notified (Adjusted)],"&lt;"&amp;H$26,Table2[Calculated Location],"*"&amp;$D63&amp;"*")</f>
        <v>#DIV/0!</v>
      </c>
      <c r="H63" s="164" t="e">
        <f ca="1">COUNTIFS(Table2[Level of Review Required],"*"&amp;$AC$51&amp;"*",Table2[Date Notified (Adjusted)],"&gt;="&amp;H$26,Table2[Date Notified (Adjusted)],"&lt;"&amp;I$26,Table2[Date Review Decision Made],"",Table2[Calculated Location],"*"&amp;$D63&amp;"*")/COUNTIFS(Table2[Level of Review Required],"*"&amp;$AC$51&amp;"*",Table2[Date Notified (Adjusted)],"&gt;="&amp;H$26,Table2[Date Notified (Adjusted)],"&lt;"&amp;I$26,Table2[Calculated Location],"*"&amp;$D63&amp;"*")</f>
        <v>#DIV/0!</v>
      </c>
      <c r="I63" s="164" t="e">
        <f ca="1">COUNTIFS(Table2[Level of Review Required],"*"&amp;$AC$51&amp;"*",Table2[Date Notified (Adjusted)],"&gt;="&amp;I$26,Table2[Date Notified (Adjusted)],"&lt;"&amp;J$26,Table2[Date Review Decision Made],"",Table2[Calculated Location],"*"&amp;$D63&amp;"*")/COUNTIFS(Table2[Level of Review Required],"*"&amp;$AC$51&amp;"*",Table2[Date Notified (Adjusted)],"&gt;="&amp;I$26,Table2[Date Notified (Adjusted)],"&lt;"&amp;J$26,Table2[Calculated Location],"*"&amp;$D63&amp;"*")</f>
        <v>#DIV/0!</v>
      </c>
      <c r="J63" s="164" t="e">
        <f ca="1">COUNTIFS(Table2[Level of Review Required],"*"&amp;$AC$51&amp;"*",Table2[Date Notified (Adjusted)],"&gt;="&amp;J$26,Table2[Date Notified (Adjusted)],"&lt;"&amp;K$26,Table2[Date Review Decision Made],"",Table2[Calculated Location],"*"&amp;$D63&amp;"*")/COUNTIFS(Table2[Level of Review Required],"*"&amp;$AC$51&amp;"*",Table2[Date Notified (Adjusted)],"&gt;="&amp;J$26,Table2[Date Notified (Adjusted)],"&lt;"&amp;K$26,Table2[Calculated Location],"*"&amp;$D63&amp;"*")</f>
        <v>#DIV/0!</v>
      </c>
      <c r="K63" s="164" t="e">
        <f ca="1">COUNTIFS(Table2[Level of Review Required],"*"&amp;$AC$51&amp;"*",Table2[Date Notified (Adjusted)],"&gt;="&amp;K$26,Table2[Date Notified (Adjusted)],"&lt;"&amp;L$26,Table2[Date Review Decision Made],"",Table2[Calculated Location],"*"&amp;$D63&amp;"*")/COUNTIFS(Table2[Level of Review Required],"*"&amp;$AC$51&amp;"*",Table2[Date Notified (Adjusted)],"&gt;="&amp;K$26,Table2[Date Notified (Adjusted)],"&lt;"&amp;L$26,Table2[Calculated Location],"*"&amp;$D63&amp;"*")</f>
        <v>#DIV/0!</v>
      </c>
      <c r="L63" s="164" t="e">
        <f ca="1">COUNTIFS(Table2[Level of Review Required],"*"&amp;$AC$51&amp;"*",Table2[Date Notified (Adjusted)],"&gt;="&amp;L$26,Table2[Date Notified (Adjusted)],"&lt;"&amp;M$26,Table2[Date Review Decision Made],"",Table2[Calculated Location],"*"&amp;$D63&amp;"*")/COUNTIFS(Table2[Level of Review Required],"*"&amp;$AC$51&amp;"*",Table2[Date Notified (Adjusted)],"&gt;="&amp;L$26,Table2[Date Notified (Adjusted)],"&lt;"&amp;M$26,Table2[Calculated Location],"*"&amp;$D63&amp;"*")</f>
        <v>#DIV/0!</v>
      </c>
      <c r="M63" s="164" t="e">
        <f ca="1">COUNTIFS(Table2[Level of Review Required],"*"&amp;$AC$51&amp;"*",Table2[Date Notified (Adjusted)],"&gt;="&amp;M$26,Table2[Date Notified (Adjusted)],"&lt;"&amp;N$26,Table2[Date Review Decision Made],"",Table2[Calculated Location],"*"&amp;$D63&amp;"*")/COUNTIFS(Table2[Level of Review Required],"*"&amp;$AC$51&amp;"*",Table2[Date Notified (Adjusted)],"&gt;="&amp;M$26,Table2[Date Notified (Adjusted)],"&lt;"&amp;N$26,Table2[Calculated Location],"*"&amp;$D63&amp;"*")</f>
        <v>#DIV/0!</v>
      </c>
      <c r="N63" s="164" t="e">
        <f ca="1">COUNTIFS(Table2[Level of Review Required],"*"&amp;$AC$51&amp;"*",Table2[Date Notified (Adjusted)],"&gt;="&amp;N$26,Table2[Date Notified (Adjusted)],"&lt;"&amp;O$26,Table2[Date Review Decision Made],"",Table2[Calculated Location],"*"&amp;$D63&amp;"*")/COUNTIFS(Table2[Level of Review Required],"*"&amp;$AC$51&amp;"*",Table2[Date Notified (Adjusted)],"&gt;="&amp;N$26,Table2[Date Notified (Adjusted)],"&lt;"&amp;O$26,Table2[Calculated Location],"*"&amp;$D63&amp;"*")</f>
        <v>#DIV/0!</v>
      </c>
      <c r="O63" s="164" t="e">
        <f ca="1">COUNTIFS(Table2[Level of Review Required],"*"&amp;$AC$51&amp;"*",Table2[Date Notified (Adjusted)],"&gt;="&amp;O$26,Table2[Date Notified (Adjusted)],"&lt;"&amp;P$26,Table2[Date Review Decision Made],"",Table2[Calculated Location],"*"&amp;$D63&amp;"*")/COUNTIFS(Table2[Level of Review Required],"*"&amp;$AC$51&amp;"*",Table2[Date Notified (Adjusted)],"&gt;="&amp;O$26,Table2[Date Notified (Adjusted)],"&lt;"&amp;P$26,Table2[Calculated Location],"*"&amp;$D63&amp;"*")</f>
        <v>#DIV/0!</v>
      </c>
      <c r="P63" s="164" t="e">
        <f ca="1">COUNTIFS(Table2[Level of Review Required],"*"&amp;$AC$51&amp;"*",Table2[Date Notified (Adjusted)],"&gt;="&amp;P$26,Table2[Date Notified (Adjusted)],"&lt;"&amp;Q$26,Table2[Date Review Decision Made],"",Table2[Calculated Location],"*"&amp;$D63&amp;"*")/COUNTIFS(Table2[Level of Review Required],"*"&amp;$AC$51&amp;"*",Table2[Date Notified (Adjusted)],"&gt;="&amp;P$26,Table2[Date Notified (Adjusted)],"&lt;"&amp;Q$26,Table2[Calculated Location],"*"&amp;$D63&amp;"*")</f>
        <v>#DIV/0!</v>
      </c>
      <c r="Q63" s="164" t="e">
        <f ca="1">COUNTIFS(Table2[Level of Review Required],"*"&amp;$AC$51&amp;"*",Table2[Date Notified (Adjusted)],"&gt;="&amp;Q$26,Table2[Date Notified (Adjusted)],"&lt;"&amp;R$26,Table2[Date Review Decision Made],"",Table2[Calculated Location],"*"&amp;$D63&amp;"*")/COUNTIFS(Table2[Level of Review Required],"*"&amp;$AC$51&amp;"*",Table2[Date Notified (Adjusted)],"&gt;="&amp;Q$26,Table2[Date Notified (Adjusted)],"&lt;"&amp;R$26,Table2[Calculated Location],"*"&amp;$D63&amp;"*")</f>
        <v>#DIV/0!</v>
      </c>
      <c r="R63" s="164" t="e">
        <f ca="1">COUNTIFS(Table2[Level of Review Required],"*"&amp;$AC$51&amp;"*",Table2[Date Notified (Adjusted)],"&gt;="&amp;R$26,Table2[Date Notified (Adjusted)],"&lt;"&amp;S$26,Table2[Date Review Decision Made],"",Table2[Calculated Location],"*"&amp;$D63&amp;"*")/COUNTIFS(Table2[Level of Review Required],"*"&amp;$AC$51&amp;"*",Table2[Date Notified (Adjusted)],"&gt;="&amp;R$26,Table2[Date Notified (Adjusted)],"&lt;"&amp;S$26,Table2[Calculated Location],"*"&amp;$D63&amp;"*")</f>
        <v>#DIV/0!</v>
      </c>
      <c r="S63" s="164" t="e">
        <f ca="1">COUNTIFS(Table2[Level of Review Required],"*"&amp;$AC$51&amp;"*",Table2[Date Notified (Adjusted)],"&gt;="&amp;S$26,Table2[Date Notified (Adjusted)],"&lt;"&amp;T$26,Table2[Date Review Decision Made],"",Table2[Calculated Location],"*"&amp;$D63&amp;"*")/COUNTIFS(Table2[Level of Review Required],"*"&amp;$AC$51&amp;"*",Table2[Date Notified (Adjusted)],"&gt;="&amp;S$26,Table2[Date Notified (Adjusted)],"&lt;"&amp;T$26,Table2[Calculated Location],"*"&amp;$D63&amp;"*")</f>
        <v>#DIV/0!</v>
      </c>
      <c r="T63" s="164" t="e">
        <f ca="1">COUNTIFS(Table2[Level of Review Required],"*"&amp;$AC$51&amp;"*",Table2[Date Notified (Adjusted)],"&gt;="&amp;T$26,Table2[Date Notified (Adjusted)],"&lt;"&amp;U$26,Table2[Date Review Decision Made],"",Table2[Calculated Location],"*"&amp;$D63&amp;"*")/COUNTIFS(Table2[Level of Review Required],"*"&amp;$AC$51&amp;"*",Table2[Date Notified (Adjusted)],"&gt;="&amp;T$26,Table2[Date Notified (Adjusted)],"&lt;"&amp;U$26,Table2[Calculated Location],"*"&amp;$D63&amp;"*")</f>
        <v>#DIV/0!</v>
      </c>
      <c r="U63" s="161"/>
      <c r="V63" s="161"/>
      <c r="W63" s="228">
        <f ca="1">COUNTIFS(Table2[Level of Review Required],"*"&amp;$AC$51&amp;"*",Table2[Date Notified (Adjusted)],"&gt;="&amp;E$26,Table2[Date Notified (Adjusted)],"&lt;"&amp;U$26,Table2[Calculated Location],"*"&amp;$D63&amp;"*",Table2[Date Review Decision Made],"")</f>
        <v>0</v>
      </c>
      <c r="X63" s="229" t="e">
        <f t="shared" ca="1" si="38"/>
        <v>#DIV/0!</v>
      </c>
      <c r="Y63" s="237">
        <f ca="1">COUNTIFS(Table2[Level of Review Required],"*"&amp;$AC$51&amp;"*",Table2[Date Notified (Adjusted)],"&gt;="&amp;E$26,Table2[Date Notified (Adjusted)],"&lt;"&amp;U$26,Table2[Calculated Location],"*"&amp;$D63&amp;"*")</f>
        <v>0</v>
      </c>
    </row>
    <row r="64" spans="2:29" x14ac:dyDescent="0.25">
      <c r="B64" s="222" t="s">
        <v>109</v>
      </c>
      <c r="C64" s="161"/>
      <c r="D64" s="162" t="s">
        <v>128</v>
      </c>
      <c r="E64" s="163" t="e">
        <f ca="1">COUNTIFS(Table2[Level of Review Required],"*"&amp;$AC$51&amp;"*",Table2[Date Notified (Adjusted)],"&gt;="&amp;E$26,Table2[Date Notified (Adjusted)],"&lt;"&amp;F$26,Table2[Date Review Decision Made],"",Table2[Calculated Location],"*"&amp;$D64&amp;"*")/COUNTIFS(Table2[Level of Review Required],"*"&amp;$AC$51&amp;"*",Table2[Date Notified (Adjusted)],"&gt;="&amp;E$26,Table2[Date Notified (Adjusted)],"&lt;"&amp;F$26,Table2[Calculated Location],"*"&amp;$D64&amp;"*")</f>
        <v>#DIV/0!</v>
      </c>
      <c r="F64" s="164" t="e">
        <f ca="1">COUNTIFS(Table2[Level of Review Required],"*"&amp;$AC$51&amp;"*",Table2[Date Notified (Adjusted)],"&gt;="&amp;F$26,Table2[Date Notified (Adjusted)],"&lt;"&amp;G$26,Table2[Date Review Decision Made],"",Table2[Calculated Location],"*"&amp;$D64&amp;"*")/COUNTIFS(Table2[Level of Review Required],"*"&amp;$AC$51&amp;"*",Table2[Date Notified (Adjusted)],"&gt;="&amp;F$26,Table2[Date Notified (Adjusted)],"&lt;"&amp;G$26,Table2[Calculated Location],"*"&amp;$D64&amp;"*")</f>
        <v>#DIV/0!</v>
      </c>
      <c r="G64" s="164" t="e">
        <f ca="1">COUNTIFS(Table2[Level of Review Required],"*"&amp;$AC$51&amp;"*",Table2[Date Notified (Adjusted)],"&gt;="&amp;G$26,Table2[Date Notified (Adjusted)],"&lt;"&amp;H$26,Table2[Date Review Decision Made],"",Table2[Calculated Location],"*"&amp;$D64&amp;"*")/COUNTIFS(Table2[Level of Review Required],"*"&amp;$AC$51&amp;"*",Table2[Date Notified (Adjusted)],"&gt;="&amp;G$26,Table2[Date Notified (Adjusted)],"&lt;"&amp;H$26,Table2[Calculated Location],"*"&amp;$D64&amp;"*")</f>
        <v>#DIV/0!</v>
      </c>
      <c r="H64" s="164" t="e">
        <f ca="1">COUNTIFS(Table2[Level of Review Required],"*"&amp;$AC$51&amp;"*",Table2[Date Notified (Adjusted)],"&gt;="&amp;H$26,Table2[Date Notified (Adjusted)],"&lt;"&amp;I$26,Table2[Date Review Decision Made],"",Table2[Calculated Location],"*"&amp;$D64&amp;"*")/COUNTIFS(Table2[Level of Review Required],"*"&amp;$AC$51&amp;"*",Table2[Date Notified (Adjusted)],"&gt;="&amp;H$26,Table2[Date Notified (Adjusted)],"&lt;"&amp;I$26,Table2[Calculated Location],"*"&amp;$D64&amp;"*")</f>
        <v>#DIV/0!</v>
      </c>
      <c r="I64" s="164" t="e">
        <f ca="1">COUNTIFS(Table2[Level of Review Required],"*"&amp;$AC$51&amp;"*",Table2[Date Notified (Adjusted)],"&gt;="&amp;I$26,Table2[Date Notified (Adjusted)],"&lt;"&amp;J$26,Table2[Date Review Decision Made],"",Table2[Calculated Location],"*"&amp;$D64&amp;"*")/COUNTIFS(Table2[Level of Review Required],"*"&amp;$AC$51&amp;"*",Table2[Date Notified (Adjusted)],"&gt;="&amp;I$26,Table2[Date Notified (Adjusted)],"&lt;"&amp;J$26,Table2[Calculated Location],"*"&amp;$D64&amp;"*")</f>
        <v>#DIV/0!</v>
      </c>
      <c r="J64" s="164" t="e">
        <f ca="1">COUNTIFS(Table2[Level of Review Required],"*"&amp;$AC$51&amp;"*",Table2[Date Notified (Adjusted)],"&gt;="&amp;J$26,Table2[Date Notified (Adjusted)],"&lt;"&amp;K$26,Table2[Date Review Decision Made],"",Table2[Calculated Location],"*"&amp;$D64&amp;"*")/COUNTIFS(Table2[Level of Review Required],"*"&amp;$AC$51&amp;"*",Table2[Date Notified (Adjusted)],"&gt;="&amp;J$26,Table2[Date Notified (Adjusted)],"&lt;"&amp;K$26,Table2[Calculated Location],"*"&amp;$D64&amp;"*")</f>
        <v>#DIV/0!</v>
      </c>
      <c r="K64" s="164" t="e">
        <f ca="1">COUNTIFS(Table2[Level of Review Required],"*"&amp;$AC$51&amp;"*",Table2[Date Notified (Adjusted)],"&gt;="&amp;K$26,Table2[Date Notified (Adjusted)],"&lt;"&amp;L$26,Table2[Date Review Decision Made],"",Table2[Calculated Location],"*"&amp;$D64&amp;"*")/COUNTIFS(Table2[Level of Review Required],"*"&amp;$AC$51&amp;"*",Table2[Date Notified (Adjusted)],"&gt;="&amp;K$26,Table2[Date Notified (Adjusted)],"&lt;"&amp;L$26,Table2[Calculated Location],"*"&amp;$D64&amp;"*")</f>
        <v>#DIV/0!</v>
      </c>
      <c r="L64" s="164" t="e">
        <f ca="1">COUNTIFS(Table2[Level of Review Required],"*"&amp;$AC$51&amp;"*",Table2[Date Notified (Adjusted)],"&gt;="&amp;L$26,Table2[Date Notified (Adjusted)],"&lt;"&amp;M$26,Table2[Date Review Decision Made],"",Table2[Calculated Location],"*"&amp;$D64&amp;"*")/COUNTIFS(Table2[Level of Review Required],"*"&amp;$AC$51&amp;"*",Table2[Date Notified (Adjusted)],"&gt;="&amp;L$26,Table2[Date Notified (Adjusted)],"&lt;"&amp;M$26,Table2[Calculated Location],"*"&amp;$D64&amp;"*")</f>
        <v>#DIV/0!</v>
      </c>
      <c r="M64" s="164" t="e">
        <f ca="1">COUNTIFS(Table2[Level of Review Required],"*"&amp;$AC$51&amp;"*",Table2[Date Notified (Adjusted)],"&gt;="&amp;M$26,Table2[Date Notified (Adjusted)],"&lt;"&amp;N$26,Table2[Date Review Decision Made],"",Table2[Calculated Location],"*"&amp;$D64&amp;"*")/COUNTIFS(Table2[Level of Review Required],"*"&amp;$AC$51&amp;"*",Table2[Date Notified (Adjusted)],"&gt;="&amp;M$26,Table2[Date Notified (Adjusted)],"&lt;"&amp;N$26,Table2[Calculated Location],"*"&amp;$D64&amp;"*")</f>
        <v>#DIV/0!</v>
      </c>
      <c r="N64" s="164" t="e">
        <f ca="1">COUNTIFS(Table2[Level of Review Required],"*"&amp;$AC$51&amp;"*",Table2[Date Notified (Adjusted)],"&gt;="&amp;N$26,Table2[Date Notified (Adjusted)],"&lt;"&amp;O$26,Table2[Date Review Decision Made],"",Table2[Calculated Location],"*"&amp;$D64&amp;"*")/COUNTIFS(Table2[Level of Review Required],"*"&amp;$AC$51&amp;"*",Table2[Date Notified (Adjusted)],"&gt;="&amp;N$26,Table2[Date Notified (Adjusted)],"&lt;"&amp;O$26,Table2[Calculated Location],"*"&amp;$D64&amp;"*")</f>
        <v>#DIV/0!</v>
      </c>
      <c r="O64" s="164" t="e">
        <f ca="1">COUNTIFS(Table2[Level of Review Required],"*"&amp;$AC$51&amp;"*",Table2[Date Notified (Adjusted)],"&gt;="&amp;O$26,Table2[Date Notified (Adjusted)],"&lt;"&amp;P$26,Table2[Date Review Decision Made],"",Table2[Calculated Location],"*"&amp;$D64&amp;"*")/COUNTIFS(Table2[Level of Review Required],"*"&amp;$AC$51&amp;"*",Table2[Date Notified (Adjusted)],"&gt;="&amp;O$26,Table2[Date Notified (Adjusted)],"&lt;"&amp;P$26,Table2[Calculated Location],"*"&amp;$D64&amp;"*")</f>
        <v>#DIV/0!</v>
      </c>
      <c r="P64" s="164" t="e">
        <f ca="1">COUNTIFS(Table2[Level of Review Required],"*"&amp;$AC$51&amp;"*",Table2[Date Notified (Adjusted)],"&gt;="&amp;P$26,Table2[Date Notified (Adjusted)],"&lt;"&amp;Q$26,Table2[Date Review Decision Made],"",Table2[Calculated Location],"*"&amp;$D64&amp;"*")/COUNTIFS(Table2[Level of Review Required],"*"&amp;$AC$51&amp;"*",Table2[Date Notified (Adjusted)],"&gt;="&amp;P$26,Table2[Date Notified (Adjusted)],"&lt;"&amp;Q$26,Table2[Calculated Location],"*"&amp;$D64&amp;"*")</f>
        <v>#DIV/0!</v>
      </c>
      <c r="Q64" s="164" t="e">
        <f ca="1">COUNTIFS(Table2[Level of Review Required],"*"&amp;$AC$51&amp;"*",Table2[Date Notified (Adjusted)],"&gt;="&amp;Q$26,Table2[Date Notified (Adjusted)],"&lt;"&amp;R$26,Table2[Date Review Decision Made],"",Table2[Calculated Location],"*"&amp;$D64&amp;"*")/COUNTIFS(Table2[Level of Review Required],"*"&amp;$AC$51&amp;"*",Table2[Date Notified (Adjusted)],"&gt;="&amp;Q$26,Table2[Date Notified (Adjusted)],"&lt;"&amp;R$26,Table2[Calculated Location],"*"&amp;$D64&amp;"*")</f>
        <v>#DIV/0!</v>
      </c>
      <c r="R64" s="164" t="e">
        <f ca="1">COUNTIFS(Table2[Level of Review Required],"*"&amp;$AC$51&amp;"*",Table2[Date Notified (Adjusted)],"&gt;="&amp;R$26,Table2[Date Notified (Adjusted)],"&lt;"&amp;S$26,Table2[Date Review Decision Made],"",Table2[Calculated Location],"*"&amp;$D64&amp;"*")/COUNTIFS(Table2[Level of Review Required],"*"&amp;$AC$51&amp;"*",Table2[Date Notified (Adjusted)],"&gt;="&amp;R$26,Table2[Date Notified (Adjusted)],"&lt;"&amp;S$26,Table2[Calculated Location],"*"&amp;$D64&amp;"*")</f>
        <v>#DIV/0!</v>
      </c>
      <c r="S64" s="164" t="e">
        <f ca="1">COUNTIFS(Table2[Level of Review Required],"*"&amp;$AC$51&amp;"*",Table2[Date Notified (Adjusted)],"&gt;="&amp;S$26,Table2[Date Notified (Adjusted)],"&lt;"&amp;T$26,Table2[Date Review Decision Made],"",Table2[Calculated Location],"*"&amp;$D64&amp;"*")/COUNTIFS(Table2[Level of Review Required],"*"&amp;$AC$51&amp;"*",Table2[Date Notified (Adjusted)],"&gt;="&amp;S$26,Table2[Date Notified (Adjusted)],"&lt;"&amp;T$26,Table2[Calculated Location],"*"&amp;$D64&amp;"*")</f>
        <v>#DIV/0!</v>
      </c>
      <c r="T64" s="164" t="e">
        <f ca="1">COUNTIFS(Table2[Level of Review Required],"*"&amp;$AC$51&amp;"*",Table2[Date Notified (Adjusted)],"&gt;="&amp;T$26,Table2[Date Notified (Adjusted)],"&lt;"&amp;U$26,Table2[Date Review Decision Made],"",Table2[Calculated Location],"*"&amp;$D64&amp;"*")/COUNTIFS(Table2[Level of Review Required],"*"&amp;$AC$51&amp;"*",Table2[Date Notified (Adjusted)],"&gt;="&amp;T$26,Table2[Date Notified (Adjusted)],"&lt;"&amp;U$26,Table2[Calculated Location],"*"&amp;$D64&amp;"*")</f>
        <v>#DIV/0!</v>
      </c>
      <c r="U64" s="161"/>
      <c r="V64" s="161"/>
      <c r="W64" s="228">
        <f ca="1">COUNTIFS(Table2[Level of Review Required],"*"&amp;$AC$51&amp;"*",Table2[Date Notified (Adjusted)],"&gt;="&amp;E$26,Table2[Date Notified (Adjusted)],"&lt;"&amp;U$26,Table2[Calculated Location],"*"&amp;$D64&amp;"*",Table2[Date Review Decision Made],"")</f>
        <v>0</v>
      </c>
      <c r="X64" s="229" t="e">
        <f t="shared" ca="1" si="38"/>
        <v>#DIV/0!</v>
      </c>
      <c r="Y64" s="237">
        <f ca="1">COUNTIFS(Table2[Level of Review Required],"*"&amp;$AC$51&amp;"*",Table2[Date Notified (Adjusted)],"&gt;="&amp;E$26,Table2[Date Notified (Adjusted)],"&lt;"&amp;U$26,Table2[Calculated Location],"*"&amp;$D64&amp;"*")</f>
        <v>0</v>
      </c>
    </row>
    <row r="65" spans="2:29" x14ac:dyDescent="0.25">
      <c r="B65" s="222" t="s">
        <v>110</v>
      </c>
      <c r="C65" s="161"/>
      <c r="D65" s="162" t="s">
        <v>129</v>
      </c>
      <c r="E65" s="163" t="e">
        <f ca="1">COUNTIFS(Table2[Level of Review Required],"*"&amp;$AC$51&amp;"*",Table2[Date Notified (Adjusted)],"&gt;="&amp;E$26,Table2[Date Notified (Adjusted)],"&lt;"&amp;F$26,Table2[Date Review Decision Made],"",Table2[Calculated Location],"*"&amp;$D65&amp;"*")/COUNTIFS(Table2[Level of Review Required],"*"&amp;$AC$51&amp;"*",Table2[Date Notified (Adjusted)],"&gt;="&amp;E$26,Table2[Date Notified (Adjusted)],"&lt;"&amp;F$26,Table2[Calculated Location],"*"&amp;$D65&amp;"*")</f>
        <v>#DIV/0!</v>
      </c>
      <c r="F65" s="164" t="e">
        <f ca="1">COUNTIFS(Table2[Level of Review Required],"*"&amp;$AC$51&amp;"*",Table2[Date Notified (Adjusted)],"&gt;="&amp;F$26,Table2[Date Notified (Adjusted)],"&lt;"&amp;G$26,Table2[Date Review Decision Made],"",Table2[Calculated Location],"*"&amp;$D65&amp;"*")/COUNTIFS(Table2[Level of Review Required],"*"&amp;$AC$51&amp;"*",Table2[Date Notified (Adjusted)],"&gt;="&amp;F$26,Table2[Date Notified (Adjusted)],"&lt;"&amp;G$26,Table2[Calculated Location],"*"&amp;$D65&amp;"*")</f>
        <v>#DIV/0!</v>
      </c>
      <c r="G65" s="164" t="e">
        <f ca="1">COUNTIFS(Table2[Level of Review Required],"*"&amp;$AC$51&amp;"*",Table2[Date Notified (Adjusted)],"&gt;="&amp;G$26,Table2[Date Notified (Adjusted)],"&lt;"&amp;H$26,Table2[Date Review Decision Made],"",Table2[Calculated Location],"*"&amp;$D65&amp;"*")/COUNTIFS(Table2[Level of Review Required],"*"&amp;$AC$51&amp;"*",Table2[Date Notified (Adjusted)],"&gt;="&amp;G$26,Table2[Date Notified (Adjusted)],"&lt;"&amp;H$26,Table2[Calculated Location],"*"&amp;$D65&amp;"*")</f>
        <v>#DIV/0!</v>
      </c>
      <c r="H65" s="164" t="e">
        <f ca="1">COUNTIFS(Table2[Level of Review Required],"*"&amp;$AC$51&amp;"*",Table2[Date Notified (Adjusted)],"&gt;="&amp;H$26,Table2[Date Notified (Adjusted)],"&lt;"&amp;I$26,Table2[Date Review Decision Made],"",Table2[Calculated Location],"*"&amp;$D65&amp;"*")/COUNTIFS(Table2[Level of Review Required],"*"&amp;$AC$51&amp;"*",Table2[Date Notified (Adjusted)],"&gt;="&amp;H$26,Table2[Date Notified (Adjusted)],"&lt;"&amp;I$26,Table2[Calculated Location],"*"&amp;$D65&amp;"*")</f>
        <v>#DIV/0!</v>
      </c>
      <c r="I65" s="164" t="e">
        <f ca="1">COUNTIFS(Table2[Level of Review Required],"*"&amp;$AC$51&amp;"*",Table2[Date Notified (Adjusted)],"&gt;="&amp;I$26,Table2[Date Notified (Adjusted)],"&lt;"&amp;J$26,Table2[Date Review Decision Made],"",Table2[Calculated Location],"*"&amp;$D65&amp;"*")/COUNTIFS(Table2[Level of Review Required],"*"&amp;$AC$51&amp;"*",Table2[Date Notified (Adjusted)],"&gt;="&amp;I$26,Table2[Date Notified (Adjusted)],"&lt;"&amp;J$26,Table2[Calculated Location],"*"&amp;$D65&amp;"*")</f>
        <v>#DIV/0!</v>
      </c>
      <c r="J65" s="164" t="e">
        <f ca="1">COUNTIFS(Table2[Level of Review Required],"*"&amp;$AC$51&amp;"*",Table2[Date Notified (Adjusted)],"&gt;="&amp;J$26,Table2[Date Notified (Adjusted)],"&lt;"&amp;K$26,Table2[Date Review Decision Made],"",Table2[Calculated Location],"*"&amp;$D65&amp;"*")/COUNTIFS(Table2[Level of Review Required],"*"&amp;$AC$51&amp;"*",Table2[Date Notified (Adjusted)],"&gt;="&amp;J$26,Table2[Date Notified (Adjusted)],"&lt;"&amp;K$26,Table2[Calculated Location],"*"&amp;$D65&amp;"*")</f>
        <v>#DIV/0!</v>
      </c>
      <c r="K65" s="164" t="e">
        <f ca="1">COUNTIFS(Table2[Level of Review Required],"*"&amp;$AC$51&amp;"*",Table2[Date Notified (Adjusted)],"&gt;="&amp;K$26,Table2[Date Notified (Adjusted)],"&lt;"&amp;L$26,Table2[Date Review Decision Made],"",Table2[Calculated Location],"*"&amp;$D65&amp;"*")/COUNTIFS(Table2[Level of Review Required],"*"&amp;$AC$51&amp;"*",Table2[Date Notified (Adjusted)],"&gt;="&amp;K$26,Table2[Date Notified (Adjusted)],"&lt;"&amp;L$26,Table2[Calculated Location],"*"&amp;$D65&amp;"*")</f>
        <v>#DIV/0!</v>
      </c>
      <c r="L65" s="164" t="e">
        <f ca="1">COUNTIFS(Table2[Level of Review Required],"*"&amp;$AC$51&amp;"*",Table2[Date Notified (Adjusted)],"&gt;="&amp;L$26,Table2[Date Notified (Adjusted)],"&lt;"&amp;M$26,Table2[Date Review Decision Made],"",Table2[Calculated Location],"*"&amp;$D65&amp;"*")/COUNTIFS(Table2[Level of Review Required],"*"&amp;$AC$51&amp;"*",Table2[Date Notified (Adjusted)],"&gt;="&amp;L$26,Table2[Date Notified (Adjusted)],"&lt;"&amp;M$26,Table2[Calculated Location],"*"&amp;$D65&amp;"*")</f>
        <v>#DIV/0!</v>
      </c>
      <c r="M65" s="164" t="e">
        <f ca="1">COUNTIFS(Table2[Level of Review Required],"*"&amp;$AC$51&amp;"*",Table2[Date Notified (Adjusted)],"&gt;="&amp;M$26,Table2[Date Notified (Adjusted)],"&lt;"&amp;N$26,Table2[Date Review Decision Made],"",Table2[Calculated Location],"*"&amp;$D65&amp;"*")/COUNTIFS(Table2[Level of Review Required],"*"&amp;$AC$51&amp;"*",Table2[Date Notified (Adjusted)],"&gt;="&amp;M$26,Table2[Date Notified (Adjusted)],"&lt;"&amp;N$26,Table2[Calculated Location],"*"&amp;$D65&amp;"*")</f>
        <v>#DIV/0!</v>
      </c>
      <c r="N65" s="164" t="e">
        <f ca="1">COUNTIFS(Table2[Level of Review Required],"*"&amp;$AC$51&amp;"*",Table2[Date Notified (Adjusted)],"&gt;="&amp;N$26,Table2[Date Notified (Adjusted)],"&lt;"&amp;O$26,Table2[Date Review Decision Made],"",Table2[Calculated Location],"*"&amp;$D65&amp;"*")/COUNTIFS(Table2[Level of Review Required],"*"&amp;$AC$51&amp;"*",Table2[Date Notified (Adjusted)],"&gt;="&amp;N$26,Table2[Date Notified (Adjusted)],"&lt;"&amp;O$26,Table2[Calculated Location],"*"&amp;$D65&amp;"*")</f>
        <v>#DIV/0!</v>
      </c>
      <c r="O65" s="164" t="e">
        <f ca="1">COUNTIFS(Table2[Level of Review Required],"*"&amp;$AC$51&amp;"*",Table2[Date Notified (Adjusted)],"&gt;="&amp;O$26,Table2[Date Notified (Adjusted)],"&lt;"&amp;P$26,Table2[Date Review Decision Made],"",Table2[Calculated Location],"*"&amp;$D65&amp;"*")/COUNTIFS(Table2[Level of Review Required],"*"&amp;$AC$51&amp;"*",Table2[Date Notified (Adjusted)],"&gt;="&amp;O$26,Table2[Date Notified (Adjusted)],"&lt;"&amp;P$26,Table2[Calculated Location],"*"&amp;$D65&amp;"*")</f>
        <v>#DIV/0!</v>
      </c>
      <c r="P65" s="164" t="e">
        <f ca="1">COUNTIFS(Table2[Level of Review Required],"*"&amp;$AC$51&amp;"*",Table2[Date Notified (Adjusted)],"&gt;="&amp;P$26,Table2[Date Notified (Adjusted)],"&lt;"&amp;Q$26,Table2[Date Review Decision Made],"",Table2[Calculated Location],"*"&amp;$D65&amp;"*")/COUNTIFS(Table2[Level of Review Required],"*"&amp;$AC$51&amp;"*",Table2[Date Notified (Adjusted)],"&gt;="&amp;P$26,Table2[Date Notified (Adjusted)],"&lt;"&amp;Q$26,Table2[Calculated Location],"*"&amp;$D65&amp;"*")</f>
        <v>#DIV/0!</v>
      </c>
      <c r="Q65" s="164" t="e">
        <f ca="1">COUNTIFS(Table2[Level of Review Required],"*"&amp;$AC$51&amp;"*",Table2[Date Notified (Adjusted)],"&gt;="&amp;Q$26,Table2[Date Notified (Adjusted)],"&lt;"&amp;R$26,Table2[Date Review Decision Made],"",Table2[Calculated Location],"*"&amp;$D65&amp;"*")/COUNTIFS(Table2[Level of Review Required],"*"&amp;$AC$51&amp;"*",Table2[Date Notified (Adjusted)],"&gt;="&amp;Q$26,Table2[Date Notified (Adjusted)],"&lt;"&amp;R$26,Table2[Calculated Location],"*"&amp;$D65&amp;"*")</f>
        <v>#DIV/0!</v>
      </c>
      <c r="R65" s="164" t="e">
        <f ca="1">COUNTIFS(Table2[Level of Review Required],"*"&amp;$AC$51&amp;"*",Table2[Date Notified (Adjusted)],"&gt;="&amp;R$26,Table2[Date Notified (Adjusted)],"&lt;"&amp;S$26,Table2[Date Review Decision Made],"",Table2[Calculated Location],"*"&amp;$D65&amp;"*")/COUNTIFS(Table2[Level of Review Required],"*"&amp;$AC$51&amp;"*",Table2[Date Notified (Adjusted)],"&gt;="&amp;R$26,Table2[Date Notified (Adjusted)],"&lt;"&amp;S$26,Table2[Calculated Location],"*"&amp;$D65&amp;"*")</f>
        <v>#DIV/0!</v>
      </c>
      <c r="S65" s="164" t="e">
        <f ca="1">COUNTIFS(Table2[Level of Review Required],"*"&amp;$AC$51&amp;"*",Table2[Date Notified (Adjusted)],"&gt;="&amp;S$26,Table2[Date Notified (Adjusted)],"&lt;"&amp;T$26,Table2[Date Review Decision Made],"",Table2[Calculated Location],"*"&amp;$D65&amp;"*")/COUNTIFS(Table2[Level of Review Required],"*"&amp;$AC$51&amp;"*",Table2[Date Notified (Adjusted)],"&gt;="&amp;S$26,Table2[Date Notified (Adjusted)],"&lt;"&amp;T$26,Table2[Calculated Location],"*"&amp;$D65&amp;"*")</f>
        <v>#DIV/0!</v>
      </c>
      <c r="T65" s="164" t="e">
        <f ca="1">COUNTIFS(Table2[Level of Review Required],"*"&amp;$AC$51&amp;"*",Table2[Date Notified (Adjusted)],"&gt;="&amp;T$26,Table2[Date Notified (Adjusted)],"&lt;"&amp;U$26,Table2[Date Review Decision Made],"",Table2[Calculated Location],"*"&amp;$D65&amp;"*")/COUNTIFS(Table2[Level of Review Required],"*"&amp;$AC$51&amp;"*",Table2[Date Notified (Adjusted)],"&gt;="&amp;T$26,Table2[Date Notified (Adjusted)],"&lt;"&amp;U$26,Table2[Calculated Location],"*"&amp;$D65&amp;"*")</f>
        <v>#DIV/0!</v>
      </c>
      <c r="U65" s="161"/>
      <c r="V65" s="161"/>
      <c r="W65" s="228">
        <f ca="1">COUNTIFS(Table2[Level of Review Required],"*"&amp;$AC$51&amp;"*",Table2[Date Notified (Adjusted)],"&gt;="&amp;E$26,Table2[Date Notified (Adjusted)],"&lt;"&amp;U$26,Table2[Calculated Location],"*"&amp;$D65&amp;"*",Table2[Date Review Decision Made],"")</f>
        <v>0</v>
      </c>
      <c r="X65" s="229" t="e">
        <f t="shared" ca="1" si="38"/>
        <v>#DIV/0!</v>
      </c>
      <c r="Y65" s="237">
        <f ca="1">COUNTIFS(Table2[Level of Review Required],"*"&amp;$AC$51&amp;"*",Table2[Date Notified (Adjusted)],"&gt;="&amp;E$26,Table2[Date Notified (Adjusted)],"&lt;"&amp;U$26,Table2[Calculated Location],"*"&amp;$D65&amp;"*")</f>
        <v>0</v>
      </c>
    </row>
    <row r="66" spans="2:29" x14ac:dyDescent="0.25">
      <c r="B66" s="222" t="s">
        <v>111</v>
      </c>
      <c r="C66" s="161"/>
      <c r="D66" s="162" t="s">
        <v>130</v>
      </c>
      <c r="E66" s="163" t="e">
        <f ca="1">COUNTIFS(Table2[Level of Review Required],"*"&amp;$AC$51&amp;"*",Table2[Date Notified (Adjusted)],"&gt;="&amp;E$26,Table2[Date Notified (Adjusted)],"&lt;"&amp;F$26,Table2[Date Review Decision Made],"",Table2[Calculated Location],"*"&amp;$D66&amp;"*")/COUNTIFS(Table2[Level of Review Required],"*"&amp;$AC$51&amp;"*",Table2[Date Notified (Adjusted)],"&gt;="&amp;E$26,Table2[Date Notified (Adjusted)],"&lt;"&amp;F$26,Table2[Calculated Location],"*"&amp;$D66&amp;"*")</f>
        <v>#DIV/0!</v>
      </c>
      <c r="F66" s="164" t="e">
        <f ca="1">COUNTIFS(Table2[Level of Review Required],"*"&amp;$AC$51&amp;"*",Table2[Date Notified (Adjusted)],"&gt;="&amp;F$26,Table2[Date Notified (Adjusted)],"&lt;"&amp;G$26,Table2[Date Review Decision Made],"",Table2[Calculated Location],"*"&amp;$D66&amp;"*")/COUNTIFS(Table2[Level of Review Required],"*"&amp;$AC$51&amp;"*",Table2[Date Notified (Adjusted)],"&gt;="&amp;F$26,Table2[Date Notified (Adjusted)],"&lt;"&amp;G$26,Table2[Calculated Location],"*"&amp;$D66&amp;"*")</f>
        <v>#DIV/0!</v>
      </c>
      <c r="G66" s="164" t="e">
        <f ca="1">COUNTIFS(Table2[Level of Review Required],"*"&amp;$AC$51&amp;"*",Table2[Date Notified (Adjusted)],"&gt;="&amp;G$26,Table2[Date Notified (Adjusted)],"&lt;"&amp;H$26,Table2[Date Review Decision Made],"",Table2[Calculated Location],"*"&amp;$D66&amp;"*")/COUNTIFS(Table2[Level of Review Required],"*"&amp;$AC$51&amp;"*",Table2[Date Notified (Adjusted)],"&gt;="&amp;G$26,Table2[Date Notified (Adjusted)],"&lt;"&amp;H$26,Table2[Calculated Location],"*"&amp;$D66&amp;"*")</f>
        <v>#DIV/0!</v>
      </c>
      <c r="H66" s="164" t="e">
        <f ca="1">COUNTIFS(Table2[Level of Review Required],"*"&amp;$AC$51&amp;"*",Table2[Date Notified (Adjusted)],"&gt;="&amp;H$26,Table2[Date Notified (Adjusted)],"&lt;"&amp;I$26,Table2[Date Review Decision Made],"",Table2[Calculated Location],"*"&amp;$D66&amp;"*")/COUNTIFS(Table2[Level of Review Required],"*"&amp;$AC$51&amp;"*",Table2[Date Notified (Adjusted)],"&gt;="&amp;H$26,Table2[Date Notified (Adjusted)],"&lt;"&amp;I$26,Table2[Calculated Location],"*"&amp;$D66&amp;"*")</f>
        <v>#DIV/0!</v>
      </c>
      <c r="I66" s="164" t="e">
        <f ca="1">COUNTIFS(Table2[Level of Review Required],"*"&amp;$AC$51&amp;"*",Table2[Date Notified (Adjusted)],"&gt;="&amp;I$26,Table2[Date Notified (Adjusted)],"&lt;"&amp;J$26,Table2[Date Review Decision Made],"",Table2[Calculated Location],"*"&amp;$D66&amp;"*")/COUNTIFS(Table2[Level of Review Required],"*"&amp;$AC$51&amp;"*",Table2[Date Notified (Adjusted)],"&gt;="&amp;I$26,Table2[Date Notified (Adjusted)],"&lt;"&amp;J$26,Table2[Calculated Location],"*"&amp;$D66&amp;"*")</f>
        <v>#DIV/0!</v>
      </c>
      <c r="J66" s="164" t="e">
        <f ca="1">COUNTIFS(Table2[Level of Review Required],"*"&amp;$AC$51&amp;"*",Table2[Date Notified (Adjusted)],"&gt;="&amp;J$26,Table2[Date Notified (Adjusted)],"&lt;"&amp;K$26,Table2[Date Review Decision Made],"",Table2[Calculated Location],"*"&amp;$D66&amp;"*")/COUNTIFS(Table2[Level of Review Required],"*"&amp;$AC$51&amp;"*",Table2[Date Notified (Adjusted)],"&gt;="&amp;J$26,Table2[Date Notified (Adjusted)],"&lt;"&amp;K$26,Table2[Calculated Location],"*"&amp;$D66&amp;"*")</f>
        <v>#DIV/0!</v>
      </c>
      <c r="K66" s="164" t="e">
        <f ca="1">COUNTIFS(Table2[Level of Review Required],"*"&amp;$AC$51&amp;"*",Table2[Date Notified (Adjusted)],"&gt;="&amp;K$26,Table2[Date Notified (Adjusted)],"&lt;"&amp;L$26,Table2[Date Review Decision Made],"",Table2[Calculated Location],"*"&amp;$D66&amp;"*")/COUNTIFS(Table2[Level of Review Required],"*"&amp;$AC$51&amp;"*",Table2[Date Notified (Adjusted)],"&gt;="&amp;K$26,Table2[Date Notified (Adjusted)],"&lt;"&amp;L$26,Table2[Calculated Location],"*"&amp;$D66&amp;"*")</f>
        <v>#DIV/0!</v>
      </c>
      <c r="L66" s="164" t="e">
        <f ca="1">COUNTIFS(Table2[Level of Review Required],"*"&amp;$AC$51&amp;"*",Table2[Date Notified (Adjusted)],"&gt;="&amp;L$26,Table2[Date Notified (Adjusted)],"&lt;"&amp;M$26,Table2[Date Review Decision Made],"",Table2[Calculated Location],"*"&amp;$D66&amp;"*")/COUNTIFS(Table2[Level of Review Required],"*"&amp;$AC$51&amp;"*",Table2[Date Notified (Adjusted)],"&gt;="&amp;L$26,Table2[Date Notified (Adjusted)],"&lt;"&amp;M$26,Table2[Calculated Location],"*"&amp;$D66&amp;"*")</f>
        <v>#DIV/0!</v>
      </c>
      <c r="M66" s="164" t="e">
        <f ca="1">COUNTIFS(Table2[Level of Review Required],"*"&amp;$AC$51&amp;"*",Table2[Date Notified (Adjusted)],"&gt;="&amp;M$26,Table2[Date Notified (Adjusted)],"&lt;"&amp;N$26,Table2[Date Review Decision Made],"",Table2[Calculated Location],"*"&amp;$D66&amp;"*")/COUNTIFS(Table2[Level of Review Required],"*"&amp;$AC$51&amp;"*",Table2[Date Notified (Adjusted)],"&gt;="&amp;M$26,Table2[Date Notified (Adjusted)],"&lt;"&amp;N$26,Table2[Calculated Location],"*"&amp;$D66&amp;"*")</f>
        <v>#DIV/0!</v>
      </c>
      <c r="N66" s="164" t="e">
        <f ca="1">COUNTIFS(Table2[Level of Review Required],"*"&amp;$AC$51&amp;"*",Table2[Date Notified (Adjusted)],"&gt;="&amp;N$26,Table2[Date Notified (Adjusted)],"&lt;"&amp;O$26,Table2[Date Review Decision Made],"",Table2[Calculated Location],"*"&amp;$D66&amp;"*")/COUNTIFS(Table2[Level of Review Required],"*"&amp;$AC$51&amp;"*",Table2[Date Notified (Adjusted)],"&gt;="&amp;N$26,Table2[Date Notified (Adjusted)],"&lt;"&amp;O$26,Table2[Calculated Location],"*"&amp;$D66&amp;"*")</f>
        <v>#DIV/0!</v>
      </c>
      <c r="O66" s="164" t="e">
        <f ca="1">COUNTIFS(Table2[Level of Review Required],"*"&amp;$AC$51&amp;"*",Table2[Date Notified (Adjusted)],"&gt;="&amp;O$26,Table2[Date Notified (Adjusted)],"&lt;"&amp;P$26,Table2[Date Review Decision Made],"",Table2[Calculated Location],"*"&amp;$D66&amp;"*")/COUNTIFS(Table2[Level of Review Required],"*"&amp;$AC$51&amp;"*",Table2[Date Notified (Adjusted)],"&gt;="&amp;O$26,Table2[Date Notified (Adjusted)],"&lt;"&amp;P$26,Table2[Calculated Location],"*"&amp;$D66&amp;"*")</f>
        <v>#DIV/0!</v>
      </c>
      <c r="P66" s="164" t="e">
        <f ca="1">COUNTIFS(Table2[Level of Review Required],"*"&amp;$AC$51&amp;"*",Table2[Date Notified (Adjusted)],"&gt;="&amp;P$26,Table2[Date Notified (Adjusted)],"&lt;"&amp;Q$26,Table2[Date Review Decision Made],"",Table2[Calculated Location],"*"&amp;$D66&amp;"*")/COUNTIFS(Table2[Level of Review Required],"*"&amp;$AC$51&amp;"*",Table2[Date Notified (Adjusted)],"&gt;="&amp;P$26,Table2[Date Notified (Adjusted)],"&lt;"&amp;Q$26,Table2[Calculated Location],"*"&amp;$D66&amp;"*")</f>
        <v>#DIV/0!</v>
      </c>
      <c r="Q66" s="164" t="e">
        <f ca="1">COUNTIFS(Table2[Level of Review Required],"*"&amp;$AC$51&amp;"*",Table2[Date Notified (Adjusted)],"&gt;="&amp;Q$26,Table2[Date Notified (Adjusted)],"&lt;"&amp;R$26,Table2[Date Review Decision Made],"",Table2[Calculated Location],"*"&amp;$D66&amp;"*")/COUNTIFS(Table2[Level of Review Required],"*"&amp;$AC$51&amp;"*",Table2[Date Notified (Adjusted)],"&gt;="&amp;Q$26,Table2[Date Notified (Adjusted)],"&lt;"&amp;R$26,Table2[Calculated Location],"*"&amp;$D66&amp;"*")</f>
        <v>#DIV/0!</v>
      </c>
      <c r="R66" s="164" t="e">
        <f ca="1">COUNTIFS(Table2[Level of Review Required],"*"&amp;$AC$51&amp;"*",Table2[Date Notified (Adjusted)],"&gt;="&amp;R$26,Table2[Date Notified (Adjusted)],"&lt;"&amp;S$26,Table2[Date Review Decision Made],"",Table2[Calculated Location],"*"&amp;$D66&amp;"*")/COUNTIFS(Table2[Level of Review Required],"*"&amp;$AC$51&amp;"*",Table2[Date Notified (Adjusted)],"&gt;="&amp;R$26,Table2[Date Notified (Adjusted)],"&lt;"&amp;S$26,Table2[Calculated Location],"*"&amp;$D66&amp;"*")</f>
        <v>#DIV/0!</v>
      </c>
      <c r="S66" s="164" t="e">
        <f ca="1">COUNTIFS(Table2[Level of Review Required],"*"&amp;$AC$51&amp;"*",Table2[Date Notified (Adjusted)],"&gt;="&amp;S$26,Table2[Date Notified (Adjusted)],"&lt;"&amp;T$26,Table2[Date Review Decision Made],"",Table2[Calculated Location],"*"&amp;$D66&amp;"*")/COUNTIFS(Table2[Level of Review Required],"*"&amp;$AC$51&amp;"*",Table2[Date Notified (Adjusted)],"&gt;="&amp;S$26,Table2[Date Notified (Adjusted)],"&lt;"&amp;T$26,Table2[Calculated Location],"*"&amp;$D66&amp;"*")</f>
        <v>#DIV/0!</v>
      </c>
      <c r="T66" s="164" t="e">
        <f ca="1">COUNTIFS(Table2[Level of Review Required],"*"&amp;$AC$51&amp;"*",Table2[Date Notified (Adjusted)],"&gt;="&amp;T$26,Table2[Date Notified (Adjusted)],"&lt;"&amp;U$26,Table2[Date Review Decision Made],"",Table2[Calculated Location],"*"&amp;$D66&amp;"*")/COUNTIFS(Table2[Level of Review Required],"*"&amp;$AC$51&amp;"*",Table2[Date Notified (Adjusted)],"&gt;="&amp;T$26,Table2[Date Notified (Adjusted)],"&lt;"&amp;U$26,Table2[Calculated Location],"*"&amp;$D66&amp;"*")</f>
        <v>#DIV/0!</v>
      </c>
      <c r="U66" s="161"/>
      <c r="V66" s="161"/>
      <c r="W66" s="228">
        <f ca="1">COUNTIFS(Table2[Level of Review Required],"*"&amp;$AC$51&amp;"*",Table2[Date Notified (Adjusted)],"&gt;="&amp;E$26,Table2[Date Notified (Adjusted)],"&lt;"&amp;U$26,Table2[Calculated Location],"*"&amp;$D66&amp;"*",Table2[Date Review Decision Made],"")</f>
        <v>0</v>
      </c>
      <c r="X66" s="229" t="e">
        <f t="shared" ca="1" si="38"/>
        <v>#DIV/0!</v>
      </c>
      <c r="Y66" s="237">
        <f ca="1">COUNTIFS(Table2[Level of Review Required],"*"&amp;$AC$51&amp;"*",Table2[Date Notified (Adjusted)],"&gt;="&amp;E$26,Table2[Date Notified (Adjusted)],"&lt;"&amp;U$26,Table2[Calculated Location],"*"&amp;$D66&amp;"*")</f>
        <v>0</v>
      </c>
    </row>
    <row r="67" spans="2:29" x14ac:dyDescent="0.25">
      <c r="B67" s="222" t="s">
        <v>112</v>
      </c>
      <c r="C67" s="161"/>
      <c r="D67" s="162" t="s">
        <v>131</v>
      </c>
      <c r="E67" s="163" t="e">
        <f ca="1">COUNTIFS(Table2[Level of Review Required],"*"&amp;$AC$51&amp;"*",Table2[Date Notified (Adjusted)],"&gt;="&amp;E$26,Table2[Date Notified (Adjusted)],"&lt;"&amp;F$26,Table2[Date Review Decision Made],"",Table2[Calculated Location],"*"&amp;$D67&amp;"*")/COUNTIFS(Table2[Level of Review Required],"*"&amp;$AC$51&amp;"*",Table2[Date Notified (Adjusted)],"&gt;="&amp;E$26,Table2[Date Notified (Adjusted)],"&lt;"&amp;F$26,Table2[Calculated Location],"*"&amp;$D67&amp;"*")</f>
        <v>#DIV/0!</v>
      </c>
      <c r="F67" s="164" t="e">
        <f ca="1">COUNTIFS(Table2[Level of Review Required],"*"&amp;$AC$51&amp;"*",Table2[Date Notified (Adjusted)],"&gt;="&amp;F$26,Table2[Date Notified (Adjusted)],"&lt;"&amp;G$26,Table2[Date Review Decision Made],"",Table2[Calculated Location],"*"&amp;$D67&amp;"*")/COUNTIFS(Table2[Level of Review Required],"*"&amp;$AC$51&amp;"*",Table2[Date Notified (Adjusted)],"&gt;="&amp;F$26,Table2[Date Notified (Adjusted)],"&lt;"&amp;G$26,Table2[Calculated Location],"*"&amp;$D67&amp;"*")</f>
        <v>#DIV/0!</v>
      </c>
      <c r="G67" s="164" t="e">
        <f ca="1">COUNTIFS(Table2[Level of Review Required],"*"&amp;$AC$51&amp;"*",Table2[Date Notified (Adjusted)],"&gt;="&amp;G$26,Table2[Date Notified (Adjusted)],"&lt;"&amp;H$26,Table2[Date Review Decision Made],"",Table2[Calculated Location],"*"&amp;$D67&amp;"*")/COUNTIFS(Table2[Level of Review Required],"*"&amp;$AC$51&amp;"*",Table2[Date Notified (Adjusted)],"&gt;="&amp;G$26,Table2[Date Notified (Adjusted)],"&lt;"&amp;H$26,Table2[Calculated Location],"*"&amp;$D67&amp;"*")</f>
        <v>#DIV/0!</v>
      </c>
      <c r="H67" s="164" t="e">
        <f ca="1">COUNTIFS(Table2[Level of Review Required],"*"&amp;$AC$51&amp;"*",Table2[Date Notified (Adjusted)],"&gt;="&amp;H$26,Table2[Date Notified (Adjusted)],"&lt;"&amp;I$26,Table2[Date Review Decision Made],"",Table2[Calculated Location],"*"&amp;$D67&amp;"*")/COUNTIFS(Table2[Level of Review Required],"*"&amp;$AC$51&amp;"*",Table2[Date Notified (Adjusted)],"&gt;="&amp;H$26,Table2[Date Notified (Adjusted)],"&lt;"&amp;I$26,Table2[Calculated Location],"*"&amp;$D67&amp;"*")</f>
        <v>#DIV/0!</v>
      </c>
      <c r="I67" s="164" t="e">
        <f ca="1">COUNTIFS(Table2[Level of Review Required],"*"&amp;$AC$51&amp;"*",Table2[Date Notified (Adjusted)],"&gt;="&amp;I$26,Table2[Date Notified (Adjusted)],"&lt;"&amp;J$26,Table2[Date Review Decision Made],"",Table2[Calculated Location],"*"&amp;$D67&amp;"*")/COUNTIFS(Table2[Level of Review Required],"*"&amp;$AC$51&amp;"*",Table2[Date Notified (Adjusted)],"&gt;="&amp;I$26,Table2[Date Notified (Adjusted)],"&lt;"&amp;J$26,Table2[Calculated Location],"*"&amp;$D67&amp;"*")</f>
        <v>#DIV/0!</v>
      </c>
      <c r="J67" s="164" t="e">
        <f ca="1">COUNTIFS(Table2[Level of Review Required],"*"&amp;$AC$51&amp;"*",Table2[Date Notified (Adjusted)],"&gt;="&amp;J$26,Table2[Date Notified (Adjusted)],"&lt;"&amp;K$26,Table2[Date Review Decision Made],"",Table2[Calculated Location],"*"&amp;$D67&amp;"*")/COUNTIFS(Table2[Level of Review Required],"*"&amp;$AC$51&amp;"*",Table2[Date Notified (Adjusted)],"&gt;="&amp;J$26,Table2[Date Notified (Adjusted)],"&lt;"&amp;K$26,Table2[Calculated Location],"*"&amp;$D67&amp;"*")</f>
        <v>#DIV/0!</v>
      </c>
      <c r="K67" s="164" t="e">
        <f ca="1">COUNTIFS(Table2[Level of Review Required],"*"&amp;$AC$51&amp;"*",Table2[Date Notified (Adjusted)],"&gt;="&amp;K$26,Table2[Date Notified (Adjusted)],"&lt;"&amp;L$26,Table2[Date Review Decision Made],"",Table2[Calculated Location],"*"&amp;$D67&amp;"*")/COUNTIFS(Table2[Level of Review Required],"*"&amp;$AC$51&amp;"*",Table2[Date Notified (Adjusted)],"&gt;="&amp;K$26,Table2[Date Notified (Adjusted)],"&lt;"&amp;L$26,Table2[Calculated Location],"*"&amp;$D67&amp;"*")</f>
        <v>#DIV/0!</v>
      </c>
      <c r="L67" s="164" t="e">
        <f ca="1">COUNTIFS(Table2[Level of Review Required],"*"&amp;$AC$51&amp;"*",Table2[Date Notified (Adjusted)],"&gt;="&amp;L$26,Table2[Date Notified (Adjusted)],"&lt;"&amp;M$26,Table2[Date Review Decision Made],"",Table2[Calculated Location],"*"&amp;$D67&amp;"*")/COUNTIFS(Table2[Level of Review Required],"*"&amp;$AC$51&amp;"*",Table2[Date Notified (Adjusted)],"&gt;="&amp;L$26,Table2[Date Notified (Adjusted)],"&lt;"&amp;M$26,Table2[Calculated Location],"*"&amp;$D67&amp;"*")</f>
        <v>#DIV/0!</v>
      </c>
      <c r="M67" s="164" t="e">
        <f ca="1">COUNTIFS(Table2[Level of Review Required],"*"&amp;$AC$51&amp;"*",Table2[Date Notified (Adjusted)],"&gt;="&amp;M$26,Table2[Date Notified (Adjusted)],"&lt;"&amp;N$26,Table2[Date Review Decision Made],"",Table2[Calculated Location],"*"&amp;$D67&amp;"*")/COUNTIFS(Table2[Level of Review Required],"*"&amp;$AC$51&amp;"*",Table2[Date Notified (Adjusted)],"&gt;="&amp;M$26,Table2[Date Notified (Adjusted)],"&lt;"&amp;N$26,Table2[Calculated Location],"*"&amp;$D67&amp;"*")</f>
        <v>#DIV/0!</v>
      </c>
      <c r="N67" s="164" t="e">
        <f ca="1">COUNTIFS(Table2[Level of Review Required],"*"&amp;$AC$51&amp;"*",Table2[Date Notified (Adjusted)],"&gt;="&amp;N$26,Table2[Date Notified (Adjusted)],"&lt;"&amp;O$26,Table2[Date Review Decision Made],"",Table2[Calculated Location],"*"&amp;$D67&amp;"*")/COUNTIFS(Table2[Level of Review Required],"*"&amp;$AC$51&amp;"*",Table2[Date Notified (Adjusted)],"&gt;="&amp;N$26,Table2[Date Notified (Adjusted)],"&lt;"&amp;O$26,Table2[Calculated Location],"*"&amp;$D67&amp;"*")</f>
        <v>#DIV/0!</v>
      </c>
      <c r="O67" s="164" t="e">
        <f ca="1">COUNTIFS(Table2[Level of Review Required],"*"&amp;$AC$51&amp;"*",Table2[Date Notified (Adjusted)],"&gt;="&amp;O$26,Table2[Date Notified (Adjusted)],"&lt;"&amp;P$26,Table2[Date Review Decision Made],"",Table2[Calculated Location],"*"&amp;$D67&amp;"*")/COUNTIFS(Table2[Level of Review Required],"*"&amp;$AC$51&amp;"*",Table2[Date Notified (Adjusted)],"&gt;="&amp;O$26,Table2[Date Notified (Adjusted)],"&lt;"&amp;P$26,Table2[Calculated Location],"*"&amp;$D67&amp;"*")</f>
        <v>#DIV/0!</v>
      </c>
      <c r="P67" s="164" t="e">
        <f ca="1">COUNTIFS(Table2[Level of Review Required],"*"&amp;$AC$51&amp;"*",Table2[Date Notified (Adjusted)],"&gt;="&amp;P$26,Table2[Date Notified (Adjusted)],"&lt;"&amp;Q$26,Table2[Date Review Decision Made],"",Table2[Calculated Location],"*"&amp;$D67&amp;"*")/COUNTIFS(Table2[Level of Review Required],"*"&amp;$AC$51&amp;"*",Table2[Date Notified (Adjusted)],"&gt;="&amp;P$26,Table2[Date Notified (Adjusted)],"&lt;"&amp;Q$26,Table2[Calculated Location],"*"&amp;$D67&amp;"*")</f>
        <v>#DIV/0!</v>
      </c>
      <c r="Q67" s="164" t="e">
        <f ca="1">COUNTIFS(Table2[Level of Review Required],"*"&amp;$AC$51&amp;"*",Table2[Date Notified (Adjusted)],"&gt;="&amp;Q$26,Table2[Date Notified (Adjusted)],"&lt;"&amp;R$26,Table2[Date Review Decision Made],"",Table2[Calculated Location],"*"&amp;$D67&amp;"*")/COUNTIFS(Table2[Level of Review Required],"*"&amp;$AC$51&amp;"*",Table2[Date Notified (Adjusted)],"&gt;="&amp;Q$26,Table2[Date Notified (Adjusted)],"&lt;"&amp;R$26,Table2[Calculated Location],"*"&amp;$D67&amp;"*")</f>
        <v>#DIV/0!</v>
      </c>
      <c r="R67" s="164" t="e">
        <f ca="1">COUNTIFS(Table2[Level of Review Required],"*"&amp;$AC$51&amp;"*",Table2[Date Notified (Adjusted)],"&gt;="&amp;R$26,Table2[Date Notified (Adjusted)],"&lt;"&amp;S$26,Table2[Date Review Decision Made],"",Table2[Calculated Location],"*"&amp;$D67&amp;"*")/COUNTIFS(Table2[Level of Review Required],"*"&amp;$AC$51&amp;"*",Table2[Date Notified (Adjusted)],"&gt;="&amp;R$26,Table2[Date Notified (Adjusted)],"&lt;"&amp;S$26,Table2[Calculated Location],"*"&amp;$D67&amp;"*")</f>
        <v>#DIV/0!</v>
      </c>
      <c r="S67" s="164" t="e">
        <f ca="1">COUNTIFS(Table2[Level of Review Required],"*"&amp;$AC$51&amp;"*",Table2[Date Notified (Adjusted)],"&gt;="&amp;S$26,Table2[Date Notified (Adjusted)],"&lt;"&amp;T$26,Table2[Date Review Decision Made],"",Table2[Calculated Location],"*"&amp;$D67&amp;"*")/COUNTIFS(Table2[Level of Review Required],"*"&amp;$AC$51&amp;"*",Table2[Date Notified (Adjusted)],"&gt;="&amp;S$26,Table2[Date Notified (Adjusted)],"&lt;"&amp;T$26,Table2[Calculated Location],"*"&amp;$D67&amp;"*")</f>
        <v>#DIV/0!</v>
      </c>
      <c r="T67" s="164" t="e">
        <f ca="1">COUNTIFS(Table2[Level of Review Required],"*"&amp;$AC$51&amp;"*",Table2[Date Notified (Adjusted)],"&gt;="&amp;T$26,Table2[Date Notified (Adjusted)],"&lt;"&amp;U$26,Table2[Date Review Decision Made],"",Table2[Calculated Location],"*"&amp;$D67&amp;"*")/COUNTIFS(Table2[Level of Review Required],"*"&amp;$AC$51&amp;"*",Table2[Date Notified (Adjusted)],"&gt;="&amp;T$26,Table2[Date Notified (Adjusted)],"&lt;"&amp;U$26,Table2[Calculated Location],"*"&amp;$D67&amp;"*")</f>
        <v>#DIV/0!</v>
      </c>
      <c r="U67" s="161"/>
      <c r="V67" s="161"/>
      <c r="W67" s="228">
        <f ca="1">COUNTIFS(Table2[Level of Review Required],"*"&amp;$AC$51&amp;"*",Table2[Date Notified (Adjusted)],"&gt;="&amp;E$26,Table2[Date Notified (Adjusted)],"&lt;"&amp;U$26,Table2[Calculated Location],"*"&amp;$D67&amp;"*",Table2[Date Review Decision Made],"")</f>
        <v>0</v>
      </c>
      <c r="X67" s="229" t="e">
        <f t="shared" ca="1" si="38"/>
        <v>#DIV/0!</v>
      </c>
      <c r="Y67" s="237">
        <f ca="1">COUNTIFS(Table2[Level of Review Required],"*"&amp;$AC$51&amp;"*",Table2[Date Notified (Adjusted)],"&gt;="&amp;E$26,Table2[Date Notified (Adjusted)],"&lt;"&amp;U$26,Table2[Calculated Location],"*"&amp;$D67&amp;"*")</f>
        <v>0</v>
      </c>
    </row>
    <row r="68" spans="2:29" x14ac:dyDescent="0.25">
      <c r="B68" s="222" t="s">
        <v>113</v>
      </c>
      <c r="C68" s="161"/>
      <c r="D68" s="162" t="s">
        <v>132</v>
      </c>
      <c r="E68" s="163" t="e">
        <f ca="1">COUNTIFS(Table2[Level of Review Required],"*"&amp;$AC$51&amp;"*",Table2[Date Notified (Adjusted)],"&gt;="&amp;E$26,Table2[Date Notified (Adjusted)],"&lt;"&amp;F$26,Table2[Date Review Decision Made],"",Table2[Calculated Location],"*"&amp;$D68&amp;"*")/COUNTIFS(Table2[Level of Review Required],"*"&amp;$AC$51&amp;"*",Table2[Date Notified (Adjusted)],"&gt;="&amp;E$26,Table2[Date Notified (Adjusted)],"&lt;"&amp;F$26,Table2[Calculated Location],"*"&amp;$D68&amp;"*")</f>
        <v>#DIV/0!</v>
      </c>
      <c r="F68" s="164" t="e">
        <f ca="1">COUNTIFS(Table2[Level of Review Required],"*"&amp;$AC$51&amp;"*",Table2[Date Notified (Adjusted)],"&gt;="&amp;F$26,Table2[Date Notified (Adjusted)],"&lt;"&amp;G$26,Table2[Date Review Decision Made],"",Table2[Calculated Location],"*"&amp;$D68&amp;"*")/COUNTIFS(Table2[Level of Review Required],"*"&amp;$AC$51&amp;"*",Table2[Date Notified (Adjusted)],"&gt;="&amp;F$26,Table2[Date Notified (Adjusted)],"&lt;"&amp;G$26,Table2[Calculated Location],"*"&amp;$D68&amp;"*")</f>
        <v>#DIV/0!</v>
      </c>
      <c r="G68" s="164" t="e">
        <f ca="1">COUNTIFS(Table2[Level of Review Required],"*"&amp;$AC$51&amp;"*",Table2[Date Notified (Adjusted)],"&gt;="&amp;G$26,Table2[Date Notified (Adjusted)],"&lt;"&amp;H$26,Table2[Date Review Decision Made],"",Table2[Calculated Location],"*"&amp;$D68&amp;"*")/COUNTIFS(Table2[Level of Review Required],"*"&amp;$AC$51&amp;"*",Table2[Date Notified (Adjusted)],"&gt;="&amp;G$26,Table2[Date Notified (Adjusted)],"&lt;"&amp;H$26,Table2[Calculated Location],"*"&amp;$D68&amp;"*")</f>
        <v>#DIV/0!</v>
      </c>
      <c r="H68" s="164" t="e">
        <f ca="1">COUNTIFS(Table2[Level of Review Required],"*"&amp;$AC$51&amp;"*",Table2[Date Notified (Adjusted)],"&gt;="&amp;H$26,Table2[Date Notified (Adjusted)],"&lt;"&amp;I$26,Table2[Date Review Decision Made],"",Table2[Calculated Location],"*"&amp;$D68&amp;"*")/COUNTIFS(Table2[Level of Review Required],"*"&amp;$AC$51&amp;"*",Table2[Date Notified (Adjusted)],"&gt;="&amp;H$26,Table2[Date Notified (Adjusted)],"&lt;"&amp;I$26,Table2[Calculated Location],"*"&amp;$D68&amp;"*")</f>
        <v>#DIV/0!</v>
      </c>
      <c r="I68" s="164" t="e">
        <f ca="1">COUNTIFS(Table2[Level of Review Required],"*"&amp;$AC$51&amp;"*",Table2[Date Notified (Adjusted)],"&gt;="&amp;I$26,Table2[Date Notified (Adjusted)],"&lt;"&amp;J$26,Table2[Date Review Decision Made],"",Table2[Calculated Location],"*"&amp;$D68&amp;"*")/COUNTIFS(Table2[Level of Review Required],"*"&amp;$AC$51&amp;"*",Table2[Date Notified (Adjusted)],"&gt;="&amp;I$26,Table2[Date Notified (Adjusted)],"&lt;"&amp;J$26,Table2[Calculated Location],"*"&amp;$D68&amp;"*")</f>
        <v>#DIV/0!</v>
      </c>
      <c r="J68" s="164" t="e">
        <f ca="1">COUNTIFS(Table2[Level of Review Required],"*"&amp;$AC$51&amp;"*",Table2[Date Notified (Adjusted)],"&gt;="&amp;J$26,Table2[Date Notified (Adjusted)],"&lt;"&amp;K$26,Table2[Date Review Decision Made],"",Table2[Calculated Location],"*"&amp;$D68&amp;"*")/COUNTIFS(Table2[Level of Review Required],"*"&amp;$AC$51&amp;"*",Table2[Date Notified (Adjusted)],"&gt;="&amp;J$26,Table2[Date Notified (Adjusted)],"&lt;"&amp;K$26,Table2[Calculated Location],"*"&amp;$D68&amp;"*")</f>
        <v>#DIV/0!</v>
      </c>
      <c r="K68" s="164" t="e">
        <f ca="1">COUNTIFS(Table2[Level of Review Required],"*"&amp;$AC$51&amp;"*",Table2[Date Notified (Adjusted)],"&gt;="&amp;K$26,Table2[Date Notified (Adjusted)],"&lt;"&amp;L$26,Table2[Date Review Decision Made],"",Table2[Calculated Location],"*"&amp;$D68&amp;"*")/COUNTIFS(Table2[Level of Review Required],"*"&amp;$AC$51&amp;"*",Table2[Date Notified (Adjusted)],"&gt;="&amp;K$26,Table2[Date Notified (Adjusted)],"&lt;"&amp;L$26,Table2[Calculated Location],"*"&amp;$D68&amp;"*")</f>
        <v>#DIV/0!</v>
      </c>
      <c r="L68" s="164" t="e">
        <f ca="1">COUNTIFS(Table2[Level of Review Required],"*"&amp;$AC$51&amp;"*",Table2[Date Notified (Adjusted)],"&gt;="&amp;L$26,Table2[Date Notified (Adjusted)],"&lt;"&amp;M$26,Table2[Date Review Decision Made],"",Table2[Calculated Location],"*"&amp;$D68&amp;"*")/COUNTIFS(Table2[Level of Review Required],"*"&amp;$AC$51&amp;"*",Table2[Date Notified (Adjusted)],"&gt;="&amp;L$26,Table2[Date Notified (Adjusted)],"&lt;"&amp;M$26,Table2[Calculated Location],"*"&amp;$D68&amp;"*")</f>
        <v>#DIV/0!</v>
      </c>
      <c r="M68" s="164" t="e">
        <f ca="1">COUNTIFS(Table2[Level of Review Required],"*"&amp;$AC$51&amp;"*",Table2[Date Notified (Adjusted)],"&gt;="&amp;M$26,Table2[Date Notified (Adjusted)],"&lt;"&amp;N$26,Table2[Date Review Decision Made],"",Table2[Calculated Location],"*"&amp;$D68&amp;"*")/COUNTIFS(Table2[Level of Review Required],"*"&amp;$AC$51&amp;"*",Table2[Date Notified (Adjusted)],"&gt;="&amp;M$26,Table2[Date Notified (Adjusted)],"&lt;"&amp;N$26,Table2[Calculated Location],"*"&amp;$D68&amp;"*")</f>
        <v>#DIV/0!</v>
      </c>
      <c r="N68" s="164" t="e">
        <f ca="1">COUNTIFS(Table2[Level of Review Required],"*"&amp;$AC$51&amp;"*",Table2[Date Notified (Adjusted)],"&gt;="&amp;N$26,Table2[Date Notified (Adjusted)],"&lt;"&amp;O$26,Table2[Date Review Decision Made],"",Table2[Calculated Location],"*"&amp;$D68&amp;"*")/COUNTIFS(Table2[Level of Review Required],"*"&amp;$AC$51&amp;"*",Table2[Date Notified (Adjusted)],"&gt;="&amp;N$26,Table2[Date Notified (Adjusted)],"&lt;"&amp;O$26,Table2[Calculated Location],"*"&amp;$D68&amp;"*")</f>
        <v>#DIV/0!</v>
      </c>
      <c r="O68" s="164" t="e">
        <f ca="1">COUNTIFS(Table2[Level of Review Required],"*"&amp;$AC$51&amp;"*",Table2[Date Notified (Adjusted)],"&gt;="&amp;O$26,Table2[Date Notified (Adjusted)],"&lt;"&amp;P$26,Table2[Date Review Decision Made],"",Table2[Calculated Location],"*"&amp;$D68&amp;"*")/COUNTIFS(Table2[Level of Review Required],"*"&amp;$AC$51&amp;"*",Table2[Date Notified (Adjusted)],"&gt;="&amp;O$26,Table2[Date Notified (Adjusted)],"&lt;"&amp;P$26,Table2[Calculated Location],"*"&amp;$D68&amp;"*")</f>
        <v>#DIV/0!</v>
      </c>
      <c r="P68" s="164" t="e">
        <f ca="1">COUNTIFS(Table2[Level of Review Required],"*"&amp;$AC$51&amp;"*",Table2[Date Notified (Adjusted)],"&gt;="&amp;P$26,Table2[Date Notified (Adjusted)],"&lt;"&amp;Q$26,Table2[Date Review Decision Made],"",Table2[Calculated Location],"*"&amp;$D68&amp;"*")/COUNTIFS(Table2[Level of Review Required],"*"&amp;$AC$51&amp;"*",Table2[Date Notified (Adjusted)],"&gt;="&amp;P$26,Table2[Date Notified (Adjusted)],"&lt;"&amp;Q$26,Table2[Calculated Location],"*"&amp;$D68&amp;"*")</f>
        <v>#DIV/0!</v>
      </c>
      <c r="Q68" s="164" t="e">
        <f ca="1">COUNTIFS(Table2[Level of Review Required],"*"&amp;$AC$51&amp;"*",Table2[Date Notified (Adjusted)],"&gt;="&amp;Q$26,Table2[Date Notified (Adjusted)],"&lt;"&amp;R$26,Table2[Date Review Decision Made],"",Table2[Calculated Location],"*"&amp;$D68&amp;"*")/COUNTIFS(Table2[Level of Review Required],"*"&amp;$AC$51&amp;"*",Table2[Date Notified (Adjusted)],"&gt;="&amp;Q$26,Table2[Date Notified (Adjusted)],"&lt;"&amp;R$26,Table2[Calculated Location],"*"&amp;$D68&amp;"*")</f>
        <v>#DIV/0!</v>
      </c>
      <c r="R68" s="164" t="e">
        <f ca="1">COUNTIFS(Table2[Level of Review Required],"*"&amp;$AC$51&amp;"*",Table2[Date Notified (Adjusted)],"&gt;="&amp;R$26,Table2[Date Notified (Adjusted)],"&lt;"&amp;S$26,Table2[Date Review Decision Made],"",Table2[Calculated Location],"*"&amp;$D68&amp;"*")/COUNTIFS(Table2[Level of Review Required],"*"&amp;$AC$51&amp;"*",Table2[Date Notified (Adjusted)],"&gt;="&amp;R$26,Table2[Date Notified (Adjusted)],"&lt;"&amp;S$26,Table2[Calculated Location],"*"&amp;$D68&amp;"*")</f>
        <v>#DIV/0!</v>
      </c>
      <c r="S68" s="164" t="e">
        <f ca="1">COUNTIFS(Table2[Level of Review Required],"*"&amp;$AC$51&amp;"*",Table2[Date Notified (Adjusted)],"&gt;="&amp;S$26,Table2[Date Notified (Adjusted)],"&lt;"&amp;T$26,Table2[Date Review Decision Made],"",Table2[Calculated Location],"*"&amp;$D68&amp;"*")/COUNTIFS(Table2[Level of Review Required],"*"&amp;$AC$51&amp;"*",Table2[Date Notified (Adjusted)],"&gt;="&amp;S$26,Table2[Date Notified (Adjusted)],"&lt;"&amp;T$26,Table2[Calculated Location],"*"&amp;$D68&amp;"*")</f>
        <v>#DIV/0!</v>
      </c>
      <c r="T68" s="164" t="e">
        <f ca="1">COUNTIFS(Table2[Level of Review Required],"*"&amp;$AC$51&amp;"*",Table2[Date Notified (Adjusted)],"&gt;="&amp;T$26,Table2[Date Notified (Adjusted)],"&lt;"&amp;U$26,Table2[Date Review Decision Made],"",Table2[Calculated Location],"*"&amp;$D68&amp;"*")/COUNTIFS(Table2[Level of Review Required],"*"&amp;$AC$51&amp;"*",Table2[Date Notified (Adjusted)],"&gt;="&amp;T$26,Table2[Date Notified (Adjusted)],"&lt;"&amp;U$26,Table2[Calculated Location],"*"&amp;$D68&amp;"*")</f>
        <v>#DIV/0!</v>
      </c>
      <c r="U68" s="161"/>
      <c r="V68" s="161"/>
      <c r="W68" s="228">
        <f ca="1">COUNTIFS(Table2[Level of Review Required],"*"&amp;$AC$51&amp;"*",Table2[Date Notified (Adjusted)],"&gt;="&amp;E$26,Table2[Date Notified (Adjusted)],"&lt;"&amp;U$26,Table2[Calculated Location],"*"&amp;$D68&amp;"*",Table2[Date Review Decision Made],"")</f>
        <v>0</v>
      </c>
      <c r="X68" s="229" t="e">
        <f t="shared" ca="1" si="38"/>
        <v>#DIV/0!</v>
      </c>
      <c r="Y68" s="237">
        <f ca="1">COUNTIFS(Table2[Level of Review Required],"*"&amp;$AC$51&amp;"*",Table2[Date Notified (Adjusted)],"&gt;="&amp;E$26,Table2[Date Notified (Adjusted)],"&lt;"&amp;U$26,Table2[Calculated Location],"*"&amp;$D68&amp;"*")</f>
        <v>0</v>
      </c>
    </row>
    <row r="69" spans="2:29" x14ac:dyDescent="0.25">
      <c r="B69" s="224" t="s">
        <v>80</v>
      </c>
      <c r="C69" s="166"/>
      <c r="D69" s="171" t="s">
        <v>45</v>
      </c>
      <c r="E69" s="168" t="e">
        <f ca="1">COUNTIFS(Table2[Level of Review Required],"*"&amp;$AC$51&amp;"*",Table2[Date Notified (Adjusted)],"&gt;="&amp;E$26,Table2[Date Notified (Adjusted)],"&lt;"&amp;F$26,Table2[Date Review Decision Made],"",Table2[Calculated Location],"*"&amp;$D69&amp;"*")/COUNTIFS(Table2[Level of Review Required],"*"&amp;$AC$51&amp;"*",Table2[Date Notified (Adjusted)],"&gt;="&amp;E$26,Table2[Date Notified (Adjusted)],"&lt;"&amp;F$26,Table2[Calculated Location],"*"&amp;$D69&amp;"*")</f>
        <v>#DIV/0!</v>
      </c>
      <c r="F69" s="169" t="e">
        <f ca="1">COUNTIFS(Table2[Level of Review Required],"*"&amp;$AC$51&amp;"*",Table2[Date Notified (Adjusted)],"&gt;="&amp;F$26,Table2[Date Notified (Adjusted)],"&lt;"&amp;G$26,Table2[Date Review Decision Made],"",Table2[Calculated Location],"*"&amp;$D69&amp;"*")/COUNTIFS(Table2[Level of Review Required],"*"&amp;$AC$51&amp;"*",Table2[Date Notified (Adjusted)],"&gt;="&amp;F$26,Table2[Date Notified (Adjusted)],"&lt;"&amp;G$26,Table2[Calculated Location],"*"&amp;$D69&amp;"*")</f>
        <v>#DIV/0!</v>
      </c>
      <c r="G69" s="169" t="e">
        <f ca="1">COUNTIFS(Table2[Level of Review Required],"*"&amp;$AC$51&amp;"*",Table2[Date Notified (Adjusted)],"&gt;="&amp;G$26,Table2[Date Notified (Adjusted)],"&lt;"&amp;H$26,Table2[Date Review Decision Made],"",Table2[Calculated Location],"*"&amp;$D69&amp;"*")/COUNTIFS(Table2[Level of Review Required],"*"&amp;$AC$51&amp;"*",Table2[Date Notified (Adjusted)],"&gt;="&amp;G$26,Table2[Date Notified (Adjusted)],"&lt;"&amp;H$26,Table2[Calculated Location],"*"&amp;$D69&amp;"*")</f>
        <v>#DIV/0!</v>
      </c>
      <c r="H69" s="169" t="e">
        <f ca="1">COUNTIFS(Table2[Level of Review Required],"*"&amp;$AC$51&amp;"*",Table2[Date Notified (Adjusted)],"&gt;="&amp;H$26,Table2[Date Notified (Adjusted)],"&lt;"&amp;I$26,Table2[Date Review Decision Made],"",Table2[Calculated Location],"*"&amp;$D69&amp;"*")/COUNTIFS(Table2[Level of Review Required],"*"&amp;$AC$51&amp;"*",Table2[Date Notified (Adjusted)],"&gt;="&amp;H$26,Table2[Date Notified (Adjusted)],"&lt;"&amp;I$26,Table2[Calculated Location],"*"&amp;$D69&amp;"*")</f>
        <v>#DIV/0!</v>
      </c>
      <c r="I69" s="169" t="e">
        <f ca="1">COUNTIFS(Table2[Level of Review Required],"*"&amp;$AC$51&amp;"*",Table2[Date Notified (Adjusted)],"&gt;="&amp;I$26,Table2[Date Notified (Adjusted)],"&lt;"&amp;J$26,Table2[Date Review Decision Made],"",Table2[Calculated Location],"*"&amp;$D69&amp;"*")/COUNTIFS(Table2[Level of Review Required],"*"&amp;$AC$51&amp;"*",Table2[Date Notified (Adjusted)],"&gt;="&amp;I$26,Table2[Date Notified (Adjusted)],"&lt;"&amp;J$26,Table2[Calculated Location],"*"&amp;$D69&amp;"*")</f>
        <v>#DIV/0!</v>
      </c>
      <c r="J69" s="169" t="e">
        <f ca="1">COUNTIFS(Table2[Level of Review Required],"*"&amp;$AC$51&amp;"*",Table2[Date Notified (Adjusted)],"&gt;="&amp;J$26,Table2[Date Notified (Adjusted)],"&lt;"&amp;K$26,Table2[Date Review Decision Made],"",Table2[Calculated Location],"*"&amp;$D69&amp;"*")/COUNTIFS(Table2[Level of Review Required],"*"&amp;$AC$51&amp;"*",Table2[Date Notified (Adjusted)],"&gt;="&amp;J$26,Table2[Date Notified (Adjusted)],"&lt;"&amp;K$26,Table2[Calculated Location],"*"&amp;$D69&amp;"*")</f>
        <v>#DIV/0!</v>
      </c>
      <c r="K69" s="169" t="e">
        <f ca="1">COUNTIFS(Table2[Level of Review Required],"*"&amp;$AC$51&amp;"*",Table2[Date Notified (Adjusted)],"&gt;="&amp;K$26,Table2[Date Notified (Adjusted)],"&lt;"&amp;L$26,Table2[Date Review Decision Made],"",Table2[Calculated Location],"*"&amp;$D69&amp;"*")/COUNTIFS(Table2[Level of Review Required],"*"&amp;$AC$51&amp;"*",Table2[Date Notified (Adjusted)],"&gt;="&amp;K$26,Table2[Date Notified (Adjusted)],"&lt;"&amp;L$26,Table2[Calculated Location],"*"&amp;$D69&amp;"*")</f>
        <v>#DIV/0!</v>
      </c>
      <c r="L69" s="169" t="e">
        <f ca="1">COUNTIFS(Table2[Level of Review Required],"*"&amp;$AC$51&amp;"*",Table2[Date Notified (Adjusted)],"&gt;="&amp;L$26,Table2[Date Notified (Adjusted)],"&lt;"&amp;M$26,Table2[Date Review Decision Made],"",Table2[Calculated Location],"*"&amp;$D69&amp;"*")/COUNTIFS(Table2[Level of Review Required],"*"&amp;$AC$51&amp;"*",Table2[Date Notified (Adjusted)],"&gt;="&amp;L$26,Table2[Date Notified (Adjusted)],"&lt;"&amp;M$26,Table2[Calculated Location],"*"&amp;$D69&amp;"*")</f>
        <v>#DIV/0!</v>
      </c>
      <c r="M69" s="169" t="e">
        <f ca="1">COUNTIFS(Table2[Level of Review Required],"*"&amp;$AC$51&amp;"*",Table2[Date Notified (Adjusted)],"&gt;="&amp;M$26,Table2[Date Notified (Adjusted)],"&lt;"&amp;N$26,Table2[Date Review Decision Made],"",Table2[Calculated Location],"*"&amp;$D69&amp;"*")/COUNTIFS(Table2[Level of Review Required],"*"&amp;$AC$51&amp;"*",Table2[Date Notified (Adjusted)],"&gt;="&amp;M$26,Table2[Date Notified (Adjusted)],"&lt;"&amp;N$26,Table2[Calculated Location],"*"&amp;$D69&amp;"*")</f>
        <v>#DIV/0!</v>
      </c>
      <c r="N69" s="169" t="e">
        <f ca="1">COUNTIFS(Table2[Level of Review Required],"*"&amp;$AC$51&amp;"*",Table2[Date Notified (Adjusted)],"&gt;="&amp;N$26,Table2[Date Notified (Adjusted)],"&lt;"&amp;O$26,Table2[Date Review Decision Made],"",Table2[Calculated Location],"*"&amp;$D69&amp;"*")/COUNTIFS(Table2[Level of Review Required],"*"&amp;$AC$51&amp;"*",Table2[Date Notified (Adjusted)],"&gt;="&amp;N$26,Table2[Date Notified (Adjusted)],"&lt;"&amp;O$26,Table2[Calculated Location],"*"&amp;$D69&amp;"*")</f>
        <v>#DIV/0!</v>
      </c>
      <c r="O69" s="169" t="e">
        <f ca="1">COUNTIFS(Table2[Level of Review Required],"*"&amp;$AC$51&amp;"*",Table2[Date Notified (Adjusted)],"&gt;="&amp;O$26,Table2[Date Notified (Adjusted)],"&lt;"&amp;P$26,Table2[Date Review Decision Made],"",Table2[Calculated Location],"*"&amp;$D69&amp;"*")/COUNTIFS(Table2[Level of Review Required],"*"&amp;$AC$51&amp;"*",Table2[Date Notified (Adjusted)],"&gt;="&amp;O$26,Table2[Date Notified (Adjusted)],"&lt;"&amp;P$26,Table2[Calculated Location],"*"&amp;$D69&amp;"*")</f>
        <v>#DIV/0!</v>
      </c>
      <c r="P69" s="169" t="e">
        <f ca="1">COUNTIFS(Table2[Level of Review Required],"*"&amp;$AC$51&amp;"*",Table2[Date Notified (Adjusted)],"&gt;="&amp;P$26,Table2[Date Notified (Adjusted)],"&lt;"&amp;Q$26,Table2[Date Review Decision Made],"",Table2[Calculated Location],"*"&amp;$D69&amp;"*")/COUNTIFS(Table2[Level of Review Required],"*"&amp;$AC$51&amp;"*",Table2[Date Notified (Adjusted)],"&gt;="&amp;P$26,Table2[Date Notified (Adjusted)],"&lt;"&amp;Q$26,Table2[Calculated Location],"*"&amp;$D69&amp;"*")</f>
        <v>#DIV/0!</v>
      </c>
      <c r="Q69" s="169" t="e">
        <f ca="1">COUNTIFS(Table2[Level of Review Required],"*"&amp;$AC$51&amp;"*",Table2[Date Notified (Adjusted)],"&gt;="&amp;Q$26,Table2[Date Notified (Adjusted)],"&lt;"&amp;R$26,Table2[Date Review Decision Made],"",Table2[Calculated Location],"*"&amp;$D69&amp;"*")/COUNTIFS(Table2[Level of Review Required],"*"&amp;$AC$51&amp;"*",Table2[Date Notified (Adjusted)],"&gt;="&amp;Q$26,Table2[Date Notified (Adjusted)],"&lt;"&amp;R$26,Table2[Calculated Location],"*"&amp;$D69&amp;"*")</f>
        <v>#DIV/0!</v>
      </c>
      <c r="R69" s="169" t="e">
        <f ca="1">COUNTIFS(Table2[Level of Review Required],"*"&amp;$AC$51&amp;"*",Table2[Date Notified (Adjusted)],"&gt;="&amp;R$26,Table2[Date Notified (Adjusted)],"&lt;"&amp;S$26,Table2[Date Review Decision Made],"",Table2[Calculated Location],"*"&amp;$D69&amp;"*")/COUNTIFS(Table2[Level of Review Required],"*"&amp;$AC$51&amp;"*",Table2[Date Notified (Adjusted)],"&gt;="&amp;R$26,Table2[Date Notified (Adjusted)],"&lt;"&amp;S$26,Table2[Calculated Location],"*"&amp;$D69&amp;"*")</f>
        <v>#DIV/0!</v>
      </c>
      <c r="S69" s="169" t="e">
        <f ca="1">COUNTIFS(Table2[Level of Review Required],"*"&amp;$AC$51&amp;"*",Table2[Date Notified (Adjusted)],"&gt;="&amp;S$26,Table2[Date Notified (Adjusted)],"&lt;"&amp;T$26,Table2[Date Review Decision Made],"",Table2[Calculated Location],"*"&amp;$D69&amp;"*")/COUNTIFS(Table2[Level of Review Required],"*"&amp;$AC$51&amp;"*",Table2[Date Notified (Adjusted)],"&gt;="&amp;S$26,Table2[Date Notified (Adjusted)],"&lt;"&amp;T$26,Table2[Calculated Location],"*"&amp;$D69&amp;"*")</f>
        <v>#DIV/0!</v>
      </c>
      <c r="T69" s="169" t="e">
        <f ca="1">COUNTIFS(Table2[Level of Review Required],"*"&amp;$AC$51&amp;"*",Table2[Date Notified (Adjusted)],"&gt;="&amp;T$26,Table2[Date Notified (Adjusted)],"&lt;"&amp;U$26,Table2[Date Review Decision Made],"",Table2[Calculated Location],"*"&amp;$D69&amp;"*")/COUNTIFS(Table2[Level of Review Required],"*"&amp;$AC$51&amp;"*",Table2[Date Notified (Adjusted)],"&gt;="&amp;T$26,Table2[Date Notified (Adjusted)],"&lt;"&amp;U$26,Table2[Calculated Location],"*"&amp;$D69&amp;"*")</f>
        <v>#DIV/0!</v>
      </c>
      <c r="U69" s="166"/>
      <c r="V69" s="166"/>
      <c r="W69" s="230">
        <f ca="1">COUNTIFS(Table2[Level of Review Required],"*"&amp;$AC$51&amp;"*",Table2[Date Notified (Adjusted)],"&gt;="&amp;E$26,Table2[Date Notified (Adjusted)],"&lt;"&amp;U$26,Table2[Calculated Location],"*"&amp;$D69&amp;"*",Table2[Date Review Decision Made],"")</f>
        <v>0</v>
      </c>
      <c r="X69" s="231" t="e">
        <f t="shared" ca="1" si="38"/>
        <v>#DIV/0!</v>
      </c>
      <c r="Y69" s="238">
        <f ca="1">COUNTIFS(Table2[Level of Review Required],"*"&amp;$AC$51&amp;"*",Table2[Date Notified (Adjusted)],"&gt;="&amp;E$26,Table2[Date Notified (Adjusted)],"&lt;"&amp;U$26,Table2[Calculated Location],"*"&amp;$D69&amp;"*")</f>
        <v>0</v>
      </c>
    </row>
    <row r="70" spans="2:29" x14ac:dyDescent="0.25">
      <c r="B70" s="213" t="s">
        <v>153</v>
      </c>
      <c r="C70" s="13"/>
      <c r="D70" s="13"/>
      <c r="E70" s="174"/>
      <c r="F70" s="174"/>
      <c r="G70" s="174"/>
      <c r="H70" s="174"/>
      <c r="I70" s="174"/>
      <c r="J70" s="174"/>
      <c r="K70" s="174"/>
      <c r="L70" s="174"/>
      <c r="M70" s="174"/>
      <c r="N70" s="174"/>
      <c r="O70" s="174"/>
      <c r="P70" s="174"/>
      <c r="Q70" s="174"/>
      <c r="R70" s="174"/>
      <c r="S70" s="174"/>
      <c r="T70" s="174"/>
      <c r="U70" s="174"/>
      <c r="V70" s="174"/>
      <c r="W70" s="174">
        <f ca="1">SUM(W60:W69)</f>
        <v>0</v>
      </c>
      <c r="X70" s="173" t="e">
        <f ca="1">W70/Y70</f>
        <v>#DIV/0!</v>
      </c>
      <c r="Y70" s="212">
        <f ca="1">SUM(Y60:Y69)</f>
        <v>0</v>
      </c>
    </row>
    <row r="71" spans="2:29" x14ac:dyDescent="0.25">
      <c r="B71" s="214"/>
      <c r="C71" s="215"/>
      <c r="D71" s="215"/>
      <c r="E71" s="216"/>
      <c r="F71" s="215"/>
      <c r="G71" s="215"/>
      <c r="H71" s="215"/>
      <c r="I71" s="215"/>
      <c r="J71" s="215"/>
      <c r="K71" s="215"/>
      <c r="L71" s="215"/>
      <c r="M71" s="215"/>
      <c r="N71" s="215"/>
      <c r="O71" s="215"/>
      <c r="P71" s="215"/>
      <c r="Q71" s="215"/>
      <c r="R71" s="215"/>
      <c r="S71" s="215"/>
      <c r="T71" s="215"/>
      <c r="U71" s="215"/>
      <c r="V71" s="215"/>
      <c r="W71" s="217">
        <f ca="1">SUM(W51:W58)+SUM(W60:W69)</f>
        <v>0</v>
      </c>
      <c r="X71" s="218" t="e">
        <f ca="1">W71/Y71</f>
        <v>#DIV/0!</v>
      </c>
      <c r="Y71" s="219">
        <f ca="1">SUM(Y51:Y58)+SUM(Y60:Y69)</f>
        <v>0</v>
      </c>
    </row>
    <row r="72" spans="2:29" x14ac:dyDescent="0.25">
      <c r="D72" s="3"/>
      <c r="G72" s="95"/>
    </row>
    <row r="73" spans="2:29" ht="44.25" customHeight="1" thickBot="1" x14ac:dyDescent="0.35">
      <c r="E73" s="396" t="s">
        <v>491</v>
      </c>
      <c r="F73" s="396"/>
      <c r="G73" s="396"/>
      <c r="H73" s="396"/>
      <c r="I73" s="396"/>
      <c r="J73" s="396"/>
      <c r="K73" s="396"/>
      <c r="L73" s="396"/>
      <c r="M73" s="396"/>
      <c r="N73" s="396"/>
      <c r="O73" s="396"/>
      <c r="P73" s="396"/>
      <c r="Q73" s="396"/>
      <c r="R73" s="396"/>
      <c r="S73" s="396"/>
      <c r="T73" s="396"/>
      <c r="U73" s="396"/>
      <c r="V73" s="396"/>
      <c r="W73" s="396"/>
      <c r="X73" s="396"/>
    </row>
    <row r="74" spans="2:29" ht="44.25" thickBot="1" x14ac:dyDescent="0.3">
      <c r="B74" s="239"/>
      <c r="C74" s="240"/>
      <c r="D74" s="241"/>
      <c r="E74" s="242">
        <f ca="1">start125</f>
        <v>44470</v>
      </c>
      <c r="F74" s="242">
        <f ca="1">DATE(YEAR(E74),MONTH(E74)+1,1)</f>
        <v>44501</v>
      </c>
      <c r="G74" s="242">
        <f t="shared" ref="G74" ca="1" si="39">DATE(YEAR(F74),MONTH(F74)+1,1)</f>
        <v>44531</v>
      </c>
      <c r="H74" s="242">
        <f t="shared" ref="H74" ca="1" si="40">DATE(YEAR(G74),MONTH(G74)+1,1)</f>
        <v>44562</v>
      </c>
      <c r="I74" s="242">
        <f t="shared" ref="I74" ca="1" si="41">DATE(YEAR(H74),MONTH(H74)+1,1)</f>
        <v>44593</v>
      </c>
      <c r="J74" s="242">
        <f t="shared" ref="J74" ca="1" si="42">DATE(YEAR(I74),MONTH(I74)+1,1)</f>
        <v>44621</v>
      </c>
      <c r="K74" s="242">
        <f t="shared" ref="K74" ca="1" si="43">DATE(YEAR(J74),MONTH(J74)+1,1)</f>
        <v>44652</v>
      </c>
      <c r="L74" s="242">
        <f t="shared" ref="L74" ca="1" si="44">DATE(YEAR(K74),MONTH(K74)+1,1)</f>
        <v>44682</v>
      </c>
      <c r="M74" s="242">
        <f t="shared" ref="M74" ca="1" si="45">DATE(YEAR(L74),MONTH(L74)+1,1)</f>
        <v>44713</v>
      </c>
      <c r="N74" s="242">
        <f t="shared" ref="N74" ca="1" si="46">DATE(YEAR(M74),MONTH(M74)+1,1)</f>
        <v>44743</v>
      </c>
      <c r="O74" s="242">
        <f t="shared" ref="O74" ca="1" si="47">DATE(YEAR(N74),MONTH(N74)+1,1)</f>
        <v>44774</v>
      </c>
      <c r="P74" s="242">
        <f t="shared" ref="P74" ca="1" si="48">DATE(YEAR(O74),MONTH(O74)+1,1)</f>
        <v>44805</v>
      </c>
      <c r="Q74" s="243">
        <f t="shared" ref="Q74" ca="1" si="49">DATE(YEAR(P74),MONTH(P74)+1,1)</f>
        <v>44835</v>
      </c>
      <c r="R74" s="243">
        <f t="shared" ref="R74" ca="1" si="50">DATE(YEAR(Q74),MONTH(Q74)+1,1)</f>
        <v>44866</v>
      </c>
      <c r="S74" s="243">
        <f t="shared" ref="S74" ca="1" si="51">DATE(YEAR(R74),MONTH(R74)+1,1)</f>
        <v>44896</v>
      </c>
      <c r="T74" s="243">
        <f t="shared" ref="T74" ca="1" si="52">DATE(YEAR(S74),MONTH(S74)+1,1)</f>
        <v>44927</v>
      </c>
      <c r="U74" s="243">
        <f t="shared" ref="U74" ca="1" si="53">DATE(YEAR(T74),MONTH(T74)+1,1)</f>
        <v>44958</v>
      </c>
      <c r="V74" s="244"/>
      <c r="W74" s="234" t="s">
        <v>419</v>
      </c>
      <c r="X74" s="235" t="s">
        <v>316</v>
      </c>
      <c r="Y74" s="209" t="str">
        <f ca="1">CONCATENATE(TEXT(E74,"mmmyy"),"-",TEXT(T74,"mmmyy")," LR ",AC74)</f>
        <v>Oct21-Jan23 LR aggregate</v>
      </c>
      <c r="AB74" s="101" t="s">
        <v>325</v>
      </c>
      <c r="AC74" s="102" t="s">
        <v>331</v>
      </c>
    </row>
    <row r="75" spans="2:29" x14ac:dyDescent="0.25">
      <c r="B75" s="220" t="s">
        <v>256</v>
      </c>
      <c r="C75" s="157"/>
      <c r="D75" s="158" t="s">
        <v>121</v>
      </c>
      <c r="E75" s="159" t="e">
        <f ca="1">COUNTIFS(Table2[Level of Review Required],"*"&amp;$AC$75&amp;"*",Table2[Date Notified (Adjusted)],"&gt;="&amp;E$26,Table2[Date Notified (Adjusted)],"&lt;"&amp;F$26,Table2[Date Review Decision Made],"",Table2[Calculated Location],"*"&amp;$D75&amp;"*")/COUNTIFS(Table2[Level of Review Required],"*"&amp;$AC$75&amp;"*",Table2[Date Notified (Adjusted)],"&gt;="&amp;E$26,Table2[Date Notified (Adjusted)],"&lt;"&amp;F$26,Table2[Calculated Location],"*"&amp;$D75&amp;"*")</f>
        <v>#DIV/0!</v>
      </c>
      <c r="F75" s="160" t="e">
        <f ca="1">COUNTIFS(Table2[Level of Review Required],"*"&amp;$AC$75&amp;"*",Table2[Date Notified (Adjusted)],"&gt;="&amp;F$26,Table2[Date Notified (Adjusted)],"&lt;"&amp;G$26,Table2[Date Review Decision Made],"",Table2[Calculated Location],"*"&amp;$D75&amp;"*")/COUNTIFS(Table2[Level of Review Required],"*"&amp;$AC$75&amp;"*",Table2[Date Notified (Adjusted)],"&gt;="&amp;F$26,Table2[Date Notified (Adjusted)],"&lt;"&amp;G$26,Table2[Calculated Location],"*"&amp;$D75&amp;"*")</f>
        <v>#DIV/0!</v>
      </c>
      <c r="G75" s="160" t="e">
        <f ca="1">COUNTIFS(Table2[Level of Review Required],"*"&amp;$AC$75&amp;"*",Table2[Date Notified (Adjusted)],"&gt;="&amp;G$26,Table2[Date Notified (Adjusted)],"&lt;"&amp;H$26,Table2[Date Review Decision Made],"",Table2[Calculated Location],"*"&amp;$D75&amp;"*")/COUNTIFS(Table2[Level of Review Required],"*"&amp;$AC$75&amp;"*",Table2[Date Notified (Adjusted)],"&gt;="&amp;G$26,Table2[Date Notified (Adjusted)],"&lt;"&amp;H$26,Table2[Calculated Location],"*"&amp;$D75&amp;"*")</f>
        <v>#DIV/0!</v>
      </c>
      <c r="H75" s="160" t="e">
        <f ca="1">COUNTIFS(Table2[Level of Review Required],"*"&amp;$AC$75&amp;"*",Table2[Date Notified (Adjusted)],"&gt;="&amp;H$26,Table2[Date Notified (Adjusted)],"&lt;"&amp;I$26,Table2[Date Review Decision Made],"",Table2[Calculated Location],"*"&amp;$D75&amp;"*")/COUNTIFS(Table2[Level of Review Required],"*"&amp;$AC$75&amp;"*",Table2[Date Notified (Adjusted)],"&gt;="&amp;H$26,Table2[Date Notified (Adjusted)],"&lt;"&amp;I$26,Table2[Calculated Location],"*"&amp;$D75&amp;"*")</f>
        <v>#DIV/0!</v>
      </c>
      <c r="I75" s="160" t="e">
        <f ca="1">COUNTIFS(Table2[Level of Review Required],"*"&amp;$AC$75&amp;"*",Table2[Date Notified (Adjusted)],"&gt;="&amp;I$26,Table2[Date Notified (Adjusted)],"&lt;"&amp;J$26,Table2[Date Review Decision Made],"",Table2[Calculated Location],"*"&amp;$D75&amp;"*")/COUNTIFS(Table2[Level of Review Required],"*"&amp;$AC$75&amp;"*",Table2[Date Notified (Adjusted)],"&gt;="&amp;I$26,Table2[Date Notified (Adjusted)],"&lt;"&amp;J$26,Table2[Calculated Location],"*"&amp;$D75&amp;"*")</f>
        <v>#DIV/0!</v>
      </c>
      <c r="J75" s="160" t="e">
        <f ca="1">COUNTIFS(Table2[Level of Review Required],"*"&amp;$AC$75&amp;"*",Table2[Date Notified (Adjusted)],"&gt;="&amp;J$26,Table2[Date Notified (Adjusted)],"&lt;"&amp;K$26,Table2[Date Review Decision Made],"",Table2[Calculated Location],"*"&amp;$D75&amp;"*")/COUNTIFS(Table2[Level of Review Required],"*"&amp;$AC$75&amp;"*",Table2[Date Notified (Adjusted)],"&gt;="&amp;J$26,Table2[Date Notified (Adjusted)],"&lt;"&amp;K$26,Table2[Calculated Location],"*"&amp;$D75&amp;"*")</f>
        <v>#DIV/0!</v>
      </c>
      <c r="K75" s="160" t="e">
        <f ca="1">COUNTIFS(Table2[Level of Review Required],"*"&amp;$AC$75&amp;"*",Table2[Date Notified (Adjusted)],"&gt;="&amp;K$26,Table2[Date Notified (Adjusted)],"&lt;"&amp;L$26,Table2[Date Review Decision Made],"",Table2[Calculated Location],"*"&amp;$D75&amp;"*")/COUNTIFS(Table2[Level of Review Required],"*"&amp;$AC$75&amp;"*",Table2[Date Notified (Adjusted)],"&gt;="&amp;K$26,Table2[Date Notified (Adjusted)],"&lt;"&amp;L$26,Table2[Calculated Location],"*"&amp;$D75&amp;"*")</f>
        <v>#DIV/0!</v>
      </c>
      <c r="L75" s="160" t="e">
        <f ca="1">COUNTIFS(Table2[Level of Review Required],"*"&amp;$AC$75&amp;"*",Table2[Date Notified (Adjusted)],"&gt;="&amp;L$26,Table2[Date Notified (Adjusted)],"&lt;"&amp;M$26,Table2[Date Review Decision Made],"",Table2[Calculated Location],"*"&amp;$D75&amp;"*")/COUNTIFS(Table2[Level of Review Required],"*"&amp;$AC$75&amp;"*",Table2[Date Notified (Adjusted)],"&gt;="&amp;L$26,Table2[Date Notified (Adjusted)],"&lt;"&amp;M$26,Table2[Calculated Location],"*"&amp;$D75&amp;"*")</f>
        <v>#DIV/0!</v>
      </c>
      <c r="M75" s="160" t="e">
        <f ca="1">COUNTIFS(Table2[Level of Review Required],"*"&amp;$AC$75&amp;"*",Table2[Date Notified (Adjusted)],"&gt;="&amp;M$26,Table2[Date Notified (Adjusted)],"&lt;"&amp;N$26,Table2[Date Review Decision Made],"",Table2[Calculated Location],"*"&amp;$D75&amp;"*")/COUNTIFS(Table2[Level of Review Required],"*"&amp;$AC$75&amp;"*",Table2[Date Notified (Adjusted)],"&gt;="&amp;M$26,Table2[Date Notified (Adjusted)],"&lt;"&amp;N$26,Table2[Calculated Location],"*"&amp;$D75&amp;"*")</f>
        <v>#DIV/0!</v>
      </c>
      <c r="N75" s="160" t="e">
        <f ca="1">COUNTIFS(Table2[Level of Review Required],"*"&amp;$AC$75&amp;"*",Table2[Date Notified (Adjusted)],"&gt;="&amp;N$26,Table2[Date Notified (Adjusted)],"&lt;"&amp;O$26,Table2[Date Review Decision Made],"",Table2[Calculated Location],"*"&amp;$D75&amp;"*")/COUNTIFS(Table2[Level of Review Required],"*"&amp;$AC$75&amp;"*",Table2[Date Notified (Adjusted)],"&gt;="&amp;N$26,Table2[Date Notified (Adjusted)],"&lt;"&amp;O$26,Table2[Calculated Location],"*"&amp;$D75&amp;"*")</f>
        <v>#DIV/0!</v>
      </c>
      <c r="O75" s="160" t="e">
        <f ca="1">COUNTIFS(Table2[Level of Review Required],"*"&amp;$AC$75&amp;"*",Table2[Date Notified (Adjusted)],"&gt;="&amp;O$26,Table2[Date Notified (Adjusted)],"&lt;"&amp;P$26,Table2[Date Review Decision Made],"",Table2[Calculated Location],"*"&amp;$D75&amp;"*")/COUNTIFS(Table2[Level of Review Required],"*"&amp;$AC$75&amp;"*",Table2[Date Notified (Adjusted)],"&gt;="&amp;O$26,Table2[Date Notified (Adjusted)],"&lt;"&amp;P$26,Table2[Calculated Location],"*"&amp;$D75&amp;"*")</f>
        <v>#DIV/0!</v>
      </c>
      <c r="P75" s="160" t="e">
        <f ca="1">COUNTIFS(Table2[Level of Review Required],"*"&amp;$AC$75&amp;"*",Table2[Date Notified (Adjusted)],"&gt;="&amp;P$26,Table2[Date Notified (Adjusted)],"&lt;"&amp;Q$26,Table2[Date Review Decision Made],"",Table2[Calculated Location],"*"&amp;$D75&amp;"*")/COUNTIFS(Table2[Level of Review Required],"*"&amp;$AC$75&amp;"*",Table2[Date Notified (Adjusted)],"&gt;="&amp;P$26,Table2[Date Notified (Adjusted)],"&lt;"&amp;Q$26,Table2[Calculated Location],"*"&amp;$D75&amp;"*")</f>
        <v>#DIV/0!</v>
      </c>
      <c r="Q75" s="160" t="e">
        <f ca="1">COUNTIFS(Table2[Level of Review Required],"*"&amp;$AC$75&amp;"*",Table2[Date Notified (Adjusted)],"&gt;="&amp;Q$26,Table2[Date Notified (Adjusted)],"&lt;"&amp;R$26,Table2[Date Review Decision Made],"",Table2[Calculated Location],"*"&amp;$D75&amp;"*")/COUNTIFS(Table2[Level of Review Required],"*"&amp;$AC$75&amp;"*",Table2[Date Notified (Adjusted)],"&gt;="&amp;Q$26,Table2[Date Notified (Adjusted)],"&lt;"&amp;R$26,Table2[Calculated Location],"*"&amp;$D75&amp;"*")</f>
        <v>#DIV/0!</v>
      </c>
      <c r="R75" s="160" t="e">
        <f ca="1">COUNTIFS(Table2[Level of Review Required],"*"&amp;$AC$75&amp;"*",Table2[Date Notified (Adjusted)],"&gt;="&amp;R$26,Table2[Date Notified (Adjusted)],"&lt;"&amp;S$26,Table2[Date Review Decision Made],"",Table2[Calculated Location],"*"&amp;$D75&amp;"*")/COUNTIFS(Table2[Level of Review Required],"*"&amp;$AC$75&amp;"*",Table2[Date Notified (Adjusted)],"&gt;="&amp;R$26,Table2[Date Notified (Adjusted)],"&lt;"&amp;S$26,Table2[Calculated Location],"*"&amp;$D75&amp;"*")</f>
        <v>#DIV/0!</v>
      </c>
      <c r="S75" s="160" t="e">
        <f ca="1">COUNTIFS(Table2[Level of Review Required],"*"&amp;$AC$75&amp;"*",Table2[Date Notified (Adjusted)],"&gt;="&amp;S$26,Table2[Date Notified (Adjusted)],"&lt;"&amp;T$26,Table2[Date Review Decision Made],"",Table2[Calculated Location],"*"&amp;$D75&amp;"*")/COUNTIFS(Table2[Level of Review Required],"*"&amp;$AC$75&amp;"*",Table2[Date Notified (Adjusted)],"&gt;="&amp;S$26,Table2[Date Notified (Adjusted)],"&lt;"&amp;T$26,Table2[Calculated Location],"*"&amp;$D75&amp;"*")</f>
        <v>#DIV/0!</v>
      </c>
      <c r="T75" s="160" t="e">
        <f ca="1">COUNTIFS(Table2[Level of Review Required],"*"&amp;$AC$75&amp;"*",Table2[Date Notified (Adjusted)],"&gt;="&amp;T$26,Table2[Date Notified (Adjusted)],"&lt;"&amp;U$26,Table2[Date Review Decision Made],"",Table2[Calculated Location],"*"&amp;$D75&amp;"*")/COUNTIFS(Table2[Level of Review Required],"*"&amp;$AC$75&amp;"*",Table2[Date Notified (Adjusted)],"&gt;="&amp;T$26,Table2[Date Notified (Adjusted)],"&lt;"&amp;U$26,Table2[Calculated Location],"*"&amp;$D75&amp;"*")</f>
        <v>#DIV/0!</v>
      </c>
      <c r="U75" s="157"/>
      <c r="V75" s="157"/>
      <c r="W75" s="226">
        <f ca="1">COUNTIFS(Table2[Level of Review Required],"*"&amp;$AC$75&amp;"*",Table2[Date Notified (Adjusted)],"&gt;="&amp;E$26,Table2[Date Notified (Adjusted)],"&lt;"&amp;U$26,Table2[Calculated Location],"*"&amp;$D75&amp;"*",Table2[Date Review Decision Made],"")</f>
        <v>0</v>
      </c>
      <c r="X75" s="227" t="e">
        <f ca="1">W75/Y75</f>
        <v>#DIV/0!</v>
      </c>
      <c r="Y75" s="236">
        <f ca="1">COUNTIFS(Table2[Level of Review Required],"*"&amp;$AC$75&amp;"*",Table2[Date Notified (Adjusted)],"&gt;="&amp;E$26,Table2[Date Notified (Adjusted)],"&lt;"&amp;U$26,Table2[Calculated Location],"*"&amp;$D75&amp;"*")</f>
        <v>0</v>
      </c>
      <c r="AB75" s="151" t="s">
        <v>420</v>
      </c>
      <c r="AC75" s="120" t="str">
        <f>IF(AC74="NFR","*further*",AC74)</f>
        <v>aggregate</v>
      </c>
    </row>
    <row r="76" spans="2:29" x14ac:dyDescent="0.25">
      <c r="B76" s="222" t="s">
        <v>234</v>
      </c>
      <c r="C76" s="161"/>
      <c r="D76" s="162" t="s">
        <v>118</v>
      </c>
      <c r="E76" s="163" t="e">
        <f ca="1">COUNTIFS(Table2[Level of Review Required],"*"&amp;$AC$75&amp;"*",Table2[Date Notified (Adjusted)],"&gt;="&amp;E$26,Table2[Date Notified (Adjusted)],"&lt;"&amp;F$26,Table2[Date Review Decision Made],"",Table2[Calculated Location],"*"&amp;$D76&amp;"*")/COUNTIFS(Table2[Level of Review Required],"*"&amp;$AC$75&amp;"*",Table2[Date Notified (Adjusted)],"&gt;="&amp;E$26,Table2[Date Notified (Adjusted)],"&lt;"&amp;F$26,Table2[Calculated Location],"*"&amp;$D76&amp;"*")</f>
        <v>#DIV/0!</v>
      </c>
      <c r="F76" s="164" t="e">
        <f ca="1">COUNTIFS(Table2[Level of Review Required],"*"&amp;$AC$75&amp;"*",Table2[Date Notified (Adjusted)],"&gt;="&amp;F$26,Table2[Date Notified (Adjusted)],"&lt;"&amp;G$26,Table2[Date Review Decision Made],"",Table2[Calculated Location],"*"&amp;$D76&amp;"*")/COUNTIFS(Table2[Level of Review Required],"*"&amp;$AC$75&amp;"*",Table2[Date Notified (Adjusted)],"&gt;="&amp;F$26,Table2[Date Notified (Adjusted)],"&lt;"&amp;G$26,Table2[Calculated Location],"*"&amp;$D76&amp;"*")</f>
        <v>#DIV/0!</v>
      </c>
      <c r="G76" s="164" t="e">
        <f ca="1">COUNTIFS(Table2[Level of Review Required],"*"&amp;$AC$75&amp;"*",Table2[Date Notified (Adjusted)],"&gt;="&amp;G$26,Table2[Date Notified (Adjusted)],"&lt;"&amp;H$26,Table2[Date Review Decision Made],"",Table2[Calculated Location],"*"&amp;$D76&amp;"*")/COUNTIFS(Table2[Level of Review Required],"*"&amp;$AC$75&amp;"*",Table2[Date Notified (Adjusted)],"&gt;="&amp;G$26,Table2[Date Notified (Adjusted)],"&lt;"&amp;H$26,Table2[Calculated Location],"*"&amp;$D76&amp;"*")</f>
        <v>#DIV/0!</v>
      </c>
      <c r="H76" s="164" t="e">
        <f ca="1">COUNTIFS(Table2[Level of Review Required],"*"&amp;$AC$75&amp;"*",Table2[Date Notified (Adjusted)],"&gt;="&amp;H$26,Table2[Date Notified (Adjusted)],"&lt;"&amp;I$26,Table2[Date Review Decision Made],"",Table2[Calculated Location],"*"&amp;$D76&amp;"*")/COUNTIFS(Table2[Level of Review Required],"*"&amp;$AC$75&amp;"*",Table2[Date Notified (Adjusted)],"&gt;="&amp;H$26,Table2[Date Notified (Adjusted)],"&lt;"&amp;I$26,Table2[Calculated Location],"*"&amp;$D76&amp;"*")</f>
        <v>#DIV/0!</v>
      </c>
      <c r="I76" s="164" t="e">
        <f ca="1">COUNTIFS(Table2[Level of Review Required],"*"&amp;$AC$75&amp;"*",Table2[Date Notified (Adjusted)],"&gt;="&amp;I$26,Table2[Date Notified (Adjusted)],"&lt;"&amp;J$26,Table2[Date Review Decision Made],"",Table2[Calculated Location],"*"&amp;$D76&amp;"*")/COUNTIFS(Table2[Level of Review Required],"*"&amp;$AC$75&amp;"*",Table2[Date Notified (Adjusted)],"&gt;="&amp;I$26,Table2[Date Notified (Adjusted)],"&lt;"&amp;J$26,Table2[Calculated Location],"*"&amp;$D76&amp;"*")</f>
        <v>#DIV/0!</v>
      </c>
      <c r="J76" s="164" t="e">
        <f ca="1">COUNTIFS(Table2[Level of Review Required],"*"&amp;$AC$75&amp;"*",Table2[Date Notified (Adjusted)],"&gt;="&amp;J$26,Table2[Date Notified (Adjusted)],"&lt;"&amp;K$26,Table2[Date Review Decision Made],"",Table2[Calculated Location],"*"&amp;$D76&amp;"*")/COUNTIFS(Table2[Level of Review Required],"*"&amp;$AC$75&amp;"*",Table2[Date Notified (Adjusted)],"&gt;="&amp;J$26,Table2[Date Notified (Adjusted)],"&lt;"&amp;K$26,Table2[Calculated Location],"*"&amp;$D76&amp;"*")</f>
        <v>#DIV/0!</v>
      </c>
      <c r="K76" s="164" t="e">
        <f ca="1">COUNTIFS(Table2[Level of Review Required],"*"&amp;$AC$75&amp;"*",Table2[Date Notified (Adjusted)],"&gt;="&amp;K$26,Table2[Date Notified (Adjusted)],"&lt;"&amp;L$26,Table2[Date Review Decision Made],"",Table2[Calculated Location],"*"&amp;$D76&amp;"*")/COUNTIFS(Table2[Level of Review Required],"*"&amp;$AC$75&amp;"*",Table2[Date Notified (Adjusted)],"&gt;="&amp;K$26,Table2[Date Notified (Adjusted)],"&lt;"&amp;L$26,Table2[Calculated Location],"*"&amp;$D76&amp;"*")</f>
        <v>#DIV/0!</v>
      </c>
      <c r="L76" s="164" t="e">
        <f ca="1">COUNTIFS(Table2[Level of Review Required],"*"&amp;$AC$75&amp;"*",Table2[Date Notified (Adjusted)],"&gt;="&amp;L$26,Table2[Date Notified (Adjusted)],"&lt;"&amp;M$26,Table2[Date Review Decision Made],"",Table2[Calculated Location],"*"&amp;$D76&amp;"*")/COUNTIFS(Table2[Level of Review Required],"*"&amp;$AC$75&amp;"*",Table2[Date Notified (Adjusted)],"&gt;="&amp;L$26,Table2[Date Notified (Adjusted)],"&lt;"&amp;M$26,Table2[Calculated Location],"*"&amp;$D76&amp;"*")</f>
        <v>#DIV/0!</v>
      </c>
      <c r="M76" s="164" t="e">
        <f ca="1">COUNTIFS(Table2[Level of Review Required],"*"&amp;$AC$75&amp;"*",Table2[Date Notified (Adjusted)],"&gt;="&amp;M$26,Table2[Date Notified (Adjusted)],"&lt;"&amp;N$26,Table2[Date Review Decision Made],"",Table2[Calculated Location],"*"&amp;$D76&amp;"*")/COUNTIFS(Table2[Level of Review Required],"*"&amp;$AC$75&amp;"*",Table2[Date Notified (Adjusted)],"&gt;="&amp;M$26,Table2[Date Notified (Adjusted)],"&lt;"&amp;N$26,Table2[Calculated Location],"*"&amp;$D76&amp;"*")</f>
        <v>#DIV/0!</v>
      </c>
      <c r="N76" s="164" t="e">
        <f ca="1">COUNTIFS(Table2[Level of Review Required],"*"&amp;$AC$75&amp;"*",Table2[Date Notified (Adjusted)],"&gt;="&amp;N$26,Table2[Date Notified (Adjusted)],"&lt;"&amp;O$26,Table2[Date Review Decision Made],"",Table2[Calculated Location],"*"&amp;$D76&amp;"*")/COUNTIFS(Table2[Level of Review Required],"*"&amp;$AC$75&amp;"*",Table2[Date Notified (Adjusted)],"&gt;="&amp;N$26,Table2[Date Notified (Adjusted)],"&lt;"&amp;O$26,Table2[Calculated Location],"*"&amp;$D76&amp;"*")</f>
        <v>#DIV/0!</v>
      </c>
      <c r="O76" s="164" t="e">
        <f ca="1">COUNTIFS(Table2[Level of Review Required],"*"&amp;$AC$75&amp;"*",Table2[Date Notified (Adjusted)],"&gt;="&amp;O$26,Table2[Date Notified (Adjusted)],"&lt;"&amp;P$26,Table2[Date Review Decision Made],"",Table2[Calculated Location],"*"&amp;$D76&amp;"*")/COUNTIFS(Table2[Level of Review Required],"*"&amp;$AC$75&amp;"*",Table2[Date Notified (Adjusted)],"&gt;="&amp;O$26,Table2[Date Notified (Adjusted)],"&lt;"&amp;P$26,Table2[Calculated Location],"*"&amp;$D76&amp;"*")</f>
        <v>#DIV/0!</v>
      </c>
      <c r="P76" s="164" t="e">
        <f ca="1">COUNTIFS(Table2[Level of Review Required],"*"&amp;$AC$75&amp;"*",Table2[Date Notified (Adjusted)],"&gt;="&amp;P$26,Table2[Date Notified (Adjusted)],"&lt;"&amp;Q$26,Table2[Date Review Decision Made],"",Table2[Calculated Location],"*"&amp;$D76&amp;"*")/COUNTIFS(Table2[Level of Review Required],"*"&amp;$AC$75&amp;"*",Table2[Date Notified (Adjusted)],"&gt;="&amp;P$26,Table2[Date Notified (Adjusted)],"&lt;"&amp;Q$26,Table2[Calculated Location],"*"&amp;$D76&amp;"*")</f>
        <v>#DIV/0!</v>
      </c>
      <c r="Q76" s="164" t="e">
        <f ca="1">COUNTIFS(Table2[Level of Review Required],"*"&amp;$AC$75&amp;"*",Table2[Date Notified (Adjusted)],"&gt;="&amp;Q$26,Table2[Date Notified (Adjusted)],"&lt;"&amp;R$26,Table2[Date Review Decision Made],"",Table2[Calculated Location],"*"&amp;$D76&amp;"*")/COUNTIFS(Table2[Level of Review Required],"*"&amp;$AC$75&amp;"*",Table2[Date Notified (Adjusted)],"&gt;="&amp;Q$26,Table2[Date Notified (Adjusted)],"&lt;"&amp;R$26,Table2[Calculated Location],"*"&amp;$D76&amp;"*")</f>
        <v>#DIV/0!</v>
      </c>
      <c r="R76" s="164" t="e">
        <f ca="1">COUNTIFS(Table2[Level of Review Required],"*"&amp;$AC$75&amp;"*",Table2[Date Notified (Adjusted)],"&gt;="&amp;R$26,Table2[Date Notified (Adjusted)],"&lt;"&amp;S$26,Table2[Date Review Decision Made],"",Table2[Calculated Location],"*"&amp;$D76&amp;"*")/COUNTIFS(Table2[Level of Review Required],"*"&amp;$AC$75&amp;"*",Table2[Date Notified (Adjusted)],"&gt;="&amp;R$26,Table2[Date Notified (Adjusted)],"&lt;"&amp;S$26,Table2[Calculated Location],"*"&amp;$D76&amp;"*")</f>
        <v>#DIV/0!</v>
      </c>
      <c r="S76" s="164" t="e">
        <f ca="1">COUNTIFS(Table2[Level of Review Required],"*"&amp;$AC$75&amp;"*",Table2[Date Notified (Adjusted)],"&gt;="&amp;S$26,Table2[Date Notified (Adjusted)],"&lt;"&amp;T$26,Table2[Date Review Decision Made],"",Table2[Calculated Location],"*"&amp;$D76&amp;"*")/COUNTIFS(Table2[Level of Review Required],"*"&amp;$AC$75&amp;"*",Table2[Date Notified (Adjusted)],"&gt;="&amp;S$26,Table2[Date Notified (Adjusted)],"&lt;"&amp;T$26,Table2[Calculated Location],"*"&amp;$D76&amp;"*")</f>
        <v>#DIV/0!</v>
      </c>
      <c r="T76" s="164" t="e">
        <f ca="1">COUNTIFS(Table2[Level of Review Required],"*"&amp;$AC$75&amp;"*",Table2[Date Notified (Adjusted)],"&gt;="&amp;T$26,Table2[Date Notified (Adjusted)],"&lt;"&amp;U$26,Table2[Date Review Decision Made],"",Table2[Calculated Location],"*"&amp;$D76&amp;"*")/COUNTIFS(Table2[Level of Review Required],"*"&amp;$AC$75&amp;"*",Table2[Date Notified (Adjusted)],"&gt;="&amp;T$26,Table2[Date Notified (Adjusted)],"&lt;"&amp;U$26,Table2[Calculated Location],"*"&amp;$D76&amp;"*")</f>
        <v>#DIV/0!</v>
      </c>
      <c r="U76" s="161"/>
      <c r="V76" s="161"/>
      <c r="W76" s="228">
        <f ca="1">COUNTIFS(Table2[Level of Review Required],"*"&amp;$AC$75&amp;"*",Table2[Date Notified (Adjusted)],"&gt;="&amp;E$26,Table2[Date Notified (Adjusted)],"&lt;"&amp;U$26,Table2[Calculated Location],"*"&amp;$D76&amp;"*",Table2[Date Review Decision Made],"")</f>
        <v>0</v>
      </c>
      <c r="X76" s="229" t="e">
        <f t="shared" ref="X76:X82" ca="1" si="54">W76/Y76</f>
        <v>#DIV/0!</v>
      </c>
      <c r="Y76" s="237">
        <f ca="1">COUNTIFS(Table2[Level of Review Required],"*"&amp;$AC$75&amp;"*",Table2[Date Notified (Adjusted)],"&gt;="&amp;E$26,Table2[Date Notified (Adjusted)],"&lt;"&amp;U$26,Table2[Calculated Location],"*"&amp;$D76&amp;"*")</f>
        <v>0</v>
      </c>
    </row>
    <row r="77" spans="2:29" x14ac:dyDescent="0.25">
      <c r="B77" s="222" t="s">
        <v>257</v>
      </c>
      <c r="C77" s="162"/>
      <c r="D77" s="162" t="s">
        <v>119</v>
      </c>
      <c r="E77" s="163" t="e">
        <f ca="1">COUNTIFS(Table2[Level of Review Required],"*"&amp;$AC$75&amp;"*",Table2[Date Notified (Adjusted)],"&gt;="&amp;E$26,Table2[Date Notified (Adjusted)],"&lt;"&amp;F$26,Table2[Date Review Decision Made],"",Table2[Calculated Location],"*"&amp;$D77&amp;"*")/COUNTIFS(Table2[Level of Review Required],"*"&amp;$AC$75&amp;"*",Table2[Date Notified (Adjusted)],"&gt;="&amp;E$26,Table2[Date Notified (Adjusted)],"&lt;"&amp;F$26,Table2[Calculated Location],"*"&amp;$D77&amp;"*")</f>
        <v>#DIV/0!</v>
      </c>
      <c r="F77" s="164" t="e">
        <f ca="1">COUNTIFS(Table2[Level of Review Required],"*"&amp;$AC$75&amp;"*",Table2[Date Notified (Adjusted)],"&gt;="&amp;F$26,Table2[Date Notified (Adjusted)],"&lt;"&amp;G$26,Table2[Date Review Decision Made],"",Table2[Calculated Location],"*"&amp;$D77&amp;"*")/COUNTIFS(Table2[Level of Review Required],"*"&amp;$AC$75&amp;"*",Table2[Date Notified (Adjusted)],"&gt;="&amp;F$26,Table2[Date Notified (Adjusted)],"&lt;"&amp;G$26,Table2[Calculated Location],"*"&amp;$D77&amp;"*")</f>
        <v>#DIV/0!</v>
      </c>
      <c r="G77" s="164" t="e">
        <f ca="1">COUNTIFS(Table2[Level of Review Required],"*"&amp;$AC$75&amp;"*",Table2[Date Notified (Adjusted)],"&gt;="&amp;G$26,Table2[Date Notified (Adjusted)],"&lt;"&amp;H$26,Table2[Date Review Decision Made],"",Table2[Calculated Location],"*"&amp;$D77&amp;"*")/COUNTIFS(Table2[Level of Review Required],"*"&amp;$AC$75&amp;"*",Table2[Date Notified (Adjusted)],"&gt;="&amp;G$26,Table2[Date Notified (Adjusted)],"&lt;"&amp;H$26,Table2[Calculated Location],"*"&amp;$D77&amp;"*")</f>
        <v>#DIV/0!</v>
      </c>
      <c r="H77" s="164" t="e">
        <f ca="1">COUNTIFS(Table2[Level of Review Required],"*"&amp;$AC$75&amp;"*",Table2[Date Notified (Adjusted)],"&gt;="&amp;H$26,Table2[Date Notified (Adjusted)],"&lt;"&amp;I$26,Table2[Date Review Decision Made],"",Table2[Calculated Location],"*"&amp;$D77&amp;"*")/COUNTIFS(Table2[Level of Review Required],"*"&amp;$AC$75&amp;"*",Table2[Date Notified (Adjusted)],"&gt;="&amp;H$26,Table2[Date Notified (Adjusted)],"&lt;"&amp;I$26,Table2[Calculated Location],"*"&amp;$D77&amp;"*")</f>
        <v>#DIV/0!</v>
      </c>
      <c r="I77" s="164" t="e">
        <f ca="1">COUNTIFS(Table2[Level of Review Required],"*"&amp;$AC$75&amp;"*",Table2[Date Notified (Adjusted)],"&gt;="&amp;I$26,Table2[Date Notified (Adjusted)],"&lt;"&amp;J$26,Table2[Date Review Decision Made],"",Table2[Calculated Location],"*"&amp;$D77&amp;"*")/COUNTIFS(Table2[Level of Review Required],"*"&amp;$AC$75&amp;"*",Table2[Date Notified (Adjusted)],"&gt;="&amp;I$26,Table2[Date Notified (Adjusted)],"&lt;"&amp;J$26,Table2[Calculated Location],"*"&amp;$D77&amp;"*")</f>
        <v>#DIV/0!</v>
      </c>
      <c r="J77" s="164" t="e">
        <f ca="1">COUNTIFS(Table2[Level of Review Required],"*"&amp;$AC$75&amp;"*",Table2[Date Notified (Adjusted)],"&gt;="&amp;J$26,Table2[Date Notified (Adjusted)],"&lt;"&amp;K$26,Table2[Date Review Decision Made],"",Table2[Calculated Location],"*"&amp;$D77&amp;"*")/COUNTIFS(Table2[Level of Review Required],"*"&amp;$AC$75&amp;"*",Table2[Date Notified (Adjusted)],"&gt;="&amp;J$26,Table2[Date Notified (Adjusted)],"&lt;"&amp;K$26,Table2[Calculated Location],"*"&amp;$D77&amp;"*")</f>
        <v>#DIV/0!</v>
      </c>
      <c r="K77" s="164" t="e">
        <f ca="1">COUNTIFS(Table2[Level of Review Required],"*"&amp;$AC$75&amp;"*",Table2[Date Notified (Adjusted)],"&gt;="&amp;K$26,Table2[Date Notified (Adjusted)],"&lt;"&amp;L$26,Table2[Date Review Decision Made],"",Table2[Calculated Location],"*"&amp;$D77&amp;"*")/COUNTIFS(Table2[Level of Review Required],"*"&amp;$AC$75&amp;"*",Table2[Date Notified (Adjusted)],"&gt;="&amp;K$26,Table2[Date Notified (Adjusted)],"&lt;"&amp;L$26,Table2[Calculated Location],"*"&amp;$D77&amp;"*")</f>
        <v>#DIV/0!</v>
      </c>
      <c r="L77" s="164" t="e">
        <f ca="1">COUNTIFS(Table2[Level of Review Required],"*"&amp;$AC$75&amp;"*",Table2[Date Notified (Adjusted)],"&gt;="&amp;L$26,Table2[Date Notified (Adjusted)],"&lt;"&amp;M$26,Table2[Date Review Decision Made],"",Table2[Calculated Location],"*"&amp;$D77&amp;"*")/COUNTIFS(Table2[Level of Review Required],"*"&amp;$AC$75&amp;"*",Table2[Date Notified (Adjusted)],"&gt;="&amp;L$26,Table2[Date Notified (Adjusted)],"&lt;"&amp;M$26,Table2[Calculated Location],"*"&amp;$D77&amp;"*")</f>
        <v>#DIV/0!</v>
      </c>
      <c r="M77" s="164" t="e">
        <f ca="1">COUNTIFS(Table2[Level of Review Required],"*"&amp;$AC$75&amp;"*",Table2[Date Notified (Adjusted)],"&gt;="&amp;M$26,Table2[Date Notified (Adjusted)],"&lt;"&amp;N$26,Table2[Date Review Decision Made],"",Table2[Calculated Location],"*"&amp;$D77&amp;"*")/COUNTIFS(Table2[Level of Review Required],"*"&amp;$AC$75&amp;"*",Table2[Date Notified (Adjusted)],"&gt;="&amp;M$26,Table2[Date Notified (Adjusted)],"&lt;"&amp;N$26,Table2[Calculated Location],"*"&amp;$D77&amp;"*")</f>
        <v>#DIV/0!</v>
      </c>
      <c r="N77" s="164" t="e">
        <f ca="1">COUNTIFS(Table2[Level of Review Required],"*"&amp;$AC$75&amp;"*",Table2[Date Notified (Adjusted)],"&gt;="&amp;N$26,Table2[Date Notified (Adjusted)],"&lt;"&amp;O$26,Table2[Date Review Decision Made],"",Table2[Calculated Location],"*"&amp;$D77&amp;"*")/COUNTIFS(Table2[Level of Review Required],"*"&amp;$AC$75&amp;"*",Table2[Date Notified (Adjusted)],"&gt;="&amp;N$26,Table2[Date Notified (Adjusted)],"&lt;"&amp;O$26,Table2[Calculated Location],"*"&amp;$D77&amp;"*")</f>
        <v>#DIV/0!</v>
      </c>
      <c r="O77" s="164" t="e">
        <f ca="1">COUNTIFS(Table2[Level of Review Required],"*"&amp;$AC$75&amp;"*",Table2[Date Notified (Adjusted)],"&gt;="&amp;O$26,Table2[Date Notified (Adjusted)],"&lt;"&amp;P$26,Table2[Date Review Decision Made],"",Table2[Calculated Location],"*"&amp;$D77&amp;"*")/COUNTIFS(Table2[Level of Review Required],"*"&amp;$AC$75&amp;"*",Table2[Date Notified (Adjusted)],"&gt;="&amp;O$26,Table2[Date Notified (Adjusted)],"&lt;"&amp;P$26,Table2[Calculated Location],"*"&amp;$D77&amp;"*")</f>
        <v>#DIV/0!</v>
      </c>
      <c r="P77" s="164" t="e">
        <f ca="1">COUNTIFS(Table2[Level of Review Required],"*"&amp;$AC$75&amp;"*",Table2[Date Notified (Adjusted)],"&gt;="&amp;P$26,Table2[Date Notified (Adjusted)],"&lt;"&amp;Q$26,Table2[Date Review Decision Made],"",Table2[Calculated Location],"*"&amp;$D77&amp;"*")/COUNTIFS(Table2[Level of Review Required],"*"&amp;$AC$75&amp;"*",Table2[Date Notified (Adjusted)],"&gt;="&amp;P$26,Table2[Date Notified (Adjusted)],"&lt;"&amp;Q$26,Table2[Calculated Location],"*"&amp;$D77&amp;"*")</f>
        <v>#DIV/0!</v>
      </c>
      <c r="Q77" s="164" t="e">
        <f ca="1">COUNTIFS(Table2[Level of Review Required],"*"&amp;$AC$75&amp;"*",Table2[Date Notified (Adjusted)],"&gt;="&amp;Q$26,Table2[Date Notified (Adjusted)],"&lt;"&amp;R$26,Table2[Date Review Decision Made],"",Table2[Calculated Location],"*"&amp;$D77&amp;"*")/COUNTIFS(Table2[Level of Review Required],"*"&amp;$AC$75&amp;"*",Table2[Date Notified (Adjusted)],"&gt;="&amp;Q$26,Table2[Date Notified (Adjusted)],"&lt;"&amp;R$26,Table2[Calculated Location],"*"&amp;$D77&amp;"*")</f>
        <v>#DIV/0!</v>
      </c>
      <c r="R77" s="164" t="e">
        <f ca="1">COUNTIFS(Table2[Level of Review Required],"*"&amp;$AC$75&amp;"*",Table2[Date Notified (Adjusted)],"&gt;="&amp;R$26,Table2[Date Notified (Adjusted)],"&lt;"&amp;S$26,Table2[Date Review Decision Made],"",Table2[Calculated Location],"*"&amp;$D77&amp;"*")/COUNTIFS(Table2[Level of Review Required],"*"&amp;$AC$75&amp;"*",Table2[Date Notified (Adjusted)],"&gt;="&amp;R$26,Table2[Date Notified (Adjusted)],"&lt;"&amp;S$26,Table2[Calculated Location],"*"&amp;$D77&amp;"*")</f>
        <v>#DIV/0!</v>
      </c>
      <c r="S77" s="164" t="e">
        <f ca="1">COUNTIFS(Table2[Level of Review Required],"*"&amp;$AC$75&amp;"*",Table2[Date Notified (Adjusted)],"&gt;="&amp;S$26,Table2[Date Notified (Adjusted)],"&lt;"&amp;T$26,Table2[Date Review Decision Made],"",Table2[Calculated Location],"*"&amp;$D77&amp;"*")/COUNTIFS(Table2[Level of Review Required],"*"&amp;$AC$75&amp;"*",Table2[Date Notified (Adjusted)],"&gt;="&amp;S$26,Table2[Date Notified (Adjusted)],"&lt;"&amp;T$26,Table2[Calculated Location],"*"&amp;$D77&amp;"*")</f>
        <v>#DIV/0!</v>
      </c>
      <c r="T77" s="164" t="e">
        <f ca="1">COUNTIFS(Table2[Level of Review Required],"*"&amp;$AC$75&amp;"*",Table2[Date Notified (Adjusted)],"&gt;="&amp;T$26,Table2[Date Notified (Adjusted)],"&lt;"&amp;U$26,Table2[Date Review Decision Made],"",Table2[Calculated Location],"*"&amp;$D77&amp;"*")/COUNTIFS(Table2[Level of Review Required],"*"&amp;$AC$75&amp;"*",Table2[Date Notified (Adjusted)],"&gt;="&amp;T$26,Table2[Date Notified (Adjusted)],"&lt;"&amp;U$26,Table2[Calculated Location],"*"&amp;$D77&amp;"*")</f>
        <v>#DIV/0!</v>
      </c>
      <c r="U77" s="161"/>
      <c r="V77" s="161"/>
      <c r="W77" s="228">
        <f ca="1">COUNTIFS(Table2[Level of Review Required],"*"&amp;$AC$75&amp;"*",Table2[Date Notified (Adjusted)],"&gt;="&amp;E$26,Table2[Date Notified (Adjusted)],"&lt;"&amp;U$26,Table2[Calculated Location],"*"&amp;$D77&amp;"*",Table2[Date Review Decision Made],"")</f>
        <v>0</v>
      </c>
      <c r="X77" s="229" t="e">
        <f t="shared" ref="X77" ca="1" si="55">W77/Y77</f>
        <v>#DIV/0!</v>
      </c>
      <c r="Y77" s="237">
        <f ca="1">COUNTIFS(Table2[Level of Review Required],"*"&amp;$AC$75&amp;"*",Table2[Date Notified (Adjusted)],"&gt;="&amp;E$26,Table2[Date Notified (Adjusted)],"&lt;"&amp;U$26,Table2[Calculated Location],"*"&amp;$D77&amp;"*")</f>
        <v>0</v>
      </c>
    </row>
    <row r="78" spans="2:29" x14ac:dyDescent="0.25">
      <c r="B78" s="222" t="s">
        <v>258</v>
      </c>
      <c r="C78" s="161"/>
      <c r="D78" s="162" t="s">
        <v>120</v>
      </c>
      <c r="E78" s="163" t="e">
        <f ca="1">COUNTIFS(Table2[Level of Review Required],"*"&amp;$AC$75&amp;"*",Table2[Date Notified (Adjusted)],"&gt;="&amp;E$26,Table2[Date Notified (Adjusted)],"&lt;"&amp;F$26,Table2[Date Review Decision Made],"",Table2[Calculated Location],"*"&amp;$D78&amp;"*")/COUNTIFS(Table2[Level of Review Required],"*"&amp;$AC$75&amp;"*",Table2[Date Notified (Adjusted)],"&gt;="&amp;E$26,Table2[Date Notified (Adjusted)],"&lt;"&amp;F$26,Table2[Calculated Location],"*"&amp;$D78&amp;"*")</f>
        <v>#DIV/0!</v>
      </c>
      <c r="F78" s="164" t="e">
        <f ca="1">COUNTIFS(Table2[Level of Review Required],"*"&amp;$AC$75&amp;"*",Table2[Date Notified (Adjusted)],"&gt;="&amp;F$26,Table2[Date Notified (Adjusted)],"&lt;"&amp;G$26,Table2[Date Review Decision Made],"",Table2[Calculated Location],"*"&amp;$D78&amp;"*")/COUNTIFS(Table2[Level of Review Required],"*"&amp;$AC$75&amp;"*",Table2[Date Notified (Adjusted)],"&gt;="&amp;F$26,Table2[Date Notified (Adjusted)],"&lt;"&amp;G$26,Table2[Calculated Location],"*"&amp;$D78&amp;"*")</f>
        <v>#DIV/0!</v>
      </c>
      <c r="G78" s="164" t="e">
        <f ca="1">COUNTIFS(Table2[Level of Review Required],"*"&amp;$AC$75&amp;"*",Table2[Date Notified (Adjusted)],"&gt;="&amp;G$26,Table2[Date Notified (Adjusted)],"&lt;"&amp;H$26,Table2[Date Review Decision Made],"",Table2[Calculated Location],"*"&amp;$D78&amp;"*")/COUNTIFS(Table2[Level of Review Required],"*"&amp;$AC$75&amp;"*",Table2[Date Notified (Adjusted)],"&gt;="&amp;G$26,Table2[Date Notified (Adjusted)],"&lt;"&amp;H$26,Table2[Calculated Location],"*"&amp;$D78&amp;"*")</f>
        <v>#DIV/0!</v>
      </c>
      <c r="H78" s="164" t="e">
        <f ca="1">COUNTIFS(Table2[Level of Review Required],"*"&amp;$AC$75&amp;"*",Table2[Date Notified (Adjusted)],"&gt;="&amp;H$26,Table2[Date Notified (Adjusted)],"&lt;"&amp;I$26,Table2[Date Review Decision Made],"",Table2[Calculated Location],"*"&amp;$D78&amp;"*")/COUNTIFS(Table2[Level of Review Required],"*"&amp;$AC$75&amp;"*",Table2[Date Notified (Adjusted)],"&gt;="&amp;H$26,Table2[Date Notified (Adjusted)],"&lt;"&amp;I$26,Table2[Calculated Location],"*"&amp;$D78&amp;"*")</f>
        <v>#DIV/0!</v>
      </c>
      <c r="I78" s="164" t="e">
        <f ca="1">COUNTIFS(Table2[Level of Review Required],"*"&amp;$AC$75&amp;"*",Table2[Date Notified (Adjusted)],"&gt;="&amp;I$26,Table2[Date Notified (Adjusted)],"&lt;"&amp;J$26,Table2[Date Review Decision Made],"",Table2[Calculated Location],"*"&amp;$D78&amp;"*")/COUNTIFS(Table2[Level of Review Required],"*"&amp;$AC$75&amp;"*",Table2[Date Notified (Adjusted)],"&gt;="&amp;I$26,Table2[Date Notified (Adjusted)],"&lt;"&amp;J$26,Table2[Calculated Location],"*"&amp;$D78&amp;"*")</f>
        <v>#DIV/0!</v>
      </c>
      <c r="J78" s="164" t="e">
        <f ca="1">COUNTIFS(Table2[Level of Review Required],"*"&amp;$AC$75&amp;"*",Table2[Date Notified (Adjusted)],"&gt;="&amp;J$26,Table2[Date Notified (Adjusted)],"&lt;"&amp;K$26,Table2[Date Review Decision Made],"",Table2[Calculated Location],"*"&amp;$D78&amp;"*")/COUNTIFS(Table2[Level of Review Required],"*"&amp;$AC$75&amp;"*",Table2[Date Notified (Adjusted)],"&gt;="&amp;J$26,Table2[Date Notified (Adjusted)],"&lt;"&amp;K$26,Table2[Calculated Location],"*"&amp;$D78&amp;"*")</f>
        <v>#DIV/0!</v>
      </c>
      <c r="K78" s="164" t="e">
        <f ca="1">COUNTIFS(Table2[Level of Review Required],"*"&amp;$AC$75&amp;"*",Table2[Date Notified (Adjusted)],"&gt;="&amp;K$26,Table2[Date Notified (Adjusted)],"&lt;"&amp;L$26,Table2[Date Review Decision Made],"",Table2[Calculated Location],"*"&amp;$D78&amp;"*")/COUNTIFS(Table2[Level of Review Required],"*"&amp;$AC$75&amp;"*",Table2[Date Notified (Adjusted)],"&gt;="&amp;K$26,Table2[Date Notified (Adjusted)],"&lt;"&amp;L$26,Table2[Calculated Location],"*"&amp;$D78&amp;"*")</f>
        <v>#DIV/0!</v>
      </c>
      <c r="L78" s="164" t="e">
        <f ca="1">COUNTIFS(Table2[Level of Review Required],"*"&amp;$AC$75&amp;"*",Table2[Date Notified (Adjusted)],"&gt;="&amp;L$26,Table2[Date Notified (Adjusted)],"&lt;"&amp;M$26,Table2[Date Review Decision Made],"",Table2[Calculated Location],"*"&amp;$D78&amp;"*")/COUNTIFS(Table2[Level of Review Required],"*"&amp;$AC$75&amp;"*",Table2[Date Notified (Adjusted)],"&gt;="&amp;L$26,Table2[Date Notified (Adjusted)],"&lt;"&amp;M$26,Table2[Calculated Location],"*"&amp;$D78&amp;"*")</f>
        <v>#DIV/0!</v>
      </c>
      <c r="M78" s="164" t="e">
        <f ca="1">COUNTIFS(Table2[Level of Review Required],"*"&amp;$AC$75&amp;"*",Table2[Date Notified (Adjusted)],"&gt;="&amp;M$26,Table2[Date Notified (Adjusted)],"&lt;"&amp;N$26,Table2[Date Review Decision Made],"",Table2[Calculated Location],"*"&amp;$D78&amp;"*")/COUNTIFS(Table2[Level of Review Required],"*"&amp;$AC$75&amp;"*",Table2[Date Notified (Adjusted)],"&gt;="&amp;M$26,Table2[Date Notified (Adjusted)],"&lt;"&amp;N$26,Table2[Calculated Location],"*"&amp;$D78&amp;"*")</f>
        <v>#DIV/0!</v>
      </c>
      <c r="N78" s="164" t="e">
        <f ca="1">COUNTIFS(Table2[Level of Review Required],"*"&amp;$AC$75&amp;"*",Table2[Date Notified (Adjusted)],"&gt;="&amp;N$26,Table2[Date Notified (Adjusted)],"&lt;"&amp;O$26,Table2[Date Review Decision Made],"",Table2[Calculated Location],"*"&amp;$D78&amp;"*")/COUNTIFS(Table2[Level of Review Required],"*"&amp;$AC$75&amp;"*",Table2[Date Notified (Adjusted)],"&gt;="&amp;N$26,Table2[Date Notified (Adjusted)],"&lt;"&amp;O$26,Table2[Calculated Location],"*"&amp;$D78&amp;"*")</f>
        <v>#DIV/0!</v>
      </c>
      <c r="O78" s="164" t="e">
        <f ca="1">COUNTIFS(Table2[Level of Review Required],"*"&amp;$AC$75&amp;"*",Table2[Date Notified (Adjusted)],"&gt;="&amp;O$26,Table2[Date Notified (Adjusted)],"&lt;"&amp;P$26,Table2[Date Review Decision Made],"",Table2[Calculated Location],"*"&amp;$D78&amp;"*")/COUNTIFS(Table2[Level of Review Required],"*"&amp;$AC$75&amp;"*",Table2[Date Notified (Adjusted)],"&gt;="&amp;O$26,Table2[Date Notified (Adjusted)],"&lt;"&amp;P$26,Table2[Calculated Location],"*"&amp;$D78&amp;"*")</f>
        <v>#DIV/0!</v>
      </c>
      <c r="P78" s="164" t="e">
        <f ca="1">COUNTIFS(Table2[Level of Review Required],"*"&amp;$AC$75&amp;"*",Table2[Date Notified (Adjusted)],"&gt;="&amp;P$26,Table2[Date Notified (Adjusted)],"&lt;"&amp;Q$26,Table2[Date Review Decision Made],"",Table2[Calculated Location],"*"&amp;$D78&amp;"*")/COUNTIFS(Table2[Level of Review Required],"*"&amp;$AC$75&amp;"*",Table2[Date Notified (Adjusted)],"&gt;="&amp;P$26,Table2[Date Notified (Adjusted)],"&lt;"&amp;Q$26,Table2[Calculated Location],"*"&amp;$D78&amp;"*")</f>
        <v>#DIV/0!</v>
      </c>
      <c r="Q78" s="164" t="e">
        <f ca="1">COUNTIFS(Table2[Level of Review Required],"*"&amp;$AC$75&amp;"*",Table2[Date Notified (Adjusted)],"&gt;="&amp;Q$26,Table2[Date Notified (Adjusted)],"&lt;"&amp;R$26,Table2[Date Review Decision Made],"",Table2[Calculated Location],"*"&amp;$D78&amp;"*")/COUNTIFS(Table2[Level of Review Required],"*"&amp;$AC$75&amp;"*",Table2[Date Notified (Adjusted)],"&gt;="&amp;Q$26,Table2[Date Notified (Adjusted)],"&lt;"&amp;R$26,Table2[Calculated Location],"*"&amp;$D78&amp;"*")</f>
        <v>#DIV/0!</v>
      </c>
      <c r="R78" s="164" t="e">
        <f ca="1">COUNTIFS(Table2[Level of Review Required],"*"&amp;$AC$75&amp;"*",Table2[Date Notified (Adjusted)],"&gt;="&amp;R$26,Table2[Date Notified (Adjusted)],"&lt;"&amp;S$26,Table2[Date Review Decision Made],"",Table2[Calculated Location],"*"&amp;$D78&amp;"*")/COUNTIFS(Table2[Level of Review Required],"*"&amp;$AC$75&amp;"*",Table2[Date Notified (Adjusted)],"&gt;="&amp;R$26,Table2[Date Notified (Adjusted)],"&lt;"&amp;S$26,Table2[Calculated Location],"*"&amp;$D78&amp;"*")</f>
        <v>#DIV/0!</v>
      </c>
      <c r="S78" s="164" t="e">
        <f ca="1">COUNTIFS(Table2[Level of Review Required],"*"&amp;$AC$75&amp;"*",Table2[Date Notified (Adjusted)],"&gt;="&amp;S$26,Table2[Date Notified (Adjusted)],"&lt;"&amp;T$26,Table2[Date Review Decision Made],"",Table2[Calculated Location],"*"&amp;$D78&amp;"*")/COUNTIFS(Table2[Level of Review Required],"*"&amp;$AC$75&amp;"*",Table2[Date Notified (Adjusted)],"&gt;="&amp;S$26,Table2[Date Notified (Adjusted)],"&lt;"&amp;T$26,Table2[Calculated Location],"*"&amp;$D78&amp;"*")</f>
        <v>#DIV/0!</v>
      </c>
      <c r="T78" s="164" t="e">
        <f ca="1">COUNTIFS(Table2[Level of Review Required],"*"&amp;$AC$75&amp;"*",Table2[Date Notified (Adjusted)],"&gt;="&amp;T$26,Table2[Date Notified (Adjusted)],"&lt;"&amp;U$26,Table2[Date Review Decision Made],"",Table2[Calculated Location],"*"&amp;$D78&amp;"*")/COUNTIFS(Table2[Level of Review Required],"*"&amp;$AC$75&amp;"*",Table2[Date Notified (Adjusted)],"&gt;="&amp;T$26,Table2[Date Notified (Adjusted)],"&lt;"&amp;U$26,Table2[Calculated Location],"*"&amp;$D78&amp;"*")</f>
        <v>#DIV/0!</v>
      </c>
      <c r="U78" s="161"/>
      <c r="V78" s="161"/>
      <c r="W78" s="228">
        <f ca="1">COUNTIFS(Table2[Level of Review Required],"*"&amp;$AC$75&amp;"*",Table2[Date Notified (Adjusted)],"&gt;="&amp;E$26,Table2[Date Notified (Adjusted)],"&lt;"&amp;U$26,Table2[Calculated Location],"*"&amp;$D78&amp;"*",Table2[Date Review Decision Made],"")</f>
        <v>0</v>
      </c>
      <c r="X78" s="229" t="e">
        <f t="shared" ca="1" si="54"/>
        <v>#DIV/0!</v>
      </c>
      <c r="Y78" s="237">
        <f ca="1">COUNTIFS(Table2[Level of Review Required],"*"&amp;$AC$75&amp;"*",Table2[Date Notified (Adjusted)],"&gt;="&amp;E$26,Table2[Date Notified (Adjusted)],"&lt;"&amp;U$26,Table2[Calculated Location],"*"&amp;$D78&amp;"*")</f>
        <v>0</v>
      </c>
    </row>
    <row r="79" spans="2:29" x14ac:dyDescent="0.25">
      <c r="B79" s="222" t="s">
        <v>259</v>
      </c>
      <c r="C79" s="161"/>
      <c r="D79" s="162" t="s">
        <v>122</v>
      </c>
      <c r="E79" s="163" t="e">
        <f ca="1">COUNTIFS(Table2[Level of Review Required],"*"&amp;$AC$75&amp;"*",Table2[Date Notified (Adjusted)],"&gt;="&amp;E$26,Table2[Date Notified (Adjusted)],"&lt;"&amp;F$26,Table2[Date Review Decision Made],"",Table2[Calculated Location],"*"&amp;$D79&amp;"*")/COUNTIFS(Table2[Level of Review Required],"*"&amp;$AC$75&amp;"*",Table2[Date Notified (Adjusted)],"&gt;="&amp;E$26,Table2[Date Notified (Adjusted)],"&lt;"&amp;F$26,Table2[Calculated Location],"*"&amp;$D79&amp;"*")</f>
        <v>#DIV/0!</v>
      </c>
      <c r="F79" s="164" t="e">
        <f ca="1">COUNTIFS(Table2[Level of Review Required],"*"&amp;$AC$75&amp;"*",Table2[Date Notified (Adjusted)],"&gt;="&amp;F$26,Table2[Date Notified (Adjusted)],"&lt;"&amp;G$26,Table2[Date Review Decision Made],"",Table2[Calculated Location],"*"&amp;$D79&amp;"*")/COUNTIFS(Table2[Level of Review Required],"*"&amp;$AC$75&amp;"*",Table2[Date Notified (Adjusted)],"&gt;="&amp;F$26,Table2[Date Notified (Adjusted)],"&lt;"&amp;G$26,Table2[Calculated Location],"*"&amp;$D79&amp;"*")</f>
        <v>#DIV/0!</v>
      </c>
      <c r="G79" s="164" t="e">
        <f ca="1">COUNTIFS(Table2[Level of Review Required],"*"&amp;$AC$75&amp;"*",Table2[Date Notified (Adjusted)],"&gt;="&amp;G$26,Table2[Date Notified (Adjusted)],"&lt;"&amp;H$26,Table2[Date Review Decision Made],"",Table2[Calculated Location],"*"&amp;$D79&amp;"*")/COUNTIFS(Table2[Level of Review Required],"*"&amp;$AC$75&amp;"*",Table2[Date Notified (Adjusted)],"&gt;="&amp;G$26,Table2[Date Notified (Adjusted)],"&lt;"&amp;H$26,Table2[Calculated Location],"*"&amp;$D79&amp;"*")</f>
        <v>#DIV/0!</v>
      </c>
      <c r="H79" s="164" t="e">
        <f ca="1">COUNTIFS(Table2[Level of Review Required],"*"&amp;$AC$75&amp;"*",Table2[Date Notified (Adjusted)],"&gt;="&amp;H$26,Table2[Date Notified (Adjusted)],"&lt;"&amp;I$26,Table2[Date Review Decision Made],"",Table2[Calculated Location],"*"&amp;$D79&amp;"*")/COUNTIFS(Table2[Level of Review Required],"*"&amp;$AC$75&amp;"*",Table2[Date Notified (Adjusted)],"&gt;="&amp;H$26,Table2[Date Notified (Adjusted)],"&lt;"&amp;I$26,Table2[Calculated Location],"*"&amp;$D79&amp;"*")</f>
        <v>#DIV/0!</v>
      </c>
      <c r="I79" s="164" t="e">
        <f ca="1">COUNTIFS(Table2[Level of Review Required],"*"&amp;$AC$75&amp;"*",Table2[Date Notified (Adjusted)],"&gt;="&amp;I$26,Table2[Date Notified (Adjusted)],"&lt;"&amp;J$26,Table2[Date Review Decision Made],"",Table2[Calculated Location],"*"&amp;$D79&amp;"*")/COUNTIFS(Table2[Level of Review Required],"*"&amp;$AC$75&amp;"*",Table2[Date Notified (Adjusted)],"&gt;="&amp;I$26,Table2[Date Notified (Adjusted)],"&lt;"&amp;J$26,Table2[Calculated Location],"*"&amp;$D79&amp;"*")</f>
        <v>#DIV/0!</v>
      </c>
      <c r="J79" s="164" t="e">
        <f ca="1">COUNTIFS(Table2[Level of Review Required],"*"&amp;$AC$75&amp;"*",Table2[Date Notified (Adjusted)],"&gt;="&amp;J$26,Table2[Date Notified (Adjusted)],"&lt;"&amp;K$26,Table2[Date Review Decision Made],"",Table2[Calculated Location],"*"&amp;$D79&amp;"*")/COUNTIFS(Table2[Level of Review Required],"*"&amp;$AC$75&amp;"*",Table2[Date Notified (Adjusted)],"&gt;="&amp;J$26,Table2[Date Notified (Adjusted)],"&lt;"&amp;K$26,Table2[Calculated Location],"*"&amp;$D79&amp;"*")</f>
        <v>#DIV/0!</v>
      </c>
      <c r="K79" s="164" t="e">
        <f ca="1">COUNTIFS(Table2[Level of Review Required],"*"&amp;$AC$75&amp;"*",Table2[Date Notified (Adjusted)],"&gt;="&amp;K$26,Table2[Date Notified (Adjusted)],"&lt;"&amp;L$26,Table2[Date Review Decision Made],"",Table2[Calculated Location],"*"&amp;$D79&amp;"*")/COUNTIFS(Table2[Level of Review Required],"*"&amp;$AC$75&amp;"*",Table2[Date Notified (Adjusted)],"&gt;="&amp;K$26,Table2[Date Notified (Adjusted)],"&lt;"&amp;L$26,Table2[Calculated Location],"*"&amp;$D79&amp;"*")</f>
        <v>#DIV/0!</v>
      </c>
      <c r="L79" s="164" t="e">
        <f ca="1">COUNTIFS(Table2[Level of Review Required],"*"&amp;$AC$75&amp;"*",Table2[Date Notified (Adjusted)],"&gt;="&amp;L$26,Table2[Date Notified (Adjusted)],"&lt;"&amp;M$26,Table2[Date Review Decision Made],"",Table2[Calculated Location],"*"&amp;$D79&amp;"*")/COUNTIFS(Table2[Level of Review Required],"*"&amp;$AC$75&amp;"*",Table2[Date Notified (Adjusted)],"&gt;="&amp;L$26,Table2[Date Notified (Adjusted)],"&lt;"&amp;M$26,Table2[Calculated Location],"*"&amp;$D79&amp;"*")</f>
        <v>#DIV/0!</v>
      </c>
      <c r="M79" s="164" t="e">
        <f ca="1">COUNTIFS(Table2[Level of Review Required],"*"&amp;$AC$75&amp;"*",Table2[Date Notified (Adjusted)],"&gt;="&amp;M$26,Table2[Date Notified (Adjusted)],"&lt;"&amp;N$26,Table2[Date Review Decision Made],"",Table2[Calculated Location],"*"&amp;$D79&amp;"*")/COUNTIFS(Table2[Level of Review Required],"*"&amp;$AC$75&amp;"*",Table2[Date Notified (Adjusted)],"&gt;="&amp;M$26,Table2[Date Notified (Adjusted)],"&lt;"&amp;N$26,Table2[Calculated Location],"*"&amp;$D79&amp;"*")</f>
        <v>#DIV/0!</v>
      </c>
      <c r="N79" s="164" t="e">
        <f ca="1">COUNTIFS(Table2[Level of Review Required],"*"&amp;$AC$75&amp;"*",Table2[Date Notified (Adjusted)],"&gt;="&amp;N$26,Table2[Date Notified (Adjusted)],"&lt;"&amp;O$26,Table2[Date Review Decision Made],"",Table2[Calculated Location],"*"&amp;$D79&amp;"*")/COUNTIFS(Table2[Level of Review Required],"*"&amp;$AC$75&amp;"*",Table2[Date Notified (Adjusted)],"&gt;="&amp;N$26,Table2[Date Notified (Adjusted)],"&lt;"&amp;O$26,Table2[Calculated Location],"*"&amp;$D79&amp;"*")</f>
        <v>#DIV/0!</v>
      </c>
      <c r="O79" s="164" t="e">
        <f ca="1">COUNTIFS(Table2[Level of Review Required],"*"&amp;$AC$75&amp;"*",Table2[Date Notified (Adjusted)],"&gt;="&amp;O$26,Table2[Date Notified (Adjusted)],"&lt;"&amp;P$26,Table2[Date Review Decision Made],"",Table2[Calculated Location],"*"&amp;$D79&amp;"*")/COUNTIFS(Table2[Level of Review Required],"*"&amp;$AC$75&amp;"*",Table2[Date Notified (Adjusted)],"&gt;="&amp;O$26,Table2[Date Notified (Adjusted)],"&lt;"&amp;P$26,Table2[Calculated Location],"*"&amp;$D79&amp;"*")</f>
        <v>#DIV/0!</v>
      </c>
      <c r="P79" s="164" t="e">
        <f ca="1">COUNTIFS(Table2[Level of Review Required],"*"&amp;$AC$75&amp;"*",Table2[Date Notified (Adjusted)],"&gt;="&amp;P$26,Table2[Date Notified (Adjusted)],"&lt;"&amp;Q$26,Table2[Date Review Decision Made],"",Table2[Calculated Location],"*"&amp;$D79&amp;"*")/COUNTIFS(Table2[Level of Review Required],"*"&amp;$AC$75&amp;"*",Table2[Date Notified (Adjusted)],"&gt;="&amp;P$26,Table2[Date Notified (Adjusted)],"&lt;"&amp;Q$26,Table2[Calculated Location],"*"&amp;$D79&amp;"*")</f>
        <v>#DIV/0!</v>
      </c>
      <c r="Q79" s="164" t="e">
        <f ca="1">COUNTIFS(Table2[Level of Review Required],"*"&amp;$AC$75&amp;"*",Table2[Date Notified (Adjusted)],"&gt;="&amp;Q$26,Table2[Date Notified (Adjusted)],"&lt;"&amp;R$26,Table2[Date Review Decision Made],"",Table2[Calculated Location],"*"&amp;$D79&amp;"*")/COUNTIFS(Table2[Level of Review Required],"*"&amp;$AC$75&amp;"*",Table2[Date Notified (Adjusted)],"&gt;="&amp;Q$26,Table2[Date Notified (Adjusted)],"&lt;"&amp;R$26,Table2[Calculated Location],"*"&amp;$D79&amp;"*")</f>
        <v>#DIV/0!</v>
      </c>
      <c r="R79" s="164" t="e">
        <f ca="1">COUNTIFS(Table2[Level of Review Required],"*"&amp;$AC$75&amp;"*",Table2[Date Notified (Adjusted)],"&gt;="&amp;R$26,Table2[Date Notified (Adjusted)],"&lt;"&amp;S$26,Table2[Date Review Decision Made],"",Table2[Calculated Location],"*"&amp;$D79&amp;"*")/COUNTIFS(Table2[Level of Review Required],"*"&amp;$AC$75&amp;"*",Table2[Date Notified (Adjusted)],"&gt;="&amp;R$26,Table2[Date Notified (Adjusted)],"&lt;"&amp;S$26,Table2[Calculated Location],"*"&amp;$D79&amp;"*")</f>
        <v>#DIV/0!</v>
      </c>
      <c r="S79" s="164" t="e">
        <f ca="1">COUNTIFS(Table2[Level of Review Required],"*"&amp;$AC$75&amp;"*",Table2[Date Notified (Adjusted)],"&gt;="&amp;S$26,Table2[Date Notified (Adjusted)],"&lt;"&amp;T$26,Table2[Date Review Decision Made],"",Table2[Calculated Location],"*"&amp;$D79&amp;"*")/COUNTIFS(Table2[Level of Review Required],"*"&amp;$AC$75&amp;"*",Table2[Date Notified (Adjusted)],"&gt;="&amp;S$26,Table2[Date Notified (Adjusted)],"&lt;"&amp;T$26,Table2[Calculated Location],"*"&amp;$D79&amp;"*")</f>
        <v>#DIV/0!</v>
      </c>
      <c r="T79" s="164" t="e">
        <f ca="1">COUNTIFS(Table2[Level of Review Required],"*"&amp;$AC$75&amp;"*",Table2[Date Notified (Adjusted)],"&gt;="&amp;T$26,Table2[Date Notified (Adjusted)],"&lt;"&amp;U$26,Table2[Date Review Decision Made],"",Table2[Calculated Location],"*"&amp;$D79&amp;"*")/COUNTIFS(Table2[Level of Review Required],"*"&amp;$AC$75&amp;"*",Table2[Date Notified (Adjusted)],"&gt;="&amp;T$26,Table2[Date Notified (Adjusted)],"&lt;"&amp;U$26,Table2[Calculated Location],"*"&amp;$D79&amp;"*")</f>
        <v>#DIV/0!</v>
      </c>
      <c r="U79" s="165"/>
      <c r="V79" s="161"/>
      <c r="W79" s="228">
        <f ca="1">COUNTIFS(Table2[Level of Review Required],"*"&amp;$AC$75&amp;"*",Table2[Date Notified (Adjusted)],"&gt;="&amp;E$26,Table2[Date Notified (Adjusted)],"&lt;"&amp;U$26,Table2[Calculated Location],"*"&amp;$D79&amp;"*",Table2[Date Review Decision Made],"")</f>
        <v>0</v>
      </c>
      <c r="X79" s="229" t="e">
        <f t="shared" ca="1" si="54"/>
        <v>#DIV/0!</v>
      </c>
      <c r="Y79" s="237">
        <f ca="1">COUNTIFS(Table2[Level of Review Required],"*"&amp;$AC$75&amp;"*",Table2[Date Notified (Adjusted)],"&gt;="&amp;E$26,Table2[Date Notified (Adjusted)],"&lt;"&amp;U$26,Table2[Calculated Location],"*"&amp;$D79&amp;"*")</f>
        <v>0</v>
      </c>
    </row>
    <row r="80" spans="2:29" x14ac:dyDescent="0.25">
      <c r="B80" s="222" t="s">
        <v>260</v>
      </c>
      <c r="C80" s="161"/>
      <c r="D80" s="162" t="s">
        <v>123</v>
      </c>
      <c r="E80" s="163" t="e">
        <f ca="1">COUNTIFS(Table2[Level of Review Required],"*"&amp;$AC$75&amp;"*",Table2[Date Notified (Adjusted)],"&gt;="&amp;E$26,Table2[Date Notified (Adjusted)],"&lt;"&amp;F$26,Table2[Date Review Decision Made],"",Table2[Calculated Location],"*"&amp;$D80&amp;"*")/COUNTIFS(Table2[Level of Review Required],"*"&amp;$AC$75&amp;"*",Table2[Date Notified (Adjusted)],"&gt;="&amp;E$26,Table2[Date Notified (Adjusted)],"&lt;"&amp;F$26,Table2[Calculated Location],"*"&amp;$D80&amp;"*")</f>
        <v>#DIV/0!</v>
      </c>
      <c r="F80" s="164" t="e">
        <f ca="1">COUNTIFS(Table2[Level of Review Required],"*"&amp;$AC$75&amp;"*",Table2[Date Notified (Adjusted)],"&gt;="&amp;F$26,Table2[Date Notified (Adjusted)],"&lt;"&amp;G$26,Table2[Date Review Decision Made],"",Table2[Calculated Location],"*"&amp;$D80&amp;"*")/COUNTIFS(Table2[Level of Review Required],"*"&amp;$AC$75&amp;"*",Table2[Date Notified (Adjusted)],"&gt;="&amp;F$26,Table2[Date Notified (Adjusted)],"&lt;"&amp;G$26,Table2[Calculated Location],"*"&amp;$D80&amp;"*")</f>
        <v>#DIV/0!</v>
      </c>
      <c r="G80" s="164" t="e">
        <f ca="1">COUNTIFS(Table2[Level of Review Required],"*"&amp;$AC$75&amp;"*",Table2[Date Notified (Adjusted)],"&gt;="&amp;G$26,Table2[Date Notified (Adjusted)],"&lt;"&amp;H$26,Table2[Date Review Decision Made],"",Table2[Calculated Location],"*"&amp;$D80&amp;"*")/COUNTIFS(Table2[Level of Review Required],"*"&amp;$AC$75&amp;"*",Table2[Date Notified (Adjusted)],"&gt;="&amp;G$26,Table2[Date Notified (Adjusted)],"&lt;"&amp;H$26,Table2[Calculated Location],"*"&amp;$D80&amp;"*")</f>
        <v>#DIV/0!</v>
      </c>
      <c r="H80" s="164" t="e">
        <f ca="1">COUNTIFS(Table2[Level of Review Required],"*"&amp;$AC$75&amp;"*",Table2[Date Notified (Adjusted)],"&gt;="&amp;H$26,Table2[Date Notified (Adjusted)],"&lt;"&amp;I$26,Table2[Date Review Decision Made],"",Table2[Calculated Location],"*"&amp;$D80&amp;"*")/COUNTIFS(Table2[Level of Review Required],"*"&amp;$AC$75&amp;"*",Table2[Date Notified (Adjusted)],"&gt;="&amp;H$26,Table2[Date Notified (Adjusted)],"&lt;"&amp;I$26,Table2[Calculated Location],"*"&amp;$D80&amp;"*")</f>
        <v>#DIV/0!</v>
      </c>
      <c r="I80" s="164" t="e">
        <f ca="1">COUNTIFS(Table2[Level of Review Required],"*"&amp;$AC$75&amp;"*",Table2[Date Notified (Adjusted)],"&gt;="&amp;I$26,Table2[Date Notified (Adjusted)],"&lt;"&amp;J$26,Table2[Date Review Decision Made],"",Table2[Calculated Location],"*"&amp;$D80&amp;"*")/COUNTIFS(Table2[Level of Review Required],"*"&amp;$AC$75&amp;"*",Table2[Date Notified (Adjusted)],"&gt;="&amp;I$26,Table2[Date Notified (Adjusted)],"&lt;"&amp;J$26,Table2[Calculated Location],"*"&amp;$D80&amp;"*")</f>
        <v>#DIV/0!</v>
      </c>
      <c r="J80" s="164" t="e">
        <f ca="1">COUNTIFS(Table2[Level of Review Required],"*"&amp;$AC$75&amp;"*",Table2[Date Notified (Adjusted)],"&gt;="&amp;J$26,Table2[Date Notified (Adjusted)],"&lt;"&amp;K$26,Table2[Date Review Decision Made],"",Table2[Calculated Location],"*"&amp;$D80&amp;"*")/COUNTIFS(Table2[Level of Review Required],"*"&amp;$AC$75&amp;"*",Table2[Date Notified (Adjusted)],"&gt;="&amp;J$26,Table2[Date Notified (Adjusted)],"&lt;"&amp;K$26,Table2[Calculated Location],"*"&amp;$D80&amp;"*")</f>
        <v>#DIV/0!</v>
      </c>
      <c r="K80" s="164" t="e">
        <f ca="1">COUNTIFS(Table2[Level of Review Required],"*"&amp;$AC$75&amp;"*",Table2[Date Notified (Adjusted)],"&gt;="&amp;K$26,Table2[Date Notified (Adjusted)],"&lt;"&amp;L$26,Table2[Date Review Decision Made],"",Table2[Calculated Location],"*"&amp;$D80&amp;"*")/COUNTIFS(Table2[Level of Review Required],"*"&amp;$AC$75&amp;"*",Table2[Date Notified (Adjusted)],"&gt;="&amp;K$26,Table2[Date Notified (Adjusted)],"&lt;"&amp;L$26,Table2[Calculated Location],"*"&amp;$D80&amp;"*")</f>
        <v>#DIV/0!</v>
      </c>
      <c r="L80" s="164" t="e">
        <f ca="1">COUNTIFS(Table2[Level of Review Required],"*"&amp;$AC$75&amp;"*",Table2[Date Notified (Adjusted)],"&gt;="&amp;L$26,Table2[Date Notified (Adjusted)],"&lt;"&amp;M$26,Table2[Date Review Decision Made],"",Table2[Calculated Location],"*"&amp;$D80&amp;"*")/COUNTIFS(Table2[Level of Review Required],"*"&amp;$AC$75&amp;"*",Table2[Date Notified (Adjusted)],"&gt;="&amp;L$26,Table2[Date Notified (Adjusted)],"&lt;"&amp;M$26,Table2[Calculated Location],"*"&amp;$D80&amp;"*")</f>
        <v>#DIV/0!</v>
      </c>
      <c r="M80" s="164" t="e">
        <f ca="1">COUNTIFS(Table2[Level of Review Required],"*"&amp;$AC$75&amp;"*",Table2[Date Notified (Adjusted)],"&gt;="&amp;M$26,Table2[Date Notified (Adjusted)],"&lt;"&amp;N$26,Table2[Date Review Decision Made],"",Table2[Calculated Location],"*"&amp;$D80&amp;"*")/COUNTIFS(Table2[Level of Review Required],"*"&amp;$AC$75&amp;"*",Table2[Date Notified (Adjusted)],"&gt;="&amp;M$26,Table2[Date Notified (Adjusted)],"&lt;"&amp;N$26,Table2[Calculated Location],"*"&amp;$D80&amp;"*")</f>
        <v>#DIV/0!</v>
      </c>
      <c r="N80" s="164" t="e">
        <f ca="1">COUNTIFS(Table2[Level of Review Required],"*"&amp;$AC$75&amp;"*",Table2[Date Notified (Adjusted)],"&gt;="&amp;N$26,Table2[Date Notified (Adjusted)],"&lt;"&amp;O$26,Table2[Date Review Decision Made],"",Table2[Calculated Location],"*"&amp;$D80&amp;"*")/COUNTIFS(Table2[Level of Review Required],"*"&amp;$AC$75&amp;"*",Table2[Date Notified (Adjusted)],"&gt;="&amp;N$26,Table2[Date Notified (Adjusted)],"&lt;"&amp;O$26,Table2[Calculated Location],"*"&amp;$D80&amp;"*")</f>
        <v>#DIV/0!</v>
      </c>
      <c r="O80" s="164" t="e">
        <f ca="1">COUNTIFS(Table2[Level of Review Required],"*"&amp;$AC$75&amp;"*",Table2[Date Notified (Adjusted)],"&gt;="&amp;O$26,Table2[Date Notified (Adjusted)],"&lt;"&amp;P$26,Table2[Date Review Decision Made],"",Table2[Calculated Location],"*"&amp;$D80&amp;"*")/COUNTIFS(Table2[Level of Review Required],"*"&amp;$AC$75&amp;"*",Table2[Date Notified (Adjusted)],"&gt;="&amp;O$26,Table2[Date Notified (Adjusted)],"&lt;"&amp;P$26,Table2[Calculated Location],"*"&amp;$D80&amp;"*")</f>
        <v>#DIV/0!</v>
      </c>
      <c r="P80" s="164" t="e">
        <f ca="1">COUNTIFS(Table2[Level of Review Required],"*"&amp;$AC$75&amp;"*",Table2[Date Notified (Adjusted)],"&gt;="&amp;P$26,Table2[Date Notified (Adjusted)],"&lt;"&amp;Q$26,Table2[Date Review Decision Made],"",Table2[Calculated Location],"*"&amp;$D80&amp;"*")/COUNTIFS(Table2[Level of Review Required],"*"&amp;$AC$75&amp;"*",Table2[Date Notified (Adjusted)],"&gt;="&amp;P$26,Table2[Date Notified (Adjusted)],"&lt;"&amp;Q$26,Table2[Calculated Location],"*"&amp;$D80&amp;"*")</f>
        <v>#DIV/0!</v>
      </c>
      <c r="Q80" s="164" t="e">
        <f ca="1">COUNTIFS(Table2[Level of Review Required],"*"&amp;$AC$75&amp;"*",Table2[Date Notified (Adjusted)],"&gt;="&amp;Q$26,Table2[Date Notified (Adjusted)],"&lt;"&amp;R$26,Table2[Date Review Decision Made],"",Table2[Calculated Location],"*"&amp;$D80&amp;"*")/COUNTIFS(Table2[Level of Review Required],"*"&amp;$AC$75&amp;"*",Table2[Date Notified (Adjusted)],"&gt;="&amp;Q$26,Table2[Date Notified (Adjusted)],"&lt;"&amp;R$26,Table2[Calculated Location],"*"&amp;$D80&amp;"*")</f>
        <v>#DIV/0!</v>
      </c>
      <c r="R80" s="164" t="e">
        <f ca="1">COUNTIFS(Table2[Level of Review Required],"*"&amp;$AC$75&amp;"*",Table2[Date Notified (Adjusted)],"&gt;="&amp;R$26,Table2[Date Notified (Adjusted)],"&lt;"&amp;S$26,Table2[Date Review Decision Made],"",Table2[Calculated Location],"*"&amp;$D80&amp;"*")/COUNTIFS(Table2[Level of Review Required],"*"&amp;$AC$75&amp;"*",Table2[Date Notified (Adjusted)],"&gt;="&amp;R$26,Table2[Date Notified (Adjusted)],"&lt;"&amp;S$26,Table2[Calculated Location],"*"&amp;$D80&amp;"*")</f>
        <v>#DIV/0!</v>
      </c>
      <c r="S80" s="164" t="e">
        <f ca="1">COUNTIFS(Table2[Level of Review Required],"*"&amp;$AC$75&amp;"*",Table2[Date Notified (Adjusted)],"&gt;="&amp;S$26,Table2[Date Notified (Adjusted)],"&lt;"&amp;T$26,Table2[Date Review Decision Made],"",Table2[Calculated Location],"*"&amp;$D80&amp;"*")/COUNTIFS(Table2[Level of Review Required],"*"&amp;$AC$75&amp;"*",Table2[Date Notified (Adjusted)],"&gt;="&amp;S$26,Table2[Date Notified (Adjusted)],"&lt;"&amp;T$26,Table2[Calculated Location],"*"&amp;$D80&amp;"*")</f>
        <v>#DIV/0!</v>
      </c>
      <c r="T80" s="164" t="e">
        <f ca="1">COUNTIFS(Table2[Level of Review Required],"*"&amp;$AC$75&amp;"*",Table2[Date Notified (Adjusted)],"&gt;="&amp;T$26,Table2[Date Notified (Adjusted)],"&lt;"&amp;U$26,Table2[Date Review Decision Made],"",Table2[Calculated Location],"*"&amp;$D80&amp;"*")/COUNTIFS(Table2[Level of Review Required],"*"&amp;$AC$75&amp;"*",Table2[Date Notified (Adjusted)],"&gt;="&amp;T$26,Table2[Date Notified (Adjusted)],"&lt;"&amp;U$26,Table2[Calculated Location],"*"&amp;$D80&amp;"*")</f>
        <v>#DIV/0!</v>
      </c>
      <c r="U80" s="165"/>
      <c r="V80" s="161"/>
      <c r="W80" s="228">
        <f ca="1">COUNTIFS(Table2[Level of Review Required],"*"&amp;$AC$75&amp;"*",Table2[Date Notified (Adjusted)],"&gt;="&amp;E$26,Table2[Date Notified (Adjusted)],"&lt;"&amp;U$26,Table2[Calculated Location],"*"&amp;$D80&amp;"*",Table2[Date Review Decision Made],"")</f>
        <v>0</v>
      </c>
      <c r="X80" s="229" t="e">
        <f t="shared" ca="1" si="54"/>
        <v>#DIV/0!</v>
      </c>
      <c r="Y80" s="237">
        <f ca="1">COUNTIFS(Table2[Level of Review Required],"*"&amp;$AC$75&amp;"*",Table2[Date Notified (Adjusted)],"&gt;="&amp;E$26,Table2[Date Notified (Adjusted)],"&lt;"&amp;U$26,Table2[Calculated Location],"*"&amp;$D80&amp;"*")</f>
        <v>0</v>
      </c>
    </row>
    <row r="81" spans="2:25" x14ac:dyDescent="0.25">
      <c r="B81" s="222" t="s">
        <v>261</v>
      </c>
      <c r="C81" s="161"/>
      <c r="D81" s="162" t="s">
        <v>117</v>
      </c>
      <c r="E81" s="163" t="e">
        <f ca="1">COUNTIFS(Table2[Level of Review Required],"*"&amp;$AC$75&amp;"*",Table2[Date Notified (Adjusted)],"&gt;="&amp;E$26,Table2[Date Notified (Adjusted)],"&lt;"&amp;F$26,Table2[Date Review Decision Made],"",Table2[Calculated Location],"*"&amp;$D81&amp;"*")/COUNTIFS(Table2[Level of Review Required],"*"&amp;$AC$75&amp;"*",Table2[Date Notified (Adjusted)],"&gt;="&amp;E$26,Table2[Date Notified (Adjusted)],"&lt;"&amp;F$26,Table2[Calculated Location],"*"&amp;$D81&amp;"*")</f>
        <v>#DIV/0!</v>
      </c>
      <c r="F81" s="164" t="e">
        <f ca="1">COUNTIFS(Table2[Level of Review Required],"*"&amp;$AC$75&amp;"*",Table2[Date Notified (Adjusted)],"&gt;="&amp;F$26,Table2[Date Notified (Adjusted)],"&lt;"&amp;G$26,Table2[Date Review Decision Made],"",Table2[Calculated Location],"*"&amp;$D81&amp;"*")/COUNTIFS(Table2[Level of Review Required],"*"&amp;$AC$75&amp;"*",Table2[Date Notified (Adjusted)],"&gt;="&amp;F$26,Table2[Date Notified (Adjusted)],"&lt;"&amp;G$26,Table2[Calculated Location],"*"&amp;$D81&amp;"*")</f>
        <v>#DIV/0!</v>
      </c>
      <c r="G81" s="164" t="e">
        <f ca="1">COUNTIFS(Table2[Level of Review Required],"*"&amp;$AC$75&amp;"*",Table2[Date Notified (Adjusted)],"&gt;="&amp;G$26,Table2[Date Notified (Adjusted)],"&lt;"&amp;H$26,Table2[Date Review Decision Made],"",Table2[Calculated Location],"*"&amp;$D81&amp;"*")/COUNTIFS(Table2[Level of Review Required],"*"&amp;$AC$75&amp;"*",Table2[Date Notified (Adjusted)],"&gt;="&amp;G$26,Table2[Date Notified (Adjusted)],"&lt;"&amp;H$26,Table2[Calculated Location],"*"&amp;$D81&amp;"*")</f>
        <v>#DIV/0!</v>
      </c>
      <c r="H81" s="164" t="e">
        <f ca="1">COUNTIFS(Table2[Level of Review Required],"*"&amp;$AC$75&amp;"*",Table2[Date Notified (Adjusted)],"&gt;="&amp;H$26,Table2[Date Notified (Adjusted)],"&lt;"&amp;I$26,Table2[Date Review Decision Made],"",Table2[Calculated Location],"*"&amp;$D81&amp;"*")/COUNTIFS(Table2[Level of Review Required],"*"&amp;$AC$75&amp;"*",Table2[Date Notified (Adjusted)],"&gt;="&amp;H$26,Table2[Date Notified (Adjusted)],"&lt;"&amp;I$26,Table2[Calculated Location],"*"&amp;$D81&amp;"*")</f>
        <v>#DIV/0!</v>
      </c>
      <c r="I81" s="164" t="e">
        <f ca="1">COUNTIFS(Table2[Level of Review Required],"*"&amp;$AC$75&amp;"*",Table2[Date Notified (Adjusted)],"&gt;="&amp;I$26,Table2[Date Notified (Adjusted)],"&lt;"&amp;J$26,Table2[Date Review Decision Made],"",Table2[Calculated Location],"*"&amp;$D81&amp;"*")/COUNTIFS(Table2[Level of Review Required],"*"&amp;$AC$75&amp;"*",Table2[Date Notified (Adjusted)],"&gt;="&amp;I$26,Table2[Date Notified (Adjusted)],"&lt;"&amp;J$26,Table2[Calculated Location],"*"&amp;$D81&amp;"*")</f>
        <v>#DIV/0!</v>
      </c>
      <c r="J81" s="164" t="e">
        <f ca="1">COUNTIFS(Table2[Level of Review Required],"*"&amp;$AC$75&amp;"*",Table2[Date Notified (Adjusted)],"&gt;="&amp;J$26,Table2[Date Notified (Adjusted)],"&lt;"&amp;K$26,Table2[Date Review Decision Made],"",Table2[Calculated Location],"*"&amp;$D81&amp;"*")/COUNTIFS(Table2[Level of Review Required],"*"&amp;$AC$75&amp;"*",Table2[Date Notified (Adjusted)],"&gt;="&amp;J$26,Table2[Date Notified (Adjusted)],"&lt;"&amp;K$26,Table2[Calculated Location],"*"&amp;$D81&amp;"*")</f>
        <v>#DIV/0!</v>
      </c>
      <c r="K81" s="164" t="e">
        <f ca="1">COUNTIFS(Table2[Level of Review Required],"*"&amp;$AC$75&amp;"*",Table2[Date Notified (Adjusted)],"&gt;="&amp;K$26,Table2[Date Notified (Adjusted)],"&lt;"&amp;L$26,Table2[Date Review Decision Made],"",Table2[Calculated Location],"*"&amp;$D81&amp;"*")/COUNTIFS(Table2[Level of Review Required],"*"&amp;$AC$75&amp;"*",Table2[Date Notified (Adjusted)],"&gt;="&amp;K$26,Table2[Date Notified (Adjusted)],"&lt;"&amp;L$26,Table2[Calculated Location],"*"&amp;$D81&amp;"*")</f>
        <v>#DIV/0!</v>
      </c>
      <c r="L81" s="164" t="e">
        <f ca="1">COUNTIFS(Table2[Level of Review Required],"*"&amp;$AC$75&amp;"*",Table2[Date Notified (Adjusted)],"&gt;="&amp;L$26,Table2[Date Notified (Adjusted)],"&lt;"&amp;M$26,Table2[Date Review Decision Made],"",Table2[Calculated Location],"*"&amp;$D81&amp;"*")/COUNTIFS(Table2[Level of Review Required],"*"&amp;$AC$75&amp;"*",Table2[Date Notified (Adjusted)],"&gt;="&amp;L$26,Table2[Date Notified (Adjusted)],"&lt;"&amp;M$26,Table2[Calculated Location],"*"&amp;$D81&amp;"*")</f>
        <v>#DIV/0!</v>
      </c>
      <c r="M81" s="164" t="e">
        <f ca="1">COUNTIFS(Table2[Level of Review Required],"*"&amp;$AC$75&amp;"*",Table2[Date Notified (Adjusted)],"&gt;="&amp;M$26,Table2[Date Notified (Adjusted)],"&lt;"&amp;N$26,Table2[Date Review Decision Made],"",Table2[Calculated Location],"*"&amp;$D81&amp;"*")/COUNTIFS(Table2[Level of Review Required],"*"&amp;$AC$75&amp;"*",Table2[Date Notified (Adjusted)],"&gt;="&amp;M$26,Table2[Date Notified (Adjusted)],"&lt;"&amp;N$26,Table2[Calculated Location],"*"&amp;$D81&amp;"*")</f>
        <v>#DIV/0!</v>
      </c>
      <c r="N81" s="164" t="e">
        <f ca="1">COUNTIFS(Table2[Level of Review Required],"*"&amp;$AC$75&amp;"*",Table2[Date Notified (Adjusted)],"&gt;="&amp;N$26,Table2[Date Notified (Adjusted)],"&lt;"&amp;O$26,Table2[Date Review Decision Made],"",Table2[Calculated Location],"*"&amp;$D81&amp;"*")/COUNTIFS(Table2[Level of Review Required],"*"&amp;$AC$75&amp;"*",Table2[Date Notified (Adjusted)],"&gt;="&amp;N$26,Table2[Date Notified (Adjusted)],"&lt;"&amp;O$26,Table2[Calculated Location],"*"&amp;$D81&amp;"*")</f>
        <v>#DIV/0!</v>
      </c>
      <c r="O81" s="164" t="e">
        <f ca="1">COUNTIFS(Table2[Level of Review Required],"*"&amp;$AC$75&amp;"*",Table2[Date Notified (Adjusted)],"&gt;="&amp;O$26,Table2[Date Notified (Adjusted)],"&lt;"&amp;P$26,Table2[Date Review Decision Made],"",Table2[Calculated Location],"*"&amp;$D81&amp;"*")/COUNTIFS(Table2[Level of Review Required],"*"&amp;$AC$75&amp;"*",Table2[Date Notified (Adjusted)],"&gt;="&amp;O$26,Table2[Date Notified (Adjusted)],"&lt;"&amp;P$26,Table2[Calculated Location],"*"&amp;$D81&amp;"*")</f>
        <v>#DIV/0!</v>
      </c>
      <c r="P81" s="164" t="e">
        <f ca="1">COUNTIFS(Table2[Level of Review Required],"*"&amp;$AC$75&amp;"*",Table2[Date Notified (Adjusted)],"&gt;="&amp;P$26,Table2[Date Notified (Adjusted)],"&lt;"&amp;Q$26,Table2[Date Review Decision Made],"",Table2[Calculated Location],"*"&amp;$D81&amp;"*")/COUNTIFS(Table2[Level of Review Required],"*"&amp;$AC$75&amp;"*",Table2[Date Notified (Adjusted)],"&gt;="&amp;P$26,Table2[Date Notified (Adjusted)],"&lt;"&amp;Q$26,Table2[Calculated Location],"*"&amp;$D81&amp;"*")</f>
        <v>#DIV/0!</v>
      </c>
      <c r="Q81" s="164" t="e">
        <f ca="1">COUNTIFS(Table2[Level of Review Required],"*"&amp;$AC$75&amp;"*",Table2[Date Notified (Adjusted)],"&gt;="&amp;Q$26,Table2[Date Notified (Adjusted)],"&lt;"&amp;R$26,Table2[Date Review Decision Made],"",Table2[Calculated Location],"*"&amp;$D81&amp;"*")/COUNTIFS(Table2[Level of Review Required],"*"&amp;$AC$75&amp;"*",Table2[Date Notified (Adjusted)],"&gt;="&amp;Q$26,Table2[Date Notified (Adjusted)],"&lt;"&amp;R$26,Table2[Calculated Location],"*"&amp;$D81&amp;"*")</f>
        <v>#DIV/0!</v>
      </c>
      <c r="R81" s="164" t="e">
        <f ca="1">COUNTIFS(Table2[Level of Review Required],"*"&amp;$AC$75&amp;"*",Table2[Date Notified (Adjusted)],"&gt;="&amp;R$26,Table2[Date Notified (Adjusted)],"&lt;"&amp;S$26,Table2[Date Review Decision Made],"",Table2[Calculated Location],"*"&amp;$D81&amp;"*")/COUNTIFS(Table2[Level of Review Required],"*"&amp;$AC$75&amp;"*",Table2[Date Notified (Adjusted)],"&gt;="&amp;R$26,Table2[Date Notified (Adjusted)],"&lt;"&amp;S$26,Table2[Calculated Location],"*"&amp;$D81&amp;"*")</f>
        <v>#DIV/0!</v>
      </c>
      <c r="S81" s="164" t="e">
        <f ca="1">COUNTIFS(Table2[Level of Review Required],"*"&amp;$AC$75&amp;"*",Table2[Date Notified (Adjusted)],"&gt;="&amp;S$26,Table2[Date Notified (Adjusted)],"&lt;"&amp;T$26,Table2[Date Review Decision Made],"",Table2[Calculated Location],"*"&amp;$D81&amp;"*")/COUNTIFS(Table2[Level of Review Required],"*"&amp;$AC$75&amp;"*",Table2[Date Notified (Adjusted)],"&gt;="&amp;S$26,Table2[Date Notified (Adjusted)],"&lt;"&amp;T$26,Table2[Calculated Location],"*"&amp;$D81&amp;"*")</f>
        <v>#DIV/0!</v>
      </c>
      <c r="T81" s="164" t="e">
        <f ca="1">COUNTIFS(Table2[Level of Review Required],"*"&amp;$AC$75&amp;"*",Table2[Date Notified (Adjusted)],"&gt;="&amp;T$26,Table2[Date Notified (Adjusted)],"&lt;"&amp;U$26,Table2[Date Review Decision Made],"",Table2[Calculated Location],"*"&amp;$D81&amp;"*")/COUNTIFS(Table2[Level of Review Required],"*"&amp;$AC$75&amp;"*",Table2[Date Notified (Adjusted)],"&gt;="&amp;T$26,Table2[Date Notified (Adjusted)],"&lt;"&amp;U$26,Table2[Calculated Location],"*"&amp;$D81&amp;"*")</f>
        <v>#DIV/0!</v>
      </c>
      <c r="U81" s="165"/>
      <c r="V81" s="161"/>
      <c r="W81" s="228">
        <f ca="1">COUNTIFS(Table2[Level of Review Required],"*"&amp;$AC$75&amp;"*",Table2[Date Notified (Adjusted)],"&gt;="&amp;E$26,Table2[Date Notified (Adjusted)],"&lt;"&amp;U$26,Table2[Calculated Location],"*"&amp;$D81&amp;"*",Table2[Date Review Decision Made],"")</f>
        <v>0</v>
      </c>
      <c r="X81" s="229" t="e">
        <f t="shared" ca="1" si="54"/>
        <v>#DIV/0!</v>
      </c>
      <c r="Y81" s="237">
        <f ca="1">COUNTIFS(Table2[Level of Review Required],"*"&amp;$AC$75&amp;"*",Table2[Date Notified (Adjusted)],"&gt;="&amp;E$26,Table2[Date Notified (Adjusted)],"&lt;"&amp;U$26,Table2[Calculated Location],"*"&amp;$D81&amp;"*")</f>
        <v>0</v>
      </c>
    </row>
    <row r="82" spans="2:25" x14ac:dyDescent="0.25">
      <c r="B82" s="224" t="s">
        <v>262</v>
      </c>
      <c r="C82" s="166"/>
      <c r="D82" s="167" t="s">
        <v>104</v>
      </c>
      <c r="E82" s="168" t="e">
        <f ca="1">COUNTIFS(Table2[Level of Review Required],"*"&amp;$AC$75&amp;"*",Table2[Date Notified (Adjusted)],"&gt;="&amp;E$26,Table2[Date Notified (Adjusted)],"&lt;"&amp;F$26,Table2[Date Review Decision Made],"",Table2[Calculated Location],"*"&amp;$D82&amp;"*")/COUNTIFS(Table2[Level of Review Required],"*"&amp;$AC$75&amp;"*",Table2[Date Notified (Adjusted)],"&gt;="&amp;E$26,Table2[Date Notified (Adjusted)],"&lt;"&amp;F$26,Table2[Calculated Location],"*"&amp;$D82&amp;"*")</f>
        <v>#DIV/0!</v>
      </c>
      <c r="F82" s="169" t="e">
        <f ca="1">COUNTIFS(Table2[Level of Review Required],"*"&amp;$AC$75&amp;"*",Table2[Date Notified (Adjusted)],"&gt;="&amp;F$26,Table2[Date Notified (Adjusted)],"&lt;"&amp;G$26,Table2[Date Review Decision Made],"",Table2[Calculated Location],"*"&amp;$D82&amp;"*")/COUNTIFS(Table2[Level of Review Required],"*"&amp;$AC$75&amp;"*",Table2[Date Notified (Adjusted)],"&gt;="&amp;F$26,Table2[Date Notified (Adjusted)],"&lt;"&amp;G$26,Table2[Calculated Location],"*"&amp;$D82&amp;"*")</f>
        <v>#DIV/0!</v>
      </c>
      <c r="G82" s="169" t="e">
        <f ca="1">COUNTIFS(Table2[Level of Review Required],"*"&amp;$AC$75&amp;"*",Table2[Date Notified (Adjusted)],"&gt;="&amp;G$26,Table2[Date Notified (Adjusted)],"&lt;"&amp;H$26,Table2[Date Review Decision Made],"",Table2[Calculated Location],"*"&amp;$D82&amp;"*")/COUNTIFS(Table2[Level of Review Required],"*"&amp;$AC$75&amp;"*",Table2[Date Notified (Adjusted)],"&gt;="&amp;G$26,Table2[Date Notified (Adjusted)],"&lt;"&amp;H$26,Table2[Calculated Location],"*"&amp;$D82&amp;"*")</f>
        <v>#DIV/0!</v>
      </c>
      <c r="H82" s="169" t="e">
        <f ca="1">COUNTIFS(Table2[Level of Review Required],"*"&amp;$AC$75&amp;"*",Table2[Date Notified (Adjusted)],"&gt;="&amp;H$26,Table2[Date Notified (Adjusted)],"&lt;"&amp;I$26,Table2[Date Review Decision Made],"",Table2[Calculated Location],"*"&amp;$D82&amp;"*")/COUNTIFS(Table2[Level of Review Required],"*"&amp;$AC$75&amp;"*",Table2[Date Notified (Adjusted)],"&gt;="&amp;H$26,Table2[Date Notified (Adjusted)],"&lt;"&amp;I$26,Table2[Calculated Location],"*"&amp;$D82&amp;"*")</f>
        <v>#DIV/0!</v>
      </c>
      <c r="I82" s="169" t="e">
        <f ca="1">COUNTIFS(Table2[Level of Review Required],"*"&amp;$AC$75&amp;"*",Table2[Date Notified (Adjusted)],"&gt;="&amp;I$26,Table2[Date Notified (Adjusted)],"&lt;"&amp;J$26,Table2[Date Review Decision Made],"",Table2[Calculated Location],"*"&amp;$D82&amp;"*")/COUNTIFS(Table2[Level of Review Required],"*"&amp;$AC$75&amp;"*",Table2[Date Notified (Adjusted)],"&gt;="&amp;I$26,Table2[Date Notified (Adjusted)],"&lt;"&amp;J$26,Table2[Calculated Location],"*"&amp;$D82&amp;"*")</f>
        <v>#DIV/0!</v>
      </c>
      <c r="J82" s="169" t="e">
        <f ca="1">COUNTIFS(Table2[Level of Review Required],"*"&amp;$AC$75&amp;"*",Table2[Date Notified (Adjusted)],"&gt;="&amp;J$26,Table2[Date Notified (Adjusted)],"&lt;"&amp;K$26,Table2[Date Review Decision Made],"",Table2[Calculated Location],"*"&amp;$D82&amp;"*")/COUNTIFS(Table2[Level of Review Required],"*"&amp;$AC$75&amp;"*",Table2[Date Notified (Adjusted)],"&gt;="&amp;J$26,Table2[Date Notified (Adjusted)],"&lt;"&amp;K$26,Table2[Calculated Location],"*"&amp;$D82&amp;"*")</f>
        <v>#DIV/0!</v>
      </c>
      <c r="K82" s="169" t="e">
        <f ca="1">COUNTIFS(Table2[Level of Review Required],"*"&amp;$AC$75&amp;"*",Table2[Date Notified (Adjusted)],"&gt;="&amp;K$26,Table2[Date Notified (Adjusted)],"&lt;"&amp;L$26,Table2[Date Review Decision Made],"",Table2[Calculated Location],"*"&amp;$D82&amp;"*")/COUNTIFS(Table2[Level of Review Required],"*"&amp;$AC$75&amp;"*",Table2[Date Notified (Adjusted)],"&gt;="&amp;K$26,Table2[Date Notified (Adjusted)],"&lt;"&amp;L$26,Table2[Calculated Location],"*"&amp;$D82&amp;"*")</f>
        <v>#DIV/0!</v>
      </c>
      <c r="L82" s="169" t="e">
        <f ca="1">COUNTIFS(Table2[Level of Review Required],"*"&amp;$AC$75&amp;"*",Table2[Date Notified (Adjusted)],"&gt;="&amp;L$26,Table2[Date Notified (Adjusted)],"&lt;"&amp;M$26,Table2[Date Review Decision Made],"",Table2[Calculated Location],"*"&amp;$D82&amp;"*")/COUNTIFS(Table2[Level of Review Required],"*"&amp;$AC$75&amp;"*",Table2[Date Notified (Adjusted)],"&gt;="&amp;L$26,Table2[Date Notified (Adjusted)],"&lt;"&amp;M$26,Table2[Calculated Location],"*"&amp;$D82&amp;"*")</f>
        <v>#DIV/0!</v>
      </c>
      <c r="M82" s="169" t="e">
        <f ca="1">COUNTIFS(Table2[Level of Review Required],"*"&amp;$AC$75&amp;"*",Table2[Date Notified (Adjusted)],"&gt;="&amp;M$26,Table2[Date Notified (Adjusted)],"&lt;"&amp;N$26,Table2[Date Review Decision Made],"",Table2[Calculated Location],"*"&amp;$D82&amp;"*")/COUNTIFS(Table2[Level of Review Required],"*"&amp;$AC$75&amp;"*",Table2[Date Notified (Adjusted)],"&gt;="&amp;M$26,Table2[Date Notified (Adjusted)],"&lt;"&amp;N$26,Table2[Calculated Location],"*"&amp;$D82&amp;"*")</f>
        <v>#DIV/0!</v>
      </c>
      <c r="N82" s="169" t="e">
        <f ca="1">COUNTIFS(Table2[Level of Review Required],"*"&amp;$AC$75&amp;"*",Table2[Date Notified (Adjusted)],"&gt;="&amp;N$26,Table2[Date Notified (Adjusted)],"&lt;"&amp;O$26,Table2[Date Review Decision Made],"",Table2[Calculated Location],"*"&amp;$D82&amp;"*")/COUNTIFS(Table2[Level of Review Required],"*"&amp;$AC$75&amp;"*",Table2[Date Notified (Adjusted)],"&gt;="&amp;N$26,Table2[Date Notified (Adjusted)],"&lt;"&amp;O$26,Table2[Calculated Location],"*"&amp;$D82&amp;"*")</f>
        <v>#DIV/0!</v>
      </c>
      <c r="O82" s="169" t="e">
        <f ca="1">COUNTIFS(Table2[Level of Review Required],"*"&amp;$AC$75&amp;"*",Table2[Date Notified (Adjusted)],"&gt;="&amp;O$26,Table2[Date Notified (Adjusted)],"&lt;"&amp;P$26,Table2[Date Review Decision Made],"",Table2[Calculated Location],"*"&amp;$D82&amp;"*")/COUNTIFS(Table2[Level of Review Required],"*"&amp;$AC$75&amp;"*",Table2[Date Notified (Adjusted)],"&gt;="&amp;O$26,Table2[Date Notified (Adjusted)],"&lt;"&amp;P$26,Table2[Calculated Location],"*"&amp;$D82&amp;"*")</f>
        <v>#DIV/0!</v>
      </c>
      <c r="P82" s="169" t="e">
        <f ca="1">COUNTIFS(Table2[Level of Review Required],"*"&amp;$AC$75&amp;"*",Table2[Date Notified (Adjusted)],"&gt;="&amp;P$26,Table2[Date Notified (Adjusted)],"&lt;"&amp;Q$26,Table2[Date Review Decision Made],"",Table2[Calculated Location],"*"&amp;$D82&amp;"*")/COUNTIFS(Table2[Level of Review Required],"*"&amp;$AC$75&amp;"*",Table2[Date Notified (Adjusted)],"&gt;="&amp;P$26,Table2[Date Notified (Adjusted)],"&lt;"&amp;Q$26,Table2[Calculated Location],"*"&amp;$D82&amp;"*")</f>
        <v>#DIV/0!</v>
      </c>
      <c r="Q82" s="169" t="e">
        <f ca="1">COUNTIFS(Table2[Level of Review Required],"*"&amp;$AC$75&amp;"*",Table2[Date Notified (Adjusted)],"&gt;="&amp;Q$26,Table2[Date Notified (Adjusted)],"&lt;"&amp;R$26,Table2[Date Review Decision Made],"",Table2[Calculated Location],"*"&amp;$D82&amp;"*")/COUNTIFS(Table2[Level of Review Required],"*"&amp;$AC$75&amp;"*",Table2[Date Notified (Adjusted)],"&gt;="&amp;Q$26,Table2[Date Notified (Adjusted)],"&lt;"&amp;R$26,Table2[Calculated Location],"*"&amp;$D82&amp;"*")</f>
        <v>#DIV/0!</v>
      </c>
      <c r="R82" s="169" t="e">
        <f ca="1">COUNTIFS(Table2[Level of Review Required],"*"&amp;$AC$75&amp;"*",Table2[Date Notified (Adjusted)],"&gt;="&amp;R$26,Table2[Date Notified (Adjusted)],"&lt;"&amp;S$26,Table2[Date Review Decision Made],"",Table2[Calculated Location],"*"&amp;$D82&amp;"*")/COUNTIFS(Table2[Level of Review Required],"*"&amp;$AC$75&amp;"*",Table2[Date Notified (Adjusted)],"&gt;="&amp;R$26,Table2[Date Notified (Adjusted)],"&lt;"&amp;S$26,Table2[Calculated Location],"*"&amp;$D82&amp;"*")</f>
        <v>#DIV/0!</v>
      </c>
      <c r="S82" s="169" t="e">
        <f ca="1">COUNTIFS(Table2[Level of Review Required],"*"&amp;$AC$75&amp;"*",Table2[Date Notified (Adjusted)],"&gt;="&amp;S$26,Table2[Date Notified (Adjusted)],"&lt;"&amp;T$26,Table2[Date Review Decision Made],"",Table2[Calculated Location],"*"&amp;$D82&amp;"*")/COUNTIFS(Table2[Level of Review Required],"*"&amp;$AC$75&amp;"*",Table2[Date Notified (Adjusted)],"&gt;="&amp;S$26,Table2[Date Notified (Adjusted)],"&lt;"&amp;T$26,Table2[Calculated Location],"*"&amp;$D82&amp;"*")</f>
        <v>#DIV/0!</v>
      </c>
      <c r="T82" s="169" t="e">
        <f ca="1">COUNTIFS(Table2[Level of Review Required],"*"&amp;$AC$75&amp;"*",Table2[Date Notified (Adjusted)],"&gt;="&amp;T$26,Table2[Date Notified (Adjusted)],"&lt;"&amp;U$26,Table2[Date Review Decision Made],"",Table2[Calculated Location],"*"&amp;$D82&amp;"*")/COUNTIFS(Table2[Level of Review Required],"*"&amp;$AC$75&amp;"*",Table2[Date Notified (Adjusted)],"&gt;="&amp;T$26,Table2[Date Notified (Adjusted)],"&lt;"&amp;U$26,Table2[Calculated Location],"*"&amp;$D82&amp;"*")</f>
        <v>#DIV/0!</v>
      </c>
      <c r="U82" s="170"/>
      <c r="V82" s="166"/>
      <c r="W82" s="230">
        <f ca="1">COUNTIFS(Table2[Level of Review Required],"*"&amp;$AC$75&amp;"*",Table2[Date Notified (Adjusted)],"&gt;="&amp;E$26,Table2[Date Notified (Adjusted)],"&lt;"&amp;U$26,Table2[Calculated Location],"*"&amp;$D82&amp;"*",Table2[Date Review Decision Made],"")</f>
        <v>0</v>
      </c>
      <c r="X82" s="231" t="e">
        <f t="shared" ca="1" si="54"/>
        <v>#DIV/0!</v>
      </c>
      <c r="Y82" s="238">
        <f ca="1">COUNTIFS(Table2[Level of Review Required],"*"&amp;$AC$75&amp;"*",Table2[Date Notified (Adjusted)],"&gt;="&amp;E$26,Table2[Date Notified (Adjusted)],"&lt;"&amp;U$26,Table2[Calculated Location],"*"&amp;$D82&amp;"*")</f>
        <v>0</v>
      </c>
    </row>
    <row r="83" spans="2:25" x14ac:dyDescent="0.25">
      <c r="B83" s="211" t="s">
        <v>154</v>
      </c>
      <c r="C83" s="13"/>
      <c r="D83" s="210"/>
      <c r="E83" s="172"/>
      <c r="F83" s="173"/>
      <c r="G83" s="173"/>
      <c r="H83" s="173"/>
      <c r="I83" s="173"/>
      <c r="J83" s="173"/>
      <c r="K83" s="173"/>
      <c r="L83" s="173"/>
      <c r="M83" s="173"/>
      <c r="N83" s="173"/>
      <c r="O83" s="173"/>
      <c r="P83" s="173"/>
      <c r="Q83" s="173"/>
      <c r="R83" s="173"/>
      <c r="S83" s="173"/>
      <c r="T83" s="173"/>
      <c r="U83" s="174"/>
      <c r="V83" s="174"/>
      <c r="W83" s="174">
        <f ca="1">SUM(W75:W82)</f>
        <v>0</v>
      </c>
      <c r="X83" s="173" t="e">
        <f ca="1">W83/Y83</f>
        <v>#DIV/0!</v>
      </c>
      <c r="Y83" s="212">
        <f ca="1">SUM(Y75:Y82)</f>
        <v>0</v>
      </c>
    </row>
    <row r="84" spans="2:25" x14ac:dyDescent="0.25">
      <c r="B84" s="220" t="s">
        <v>105</v>
      </c>
      <c r="C84" s="157"/>
      <c r="D84" s="158" t="s">
        <v>124</v>
      </c>
      <c r="E84" s="159" t="e">
        <f ca="1">COUNTIFS(Table2[Level of Review Required],"*"&amp;$AC$75&amp;"*",Table2[Date Notified (Adjusted)],"&gt;="&amp;E$26,Table2[Date Notified (Adjusted)],"&lt;"&amp;F$26,Table2[Date Review Decision Made],"",Table2[Calculated Location],"*"&amp;$D84&amp;"*")/COUNTIFS(Table2[Level of Review Required],"*"&amp;$AC$75&amp;"*",Table2[Date Notified (Adjusted)],"&gt;="&amp;E$26,Table2[Date Notified (Adjusted)],"&lt;"&amp;F$26,Table2[Calculated Location],"*"&amp;$D84&amp;"*")</f>
        <v>#DIV/0!</v>
      </c>
      <c r="F84" s="160" t="e">
        <f ca="1">COUNTIFS(Table2[Level of Review Required],"*"&amp;$AC$75&amp;"*",Table2[Date Notified (Adjusted)],"&gt;="&amp;F$26,Table2[Date Notified (Adjusted)],"&lt;"&amp;G$26,Table2[Date Review Decision Made],"",Table2[Calculated Location],"*"&amp;$D84&amp;"*")/COUNTIFS(Table2[Level of Review Required],"*"&amp;$AC$75&amp;"*",Table2[Date Notified (Adjusted)],"&gt;="&amp;F$26,Table2[Date Notified (Adjusted)],"&lt;"&amp;G$26,Table2[Calculated Location],"*"&amp;$D84&amp;"*")</f>
        <v>#DIV/0!</v>
      </c>
      <c r="G84" s="160" t="e">
        <f ca="1">COUNTIFS(Table2[Level of Review Required],"*"&amp;$AC$75&amp;"*",Table2[Date Notified (Adjusted)],"&gt;="&amp;G$26,Table2[Date Notified (Adjusted)],"&lt;"&amp;H$26,Table2[Date Review Decision Made],"",Table2[Calculated Location],"*"&amp;$D84&amp;"*")/COUNTIFS(Table2[Level of Review Required],"*"&amp;$AC$75&amp;"*",Table2[Date Notified (Adjusted)],"&gt;="&amp;G$26,Table2[Date Notified (Adjusted)],"&lt;"&amp;H$26,Table2[Calculated Location],"*"&amp;$D84&amp;"*")</f>
        <v>#DIV/0!</v>
      </c>
      <c r="H84" s="160" t="e">
        <f ca="1">COUNTIFS(Table2[Level of Review Required],"*"&amp;$AC$75&amp;"*",Table2[Date Notified (Adjusted)],"&gt;="&amp;H$26,Table2[Date Notified (Adjusted)],"&lt;"&amp;I$26,Table2[Date Review Decision Made],"",Table2[Calculated Location],"*"&amp;$D84&amp;"*")/COUNTIFS(Table2[Level of Review Required],"*"&amp;$AC$75&amp;"*",Table2[Date Notified (Adjusted)],"&gt;="&amp;H$26,Table2[Date Notified (Adjusted)],"&lt;"&amp;I$26,Table2[Calculated Location],"*"&amp;$D84&amp;"*")</f>
        <v>#DIV/0!</v>
      </c>
      <c r="I84" s="160" t="e">
        <f ca="1">COUNTIFS(Table2[Level of Review Required],"*"&amp;$AC$75&amp;"*",Table2[Date Notified (Adjusted)],"&gt;="&amp;I$26,Table2[Date Notified (Adjusted)],"&lt;"&amp;J$26,Table2[Date Review Decision Made],"",Table2[Calculated Location],"*"&amp;$D84&amp;"*")/COUNTIFS(Table2[Level of Review Required],"*"&amp;$AC$75&amp;"*",Table2[Date Notified (Adjusted)],"&gt;="&amp;I$26,Table2[Date Notified (Adjusted)],"&lt;"&amp;J$26,Table2[Calculated Location],"*"&amp;$D84&amp;"*")</f>
        <v>#DIV/0!</v>
      </c>
      <c r="J84" s="160" t="e">
        <f ca="1">COUNTIFS(Table2[Level of Review Required],"*"&amp;$AC$75&amp;"*",Table2[Date Notified (Adjusted)],"&gt;="&amp;J$26,Table2[Date Notified (Adjusted)],"&lt;"&amp;K$26,Table2[Date Review Decision Made],"",Table2[Calculated Location],"*"&amp;$D84&amp;"*")/COUNTIFS(Table2[Level of Review Required],"*"&amp;$AC$75&amp;"*",Table2[Date Notified (Adjusted)],"&gt;="&amp;J$26,Table2[Date Notified (Adjusted)],"&lt;"&amp;K$26,Table2[Calculated Location],"*"&amp;$D84&amp;"*")</f>
        <v>#DIV/0!</v>
      </c>
      <c r="K84" s="160" t="e">
        <f ca="1">COUNTIFS(Table2[Level of Review Required],"*"&amp;$AC$75&amp;"*",Table2[Date Notified (Adjusted)],"&gt;="&amp;K$26,Table2[Date Notified (Adjusted)],"&lt;"&amp;L$26,Table2[Date Review Decision Made],"",Table2[Calculated Location],"*"&amp;$D84&amp;"*")/COUNTIFS(Table2[Level of Review Required],"*"&amp;$AC$75&amp;"*",Table2[Date Notified (Adjusted)],"&gt;="&amp;K$26,Table2[Date Notified (Adjusted)],"&lt;"&amp;L$26,Table2[Calculated Location],"*"&amp;$D84&amp;"*")</f>
        <v>#DIV/0!</v>
      </c>
      <c r="L84" s="160" t="e">
        <f ca="1">COUNTIFS(Table2[Level of Review Required],"*"&amp;$AC$75&amp;"*",Table2[Date Notified (Adjusted)],"&gt;="&amp;L$26,Table2[Date Notified (Adjusted)],"&lt;"&amp;M$26,Table2[Date Review Decision Made],"",Table2[Calculated Location],"*"&amp;$D84&amp;"*")/COUNTIFS(Table2[Level of Review Required],"*"&amp;$AC$75&amp;"*",Table2[Date Notified (Adjusted)],"&gt;="&amp;L$26,Table2[Date Notified (Adjusted)],"&lt;"&amp;M$26,Table2[Calculated Location],"*"&amp;$D84&amp;"*")</f>
        <v>#DIV/0!</v>
      </c>
      <c r="M84" s="160" t="e">
        <f ca="1">COUNTIFS(Table2[Level of Review Required],"*"&amp;$AC$75&amp;"*",Table2[Date Notified (Adjusted)],"&gt;="&amp;M$26,Table2[Date Notified (Adjusted)],"&lt;"&amp;N$26,Table2[Date Review Decision Made],"",Table2[Calculated Location],"*"&amp;$D84&amp;"*")/COUNTIFS(Table2[Level of Review Required],"*"&amp;$AC$75&amp;"*",Table2[Date Notified (Adjusted)],"&gt;="&amp;M$26,Table2[Date Notified (Adjusted)],"&lt;"&amp;N$26,Table2[Calculated Location],"*"&amp;$D84&amp;"*")</f>
        <v>#DIV/0!</v>
      </c>
      <c r="N84" s="160" t="e">
        <f ca="1">COUNTIFS(Table2[Level of Review Required],"*"&amp;$AC$75&amp;"*",Table2[Date Notified (Adjusted)],"&gt;="&amp;N$26,Table2[Date Notified (Adjusted)],"&lt;"&amp;O$26,Table2[Date Review Decision Made],"",Table2[Calculated Location],"*"&amp;$D84&amp;"*")/COUNTIFS(Table2[Level of Review Required],"*"&amp;$AC$75&amp;"*",Table2[Date Notified (Adjusted)],"&gt;="&amp;N$26,Table2[Date Notified (Adjusted)],"&lt;"&amp;O$26,Table2[Calculated Location],"*"&amp;$D84&amp;"*")</f>
        <v>#DIV/0!</v>
      </c>
      <c r="O84" s="160" t="e">
        <f ca="1">COUNTIFS(Table2[Level of Review Required],"*"&amp;$AC$75&amp;"*",Table2[Date Notified (Adjusted)],"&gt;="&amp;O$26,Table2[Date Notified (Adjusted)],"&lt;"&amp;P$26,Table2[Date Review Decision Made],"",Table2[Calculated Location],"*"&amp;$D84&amp;"*")/COUNTIFS(Table2[Level of Review Required],"*"&amp;$AC$75&amp;"*",Table2[Date Notified (Adjusted)],"&gt;="&amp;O$26,Table2[Date Notified (Adjusted)],"&lt;"&amp;P$26,Table2[Calculated Location],"*"&amp;$D84&amp;"*")</f>
        <v>#DIV/0!</v>
      </c>
      <c r="P84" s="160" t="e">
        <f ca="1">COUNTIFS(Table2[Level of Review Required],"*"&amp;$AC$75&amp;"*",Table2[Date Notified (Adjusted)],"&gt;="&amp;P$26,Table2[Date Notified (Adjusted)],"&lt;"&amp;Q$26,Table2[Date Review Decision Made],"",Table2[Calculated Location],"*"&amp;$D84&amp;"*")/COUNTIFS(Table2[Level of Review Required],"*"&amp;$AC$75&amp;"*",Table2[Date Notified (Adjusted)],"&gt;="&amp;P$26,Table2[Date Notified (Adjusted)],"&lt;"&amp;Q$26,Table2[Calculated Location],"*"&amp;$D84&amp;"*")</f>
        <v>#DIV/0!</v>
      </c>
      <c r="Q84" s="160" t="e">
        <f ca="1">COUNTIFS(Table2[Level of Review Required],"*"&amp;$AC$75&amp;"*",Table2[Date Notified (Adjusted)],"&gt;="&amp;Q$26,Table2[Date Notified (Adjusted)],"&lt;"&amp;R$26,Table2[Date Review Decision Made],"",Table2[Calculated Location],"*"&amp;$D84&amp;"*")/COUNTIFS(Table2[Level of Review Required],"*"&amp;$AC$75&amp;"*",Table2[Date Notified (Adjusted)],"&gt;="&amp;Q$26,Table2[Date Notified (Adjusted)],"&lt;"&amp;R$26,Table2[Calculated Location],"*"&amp;$D84&amp;"*")</f>
        <v>#DIV/0!</v>
      </c>
      <c r="R84" s="160" t="e">
        <f ca="1">COUNTIFS(Table2[Level of Review Required],"*"&amp;$AC$75&amp;"*",Table2[Date Notified (Adjusted)],"&gt;="&amp;R$26,Table2[Date Notified (Adjusted)],"&lt;"&amp;S$26,Table2[Date Review Decision Made],"",Table2[Calculated Location],"*"&amp;$D84&amp;"*")/COUNTIFS(Table2[Level of Review Required],"*"&amp;$AC$75&amp;"*",Table2[Date Notified (Adjusted)],"&gt;="&amp;R$26,Table2[Date Notified (Adjusted)],"&lt;"&amp;S$26,Table2[Calculated Location],"*"&amp;$D84&amp;"*")</f>
        <v>#DIV/0!</v>
      </c>
      <c r="S84" s="160" t="e">
        <f ca="1">COUNTIFS(Table2[Level of Review Required],"*"&amp;$AC$75&amp;"*",Table2[Date Notified (Adjusted)],"&gt;="&amp;S$26,Table2[Date Notified (Adjusted)],"&lt;"&amp;T$26,Table2[Date Review Decision Made],"",Table2[Calculated Location],"*"&amp;$D84&amp;"*")/COUNTIFS(Table2[Level of Review Required],"*"&amp;$AC$75&amp;"*",Table2[Date Notified (Adjusted)],"&gt;="&amp;S$26,Table2[Date Notified (Adjusted)],"&lt;"&amp;T$26,Table2[Calculated Location],"*"&amp;$D84&amp;"*")</f>
        <v>#DIV/0!</v>
      </c>
      <c r="T84" s="160" t="e">
        <f ca="1">COUNTIFS(Table2[Level of Review Required],"*"&amp;$AC$75&amp;"*",Table2[Date Notified (Adjusted)],"&gt;="&amp;T$26,Table2[Date Notified (Adjusted)],"&lt;"&amp;U$26,Table2[Date Review Decision Made],"",Table2[Calculated Location],"*"&amp;$D84&amp;"*")/COUNTIFS(Table2[Level of Review Required],"*"&amp;$AC$75&amp;"*",Table2[Date Notified (Adjusted)],"&gt;="&amp;T$26,Table2[Date Notified (Adjusted)],"&lt;"&amp;U$26,Table2[Calculated Location],"*"&amp;$D84&amp;"*")</f>
        <v>#DIV/0!</v>
      </c>
      <c r="U84" s="157"/>
      <c r="V84" s="157"/>
      <c r="W84" s="226">
        <f ca="1">COUNTIFS(Table2[Level of Review Required],"*"&amp;$AC$75&amp;"*",Table2[Date Notified (Adjusted)],"&gt;="&amp;E$26,Table2[Date Notified (Adjusted)],"&lt;"&amp;U$26,Table2[Calculated Location],"*"&amp;$D84&amp;"*",Table2[Date Review Decision Made],"")</f>
        <v>0</v>
      </c>
      <c r="X84" s="227" t="e">
        <f t="shared" ref="X84:X93" ca="1" si="56">W84/Y84</f>
        <v>#DIV/0!</v>
      </c>
      <c r="Y84" s="236">
        <f ca="1">COUNTIFS(Table2[Level of Review Required],"*"&amp;$AC$75&amp;"*",Table2[Date Notified (Adjusted)],"&gt;="&amp;E$26,Table2[Date Notified (Adjusted)],"&lt;"&amp;U$26,Table2[Calculated Location],"*"&amp;$D84&amp;"*")</f>
        <v>0</v>
      </c>
    </row>
    <row r="85" spans="2:25" x14ac:dyDescent="0.25">
      <c r="B85" s="222" t="s">
        <v>106</v>
      </c>
      <c r="C85" s="161"/>
      <c r="D85" s="162" t="s">
        <v>125</v>
      </c>
      <c r="E85" s="163" t="e">
        <f ca="1">COUNTIFS(Table2[Level of Review Required],"*"&amp;$AC$75&amp;"*",Table2[Date Notified (Adjusted)],"&gt;="&amp;E$26,Table2[Date Notified (Adjusted)],"&lt;"&amp;F$26,Table2[Date Review Decision Made],"",Table2[Calculated Location],"*"&amp;$D85&amp;"*")/COUNTIFS(Table2[Level of Review Required],"*"&amp;$AC$75&amp;"*",Table2[Date Notified (Adjusted)],"&gt;="&amp;E$26,Table2[Date Notified (Adjusted)],"&lt;"&amp;F$26,Table2[Calculated Location],"*"&amp;$D85&amp;"*")</f>
        <v>#DIV/0!</v>
      </c>
      <c r="F85" s="164" t="e">
        <f ca="1">COUNTIFS(Table2[Level of Review Required],"*"&amp;$AC$75&amp;"*",Table2[Date Notified (Adjusted)],"&gt;="&amp;F$26,Table2[Date Notified (Adjusted)],"&lt;"&amp;G$26,Table2[Date Review Decision Made],"",Table2[Calculated Location],"*"&amp;$D85&amp;"*")/COUNTIFS(Table2[Level of Review Required],"*"&amp;$AC$75&amp;"*",Table2[Date Notified (Adjusted)],"&gt;="&amp;F$26,Table2[Date Notified (Adjusted)],"&lt;"&amp;G$26,Table2[Calculated Location],"*"&amp;$D85&amp;"*")</f>
        <v>#DIV/0!</v>
      </c>
      <c r="G85" s="164" t="e">
        <f ca="1">COUNTIFS(Table2[Level of Review Required],"*"&amp;$AC$75&amp;"*",Table2[Date Notified (Adjusted)],"&gt;="&amp;G$26,Table2[Date Notified (Adjusted)],"&lt;"&amp;H$26,Table2[Date Review Decision Made],"",Table2[Calculated Location],"*"&amp;$D85&amp;"*")/COUNTIFS(Table2[Level of Review Required],"*"&amp;$AC$75&amp;"*",Table2[Date Notified (Adjusted)],"&gt;="&amp;G$26,Table2[Date Notified (Adjusted)],"&lt;"&amp;H$26,Table2[Calculated Location],"*"&amp;$D85&amp;"*")</f>
        <v>#DIV/0!</v>
      </c>
      <c r="H85" s="164" t="e">
        <f ca="1">COUNTIFS(Table2[Level of Review Required],"*"&amp;$AC$75&amp;"*",Table2[Date Notified (Adjusted)],"&gt;="&amp;H$26,Table2[Date Notified (Adjusted)],"&lt;"&amp;I$26,Table2[Date Review Decision Made],"",Table2[Calculated Location],"*"&amp;$D85&amp;"*")/COUNTIFS(Table2[Level of Review Required],"*"&amp;$AC$75&amp;"*",Table2[Date Notified (Adjusted)],"&gt;="&amp;H$26,Table2[Date Notified (Adjusted)],"&lt;"&amp;I$26,Table2[Calculated Location],"*"&amp;$D85&amp;"*")</f>
        <v>#DIV/0!</v>
      </c>
      <c r="I85" s="164" t="e">
        <f ca="1">COUNTIFS(Table2[Level of Review Required],"*"&amp;$AC$75&amp;"*",Table2[Date Notified (Adjusted)],"&gt;="&amp;I$26,Table2[Date Notified (Adjusted)],"&lt;"&amp;J$26,Table2[Date Review Decision Made],"",Table2[Calculated Location],"*"&amp;$D85&amp;"*")/COUNTIFS(Table2[Level of Review Required],"*"&amp;$AC$75&amp;"*",Table2[Date Notified (Adjusted)],"&gt;="&amp;I$26,Table2[Date Notified (Adjusted)],"&lt;"&amp;J$26,Table2[Calculated Location],"*"&amp;$D85&amp;"*")</f>
        <v>#DIV/0!</v>
      </c>
      <c r="J85" s="164" t="e">
        <f ca="1">COUNTIFS(Table2[Level of Review Required],"*"&amp;$AC$75&amp;"*",Table2[Date Notified (Adjusted)],"&gt;="&amp;J$26,Table2[Date Notified (Adjusted)],"&lt;"&amp;K$26,Table2[Date Review Decision Made],"",Table2[Calculated Location],"*"&amp;$D85&amp;"*")/COUNTIFS(Table2[Level of Review Required],"*"&amp;$AC$75&amp;"*",Table2[Date Notified (Adjusted)],"&gt;="&amp;J$26,Table2[Date Notified (Adjusted)],"&lt;"&amp;K$26,Table2[Calculated Location],"*"&amp;$D85&amp;"*")</f>
        <v>#DIV/0!</v>
      </c>
      <c r="K85" s="164" t="e">
        <f ca="1">COUNTIFS(Table2[Level of Review Required],"*"&amp;$AC$75&amp;"*",Table2[Date Notified (Adjusted)],"&gt;="&amp;K$26,Table2[Date Notified (Adjusted)],"&lt;"&amp;L$26,Table2[Date Review Decision Made],"",Table2[Calculated Location],"*"&amp;$D85&amp;"*")/COUNTIFS(Table2[Level of Review Required],"*"&amp;$AC$75&amp;"*",Table2[Date Notified (Adjusted)],"&gt;="&amp;K$26,Table2[Date Notified (Adjusted)],"&lt;"&amp;L$26,Table2[Calculated Location],"*"&amp;$D85&amp;"*")</f>
        <v>#DIV/0!</v>
      </c>
      <c r="L85" s="164" t="e">
        <f ca="1">COUNTIFS(Table2[Level of Review Required],"*"&amp;$AC$75&amp;"*",Table2[Date Notified (Adjusted)],"&gt;="&amp;L$26,Table2[Date Notified (Adjusted)],"&lt;"&amp;M$26,Table2[Date Review Decision Made],"",Table2[Calculated Location],"*"&amp;$D85&amp;"*")/COUNTIFS(Table2[Level of Review Required],"*"&amp;$AC$75&amp;"*",Table2[Date Notified (Adjusted)],"&gt;="&amp;L$26,Table2[Date Notified (Adjusted)],"&lt;"&amp;M$26,Table2[Calculated Location],"*"&amp;$D85&amp;"*")</f>
        <v>#DIV/0!</v>
      </c>
      <c r="M85" s="164" t="e">
        <f ca="1">COUNTIFS(Table2[Level of Review Required],"*"&amp;$AC$75&amp;"*",Table2[Date Notified (Adjusted)],"&gt;="&amp;M$26,Table2[Date Notified (Adjusted)],"&lt;"&amp;N$26,Table2[Date Review Decision Made],"",Table2[Calculated Location],"*"&amp;$D85&amp;"*")/COUNTIFS(Table2[Level of Review Required],"*"&amp;$AC$75&amp;"*",Table2[Date Notified (Adjusted)],"&gt;="&amp;M$26,Table2[Date Notified (Adjusted)],"&lt;"&amp;N$26,Table2[Calculated Location],"*"&amp;$D85&amp;"*")</f>
        <v>#DIV/0!</v>
      </c>
      <c r="N85" s="164" t="e">
        <f ca="1">COUNTIFS(Table2[Level of Review Required],"*"&amp;$AC$75&amp;"*",Table2[Date Notified (Adjusted)],"&gt;="&amp;N$26,Table2[Date Notified (Adjusted)],"&lt;"&amp;O$26,Table2[Date Review Decision Made],"",Table2[Calculated Location],"*"&amp;$D85&amp;"*")/COUNTIFS(Table2[Level of Review Required],"*"&amp;$AC$75&amp;"*",Table2[Date Notified (Adjusted)],"&gt;="&amp;N$26,Table2[Date Notified (Adjusted)],"&lt;"&amp;O$26,Table2[Calculated Location],"*"&amp;$D85&amp;"*")</f>
        <v>#DIV/0!</v>
      </c>
      <c r="O85" s="164" t="e">
        <f ca="1">COUNTIFS(Table2[Level of Review Required],"*"&amp;$AC$75&amp;"*",Table2[Date Notified (Adjusted)],"&gt;="&amp;O$26,Table2[Date Notified (Adjusted)],"&lt;"&amp;P$26,Table2[Date Review Decision Made],"",Table2[Calculated Location],"*"&amp;$D85&amp;"*")/COUNTIFS(Table2[Level of Review Required],"*"&amp;$AC$75&amp;"*",Table2[Date Notified (Adjusted)],"&gt;="&amp;O$26,Table2[Date Notified (Adjusted)],"&lt;"&amp;P$26,Table2[Calculated Location],"*"&amp;$D85&amp;"*")</f>
        <v>#DIV/0!</v>
      </c>
      <c r="P85" s="164" t="e">
        <f ca="1">COUNTIFS(Table2[Level of Review Required],"*"&amp;$AC$75&amp;"*",Table2[Date Notified (Adjusted)],"&gt;="&amp;P$26,Table2[Date Notified (Adjusted)],"&lt;"&amp;Q$26,Table2[Date Review Decision Made],"",Table2[Calculated Location],"*"&amp;$D85&amp;"*")/COUNTIFS(Table2[Level of Review Required],"*"&amp;$AC$75&amp;"*",Table2[Date Notified (Adjusted)],"&gt;="&amp;P$26,Table2[Date Notified (Adjusted)],"&lt;"&amp;Q$26,Table2[Calculated Location],"*"&amp;$D85&amp;"*")</f>
        <v>#DIV/0!</v>
      </c>
      <c r="Q85" s="164" t="e">
        <f ca="1">COUNTIFS(Table2[Level of Review Required],"*"&amp;$AC$75&amp;"*",Table2[Date Notified (Adjusted)],"&gt;="&amp;Q$26,Table2[Date Notified (Adjusted)],"&lt;"&amp;R$26,Table2[Date Review Decision Made],"",Table2[Calculated Location],"*"&amp;$D85&amp;"*")/COUNTIFS(Table2[Level of Review Required],"*"&amp;$AC$75&amp;"*",Table2[Date Notified (Adjusted)],"&gt;="&amp;Q$26,Table2[Date Notified (Adjusted)],"&lt;"&amp;R$26,Table2[Calculated Location],"*"&amp;$D85&amp;"*")</f>
        <v>#DIV/0!</v>
      </c>
      <c r="R85" s="164" t="e">
        <f ca="1">COUNTIFS(Table2[Level of Review Required],"*"&amp;$AC$75&amp;"*",Table2[Date Notified (Adjusted)],"&gt;="&amp;R$26,Table2[Date Notified (Adjusted)],"&lt;"&amp;S$26,Table2[Date Review Decision Made],"",Table2[Calculated Location],"*"&amp;$D85&amp;"*")/COUNTIFS(Table2[Level of Review Required],"*"&amp;$AC$75&amp;"*",Table2[Date Notified (Adjusted)],"&gt;="&amp;R$26,Table2[Date Notified (Adjusted)],"&lt;"&amp;S$26,Table2[Calculated Location],"*"&amp;$D85&amp;"*")</f>
        <v>#DIV/0!</v>
      </c>
      <c r="S85" s="164" t="e">
        <f ca="1">COUNTIFS(Table2[Level of Review Required],"*"&amp;$AC$75&amp;"*",Table2[Date Notified (Adjusted)],"&gt;="&amp;S$26,Table2[Date Notified (Adjusted)],"&lt;"&amp;T$26,Table2[Date Review Decision Made],"",Table2[Calculated Location],"*"&amp;$D85&amp;"*")/COUNTIFS(Table2[Level of Review Required],"*"&amp;$AC$75&amp;"*",Table2[Date Notified (Adjusted)],"&gt;="&amp;S$26,Table2[Date Notified (Adjusted)],"&lt;"&amp;T$26,Table2[Calculated Location],"*"&amp;$D85&amp;"*")</f>
        <v>#DIV/0!</v>
      </c>
      <c r="T85" s="164" t="e">
        <f ca="1">COUNTIFS(Table2[Level of Review Required],"*"&amp;$AC$75&amp;"*",Table2[Date Notified (Adjusted)],"&gt;="&amp;T$26,Table2[Date Notified (Adjusted)],"&lt;"&amp;U$26,Table2[Date Review Decision Made],"",Table2[Calculated Location],"*"&amp;$D85&amp;"*")/COUNTIFS(Table2[Level of Review Required],"*"&amp;$AC$75&amp;"*",Table2[Date Notified (Adjusted)],"&gt;="&amp;T$26,Table2[Date Notified (Adjusted)],"&lt;"&amp;U$26,Table2[Calculated Location],"*"&amp;$D85&amp;"*")</f>
        <v>#DIV/0!</v>
      </c>
      <c r="U85" s="161"/>
      <c r="V85" s="161"/>
      <c r="W85" s="228">
        <f ca="1">COUNTIFS(Table2[Level of Review Required],"*"&amp;$AC$75&amp;"*",Table2[Date Notified (Adjusted)],"&gt;="&amp;E$26,Table2[Date Notified (Adjusted)],"&lt;"&amp;U$26,Table2[Calculated Location],"*"&amp;$D85&amp;"*",Table2[Date Review Decision Made],"")</f>
        <v>0</v>
      </c>
      <c r="X85" s="229" t="e">
        <f t="shared" ca="1" si="56"/>
        <v>#DIV/0!</v>
      </c>
      <c r="Y85" s="237">
        <f ca="1">COUNTIFS(Table2[Level of Review Required],"*"&amp;$AC$75&amp;"*",Table2[Date Notified (Adjusted)],"&gt;="&amp;E$26,Table2[Date Notified (Adjusted)],"&lt;"&amp;U$26,Table2[Calculated Location],"*"&amp;$D85&amp;"*")</f>
        <v>0</v>
      </c>
    </row>
    <row r="86" spans="2:25" x14ac:dyDescent="0.25">
      <c r="B86" s="222" t="s">
        <v>107</v>
      </c>
      <c r="C86" s="161"/>
      <c r="D86" s="162" t="s">
        <v>126</v>
      </c>
      <c r="E86" s="163" t="e">
        <f ca="1">COUNTIFS(Table2[Level of Review Required],"*"&amp;$AC$75&amp;"*",Table2[Date Notified (Adjusted)],"&gt;="&amp;E$26,Table2[Date Notified (Adjusted)],"&lt;"&amp;F$26,Table2[Date Review Decision Made],"",Table2[Calculated Location],"*"&amp;$D86&amp;"*")/COUNTIFS(Table2[Level of Review Required],"*"&amp;$AC$75&amp;"*",Table2[Date Notified (Adjusted)],"&gt;="&amp;E$26,Table2[Date Notified (Adjusted)],"&lt;"&amp;F$26,Table2[Calculated Location],"*"&amp;$D86&amp;"*")</f>
        <v>#DIV/0!</v>
      </c>
      <c r="F86" s="164" t="e">
        <f ca="1">COUNTIFS(Table2[Level of Review Required],"*"&amp;$AC$75&amp;"*",Table2[Date Notified (Adjusted)],"&gt;="&amp;F$26,Table2[Date Notified (Adjusted)],"&lt;"&amp;G$26,Table2[Date Review Decision Made],"",Table2[Calculated Location],"*"&amp;$D86&amp;"*")/COUNTIFS(Table2[Level of Review Required],"*"&amp;$AC$75&amp;"*",Table2[Date Notified (Adjusted)],"&gt;="&amp;F$26,Table2[Date Notified (Adjusted)],"&lt;"&amp;G$26,Table2[Calculated Location],"*"&amp;$D86&amp;"*")</f>
        <v>#DIV/0!</v>
      </c>
      <c r="G86" s="164" t="e">
        <f ca="1">COUNTIFS(Table2[Level of Review Required],"*"&amp;$AC$75&amp;"*",Table2[Date Notified (Adjusted)],"&gt;="&amp;G$26,Table2[Date Notified (Adjusted)],"&lt;"&amp;H$26,Table2[Date Review Decision Made],"",Table2[Calculated Location],"*"&amp;$D86&amp;"*")/COUNTIFS(Table2[Level of Review Required],"*"&amp;$AC$75&amp;"*",Table2[Date Notified (Adjusted)],"&gt;="&amp;G$26,Table2[Date Notified (Adjusted)],"&lt;"&amp;H$26,Table2[Calculated Location],"*"&amp;$D86&amp;"*")</f>
        <v>#DIV/0!</v>
      </c>
      <c r="H86" s="164" t="e">
        <f ca="1">COUNTIFS(Table2[Level of Review Required],"*"&amp;$AC$75&amp;"*",Table2[Date Notified (Adjusted)],"&gt;="&amp;H$26,Table2[Date Notified (Adjusted)],"&lt;"&amp;I$26,Table2[Date Review Decision Made],"",Table2[Calculated Location],"*"&amp;$D86&amp;"*")/COUNTIFS(Table2[Level of Review Required],"*"&amp;$AC$75&amp;"*",Table2[Date Notified (Adjusted)],"&gt;="&amp;H$26,Table2[Date Notified (Adjusted)],"&lt;"&amp;I$26,Table2[Calculated Location],"*"&amp;$D86&amp;"*")</f>
        <v>#DIV/0!</v>
      </c>
      <c r="I86" s="164" t="e">
        <f ca="1">COUNTIFS(Table2[Level of Review Required],"*"&amp;$AC$75&amp;"*",Table2[Date Notified (Adjusted)],"&gt;="&amp;I$26,Table2[Date Notified (Adjusted)],"&lt;"&amp;J$26,Table2[Date Review Decision Made],"",Table2[Calculated Location],"*"&amp;$D86&amp;"*")/COUNTIFS(Table2[Level of Review Required],"*"&amp;$AC$75&amp;"*",Table2[Date Notified (Adjusted)],"&gt;="&amp;I$26,Table2[Date Notified (Adjusted)],"&lt;"&amp;J$26,Table2[Calculated Location],"*"&amp;$D86&amp;"*")</f>
        <v>#DIV/0!</v>
      </c>
      <c r="J86" s="164" t="e">
        <f ca="1">COUNTIFS(Table2[Level of Review Required],"*"&amp;$AC$75&amp;"*",Table2[Date Notified (Adjusted)],"&gt;="&amp;J$26,Table2[Date Notified (Adjusted)],"&lt;"&amp;K$26,Table2[Date Review Decision Made],"",Table2[Calculated Location],"*"&amp;$D86&amp;"*")/COUNTIFS(Table2[Level of Review Required],"*"&amp;$AC$75&amp;"*",Table2[Date Notified (Adjusted)],"&gt;="&amp;J$26,Table2[Date Notified (Adjusted)],"&lt;"&amp;K$26,Table2[Calculated Location],"*"&amp;$D86&amp;"*")</f>
        <v>#DIV/0!</v>
      </c>
      <c r="K86" s="164" t="e">
        <f ca="1">COUNTIFS(Table2[Level of Review Required],"*"&amp;$AC$75&amp;"*",Table2[Date Notified (Adjusted)],"&gt;="&amp;K$26,Table2[Date Notified (Adjusted)],"&lt;"&amp;L$26,Table2[Date Review Decision Made],"",Table2[Calculated Location],"*"&amp;$D86&amp;"*")/COUNTIFS(Table2[Level of Review Required],"*"&amp;$AC$75&amp;"*",Table2[Date Notified (Adjusted)],"&gt;="&amp;K$26,Table2[Date Notified (Adjusted)],"&lt;"&amp;L$26,Table2[Calculated Location],"*"&amp;$D86&amp;"*")</f>
        <v>#DIV/0!</v>
      </c>
      <c r="L86" s="164" t="e">
        <f ca="1">COUNTIFS(Table2[Level of Review Required],"*"&amp;$AC$75&amp;"*",Table2[Date Notified (Adjusted)],"&gt;="&amp;L$26,Table2[Date Notified (Adjusted)],"&lt;"&amp;M$26,Table2[Date Review Decision Made],"",Table2[Calculated Location],"*"&amp;$D86&amp;"*")/COUNTIFS(Table2[Level of Review Required],"*"&amp;$AC$75&amp;"*",Table2[Date Notified (Adjusted)],"&gt;="&amp;L$26,Table2[Date Notified (Adjusted)],"&lt;"&amp;M$26,Table2[Calculated Location],"*"&amp;$D86&amp;"*")</f>
        <v>#DIV/0!</v>
      </c>
      <c r="M86" s="164" t="e">
        <f ca="1">COUNTIFS(Table2[Level of Review Required],"*"&amp;$AC$75&amp;"*",Table2[Date Notified (Adjusted)],"&gt;="&amp;M$26,Table2[Date Notified (Adjusted)],"&lt;"&amp;N$26,Table2[Date Review Decision Made],"",Table2[Calculated Location],"*"&amp;$D86&amp;"*")/COUNTIFS(Table2[Level of Review Required],"*"&amp;$AC$75&amp;"*",Table2[Date Notified (Adjusted)],"&gt;="&amp;M$26,Table2[Date Notified (Adjusted)],"&lt;"&amp;N$26,Table2[Calculated Location],"*"&amp;$D86&amp;"*")</f>
        <v>#DIV/0!</v>
      </c>
      <c r="N86" s="164" t="e">
        <f ca="1">COUNTIFS(Table2[Level of Review Required],"*"&amp;$AC$75&amp;"*",Table2[Date Notified (Adjusted)],"&gt;="&amp;N$26,Table2[Date Notified (Adjusted)],"&lt;"&amp;O$26,Table2[Date Review Decision Made],"",Table2[Calculated Location],"*"&amp;$D86&amp;"*")/COUNTIFS(Table2[Level of Review Required],"*"&amp;$AC$75&amp;"*",Table2[Date Notified (Adjusted)],"&gt;="&amp;N$26,Table2[Date Notified (Adjusted)],"&lt;"&amp;O$26,Table2[Calculated Location],"*"&amp;$D86&amp;"*")</f>
        <v>#DIV/0!</v>
      </c>
      <c r="O86" s="164" t="e">
        <f ca="1">COUNTIFS(Table2[Level of Review Required],"*"&amp;$AC$75&amp;"*",Table2[Date Notified (Adjusted)],"&gt;="&amp;O$26,Table2[Date Notified (Adjusted)],"&lt;"&amp;P$26,Table2[Date Review Decision Made],"",Table2[Calculated Location],"*"&amp;$D86&amp;"*")/COUNTIFS(Table2[Level of Review Required],"*"&amp;$AC$75&amp;"*",Table2[Date Notified (Adjusted)],"&gt;="&amp;O$26,Table2[Date Notified (Adjusted)],"&lt;"&amp;P$26,Table2[Calculated Location],"*"&amp;$D86&amp;"*")</f>
        <v>#DIV/0!</v>
      </c>
      <c r="P86" s="164" t="e">
        <f ca="1">COUNTIFS(Table2[Level of Review Required],"*"&amp;$AC$75&amp;"*",Table2[Date Notified (Adjusted)],"&gt;="&amp;P$26,Table2[Date Notified (Adjusted)],"&lt;"&amp;Q$26,Table2[Date Review Decision Made],"",Table2[Calculated Location],"*"&amp;$D86&amp;"*")/COUNTIFS(Table2[Level of Review Required],"*"&amp;$AC$75&amp;"*",Table2[Date Notified (Adjusted)],"&gt;="&amp;P$26,Table2[Date Notified (Adjusted)],"&lt;"&amp;Q$26,Table2[Calculated Location],"*"&amp;$D86&amp;"*")</f>
        <v>#DIV/0!</v>
      </c>
      <c r="Q86" s="164" t="e">
        <f ca="1">COUNTIFS(Table2[Level of Review Required],"*"&amp;$AC$75&amp;"*",Table2[Date Notified (Adjusted)],"&gt;="&amp;Q$26,Table2[Date Notified (Adjusted)],"&lt;"&amp;R$26,Table2[Date Review Decision Made],"",Table2[Calculated Location],"*"&amp;$D86&amp;"*")/COUNTIFS(Table2[Level of Review Required],"*"&amp;$AC$75&amp;"*",Table2[Date Notified (Adjusted)],"&gt;="&amp;Q$26,Table2[Date Notified (Adjusted)],"&lt;"&amp;R$26,Table2[Calculated Location],"*"&amp;$D86&amp;"*")</f>
        <v>#DIV/0!</v>
      </c>
      <c r="R86" s="164" t="e">
        <f ca="1">COUNTIFS(Table2[Level of Review Required],"*"&amp;$AC$75&amp;"*",Table2[Date Notified (Adjusted)],"&gt;="&amp;R$26,Table2[Date Notified (Adjusted)],"&lt;"&amp;S$26,Table2[Date Review Decision Made],"",Table2[Calculated Location],"*"&amp;$D86&amp;"*")/COUNTIFS(Table2[Level of Review Required],"*"&amp;$AC$75&amp;"*",Table2[Date Notified (Adjusted)],"&gt;="&amp;R$26,Table2[Date Notified (Adjusted)],"&lt;"&amp;S$26,Table2[Calculated Location],"*"&amp;$D86&amp;"*")</f>
        <v>#DIV/0!</v>
      </c>
      <c r="S86" s="164" t="e">
        <f ca="1">COUNTIFS(Table2[Level of Review Required],"*"&amp;$AC$75&amp;"*",Table2[Date Notified (Adjusted)],"&gt;="&amp;S$26,Table2[Date Notified (Adjusted)],"&lt;"&amp;T$26,Table2[Date Review Decision Made],"",Table2[Calculated Location],"*"&amp;$D86&amp;"*")/COUNTIFS(Table2[Level of Review Required],"*"&amp;$AC$75&amp;"*",Table2[Date Notified (Adjusted)],"&gt;="&amp;S$26,Table2[Date Notified (Adjusted)],"&lt;"&amp;T$26,Table2[Calculated Location],"*"&amp;$D86&amp;"*")</f>
        <v>#DIV/0!</v>
      </c>
      <c r="T86" s="164" t="e">
        <f ca="1">COUNTIFS(Table2[Level of Review Required],"*"&amp;$AC$75&amp;"*",Table2[Date Notified (Adjusted)],"&gt;="&amp;T$26,Table2[Date Notified (Adjusted)],"&lt;"&amp;U$26,Table2[Date Review Decision Made],"",Table2[Calculated Location],"*"&amp;$D86&amp;"*")/COUNTIFS(Table2[Level of Review Required],"*"&amp;$AC$75&amp;"*",Table2[Date Notified (Adjusted)],"&gt;="&amp;T$26,Table2[Date Notified (Adjusted)],"&lt;"&amp;U$26,Table2[Calculated Location],"*"&amp;$D86&amp;"*")</f>
        <v>#DIV/0!</v>
      </c>
      <c r="U86" s="161"/>
      <c r="V86" s="161"/>
      <c r="W86" s="228">
        <f ca="1">COUNTIFS(Table2[Level of Review Required],"*"&amp;$AC$75&amp;"*",Table2[Date Notified (Adjusted)],"&gt;="&amp;E$26,Table2[Date Notified (Adjusted)],"&lt;"&amp;U$26,Table2[Calculated Location],"*"&amp;$D86&amp;"*",Table2[Date Review Decision Made],"")</f>
        <v>0</v>
      </c>
      <c r="X86" s="229" t="e">
        <f t="shared" ca="1" si="56"/>
        <v>#DIV/0!</v>
      </c>
      <c r="Y86" s="237">
        <f ca="1">COUNTIFS(Table2[Level of Review Required],"*"&amp;$AC$75&amp;"*",Table2[Date Notified (Adjusted)],"&gt;="&amp;E$26,Table2[Date Notified (Adjusted)],"&lt;"&amp;U$26,Table2[Calculated Location],"*"&amp;$D86&amp;"*")</f>
        <v>0</v>
      </c>
    </row>
    <row r="87" spans="2:25" x14ac:dyDescent="0.25">
      <c r="B87" s="222" t="s">
        <v>108</v>
      </c>
      <c r="C87" s="161"/>
      <c r="D87" s="162" t="s">
        <v>127</v>
      </c>
      <c r="E87" s="163" t="e">
        <f ca="1">COUNTIFS(Table2[Level of Review Required],"*"&amp;$AC$75&amp;"*",Table2[Date Notified (Adjusted)],"&gt;="&amp;E$26,Table2[Date Notified (Adjusted)],"&lt;"&amp;F$26,Table2[Date Review Decision Made],"",Table2[Calculated Location],"*"&amp;$D87&amp;"*")/COUNTIFS(Table2[Level of Review Required],"*"&amp;$AC$75&amp;"*",Table2[Date Notified (Adjusted)],"&gt;="&amp;E$26,Table2[Date Notified (Adjusted)],"&lt;"&amp;F$26,Table2[Calculated Location],"*"&amp;$D87&amp;"*")</f>
        <v>#DIV/0!</v>
      </c>
      <c r="F87" s="164" t="e">
        <f ca="1">COUNTIFS(Table2[Level of Review Required],"*"&amp;$AC$75&amp;"*",Table2[Date Notified (Adjusted)],"&gt;="&amp;F$26,Table2[Date Notified (Adjusted)],"&lt;"&amp;G$26,Table2[Date Review Decision Made],"",Table2[Calculated Location],"*"&amp;$D87&amp;"*")/COUNTIFS(Table2[Level of Review Required],"*"&amp;$AC$75&amp;"*",Table2[Date Notified (Adjusted)],"&gt;="&amp;F$26,Table2[Date Notified (Adjusted)],"&lt;"&amp;G$26,Table2[Calculated Location],"*"&amp;$D87&amp;"*")</f>
        <v>#DIV/0!</v>
      </c>
      <c r="G87" s="164" t="e">
        <f ca="1">COUNTIFS(Table2[Level of Review Required],"*"&amp;$AC$75&amp;"*",Table2[Date Notified (Adjusted)],"&gt;="&amp;G$26,Table2[Date Notified (Adjusted)],"&lt;"&amp;H$26,Table2[Date Review Decision Made],"",Table2[Calculated Location],"*"&amp;$D87&amp;"*")/COUNTIFS(Table2[Level of Review Required],"*"&amp;$AC$75&amp;"*",Table2[Date Notified (Adjusted)],"&gt;="&amp;G$26,Table2[Date Notified (Adjusted)],"&lt;"&amp;H$26,Table2[Calculated Location],"*"&amp;$D87&amp;"*")</f>
        <v>#DIV/0!</v>
      </c>
      <c r="H87" s="164" t="e">
        <f ca="1">COUNTIFS(Table2[Level of Review Required],"*"&amp;$AC$75&amp;"*",Table2[Date Notified (Adjusted)],"&gt;="&amp;H$26,Table2[Date Notified (Adjusted)],"&lt;"&amp;I$26,Table2[Date Review Decision Made],"",Table2[Calculated Location],"*"&amp;$D87&amp;"*")/COUNTIFS(Table2[Level of Review Required],"*"&amp;$AC$75&amp;"*",Table2[Date Notified (Adjusted)],"&gt;="&amp;H$26,Table2[Date Notified (Adjusted)],"&lt;"&amp;I$26,Table2[Calculated Location],"*"&amp;$D87&amp;"*")</f>
        <v>#DIV/0!</v>
      </c>
      <c r="I87" s="164" t="e">
        <f ca="1">COUNTIFS(Table2[Level of Review Required],"*"&amp;$AC$75&amp;"*",Table2[Date Notified (Adjusted)],"&gt;="&amp;I$26,Table2[Date Notified (Adjusted)],"&lt;"&amp;J$26,Table2[Date Review Decision Made],"",Table2[Calculated Location],"*"&amp;$D87&amp;"*")/COUNTIFS(Table2[Level of Review Required],"*"&amp;$AC$75&amp;"*",Table2[Date Notified (Adjusted)],"&gt;="&amp;I$26,Table2[Date Notified (Adjusted)],"&lt;"&amp;J$26,Table2[Calculated Location],"*"&amp;$D87&amp;"*")</f>
        <v>#DIV/0!</v>
      </c>
      <c r="J87" s="164" t="e">
        <f ca="1">COUNTIFS(Table2[Level of Review Required],"*"&amp;$AC$75&amp;"*",Table2[Date Notified (Adjusted)],"&gt;="&amp;J$26,Table2[Date Notified (Adjusted)],"&lt;"&amp;K$26,Table2[Date Review Decision Made],"",Table2[Calculated Location],"*"&amp;$D87&amp;"*")/COUNTIFS(Table2[Level of Review Required],"*"&amp;$AC$75&amp;"*",Table2[Date Notified (Adjusted)],"&gt;="&amp;J$26,Table2[Date Notified (Adjusted)],"&lt;"&amp;K$26,Table2[Calculated Location],"*"&amp;$D87&amp;"*")</f>
        <v>#DIV/0!</v>
      </c>
      <c r="K87" s="164" t="e">
        <f ca="1">COUNTIFS(Table2[Level of Review Required],"*"&amp;$AC$75&amp;"*",Table2[Date Notified (Adjusted)],"&gt;="&amp;K$26,Table2[Date Notified (Adjusted)],"&lt;"&amp;L$26,Table2[Date Review Decision Made],"",Table2[Calculated Location],"*"&amp;$D87&amp;"*")/COUNTIFS(Table2[Level of Review Required],"*"&amp;$AC$75&amp;"*",Table2[Date Notified (Adjusted)],"&gt;="&amp;K$26,Table2[Date Notified (Adjusted)],"&lt;"&amp;L$26,Table2[Calculated Location],"*"&amp;$D87&amp;"*")</f>
        <v>#DIV/0!</v>
      </c>
      <c r="L87" s="164" t="e">
        <f ca="1">COUNTIFS(Table2[Level of Review Required],"*"&amp;$AC$75&amp;"*",Table2[Date Notified (Adjusted)],"&gt;="&amp;L$26,Table2[Date Notified (Adjusted)],"&lt;"&amp;M$26,Table2[Date Review Decision Made],"",Table2[Calculated Location],"*"&amp;$D87&amp;"*")/COUNTIFS(Table2[Level of Review Required],"*"&amp;$AC$75&amp;"*",Table2[Date Notified (Adjusted)],"&gt;="&amp;L$26,Table2[Date Notified (Adjusted)],"&lt;"&amp;M$26,Table2[Calculated Location],"*"&amp;$D87&amp;"*")</f>
        <v>#DIV/0!</v>
      </c>
      <c r="M87" s="164" t="e">
        <f ca="1">COUNTIFS(Table2[Level of Review Required],"*"&amp;$AC$75&amp;"*",Table2[Date Notified (Adjusted)],"&gt;="&amp;M$26,Table2[Date Notified (Adjusted)],"&lt;"&amp;N$26,Table2[Date Review Decision Made],"",Table2[Calculated Location],"*"&amp;$D87&amp;"*")/COUNTIFS(Table2[Level of Review Required],"*"&amp;$AC$75&amp;"*",Table2[Date Notified (Adjusted)],"&gt;="&amp;M$26,Table2[Date Notified (Adjusted)],"&lt;"&amp;N$26,Table2[Calculated Location],"*"&amp;$D87&amp;"*")</f>
        <v>#DIV/0!</v>
      </c>
      <c r="N87" s="164" t="e">
        <f ca="1">COUNTIFS(Table2[Level of Review Required],"*"&amp;$AC$75&amp;"*",Table2[Date Notified (Adjusted)],"&gt;="&amp;N$26,Table2[Date Notified (Adjusted)],"&lt;"&amp;O$26,Table2[Date Review Decision Made],"",Table2[Calculated Location],"*"&amp;$D87&amp;"*")/COUNTIFS(Table2[Level of Review Required],"*"&amp;$AC$75&amp;"*",Table2[Date Notified (Adjusted)],"&gt;="&amp;N$26,Table2[Date Notified (Adjusted)],"&lt;"&amp;O$26,Table2[Calculated Location],"*"&amp;$D87&amp;"*")</f>
        <v>#DIV/0!</v>
      </c>
      <c r="O87" s="164" t="e">
        <f ca="1">COUNTIFS(Table2[Level of Review Required],"*"&amp;$AC$75&amp;"*",Table2[Date Notified (Adjusted)],"&gt;="&amp;O$26,Table2[Date Notified (Adjusted)],"&lt;"&amp;P$26,Table2[Date Review Decision Made],"",Table2[Calculated Location],"*"&amp;$D87&amp;"*")/COUNTIFS(Table2[Level of Review Required],"*"&amp;$AC$75&amp;"*",Table2[Date Notified (Adjusted)],"&gt;="&amp;O$26,Table2[Date Notified (Adjusted)],"&lt;"&amp;P$26,Table2[Calculated Location],"*"&amp;$D87&amp;"*")</f>
        <v>#DIV/0!</v>
      </c>
      <c r="P87" s="164" t="e">
        <f ca="1">COUNTIFS(Table2[Level of Review Required],"*"&amp;$AC$75&amp;"*",Table2[Date Notified (Adjusted)],"&gt;="&amp;P$26,Table2[Date Notified (Adjusted)],"&lt;"&amp;Q$26,Table2[Date Review Decision Made],"",Table2[Calculated Location],"*"&amp;$D87&amp;"*")/COUNTIFS(Table2[Level of Review Required],"*"&amp;$AC$75&amp;"*",Table2[Date Notified (Adjusted)],"&gt;="&amp;P$26,Table2[Date Notified (Adjusted)],"&lt;"&amp;Q$26,Table2[Calculated Location],"*"&amp;$D87&amp;"*")</f>
        <v>#DIV/0!</v>
      </c>
      <c r="Q87" s="164" t="e">
        <f ca="1">COUNTIFS(Table2[Level of Review Required],"*"&amp;$AC$75&amp;"*",Table2[Date Notified (Adjusted)],"&gt;="&amp;Q$26,Table2[Date Notified (Adjusted)],"&lt;"&amp;R$26,Table2[Date Review Decision Made],"",Table2[Calculated Location],"*"&amp;$D87&amp;"*")/COUNTIFS(Table2[Level of Review Required],"*"&amp;$AC$75&amp;"*",Table2[Date Notified (Adjusted)],"&gt;="&amp;Q$26,Table2[Date Notified (Adjusted)],"&lt;"&amp;R$26,Table2[Calculated Location],"*"&amp;$D87&amp;"*")</f>
        <v>#DIV/0!</v>
      </c>
      <c r="R87" s="164" t="e">
        <f ca="1">COUNTIFS(Table2[Level of Review Required],"*"&amp;$AC$75&amp;"*",Table2[Date Notified (Adjusted)],"&gt;="&amp;R$26,Table2[Date Notified (Adjusted)],"&lt;"&amp;S$26,Table2[Date Review Decision Made],"",Table2[Calculated Location],"*"&amp;$D87&amp;"*")/COUNTIFS(Table2[Level of Review Required],"*"&amp;$AC$75&amp;"*",Table2[Date Notified (Adjusted)],"&gt;="&amp;R$26,Table2[Date Notified (Adjusted)],"&lt;"&amp;S$26,Table2[Calculated Location],"*"&amp;$D87&amp;"*")</f>
        <v>#DIV/0!</v>
      </c>
      <c r="S87" s="164" t="e">
        <f ca="1">COUNTIFS(Table2[Level of Review Required],"*"&amp;$AC$75&amp;"*",Table2[Date Notified (Adjusted)],"&gt;="&amp;S$26,Table2[Date Notified (Adjusted)],"&lt;"&amp;T$26,Table2[Date Review Decision Made],"",Table2[Calculated Location],"*"&amp;$D87&amp;"*")/COUNTIFS(Table2[Level of Review Required],"*"&amp;$AC$75&amp;"*",Table2[Date Notified (Adjusted)],"&gt;="&amp;S$26,Table2[Date Notified (Adjusted)],"&lt;"&amp;T$26,Table2[Calculated Location],"*"&amp;$D87&amp;"*")</f>
        <v>#DIV/0!</v>
      </c>
      <c r="T87" s="164" t="e">
        <f ca="1">COUNTIFS(Table2[Level of Review Required],"*"&amp;$AC$75&amp;"*",Table2[Date Notified (Adjusted)],"&gt;="&amp;T$26,Table2[Date Notified (Adjusted)],"&lt;"&amp;U$26,Table2[Date Review Decision Made],"",Table2[Calculated Location],"*"&amp;$D87&amp;"*")/COUNTIFS(Table2[Level of Review Required],"*"&amp;$AC$75&amp;"*",Table2[Date Notified (Adjusted)],"&gt;="&amp;T$26,Table2[Date Notified (Adjusted)],"&lt;"&amp;U$26,Table2[Calculated Location],"*"&amp;$D87&amp;"*")</f>
        <v>#DIV/0!</v>
      </c>
      <c r="U87" s="161"/>
      <c r="V87" s="161"/>
      <c r="W87" s="228">
        <f ca="1">COUNTIFS(Table2[Level of Review Required],"*"&amp;$AC$75&amp;"*",Table2[Date Notified (Adjusted)],"&gt;="&amp;E$26,Table2[Date Notified (Adjusted)],"&lt;"&amp;U$26,Table2[Calculated Location],"*"&amp;$D87&amp;"*",Table2[Date Review Decision Made],"")</f>
        <v>0</v>
      </c>
      <c r="X87" s="229" t="e">
        <f t="shared" ca="1" si="56"/>
        <v>#DIV/0!</v>
      </c>
      <c r="Y87" s="237">
        <f ca="1">COUNTIFS(Table2[Level of Review Required],"*"&amp;$AC$75&amp;"*",Table2[Date Notified (Adjusted)],"&gt;="&amp;E$26,Table2[Date Notified (Adjusted)],"&lt;"&amp;U$26,Table2[Calculated Location],"*"&amp;$D87&amp;"*")</f>
        <v>0</v>
      </c>
    </row>
    <row r="88" spans="2:25" x14ac:dyDescent="0.25">
      <c r="B88" s="222" t="s">
        <v>109</v>
      </c>
      <c r="C88" s="161"/>
      <c r="D88" s="162" t="s">
        <v>128</v>
      </c>
      <c r="E88" s="163" t="e">
        <f ca="1">COUNTIFS(Table2[Level of Review Required],"*"&amp;$AC$75&amp;"*",Table2[Date Notified (Adjusted)],"&gt;="&amp;E$26,Table2[Date Notified (Adjusted)],"&lt;"&amp;F$26,Table2[Date Review Decision Made],"",Table2[Calculated Location],"*"&amp;$D88&amp;"*")/COUNTIFS(Table2[Level of Review Required],"*"&amp;$AC$75&amp;"*",Table2[Date Notified (Adjusted)],"&gt;="&amp;E$26,Table2[Date Notified (Adjusted)],"&lt;"&amp;F$26,Table2[Calculated Location],"*"&amp;$D88&amp;"*")</f>
        <v>#DIV/0!</v>
      </c>
      <c r="F88" s="164" t="e">
        <f ca="1">COUNTIFS(Table2[Level of Review Required],"*"&amp;$AC$75&amp;"*",Table2[Date Notified (Adjusted)],"&gt;="&amp;F$26,Table2[Date Notified (Adjusted)],"&lt;"&amp;G$26,Table2[Date Review Decision Made],"",Table2[Calculated Location],"*"&amp;$D88&amp;"*")/COUNTIFS(Table2[Level of Review Required],"*"&amp;$AC$75&amp;"*",Table2[Date Notified (Adjusted)],"&gt;="&amp;F$26,Table2[Date Notified (Adjusted)],"&lt;"&amp;G$26,Table2[Calculated Location],"*"&amp;$D88&amp;"*")</f>
        <v>#DIV/0!</v>
      </c>
      <c r="G88" s="164" t="e">
        <f ca="1">COUNTIFS(Table2[Level of Review Required],"*"&amp;$AC$75&amp;"*",Table2[Date Notified (Adjusted)],"&gt;="&amp;G$26,Table2[Date Notified (Adjusted)],"&lt;"&amp;H$26,Table2[Date Review Decision Made],"",Table2[Calculated Location],"*"&amp;$D88&amp;"*")/COUNTIFS(Table2[Level of Review Required],"*"&amp;$AC$75&amp;"*",Table2[Date Notified (Adjusted)],"&gt;="&amp;G$26,Table2[Date Notified (Adjusted)],"&lt;"&amp;H$26,Table2[Calculated Location],"*"&amp;$D88&amp;"*")</f>
        <v>#DIV/0!</v>
      </c>
      <c r="H88" s="164" t="e">
        <f ca="1">COUNTIFS(Table2[Level of Review Required],"*"&amp;$AC$75&amp;"*",Table2[Date Notified (Adjusted)],"&gt;="&amp;H$26,Table2[Date Notified (Adjusted)],"&lt;"&amp;I$26,Table2[Date Review Decision Made],"",Table2[Calculated Location],"*"&amp;$D88&amp;"*")/COUNTIFS(Table2[Level of Review Required],"*"&amp;$AC$75&amp;"*",Table2[Date Notified (Adjusted)],"&gt;="&amp;H$26,Table2[Date Notified (Adjusted)],"&lt;"&amp;I$26,Table2[Calculated Location],"*"&amp;$D88&amp;"*")</f>
        <v>#DIV/0!</v>
      </c>
      <c r="I88" s="164" t="e">
        <f ca="1">COUNTIFS(Table2[Level of Review Required],"*"&amp;$AC$75&amp;"*",Table2[Date Notified (Adjusted)],"&gt;="&amp;I$26,Table2[Date Notified (Adjusted)],"&lt;"&amp;J$26,Table2[Date Review Decision Made],"",Table2[Calculated Location],"*"&amp;$D88&amp;"*")/COUNTIFS(Table2[Level of Review Required],"*"&amp;$AC$75&amp;"*",Table2[Date Notified (Adjusted)],"&gt;="&amp;I$26,Table2[Date Notified (Adjusted)],"&lt;"&amp;J$26,Table2[Calculated Location],"*"&amp;$D88&amp;"*")</f>
        <v>#DIV/0!</v>
      </c>
      <c r="J88" s="164" t="e">
        <f ca="1">COUNTIFS(Table2[Level of Review Required],"*"&amp;$AC$75&amp;"*",Table2[Date Notified (Adjusted)],"&gt;="&amp;J$26,Table2[Date Notified (Adjusted)],"&lt;"&amp;K$26,Table2[Date Review Decision Made],"",Table2[Calculated Location],"*"&amp;$D88&amp;"*")/COUNTIFS(Table2[Level of Review Required],"*"&amp;$AC$75&amp;"*",Table2[Date Notified (Adjusted)],"&gt;="&amp;J$26,Table2[Date Notified (Adjusted)],"&lt;"&amp;K$26,Table2[Calculated Location],"*"&amp;$D88&amp;"*")</f>
        <v>#DIV/0!</v>
      </c>
      <c r="K88" s="164" t="e">
        <f ca="1">COUNTIFS(Table2[Level of Review Required],"*"&amp;$AC$75&amp;"*",Table2[Date Notified (Adjusted)],"&gt;="&amp;K$26,Table2[Date Notified (Adjusted)],"&lt;"&amp;L$26,Table2[Date Review Decision Made],"",Table2[Calculated Location],"*"&amp;$D88&amp;"*")/COUNTIFS(Table2[Level of Review Required],"*"&amp;$AC$75&amp;"*",Table2[Date Notified (Adjusted)],"&gt;="&amp;K$26,Table2[Date Notified (Adjusted)],"&lt;"&amp;L$26,Table2[Calculated Location],"*"&amp;$D88&amp;"*")</f>
        <v>#DIV/0!</v>
      </c>
      <c r="L88" s="164" t="e">
        <f ca="1">COUNTIFS(Table2[Level of Review Required],"*"&amp;$AC$75&amp;"*",Table2[Date Notified (Adjusted)],"&gt;="&amp;L$26,Table2[Date Notified (Adjusted)],"&lt;"&amp;M$26,Table2[Date Review Decision Made],"",Table2[Calculated Location],"*"&amp;$D88&amp;"*")/COUNTIFS(Table2[Level of Review Required],"*"&amp;$AC$75&amp;"*",Table2[Date Notified (Adjusted)],"&gt;="&amp;L$26,Table2[Date Notified (Adjusted)],"&lt;"&amp;M$26,Table2[Calculated Location],"*"&amp;$D88&amp;"*")</f>
        <v>#DIV/0!</v>
      </c>
      <c r="M88" s="164" t="e">
        <f ca="1">COUNTIFS(Table2[Level of Review Required],"*"&amp;$AC$75&amp;"*",Table2[Date Notified (Adjusted)],"&gt;="&amp;M$26,Table2[Date Notified (Adjusted)],"&lt;"&amp;N$26,Table2[Date Review Decision Made],"",Table2[Calculated Location],"*"&amp;$D88&amp;"*")/COUNTIFS(Table2[Level of Review Required],"*"&amp;$AC$75&amp;"*",Table2[Date Notified (Adjusted)],"&gt;="&amp;M$26,Table2[Date Notified (Adjusted)],"&lt;"&amp;N$26,Table2[Calculated Location],"*"&amp;$D88&amp;"*")</f>
        <v>#DIV/0!</v>
      </c>
      <c r="N88" s="164" t="e">
        <f ca="1">COUNTIFS(Table2[Level of Review Required],"*"&amp;$AC$75&amp;"*",Table2[Date Notified (Adjusted)],"&gt;="&amp;N$26,Table2[Date Notified (Adjusted)],"&lt;"&amp;O$26,Table2[Date Review Decision Made],"",Table2[Calculated Location],"*"&amp;$D88&amp;"*")/COUNTIFS(Table2[Level of Review Required],"*"&amp;$AC$75&amp;"*",Table2[Date Notified (Adjusted)],"&gt;="&amp;N$26,Table2[Date Notified (Adjusted)],"&lt;"&amp;O$26,Table2[Calculated Location],"*"&amp;$D88&amp;"*")</f>
        <v>#DIV/0!</v>
      </c>
      <c r="O88" s="164" t="e">
        <f ca="1">COUNTIFS(Table2[Level of Review Required],"*"&amp;$AC$75&amp;"*",Table2[Date Notified (Adjusted)],"&gt;="&amp;O$26,Table2[Date Notified (Adjusted)],"&lt;"&amp;P$26,Table2[Date Review Decision Made],"",Table2[Calculated Location],"*"&amp;$D88&amp;"*")/COUNTIFS(Table2[Level of Review Required],"*"&amp;$AC$75&amp;"*",Table2[Date Notified (Adjusted)],"&gt;="&amp;O$26,Table2[Date Notified (Adjusted)],"&lt;"&amp;P$26,Table2[Calculated Location],"*"&amp;$D88&amp;"*")</f>
        <v>#DIV/0!</v>
      </c>
      <c r="P88" s="164" t="e">
        <f ca="1">COUNTIFS(Table2[Level of Review Required],"*"&amp;$AC$75&amp;"*",Table2[Date Notified (Adjusted)],"&gt;="&amp;P$26,Table2[Date Notified (Adjusted)],"&lt;"&amp;Q$26,Table2[Date Review Decision Made],"",Table2[Calculated Location],"*"&amp;$D88&amp;"*")/COUNTIFS(Table2[Level of Review Required],"*"&amp;$AC$75&amp;"*",Table2[Date Notified (Adjusted)],"&gt;="&amp;P$26,Table2[Date Notified (Adjusted)],"&lt;"&amp;Q$26,Table2[Calculated Location],"*"&amp;$D88&amp;"*")</f>
        <v>#DIV/0!</v>
      </c>
      <c r="Q88" s="164" t="e">
        <f ca="1">COUNTIFS(Table2[Level of Review Required],"*"&amp;$AC$75&amp;"*",Table2[Date Notified (Adjusted)],"&gt;="&amp;Q$26,Table2[Date Notified (Adjusted)],"&lt;"&amp;R$26,Table2[Date Review Decision Made],"",Table2[Calculated Location],"*"&amp;$D88&amp;"*")/COUNTIFS(Table2[Level of Review Required],"*"&amp;$AC$75&amp;"*",Table2[Date Notified (Adjusted)],"&gt;="&amp;Q$26,Table2[Date Notified (Adjusted)],"&lt;"&amp;R$26,Table2[Calculated Location],"*"&amp;$D88&amp;"*")</f>
        <v>#DIV/0!</v>
      </c>
      <c r="R88" s="164" t="e">
        <f ca="1">COUNTIFS(Table2[Level of Review Required],"*"&amp;$AC$75&amp;"*",Table2[Date Notified (Adjusted)],"&gt;="&amp;R$26,Table2[Date Notified (Adjusted)],"&lt;"&amp;S$26,Table2[Date Review Decision Made],"",Table2[Calculated Location],"*"&amp;$D88&amp;"*")/COUNTIFS(Table2[Level of Review Required],"*"&amp;$AC$75&amp;"*",Table2[Date Notified (Adjusted)],"&gt;="&amp;R$26,Table2[Date Notified (Adjusted)],"&lt;"&amp;S$26,Table2[Calculated Location],"*"&amp;$D88&amp;"*")</f>
        <v>#DIV/0!</v>
      </c>
      <c r="S88" s="164" t="e">
        <f ca="1">COUNTIFS(Table2[Level of Review Required],"*"&amp;$AC$75&amp;"*",Table2[Date Notified (Adjusted)],"&gt;="&amp;S$26,Table2[Date Notified (Adjusted)],"&lt;"&amp;T$26,Table2[Date Review Decision Made],"",Table2[Calculated Location],"*"&amp;$D88&amp;"*")/COUNTIFS(Table2[Level of Review Required],"*"&amp;$AC$75&amp;"*",Table2[Date Notified (Adjusted)],"&gt;="&amp;S$26,Table2[Date Notified (Adjusted)],"&lt;"&amp;T$26,Table2[Calculated Location],"*"&amp;$D88&amp;"*")</f>
        <v>#DIV/0!</v>
      </c>
      <c r="T88" s="164" t="e">
        <f ca="1">COUNTIFS(Table2[Level of Review Required],"*"&amp;$AC$75&amp;"*",Table2[Date Notified (Adjusted)],"&gt;="&amp;T$26,Table2[Date Notified (Adjusted)],"&lt;"&amp;U$26,Table2[Date Review Decision Made],"",Table2[Calculated Location],"*"&amp;$D88&amp;"*")/COUNTIFS(Table2[Level of Review Required],"*"&amp;$AC$75&amp;"*",Table2[Date Notified (Adjusted)],"&gt;="&amp;T$26,Table2[Date Notified (Adjusted)],"&lt;"&amp;U$26,Table2[Calculated Location],"*"&amp;$D88&amp;"*")</f>
        <v>#DIV/0!</v>
      </c>
      <c r="U88" s="161"/>
      <c r="V88" s="161"/>
      <c r="W88" s="228">
        <f ca="1">COUNTIFS(Table2[Level of Review Required],"*"&amp;$AC$75&amp;"*",Table2[Date Notified (Adjusted)],"&gt;="&amp;E$26,Table2[Date Notified (Adjusted)],"&lt;"&amp;U$26,Table2[Calculated Location],"*"&amp;$D88&amp;"*",Table2[Date Review Decision Made],"")</f>
        <v>0</v>
      </c>
      <c r="X88" s="229" t="e">
        <f t="shared" ca="1" si="56"/>
        <v>#DIV/0!</v>
      </c>
      <c r="Y88" s="237">
        <f ca="1">COUNTIFS(Table2[Level of Review Required],"*"&amp;$AC$75&amp;"*",Table2[Date Notified (Adjusted)],"&gt;="&amp;E$26,Table2[Date Notified (Adjusted)],"&lt;"&amp;U$26,Table2[Calculated Location],"*"&amp;$D88&amp;"*")</f>
        <v>0</v>
      </c>
    </row>
    <row r="89" spans="2:25" x14ac:dyDescent="0.25">
      <c r="B89" s="222" t="s">
        <v>110</v>
      </c>
      <c r="C89" s="161"/>
      <c r="D89" s="162" t="s">
        <v>129</v>
      </c>
      <c r="E89" s="163" t="e">
        <f ca="1">COUNTIFS(Table2[Level of Review Required],"*"&amp;$AC$75&amp;"*",Table2[Date Notified (Adjusted)],"&gt;="&amp;E$26,Table2[Date Notified (Adjusted)],"&lt;"&amp;F$26,Table2[Date Review Decision Made],"",Table2[Calculated Location],"*"&amp;$D89&amp;"*")/COUNTIFS(Table2[Level of Review Required],"*"&amp;$AC$75&amp;"*",Table2[Date Notified (Adjusted)],"&gt;="&amp;E$26,Table2[Date Notified (Adjusted)],"&lt;"&amp;F$26,Table2[Calculated Location],"*"&amp;$D89&amp;"*")</f>
        <v>#DIV/0!</v>
      </c>
      <c r="F89" s="164" t="e">
        <f ca="1">COUNTIFS(Table2[Level of Review Required],"*"&amp;$AC$75&amp;"*",Table2[Date Notified (Adjusted)],"&gt;="&amp;F$26,Table2[Date Notified (Adjusted)],"&lt;"&amp;G$26,Table2[Date Review Decision Made],"",Table2[Calculated Location],"*"&amp;$D89&amp;"*")/COUNTIFS(Table2[Level of Review Required],"*"&amp;$AC$75&amp;"*",Table2[Date Notified (Adjusted)],"&gt;="&amp;F$26,Table2[Date Notified (Adjusted)],"&lt;"&amp;G$26,Table2[Calculated Location],"*"&amp;$D89&amp;"*")</f>
        <v>#DIV/0!</v>
      </c>
      <c r="G89" s="164" t="e">
        <f ca="1">COUNTIFS(Table2[Level of Review Required],"*"&amp;$AC$75&amp;"*",Table2[Date Notified (Adjusted)],"&gt;="&amp;G$26,Table2[Date Notified (Adjusted)],"&lt;"&amp;H$26,Table2[Date Review Decision Made],"",Table2[Calculated Location],"*"&amp;$D89&amp;"*")/COUNTIFS(Table2[Level of Review Required],"*"&amp;$AC$75&amp;"*",Table2[Date Notified (Adjusted)],"&gt;="&amp;G$26,Table2[Date Notified (Adjusted)],"&lt;"&amp;H$26,Table2[Calculated Location],"*"&amp;$D89&amp;"*")</f>
        <v>#DIV/0!</v>
      </c>
      <c r="H89" s="164" t="e">
        <f ca="1">COUNTIFS(Table2[Level of Review Required],"*"&amp;$AC$75&amp;"*",Table2[Date Notified (Adjusted)],"&gt;="&amp;H$26,Table2[Date Notified (Adjusted)],"&lt;"&amp;I$26,Table2[Date Review Decision Made],"",Table2[Calculated Location],"*"&amp;$D89&amp;"*")/COUNTIFS(Table2[Level of Review Required],"*"&amp;$AC$75&amp;"*",Table2[Date Notified (Adjusted)],"&gt;="&amp;H$26,Table2[Date Notified (Adjusted)],"&lt;"&amp;I$26,Table2[Calculated Location],"*"&amp;$D89&amp;"*")</f>
        <v>#DIV/0!</v>
      </c>
      <c r="I89" s="164" t="e">
        <f ca="1">COUNTIFS(Table2[Level of Review Required],"*"&amp;$AC$75&amp;"*",Table2[Date Notified (Adjusted)],"&gt;="&amp;I$26,Table2[Date Notified (Adjusted)],"&lt;"&amp;J$26,Table2[Date Review Decision Made],"",Table2[Calculated Location],"*"&amp;$D89&amp;"*")/COUNTIFS(Table2[Level of Review Required],"*"&amp;$AC$75&amp;"*",Table2[Date Notified (Adjusted)],"&gt;="&amp;I$26,Table2[Date Notified (Adjusted)],"&lt;"&amp;J$26,Table2[Calculated Location],"*"&amp;$D89&amp;"*")</f>
        <v>#DIV/0!</v>
      </c>
      <c r="J89" s="164" t="e">
        <f ca="1">COUNTIFS(Table2[Level of Review Required],"*"&amp;$AC$75&amp;"*",Table2[Date Notified (Adjusted)],"&gt;="&amp;J$26,Table2[Date Notified (Adjusted)],"&lt;"&amp;K$26,Table2[Date Review Decision Made],"",Table2[Calculated Location],"*"&amp;$D89&amp;"*")/COUNTIFS(Table2[Level of Review Required],"*"&amp;$AC$75&amp;"*",Table2[Date Notified (Adjusted)],"&gt;="&amp;J$26,Table2[Date Notified (Adjusted)],"&lt;"&amp;K$26,Table2[Calculated Location],"*"&amp;$D89&amp;"*")</f>
        <v>#DIV/0!</v>
      </c>
      <c r="K89" s="164" t="e">
        <f ca="1">COUNTIFS(Table2[Level of Review Required],"*"&amp;$AC$75&amp;"*",Table2[Date Notified (Adjusted)],"&gt;="&amp;K$26,Table2[Date Notified (Adjusted)],"&lt;"&amp;L$26,Table2[Date Review Decision Made],"",Table2[Calculated Location],"*"&amp;$D89&amp;"*")/COUNTIFS(Table2[Level of Review Required],"*"&amp;$AC$75&amp;"*",Table2[Date Notified (Adjusted)],"&gt;="&amp;K$26,Table2[Date Notified (Adjusted)],"&lt;"&amp;L$26,Table2[Calculated Location],"*"&amp;$D89&amp;"*")</f>
        <v>#DIV/0!</v>
      </c>
      <c r="L89" s="164" t="e">
        <f ca="1">COUNTIFS(Table2[Level of Review Required],"*"&amp;$AC$75&amp;"*",Table2[Date Notified (Adjusted)],"&gt;="&amp;L$26,Table2[Date Notified (Adjusted)],"&lt;"&amp;M$26,Table2[Date Review Decision Made],"",Table2[Calculated Location],"*"&amp;$D89&amp;"*")/COUNTIFS(Table2[Level of Review Required],"*"&amp;$AC$75&amp;"*",Table2[Date Notified (Adjusted)],"&gt;="&amp;L$26,Table2[Date Notified (Adjusted)],"&lt;"&amp;M$26,Table2[Calculated Location],"*"&amp;$D89&amp;"*")</f>
        <v>#DIV/0!</v>
      </c>
      <c r="M89" s="164" t="e">
        <f ca="1">COUNTIFS(Table2[Level of Review Required],"*"&amp;$AC$75&amp;"*",Table2[Date Notified (Adjusted)],"&gt;="&amp;M$26,Table2[Date Notified (Adjusted)],"&lt;"&amp;N$26,Table2[Date Review Decision Made],"",Table2[Calculated Location],"*"&amp;$D89&amp;"*")/COUNTIFS(Table2[Level of Review Required],"*"&amp;$AC$75&amp;"*",Table2[Date Notified (Adjusted)],"&gt;="&amp;M$26,Table2[Date Notified (Adjusted)],"&lt;"&amp;N$26,Table2[Calculated Location],"*"&amp;$D89&amp;"*")</f>
        <v>#DIV/0!</v>
      </c>
      <c r="N89" s="164" t="e">
        <f ca="1">COUNTIFS(Table2[Level of Review Required],"*"&amp;$AC$75&amp;"*",Table2[Date Notified (Adjusted)],"&gt;="&amp;N$26,Table2[Date Notified (Adjusted)],"&lt;"&amp;O$26,Table2[Date Review Decision Made],"",Table2[Calculated Location],"*"&amp;$D89&amp;"*")/COUNTIFS(Table2[Level of Review Required],"*"&amp;$AC$75&amp;"*",Table2[Date Notified (Adjusted)],"&gt;="&amp;N$26,Table2[Date Notified (Adjusted)],"&lt;"&amp;O$26,Table2[Calculated Location],"*"&amp;$D89&amp;"*")</f>
        <v>#DIV/0!</v>
      </c>
      <c r="O89" s="164" t="e">
        <f ca="1">COUNTIFS(Table2[Level of Review Required],"*"&amp;$AC$75&amp;"*",Table2[Date Notified (Adjusted)],"&gt;="&amp;O$26,Table2[Date Notified (Adjusted)],"&lt;"&amp;P$26,Table2[Date Review Decision Made],"",Table2[Calculated Location],"*"&amp;$D89&amp;"*")/COUNTIFS(Table2[Level of Review Required],"*"&amp;$AC$75&amp;"*",Table2[Date Notified (Adjusted)],"&gt;="&amp;O$26,Table2[Date Notified (Adjusted)],"&lt;"&amp;P$26,Table2[Calculated Location],"*"&amp;$D89&amp;"*")</f>
        <v>#DIV/0!</v>
      </c>
      <c r="P89" s="164" t="e">
        <f ca="1">COUNTIFS(Table2[Level of Review Required],"*"&amp;$AC$75&amp;"*",Table2[Date Notified (Adjusted)],"&gt;="&amp;P$26,Table2[Date Notified (Adjusted)],"&lt;"&amp;Q$26,Table2[Date Review Decision Made],"",Table2[Calculated Location],"*"&amp;$D89&amp;"*")/COUNTIFS(Table2[Level of Review Required],"*"&amp;$AC$75&amp;"*",Table2[Date Notified (Adjusted)],"&gt;="&amp;P$26,Table2[Date Notified (Adjusted)],"&lt;"&amp;Q$26,Table2[Calculated Location],"*"&amp;$D89&amp;"*")</f>
        <v>#DIV/0!</v>
      </c>
      <c r="Q89" s="164" t="e">
        <f ca="1">COUNTIFS(Table2[Level of Review Required],"*"&amp;$AC$75&amp;"*",Table2[Date Notified (Adjusted)],"&gt;="&amp;Q$26,Table2[Date Notified (Adjusted)],"&lt;"&amp;R$26,Table2[Date Review Decision Made],"",Table2[Calculated Location],"*"&amp;$D89&amp;"*")/COUNTIFS(Table2[Level of Review Required],"*"&amp;$AC$75&amp;"*",Table2[Date Notified (Adjusted)],"&gt;="&amp;Q$26,Table2[Date Notified (Adjusted)],"&lt;"&amp;R$26,Table2[Calculated Location],"*"&amp;$D89&amp;"*")</f>
        <v>#DIV/0!</v>
      </c>
      <c r="R89" s="164" t="e">
        <f ca="1">COUNTIFS(Table2[Level of Review Required],"*"&amp;$AC$75&amp;"*",Table2[Date Notified (Adjusted)],"&gt;="&amp;R$26,Table2[Date Notified (Adjusted)],"&lt;"&amp;S$26,Table2[Date Review Decision Made],"",Table2[Calculated Location],"*"&amp;$D89&amp;"*")/COUNTIFS(Table2[Level of Review Required],"*"&amp;$AC$75&amp;"*",Table2[Date Notified (Adjusted)],"&gt;="&amp;R$26,Table2[Date Notified (Adjusted)],"&lt;"&amp;S$26,Table2[Calculated Location],"*"&amp;$D89&amp;"*")</f>
        <v>#DIV/0!</v>
      </c>
      <c r="S89" s="164" t="e">
        <f ca="1">COUNTIFS(Table2[Level of Review Required],"*"&amp;$AC$75&amp;"*",Table2[Date Notified (Adjusted)],"&gt;="&amp;S$26,Table2[Date Notified (Adjusted)],"&lt;"&amp;T$26,Table2[Date Review Decision Made],"",Table2[Calculated Location],"*"&amp;$D89&amp;"*")/COUNTIFS(Table2[Level of Review Required],"*"&amp;$AC$75&amp;"*",Table2[Date Notified (Adjusted)],"&gt;="&amp;S$26,Table2[Date Notified (Adjusted)],"&lt;"&amp;T$26,Table2[Calculated Location],"*"&amp;$D89&amp;"*")</f>
        <v>#DIV/0!</v>
      </c>
      <c r="T89" s="164" t="e">
        <f ca="1">COUNTIFS(Table2[Level of Review Required],"*"&amp;$AC$75&amp;"*",Table2[Date Notified (Adjusted)],"&gt;="&amp;T$26,Table2[Date Notified (Adjusted)],"&lt;"&amp;U$26,Table2[Date Review Decision Made],"",Table2[Calculated Location],"*"&amp;$D89&amp;"*")/COUNTIFS(Table2[Level of Review Required],"*"&amp;$AC$75&amp;"*",Table2[Date Notified (Adjusted)],"&gt;="&amp;T$26,Table2[Date Notified (Adjusted)],"&lt;"&amp;U$26,Table2[Calculated Location],"*"&amp;$D89&amp;"*")</f>
        <v>#DIV/0!</v>
      </c>
      <c r="U89" s="161"/>
      <c r="V89" s="161"/>
      <c r="W89" s="228">
        <f ca="1">COUNTIFS(Table2[Level of Review Required],"*"&amp;$AC$75&amp;"*",Table2[Date Notified (Adjusted)],"&gt;="&amp;E$26,Table2[Date Notified (Adjusted)],"&lt;"&amp;U$26,Table2[Calculated Location],"*"&amp;$D89&amp;"*",Table2[Date Review Decision Made],"")</f>
        <v>0</v>
      </c>
      <c r="X89" s="229" t="e">
        <f t="shared" ca="1" si="56"/>
        <v>#DIV/0!</v>
      </c>
      <c r="Y89" s="237">
        <f ca="1">COUNTIFS(Table2[Level of Review Required],"*"&amp;$AC$75&amp;"*",Table2[Date Notified (Adjusted)],"&gt;="&amp;E$26,Table2[Date Notified (Adjusted)],"&lt;"&amp;U$26,Table2[Calculated Location],"*"&amp;$D89&amp;"*")</f>
        <v>0</v>
      </c>
    </row>
    <row r="90" spans="2:25" x14ac:dyDescent="0.25">
      <c r="B90" s="222" t="s">
        <v>111</v>
      </c>
      <c r="C90" s="161"/>
      <c r="D90" s="162" t="s">
        <v>130</v>
      </c>
      <c r="E90" s="163" t="e">
        <f ca="1">COUNTIFS(Table2[Level of Review Required],"*"&amp;$AC$75&amp;"*",Table2[Date Notified (Adjusted)],"&gt;="&amp;E$26,Table2[Date Notified (Adjusted)],"&lt;"&amp;F$26,Table2[Date Review Decision Made],"",Table2[Calculated Location],"*"&amp;$D90&amp;"*")/COUNTIFS(Table2[Level of Review Required],"*"&amp;$AC$75&amp;"*",Table2[Date Notified (Adjusted)],"&gt;="&amp;E$26,Table2[Date Notified (Adjusted)],"&lt;"&amp;F$26,Table2[Calculated Location],"*"&amp;$D90&amp;"*")</f>
        <v>#DIV/0!</v>
      </c>
      <c r="F90" s="164" t="e">
        <f ca="1">COUNTIFS(Table2[Level of Review Required],"*"&amp;$AC$75&amp;"*",Table2[Date Notified (Adjusted)],"&gt;="&amp;F$26,Table2[Date Notified (Adjusted)],"&lt;"&amp;G$26,Table2[Date Review Decision Made],"",Table2[Calculated Location],"*"&amp;$D90&amp;"*")/COUNTIFS(Table2[Level of Review Required],"*"&amp;$AC$75&amp;"*",Table2[Date Notified (Adjusted)],"&gt;="&amp;F$26,Table2[Date Notified (Adjusted)],"&lt;"&amp;G$26,Table2[Calculated Location],"*"&amp;$D90&amp;"*")</f>
        <v>#DIV/0!</v>
      </c>
      <c r="G90" s="164" t="e">
        <f ca="1">COUNTIFS(Table2[Level of Review Required],"*"&amp;$AC$75&amp;"*",Table2[Date Notified (Adjusted)],"&gt;="&amp;G$26,Table2[Date Notified (Adjusted)],"&lt;"&amp;H$26,Table2[Date Review Decision Made],"",Table2[Calculated Location],"*"&amp;$D90&amp;"*")/COUNTIFS(Table2[Level of Review Required],"*"&amp;$AC$75&amp;"*",Table2[Date Notified (Adjusted)],"&gt;="&amp;G$26,Table2[Date Notified (Adjusted)],"&lt;"&amp;H$26,Table2[Calculated Location],"*"&amp;$D90&amp;"*")</f>
        <v>#DIV/0!</v>
      </c>
      <c r="H90" s="164" t="e">
        <f ca="1">COUNTIFS(Table2[Level of Review Required],"*"&amp;$AC$75&amp;"*",Table2[Date Notified (Adjusted)],"&gt;="&amp;H$26,Table2[Date Notified (Adjusted)],"&lt;"&amp;I$26,Table2[Date Review Decision Made],"",Table2[Calculated Location],"*"&amp;$D90&amp;"*")/COUNTIFS(Table2[Level of Review Required],"*"&amp;$AC$75&amp;"*",Table2[Date Notified (Adjusted)],"&gt;="&amp;H$26,Table2[Date Notified (Adjusted)],"&lt;"&amp;I$26,Table2[Calculated Location],"*"&amp;$D90&amp;"*")</f>
        <v>#DIV/0!</v>
      </c>
      <c r="I90" s="164" t="e">
        <f ca="1">COUNTIFS(Table2[Level of Review Required],"*"&amp;$AC$75&amp;"*",Table2[Date Notified (Adjusted)],"&gt;="&amp;I$26,Table2[Date Notified (Adjusted)],"&lt;"&amp;J$26,Table2[Date Review Decision Made],"",Table2[Calculated Location],"*"&amp;$D90&amp;"*")/COUNTIFS(Table2[Level of Review Required],"*"&amp;$AC$75&amp;"*",Table2[Date Notified (Adjusted)],"&gt;="&amp;I$26,Table2[Date Notified (Adjusted)],"&lt;"&amp;J$26,Table2[Calculated Location],"*"&amp;$D90&amp;"*")</f>
        <v>#DIV/0!</v>
      </c>
      <c r="J90" s="164" t="e">
        <f ca="1">COUNTIFS(Table2[Level of Review Required],"*"&amp;$AC$75&amp;"*",Table2[Date Notified (Adjusted)],"&gt;="&amp;J$26,Table2[Date Notified (Adjusted)],"&lt;"&amp;K$26,Table2[Date Review Decision Made],"",Table2[Calculated Location],"*"&amp;$D90&amp;"*")/COUNTIFS(Table2[Level of Review Required],"*"&amp;$AC$75&amp;"*",Table2[Date Notified (Adjusted)],"&gt;="&amp;J$26,Table2[Date Notified (Adjusted)],"&lt;"&amp;K$26,Table2[Calculated Location],"*"&amp;$D90&amp;"*")</f>
        <v>#DIV/0!</v>
      </c>
      <c r="K90" s="164" t="e">
        <f ca="1">COUNTIFS(Table2[Level of Review Required],"*"&amp;$AC$75&amp;"*",Table2[Date Notified (Adjusted)],"&gt;="&amp;K$26,Table2[Date Notified (Adjusted)],"&lt;"&amp;L$26,Table2[Date Review Decision Made],"",Table2[Calculated Location],"*"&amp;$D90&amp;"*")/COUNTIFS(Table2[Level of Review Required],"*"&amp;$AC$75&amp;"*",Table2[Date Notified (Adjusted)],"&gt;="&amp;K$26,Table2[Date Notified (Adjusted)],"&lt;"&amp;L$26,Table2[Calculated Location],"*"&amp;$D90&amp;"*")</f>
        <v>#DIV/0!</v>
      </c>
      <c r="L90" s="164" t="e">
        <f ca="1">COUNTIFS(Table2[Level of Review Required],"*"&amp;$AC$75&amp;"*",Table2[Date Notified (Adjusted)],"&gt;="&amp;L$26,Table2[Date Notified (Adjusted)],"&lt;"&amp;M$26,Table2[Date Review Decision Made],"",Table2[Calculated Location],"*"&amp;$D90&amp;"*")/COUNTIFS(Table2[Level of Review Required],"*"&amp;$AC$75&amp;"*",Table2[Date Notified (Adjusted)],"&gt;="&amp;L$26,Table2[Date Notified (Adjusted)],"&lt;"&amp;M$26,Table2[Calculated Location],"*"&amp;$D90&amp;"*")</f>
        <v>#DIV/0!</v>
      </c>
      <c r="M90" s="164" t="e">
        <f ca="1">COUNTIFS(Table2[Level of Review Required],"*"&amp;$AC$75&amp;"*",Table2[Date Notified (Adjusted)],"&gt;="&amp;M$26,Table2[Date Notified (Adjusted)],"&lt;"&amp;N$26,Table2[Date Review Decision Made],"",Table2[Calculated Location],"*"&amp;$D90&amp;"*")/COUNTIFS(Table2[Level of Review Required],"*"&amp;$AC$75&amp;"*",Table2[Date Notified (Adjusted)],"&gt;="&amp;M$26,Table2[Date Notified (Adjusted)],"&lt;"&amp;N$26,Table2[Calculated Location],"*"&amp;$D90&amp;"*")</f>
        <v>#DIV/0!</v>
      </c>
      <c r="N90" s="164" t="e">
        <f ca="1">COUNTIFS(Table2[Level of Review Required],"*"&amp;$AC$75&amp;"*",Table2[Date Notified (Adjusted)],"&gt;="&amp;N$26,Table2[Date Notified (Adjusted)],"&lt;"&amp;O$26,Table2[Date Review Decision Made],"",Table2[Calculated Location],"*"&amp;$D90&amp;"*")/COUNTIFS(Table2[Level of Review Required],"*"&amp;$AC$75&amp;"*",Table2[Date Notified (Adjusted)],"&gt;="&amp;N$26,Table2[Date Notified (Adjusted)],"&lt;"&amp;O$26,Table2[Calculated Location],"*"&amp;$D90&amp;"*")</f>
        <v>#DIV/0!</v>
      </c>
      <c r="O90" s="164" t="e">
        <f ca="1">COUNTIFS(Table2[Level of Review Required],"*"&amp;$AC$75&amp;"*",Table2[Date Notified (Adjusted)],"&gt;="&amp;O$26,Table2[Date Notified (Adjusted)],"&lt;"&amp;P$26,Table2[Date Review Decision Made],"",Table2[Calculated Location],"*"&amp;$D90&amp;"*")/COUNTIFS(Table2[Level of Review Required],"*"&amp;$AC$75&amp;"*",Table2[Date Notified (Adjusted)],"&gt;="&amp;O$26,Table2[Date Notified (Adjusted)],"&lt;"&amp;P$26,Table2[Calculated Location],"*"&amp;$D90&amp;"*")</f>
        <v>#DIV/0!</v>
      </c>
      <c r="P90" s="164" t="e">
        <f ca="1">COUNTIFS(Table2[Level of Review Required],"*"&amp;$AC$75&amp;"*",Table2[Date Notified (Adjusted)],"&gt;="&amp;P$26,Table2[Date Notified (Adjusted)],"&lt;"&amp;Q$26,Table2[Date Review Decision Made],"",Table2[Calculated Location],"*"&amp;$D90&amp;"*")/COUNTIFS(Table2[Level of Review Required],"*"&amp;$AC$75&amp;"*",Table2[Date Notified (Adjusted)],"&gt;="&amp;P$26,Table2[Date Notified (Adjusted)],"&lt;"&amp;Q$26,Table2[Calculated Location],"*"&amp;$D90&amp;"*")</f>
        <v>#DIV/0!</v>
      </c>
      <c r="Q90" s="164" t="e">
        <f ca="1">COUNTIFS(Table2[Level of Review Required],"*"&amp;$AC$75&amp;"*",Table2[Date Notified (Adjusted)],"&gt;="&amp;Q$26,Table2[Date Notified (Adjusted)],"&lt;"&amp;R$26,Table2[Date Review Decision Made],"",Table2[Calculated Location],"*"&amp;$D90&amp;"*")/COUNTIFS(Table2[Level of Review Required],"*"&amp;$AC$75&amp;"*",Table2[Date Notified (Adjusted)],"&gt;="&amp;Q$26,Table2[Date Notified (Adjusted)],"&lt;"&amp;R$26,Table2[Calculated Location],"*"&amp;$D90&amp;"*")</f>
        <v>#DIV/0!</v>
      </c>
      <c r="R90" s="164" t="e">
        <f ca="1">COUNTIFS(Table2[Level of Review Required],"*"&amp;$AC$75&amp;"*",Table2[Date Notified (Adjusted)],"&gt;="&amp;R$26,Table2[Date Notified (Adjusted)],"&lt;"&amp;S$26,Table2[Date Review Decision Made],"",Table2[Calculated Location],"*"&amp;$D90&amp;"*")/COUNTIFS(Table2[Level of Review Required],"*"&amp;$AC$75&amp;"*",Table2[Date Notified (Adjusted)],"&gt;="&amp;R$26,Table2[Date Notified (Adjusted)],"&lt;"&amp;S$26,Table2[Calculated Location],"*"&amp;$D90&amp;"*")</f>
        <v>#DIV/0!</v>
      </c>
      <c r="S90" s="164" t="e">
        <f ca="1">COUNTIFS(Table2[Level of Review Required],"*"&amp;$AC$75&amp;"*",Table2[Date Notified (Adjusted)],"&gt;="&amp;S$26,Table2[Date Notified (Adjusted)],"&lt;"&amp;T$26,Table2[Date Review Decision Made],"",Table2[Calculated Location],"*"&amp;$D90&amp;"*")/COUNTIFS(Table2[Level of Review Required],"*"&amp;$AC$75&amp;"*",Table2[Date Notified (Adjusted)],"&gt;="&amp;S$26,Table2[Date Notified (Adjusted)],"&lt;"&amp;T$26,Table2[Calculated Location],"*"&amp;$D90&amp;"*")</f>
        <v>#DIV/0!</v>
      </c>
      <c r="T90" s="164" t="e">
        <f ca="1">COUNTIFS(Table2[Level of Review Required],"*"&amp;$AC$75&amp;"*",Table2[Date Notified (Adjusted)],"&gt;="&amp;T$26,Table2[Date Notified (Adjusted)],"&lt;"&amp;U$26,Table2[Date Review Decision Made],"",Table2[Calculated Location],"*"&amp;$D90&amp;"*")/COUNTIFS(Table2[Level of Review Required],"*"&amp;$AC$75&amp;"*",Table2[Date Notified (Adjusted)],"&gt;="&amp;T$26,Table2[Date Notified (Adjusted)],"&lt;"&amp;U$26,Table2[Calculated Location],"*"&amp;$D90&amp;"*")</f>
        <v>#DIV/0!</v>
      </c>
      <c r="U90" s="161"/>
      <c r="V90" s="161"/>
      <c r="W90" s="228">
        <f ca="1">COUNTIFS(Table2[Level of Review Required],"*"&amp;$AC$75&amp;"*",Table2[Date Notified (Adjusted)],"&gt;="&amp;E$26,Table2[Date Notified (Adjusted)],"&lt;"&amp;U$26,Table2[Calculated Location],"*"&amp;$D90&amp;"*",Table2[Date Review Decision Made],"")</f>
        <v>0</v>
      </c>
      <c r="X90" s="229" t="e">
        <f t="shared" ca="1" si="56"/>
        <v>#DIV/0!</v>
      </c>
      <c r="Y90" s="237">
        <f ca="1">COUNTIFS(Table2[Level of Review Required],"*"&amp;$AC$75&amp;"*",Table2[Date Notified (Adjusted)],"&gt;="&amp;E$26,Table2[Date Notified (Adjusted)],"&lt;"&amp;U$26,Table2[Calculated Location],"*"&amp;$D90&amp;"*")</f>
        <v>0</v>
      </c>
    </row>
    <row r="91" spans="2:25" x14ac:dyDescent="0.25">
      <c r="B91" s="222" t="s">
        <v>112</v>
      </c>
      <c r="C91" s="161"/>
      <c r="D91" s="162" t="s">
        <v>131</v>
      </c>
      <c r="E91" s="163" t="e">
        <f ca="1">COUNTIFS(Table2[Level of Review Required],"*"&amp;$AC$75&amp;"*",Table2[Date Notified (Adjusted)],"&gt;="&amp;E$26,Table2[Date Notified (Adjusted)],"&lt;"&amp;F$26,Table2[Date Review Decision Made],"",Table2[Calculated Location],"*"&amp;$D91&amp;"*")/COUNTIFS(Table2[Level of Review Required],"*"&amp;$AC$75&amp;"*",Table2[Date Notified (Adjusted)],"&gt;="&amp;E$26,Table2[Date Notified (Adjusted)],"&lt;"&amp;F$26,Table2[Calculated Location],"*"&amp;$D91&amp;"*")</f>
        <v>#DIV/0!</v>
      </c>
      <c r="F91" s="164" t="e">
        <f ca="1">COUNTIFS(Table2[Level of Review Required],"*"&amp;$AC$75&amp;"*",Table2[Date Notified (Adjusted)],"&gt;="&amp;F$26,Table2[Date Notified (Adjusted)],"&lt;"&amp;G$26,Table2[Date Review Decision Made],"",Table2[Calculated Location],"*"&amp;$D91&amp;"*")/COUNTIFS(Table2[Level of Review Required],"*"&amp;$AC$75&amp;"*",Table2[Date Notified (Adjusted)],"&gt;="&amp;F$26,Table2[Date Notified (Adjusted)],"&lt;"&amp;G$26,Table2[Calculated Location],"*"&amp;$D91&amp;"*")</f>
        <v>#DIV/0!</v>
      </c>
      <c r="G91" s="164" t="e">
        <f ca="1">COUNTIFS(Table2[Level of Review Required],"*"&amp;$AC$75&amp;"*",Table2[Date Notified (Adjusted)],"&gt;="&amp;G$26,Table2[Date Notified (Adjusted)],"&lt;"&amp;H$26,Table2[Date Review Decision Made],"",Table2[Calculated Location],"*"&amp;$D91&amp;"*")/COUNTIFS(Table2[Level of Review Required],"*"&amp;$AC$75&amp;"*",Table2[Date Notified (Adjusted)],"&gt;="&amp;G$26,Table2[Date Notified (Adjusted)],"&lt;"&amp;H$26,Table2[Calculated Location],"*"&amp;$D91&amp;"*")</f>
        <v>#DIV/0!</v>
      </c>
      <c r="H91" s="164" t="e">
        <f ca="1">COUNTIFS(Table2[Level of Review Required],"*"&amp;$AC$75&amp;"*",Table2[Date Notified (Adjusted)],"&gt;="&amp;H$26,Table2[Date Notified (Adjusted)],"&lt;"&amp;I$26,Table2[Date Review Decision Made],"",Table2[Calculated Location],"*"&amp;$D91&amp;"*")/COUNTIFS(Table2[Level of Review Required],"*"&amp;$AC$75&amp;"*",Table2[Date Notified (Adjusted)],"&gt;="&amp;H$26,Table2[Date Notified (Adjusted)],"&lt;"&amp;I$26,Table2[Calculated Location],"*"&amp;$D91&amp;"*")</f>
        <v>#DIV/0!</v>
      </c>
      <c r="I91" s="164" t="e">
        <f ca="1">COUNTIFS(Table2[Level of Review Required],"*"&amp;$AC$75&amp;"*",Table2[Date Notified (Adjusted)],"&gt;="&amp;I$26,Table2[Date Notified (Adjusted)],"&lt;"&amp;J$26,Table2[Date Review Decision Made],"",Table2[Calculated Location],"*"&amp;$D91&amp;"*")/COUNTIFS(Table2[Level of Review Required],"*"&amp;$AC$75&amp;"*",Table2[Date Notified (Adjusted)],"&gt;="&amp;I$26,Table2[Date Notified (Adjusted)],"&lt;"&amp;J$26,Table2[Calculated Location],"*"&amp;$D91&amp;"*")</f>
        <v>#DIV/0!</v>
      </c>
      <c r="J91" s="164" t="e">
        <f ca="1">COUNTIFS(Table2[Level of Review Required],"*"&amp;$AC$75&amp;"*",Table2[Date Notified (Adjusted)],"&gt;="&amp;J$26,Table2[Date Notified (Adjusted)],"&lt;"&amp;K$26,Table2[Date Review Decision Made],"",Table2[Calculated Location],"*"&amp;$D91&amp;"*")/COUNTIFS(Table2[Level of Review Required],"*"&amp;$AC$75&amp;"*",Table2[Date Notified (Adjusted)],"&gt;="&amp;J$26,Table2[Date Notified (Adjusted)],"&lt;"&amp;K$26,Table2[Calculated Location],"*"&amp;$D91&amp;"*")</f>
        <v>#DIV/0!</v>
      </c>
      <c r="K91" s="164" t="e">
        <f ca="1">COUNTIFS(Table2[Level of Review Required],"*"&amp;$AC$75&amp;"*",Table2[Date Notified (Adjusted)],"&gt;="&amp;K$26,Table2[Date Notified (Adjusted)],"&lt;"&amp;L$26,Table2[Date Review Decision Made],"",Table2[Calculated Location],"*"&amp;$D91&amp;"*")/COUNTIFS(Table2[Level of Review Required],"*"&amp;$AC$75&amp;"*",Table2[Date Notified (Adjusted)],"&gt;="&amp;K$26,Table2[Date Notified (Adjusted)],"&lt;"&amp;L$26,Table2[Calculated Location],"*"&amp;$D91&amp;"*")</f>
        <v>#DIV/0!</v>
      </c>
      <c r="L91" s="164" t="e">
        <f ca="1">COUNTIFS(Table2[Level of Review Required],"*"&amp;$AC$75&amp;"*",Table2[Date Notified (Adjusted)],"&gt;="&amp;L$26,Table2[Date Notified (Adjusted)],"&lt;"&amp;M$26,Table2[Date Review Decision Made],"",Table2[Calculated Location],"*"&amp;$D91&amp;"*")/COUNTIFS(Table2[Level of Review Required],"*"&amp;$AC$75&amp;"*",Table2[Date Notified (Adjusted)],"&gt;="&amp;L$26,Table2[Date Notified (Adjusted)],"&lt;"&amp;M$26,Table2[Calculated Location],"*"&amp;$D91&amp;"*")</f>
        <v>#DIV/0!</v>
      </c>
      <c r="M91" s="164" t="e">
        <f ca="1">COUNTIFS(Table2[Level of Review Required],"*"&amp;$AC$75&amp;"*",Table2[Date Notified (Adjusted)],"&gt;="&amp;M$26,Table2[Date Notified (Adjusted)],"&lt;"&amp;N$26,Table2[Date Review Decision Made],"",Table2[Calculated Location],"*"&amp;$D91&amp;"*")/COUNTIFS(Table2[Level of Review Required],"*"&amp;$AC$75&amp;"*",Table2[Date Notified (Adjusted)],"&gt;="&amp;M$26,Table2[Date Notified (Adjusted)],"&lt;"&amp;N$26,Table2[Calculated Location],"*"&amp;$D91&amp;"*")</f>
        <v>#DIV/0!</v>
      </c>
      <c r="N91" s="164" t="e">
        <f ca="1">COUNTIFS(Table2[Level of Review Required],"*"&amp;$AC$75&amp;"*",Table2[Date Notified (Adjusted)],"&gt;="&amp;N$26,Table2[Date Notified (Adjusted)],"&lt;"&amp;O$26,Table2[Date Review Decision Made],"",Table2[Calculated Location],"*"&amp;$D91&amp;"*")/COUNTIFS(Table2[Level of Review Required],"*"&amp;$AC$75&amp;"*",Table2[Date Notified (Adjusted)],"&gt;="&amp;N$26,Table2[Date Notified (Adjusted)],"&lt;"&amp;O$26,Table2[Calculated Location],"*"&amp;$D91&amp;"*")</f>
        <v>#DIV/0!</v>
      </c>
      <c r="O91" s="164" t="e">
        <f ca="1">COUNTIFS(Table2[Level of Review Required],"*"&amp;$AC$75&amp;"*",Table2[Date Notified (Adjusted)],"&gt;="&amp;O$26,Table2[Date Notified (Adjusted)],"&lt;"&amp;P$26,Table2[Date Review Decision Made],"",Table2[Calculated Location],"*"&amp;$D91&amp;"*")/COUNTIFS(Table2[Level of Review Required],"*"&amp;$AC$75&amp;"*",Table2[Date Notified (Adjusted)],"&gt;="&amp;O$26,Table2[Date Notified (Adjusted)],"&lt;"&amp;P$26,Table2[Calculated Location],"*"&amp;$D91&amp;"*")</f>
        <v>#DIV/0!</v>
      </c>
      <c r="P91" s="164" t="e">
        <f ca="1">COUNTIFS(Table2[Level of Review Required],"*"&amp;$AC$75&amp;"*",Table2[Date Notified (Adjusted)],"&gt;="&amp;P$26,Table2[Date Notified (Adjusted)],"&lt;"&amp;Q$26,Table2[Date Review Decision Made],"",Table2[Calculated Location],"*"&amp;$D91&amp;"*")/COUNTIFS(Table2[Level of Review Required],"*"&amp;$AC$75&amp;"*",Table2[Date Notified (Adjusted)],"&gt;="&amp;P$26,Table2[Date Notified (Adjusted)],"&lt;"&amp;Q$26,Table2[Calculated Location],"*"&amp;$D91&amp;"*")</f>
        <v>#DIV/0!</v>
      </c>
      <c r="Q91" s="164" t="e">
        <f ca="1">COUNTIFS(Table2[Level of Review Required],"*"&amp;$AC$75&amp;"*",Table2[Date Notified (Adjusted)],"&gt;="&amp;Q$26,Table2[Date Notified (Adjusted)],"&lt;"&amp;R$26,Table2[Date Review Decision Made],"",Table2[Calculated Location],"*"&amp;$D91&amp;"*")/COUNTIFS(Table2[Level of Review Required],"*"&amp;$AC$75&amp;"*",Table2[Date Notified (Adjusted)],"&gt;="&amp;Q$26,Table2[Date Notified (Adjusted)],"&lt;"&amp;R$26,Table2[Calculated Location],"*"&amp;$D91&amp;"*")</f>
        <v>#DIV/0!</v>
      </c>
      <c r="R91" s="164" t="e">
        <f ca="1">COUNTIFS(Table2[Level of Review Required],"*"&amp;$AC$75&amp;"*",Table2[Date Notified (Adjusted)],"&gt;="&amp;R$26,Table2[Date Notified (Adjusted)],"&lt;"&amp;S$26,Table2[Date Review Decision Made],"",Table2[Calculated Location],"*"&amp;$D91&amp;"*")/COUNTIFS(Table2[Level of Review Required],"*"&amp;$AC$75&amp;"*",Table2[Date Notified (Adjusted)],"&gt;="&amp;R$26,Table2[Date Notified (Adjusted)],"&lt;"&amp;S$26,Table2[Calculated Location],"*"&amp;$D91&amp;"*")</f>
        <v>#DIV/0!</v>
      </c>
      <c r="S91" s="164" t="e">
        <f ca="1">COUNTIFS(Table2[Level of Review Required],"*"&amp;$AC$75&amp;"*",Table2[Date Notified (Adjusted)],"&gt;="&amp;S$26,Table2[Date Notified (Adjusted)],"&lt;"&amp;T$26,Table2[Date Review Decision Made],"",Table2[Calculated Location],"*"&amp;$D91&amp;"*")/COUNTIFS(Table2[Level of Review Required],"*"&amp;$AC$75&amp;"*",Table2[Date Notified (Adjusted)],"&gt;="&amp;S$26,Table2[Date Notified (Adjusted)],"&lt;"&amp;T$26,Table2[Calculated Location],"*"&amp;$D91&amp;"*")</f>
        <v>#DIV/0!</v>
      </c>
      <c r="T91" s="164" t="e">
        <f ca="1">COUNTIFS(Table2[Level of Review Required],"*"&amp;$AC$75&amp;"*",Table2[Date Notified (Adjusted)],"&gt;="&amp;T$26,Table2[Date Notified (Adjusted)],"&lt;"&amp;U$26,Table2[Date Review Decision Made],"",Table2[Calculated Location],"*"&amp;$D91&amp;"*")/COUNTIFS(Table2[Level of Review Required],"*"&amp;$AC$75&amp;"*",Table2[Date Notified (Adjusted)],"&gt;="&amp;T$26,Table2[Date Notified (Adjusted)],"&lt;"&amp;U$26,Table2[Calculated Location],"*"&amp;$D91&amp;"*")</f>
        <v>#DIV/0!</v>
      </c>
      <c r="U91" s="161"/>
      <c r="V91" s="161"/>
      <c r="W91" s="228">
        <f ca="1">COUNTIFS(Table2[Level of Review Required],"*"&amp;$AC$75&amp;"*",Table2[Date Notified (Adjusted)],"&gt;="&amp;E$26,Table2[Date Notified (Adjusted)],"&lt;"&amp;U$26,Table2[Calculated Location],"*"&amp;$D91&amp;"*",Table2[Date Review Decision Made],"")</f>
        <v>0</v>
      </c>
      <c r="X91" s="229" t="e">
        <f t="shared" ca="1" si="56"/>
        <v>#DIV/0!</v>
      </c>
      <c r="Y91" s="237">
        <f ca="1">COUNTIFS(Table2[Level of Review Required],"*"&amp;$AC$75&amp;"*",Table2[Date Notified (Adjusted)],"&gt;="&amp;E$26,Table2[Date Notified (Adjusted)],"&lt;"&amp;U$26,Table2[Calculated Location],"*"&amp;$D91&amp;"*")</f>
        <v>0</v>
      </c>
    </row>
    <row r="92" spans="2:25" x14ac:dyDescent="0.25">
      <c r="B92" s="222" t="s">
        <v>113</v>
      </c>
      <c r="C92" s="161"/>
      <c r="D92" s="162" t="s">
        <v>132</v>
      </c>
      <c r="E92" s="163" t="e">
        <f ca="1">COUNTIFS(Table2[Level of Review Required],"*"&amp;$AC$75&amp;"*",Table2[Date Notified (Adjusted)],"&gt;="&amp;E$26,Table2[Date Notified (Adjusted)],"&lt;"&amp;F$26,Table2[Date Review Decision Made],"",Table2[Calculated Location],"*"&amp;$D92&amp;"*")/COUNTIFS(Table2[Level of Review Required],"*"&amp;$AC$75&amp;"*",Table2[Date Notified (Adjusted)],"&gt;="&amp;E$26,Table2[Date Notified (Adjusted)],"&lt;"&amp;F$26,Table2[Calculated Location],"*"&amp;$D92&amp;"*")</f>
        <v>#DIV/0!</v>
      </c>
      <c r="F92" s="164" t="e">
        <f ca="1">COUNTIFS(Table2[Level of Review Required],"*"&amp;$AC$75&amp;"*",Table2[Date Notified (Adjusted)],"&gt;="&amp;F$26,Table2[Date Notified (Adjusted)],"&lt;"&amp;G$26,Table2[Date Review Decision Made],"",Table2[Calculated Location],"*"&amp;$D92&amp;"*")/COUNTIFS(Table2[Level of Review Required],"*"&amp;$AC$75&amp;"*",Table2[Date Notified (Adjusted)],"&gt;="&amp;F$26,Table2[Date Notified (Adjusted)],"&lt;"&amp;G$26,Table2[Calculated Location],"*"&amp;$D92&amp;"*")</f>
        <v>#DIV/0!</v>
      </c>
      <c r="G92" s="164" t="e">
        <f ca="1">COUNTIFS(Table2[Level of Review Required],"*"&amp;$AC$75&amp;"*",Table2[Date Notified (Adjusted)],"&gt;="&amp;G$26,Table2[Date Notified (Adjusted)],"&lt;"&amp;H$26,Table2[Date Review Decision Made],"",Table2[Calculated Location],"*"&amp;$D92&amp;"*")/COUNTIFS(Table2[Level of Review Required],"*"&amp;$AC$75&amp;"*",Table2[Date Notified (Adjusted)],"&gt;="&amp;G$26,Table2[Date Notified (Adjusted)],"&lt;"&amp;H$26,Table2[Calculated Location],"*"&amp;$D92&amp;"*")</f>
        <v>#DIV/0!</v>
      </c>
      <c r="H92" s="164" t="e">
        <f ca="1">COUNTIFS(Table2[Level of Review Required],"*"&amp;$AC$75&amp;"*",Table2[Date Notified (Adjusted)],"&gt;="&amp;H$26,Table2[Date Notified (Adjusted)],"&lt;"&amp;I$26,Table2[Date Review Decision Made],"",Table2[Calculated Location],"*"&amp;$D92&amp;"*")/COUNTIFS(Table2[Level of Review Required],"*"&amp;$AC$75&amp;"*",Table2[Date Notified (Adjusted)],"&gt;="&amp;H$26,Table2[Date Notified (Adjusted)],"&lt;"&amp;I$26,Table2[Calculated Location],"*"&amp;$D92&amp;"*")</f>
        <v>#DIV/0!</v>
      </c>
      <c r="I92" s="164" t="e">
        <f ca="1">COUNTIFS(Table2[Level of Review Required],"*"&amp;$AC$75&amp;"*",Table2[Date Notified (Adjusted)],"&gt;="&amp;I$26,Table2[Date Notified (Adjusted)],"&lt;"&amp;J$26,Table2[Date Review Decision Made],"",Table2[Calculated Location],"*"&amp;$D92&amp;"*")/COUNTIFS(Table2[Level of Review Required],"*"&amp;$AC$75&amp;"*",Table2[Date Notified (Adjusted)],"&gt;="&amp;I$26,Table2[Date Notified (Adjusted)],"&lt;"&amp;J$26,Table2[Calculated Location],"*"&amp;$D92&amp;"*")</f>
        <v>#DIV/0!</v>
      </c>
      <c r="J92" s="164" t="e">
        <f ca="1">COUNTIFS(Table2[Level of Review Required],"*"&amp;$AC$75&amp;"*",Table2[Date Notified (Adjusted)],"&gt;="&amp;J$26,Table2[Date Notified (Adjusted)],"&lt;"&amp;K$26,Table2[Date Review Decision Made],"",Table2[Calculated Location],"*"&amp;$D92&amp;"*")/COUNTIFS(Table2[Level of Review Required],"*"&amp;$AC$75&amp;"*",Table2[Date Notified (Adjusted)],"&gt;="&amp;J$26,Table2[Date Notified (Adjusted)],"&lt;"&amp;K$26,Table2[Calculated Location],"*"&amp;$D92&amp;"*")</f>
        <v>#DIV/0!</v>
      </c>
      <c r="K92" s="164" t="e">
        <f ca="1">COUNTIFS(Table2[Level of Review Required],"*"&amp;$AC$75&amp;"*",Table2[Date Notified (Adjusted)],"&gt;="&amp;K$26,Table2[Date Notified (Adjusted)],"&lt;"&amp;L$26,Table2[Date Review Decision Made],"",Table2[Calculated Location],"*"&amp;$D92&amp;"*")/COUNTIFS(Table2[Level of Review Required],"*"&amp;$AC$75&amp;"*",Table2[Date Notified (Adjusted)],"&gt;="&amp;K$26,Table2[Date Notified (Adjusted)],"&lt;"&amp;L$26,Table2[Calculated Location],"*"&amp;$D92&amp;"*")</f>
        <v>#DIV/0!</v>
      </c>
      <c r="L92" s="164" t="e">
        <f ca="1">COUNTIFS(Table2[Level of Review Required],"*"&amp;$AC$75&amp;"*",Table2[Date Notified (Adjusted)],"&gt;="&amp;L$26,Table2[Date Notified (Adjusted)],"&lt;"&amp;M$26,Table2[Date Review Decision Made],"",Table2[Calculated Location],"*"&amp;$D92&amp;"*")/COUNTIFS(Table2[Level of Review Required],"*"&amp;$AC$75&amp;"*",Table2[Date Notified (Adjusted)],"&gt;="&amp;L$26,Table2[Date Notified (Adjusted)],"&lt;"&amp;M$26,Table2[Calculated Location],"*"&amp;$D92&amp;"*")</f>
        <v>#DIV/0!</v>
      </c>
      <c r="M92" s="164" t="e">
        <f ca="1">COUNTIFS(Table2[Level of Review Required],"*"&amp;$AC$75&amp;"*",Table2[Date Notified (Adjusted)],"&gt;="&amp;M$26,Table2[Date Notified (Adjusted)],"&lt;"&amp;N$26,Table2[Date Review Decision Made],"",Table2[Calculated Location],"*"&amp;$D92&amp;"*")/COUNTIFS(Table2[Level of Review Required],"*"&amp;$AC$75&amp;"*",Table2[Date Notified (Adjusted)],"&gt;="&amp;M$26,Table2[Date Notified (Adjusted)],"&lt;"&amp;N$26,Table2[Calculated Location],"*"&amp;$D92&amp;"*")</f>
        <v>#DIV/0!</v>
      </c>
      <c r="N92" s="164" t="e">
        <f ca="1">COUNTIFS(Table2[Level of Review Required],"*"&amp;$AC$75&amp;"*",Table2[Date Notified (Adjusted)],"&gt;="&amp;N$26,Table2[Date Notified (Adjusted)],"&lt;"&amp;O$26,Table2[Date Review Decision Made],"",Table2[Calculated Location],"*"&amp;$D92&amp;"*")/COUNTIFS(Table2[Level of Review Required],"*"&amp;$AC$75&amp;"*",Table2[Date Notified (Adjusted)],"&gt;="&amp;N$26,Table2[Date Notified (Adjusted)],"&lt;"&amp;O$26,Table2[Calculated Location],"*"&amp;$D92&amp;"*")</f>
        <v>#DIV/0!</v>
      </c>
      <c r="O92" s="164" t="e">
        <f ca="1">COUNTIFS(Table2[Level of Review Required],"*"&amp;$AC$75&amp;"*",Table2[Date Notified (Adjusted)],"&gt;="&amp;O$26,Table2[Date Notified (Adjusted)],"&lt;"&amp;P$26,Table2[Date Review Decision Made],"",Table2[Calculated Location],"*"&amp;$D92&amp;"*")/COUNTIFS(Table2[Level of Review Required],"*"&amp;$AC$75&amp;"*",Table2[Date Notified (Adjusted)],"&gt;="&amp;O$26,Table2[Date Notified (Adjusted)],"&lt;"&amp;P$26,Table2[Calculated Location],"*"&amp;$D92&amp;"*")</f>
        <v>#DIV/0!</v>
      </c>
      <c r="P92" s="164" t="e">
        <f ca="1">COUNTIFS(Table2[Level of Review Required],"*"&amp;$AC$75&amp;"*",Table2[Date Notified (Adjusted)],"&gt;="&amp;P$26,Table2[Date Notified (Adjusted)],"&lt;"&amp;Q$26,Table2[Date Review Decision Made],"",Table2[Calculated Location],"*"&amp;$D92&amp;"*")/COUNTIFS(Table2[Level of Review Required],"*"&amp;$AC$75&amp;"*",Table2[Date Notified (Adjusted)],"&gt;="&amp;P$26,Table2[Date Notified (Adjusted)],"&lt;"&amp;Q$26,Table2[Calculated Location],"*"&amp;$D92&amp;"*")</f>
        <v>#DIV/0!</v>
      </c>
      <c r="Q92" s="164" t="e">
        <f ca="1">COUNTIFS(Table2[Level of Review Required],"*"&amp;$AC$75&amp;"*",Table2[Date Notified (Adjusted)],"&gt;="&amp;Q$26,Table2[Date Notified (Adjusted)],"&lt;"&amp;R$26,Table2[Date Review Decision Made],"",Table2[Calculated Location],"*"&amp;$D92&amp;"*")/COUNTIFS(Table2[Level of Review Required],"*"&amp;$AC$75&amp;"*",Table2[Date Notified (Adjusted)],"&gt;="&amp;Q$26,Table2[Date Notified (Adjusted)],"&lt;"&amp;R$26,Table2[Calculated Location],"*"&amp;$D92&amp;"*")</f>
        <v>#DIV/0!</v>
      </c>
      <c r="R92" s="164" t="e">
        <f ca="1">COUNTIFS(Table2[Level of Review Required],"*"&amp;$AC$75&amp;"*",Table2[Date Notified (Adjusted)],"&gt;="&amp;R$26,Table2[Date Notified (Adjusted)],"&lt;"&amp;S$26,Table2[Date Review Decision Made],"",Table2[Calculated Location],"*"&amp;$D92&amp;"*")/COUNTIFS(Table2[Level of Review Required],"*"&amp;$AC$75&amp;"*",Table2[Date Notified (Adjusted)],"&gt;="&amp;R$26,Table2[Date Notified (Adjusted)],"&lt;"&amp;S$26,Table2[Calculated Location],"*"&amp;$D92&amp;"*")</f>
        <v>#DIV/0!</v>
      </c>
      <c r="S92" s="164" t="e">
        <f ca="1">COUNTIFS(Table2[Level of Review Required],"*"&amp;$AC$75&amp;"*",Table2[Date Notified (Adjusted)],"&gt;="&amp;S$26,Table2[Date Notified (Adjusted)],"&lt;"&amp;T$26,Table2[Date Review Decision Made],"",Table2[Calculated Location],"*"&amp;$D92&amp;"*")/COUNTIFS(Table2[Level of Review Required],"*"&amp;$AC$75&amp;"*",Table2[Date Notified (Adjusted)],"&gt;="&amp;S$26,Table2[Date Notified (Adjusted)],"&lt;"&amp;T$26,Table2[Calculated Location],"*"&amp;$D92&amp;"*")</f>
        <v>#DIV/0!</v>
      </c>
      <c r="T92" s="164" t="e">
        <f ca="1">COUNTIFS(Table2[Level of Review Required],"*"&amp;$AC$75&amp;"*",Table2[Date Notified (Adjusted)],"&gt;="&amp;T$26,Table2[Date Notified (Adjusted)],"&lt;"&amp;U$26,Table2[Date Review Decision Made],"",Table2[Calculated Location],"*"&amp;$D92&amp;"*")/COUNTIFS(Table2[Level of Review Required],"*"&amp;$AC$75&amp;"*",Table2[Date Notified (Adjusted)],"&gt;="&amp;T$26,Table2[Date Notified (Adjusted)],"&lt;"&amp;U$26,Table2[Calculated Location],"*"&amp;$D92&amp;"*")</f>
        <v>#DIV/0!</v>
      </c>
      <c r="U92" s="161"/>
      <c r="V92" s="161"/>
      <c r="W92" s="228">
        <f ca="1">COUNTIFS(Table2[Level of Review Required],"*"&amp;$AC$75&amp;"*",Table2[Date Notified (Adjusted)],"&gt;="&amp;E$26,Table2[Date Notified (Adjusted)],"&lt;"&amp;U$26,Table2[Calculated Location],"*"&amp;$D92&amp;"*",Table2[Date Review Decision Made],"")</f>
        <v>0</v>
      </c>
      <c r="X92" s="229" t="e">
        <f t="shared" ca="1" si="56"/>
        <v>#DIV/0!</v>
      </c>
      <c r="Y92" s="237">
        <f ca="1">COUNTIFS(Table2[Level of Review Required],"*"&amp;$AC$75&amp;"*",Table2[Date Notified (Adjusted)],"&gt;="&amp;E$26,Table2[Date Notified (Adjusted)],"&lt;"&amp;U$26,Table2[Calculated Location],"*"&amp;$D92&amp;"*")</f>
        <v>0</v>
      </c>
    </row>
    <row r="93" spans="2:25" x14ac:dyDescent="0.25">
      <c r="B93" s="224" t="s">
        <v>80</v>
      </c>
      <c r="C93" s="166"/>
      <c r="D93" s="171" t="s">
        <v>45</v>
      </c>
      <c r="E93" s="168" t="e">
        <f ca="1">COUNTIFS(Table2[Level of Review Required],"*"&amp;$AC$75&amp;"*",Table2[Date Notified (Adjusted)],"&gt;="&amp;E$26,Table2[Date Notified (Adjusted)],"&lt;"&amp;F$26,Table2[Date Review Decision Made],"",Table2[Calculated Location],"*"&amp;$D93&amp;"*")/COUNTIFS(Table2[Level of Review Required],"*"&amp;$AC$75&amp;"*",Table2[Date Notified (Adjusted)],"&gt;="&amp;E$26,Table2[Date Notified (Adjusted)],"&lt;"&amp;F$26,Table2[Calculated Location],"*"&amp;$D93&amp;"*")</f>
        <v>#DIV/0!</v>
      </c>
      <c r="F93" s="169" t="e">
        <f ca="1">COUNTIFS(Table2[Level of Review Required],"*"&amp;$AC$75&amp;"*",Table2[Date Notified (Adjusted)],"&gt;="&amp;F$26,Table2[Date Notified (Adjusted)],"&lt;"&amp;G$26,Table2[Date Review Decision Made],"",Table2[Calculated Location],"*"&amp;$D93&amp;"*")/COUNTIFS(Table2[Level of Review Required],"*"&amp;$AC$75&amp;"*",Table2[Date Notified (Adjusted)],"&gt;="&amp;F$26,Table2[Date Notified (Adjusted)],"&lt;"&amp;G$26,Table2[Calculated Location],"*"&amp;$D93&amp;"*")</f>
        <v>#DIV/0!</v>
      </c>
      <c r="G93" s="169" t="e">
        <f ca="1">COUNTIFS(Table2[Level of Review Required],"*"&amp;$AC$75&amp;"*",Table2[Date Notified (Adjusted)],"&gt;="&amp;G$26,Table2[Date Notified (Adjusted)],"&lt;"&amp;H$26,Table2[Date Review Decision Made],"",Table2[Calculated Location],"*"&amp;$D93&amp;"*")/COUNTIFS(Table2[Level of Review Required],"*"&amp;$AC$75&amp;"*",Table2[Date Notified (Adjusted)],"&gt;="&amp;G$26,Table2[Date Notified (Adjusted)],"&lt;"&amp;H$26,Table2[Calculated Location],"*"&amp;$D93&amp;"*")</f>
        <v>#DIV/0!</v>
      </c>
      <c r="H93" s="169" t="e">
        <f ca="1">COUNTIFS(Table2[Level of Review Required],"*"&amp;$AC$75&amp;"*",Table2[Date Notified (Adjusted)],"&gt;="&amp;H$26,Table2[Date Notified (Adjusted)],"&lt;"&amp;I$26,Table2[Date Review Decision Made],"",Table2[Calculated Location],"*"&amp;$D93&amp;"*")/COUNTIFS(Table2[Level of Review Required],"*"&amp;$AC$75&amp;"*",Table2[Date Notified (Adjusted)],"&gt;="&amp;H$26,Table2[Date Notified (Adjusted)],"&lt;"&amp;I$26,Table2[Calculated Location],"*"&amp;$D93&amp;"*")</f>
        <v>#DIV/0!</v>
      </c>
      <c r="I93" s="169" t="e">
        <f ca="1">COUNTIFS(Table2[Level of Review Required],"*"&amp;$AC$75&amp;"*",Table2[Date Notified (Adjusted)],"&gt;="&amp;I$26,Table2[Date Notified (Adjusted)],"&lt;"&amp;J$26,Table2[Date Review Decision Made],"",Table2[Calculated Location],"*"&amp;$D93&amp;"*")/COUNTIFS(Table2[Level of Review Required],"*"&amp;$AC$75&amp;"*",Table2[Date Notified (Adjusted)],"&gt;="&amp;I$26,Table2[Date Notified (Adjusted)],"&lt;"&amp;J$26,Table2[Calculated Location],"*"&amp;$D93&amp;"*")</f>
        <v>#DIV/0!</v>
      </c>
      <c r="J93" s="169" t="e">
        <f ca="1">COUNTIFS(Table2[Level of Review Required],"*"&amp;$AC$75&amp;"*",Table2[Date Notified (Adjusted)],"&gt;="&amp;J$26,Table2[Date Notified (Adjusted)],"&lt;"&amp;K$26,Table2[Date Review Decision Made],"",Table2[Calculated Location],"*"&amp;$D93&amp;"*")/COUNTIFS(Table2[Level of Review Required],"*"&amp;$AC$75&amp;"*",Table2[Date Notified (Adjusted)],"&gt;="&amp;J$26,Table2[Date Notified (Adjusted)],"&lt;"&amp;K$26,Table2[Calculated Location],"*"&amp;$D93&amp;"*")</f>
        <v>#DIV/0!</v>
      </c>
      <c r="K93" s="169" t="e">
        <f ca="1">COUNTIFS(Table2[Level of Review Required],"*"&amp;$AC$75&amp;"*",Table2[Date Notified (Adjusted)],"&gt;="&amp;K$26,Table2[Date Notified (Adjusted)],"&lt;"&amp;L$26,Table2[Date Review Decision Made],"",Table2[Calculated Location],"*"&amp;$D93&amp;"*")/COUNTIFS(Table2[Level of Review Required],"*"&amp;$AC$75&amp;"*",Table2[Date Notified (Adjusted)],"&gt;="&amp;K$26,Table2[Date Notified (Adjusted)],"&lt;"&amp;L$26,Table2[Calculated Location],"*"&amp;$D93&amp;"*")</f>
        <v>#DIV/0!</v>
      </c>
      <c r="L93" s="169" t="e">
        <f ca="1">COUNTIFS(Table2[Level of Review Required],"*"&amp;$AC$75&amp;"*",Table2[Date Notified (Adjusted)],"&gt;="&amp;L$26,Table2[Date Notified (Adjusted)],"&lt;"&amp;M$26,Table2[Date Review Decision Made],"",Table2[Calculated Location],"*"&amp;$D93&amp;"*")/COUNTIFS(Table2[Level of Review Required],"*"&amp;$AC$75&amp;"*",Table2[Date Notified (Adjusted)],"&gt;="&amp;L$26,Table2[Date Notified (Adjusted)],"&lt;"&amp;M$26,Table2[Calculated Location],"*"&amp;$D93&amp;"*")</f>
        <v>#DIV/0!</v>
      </c>
      <c r="M93" s="169" t="e">
        <f ca="1">COUNTIFS(Table2[Level of Review Required],"*"&amp;$AC$75&amp;"*",Table2[Date Notified (Adjusted)],"&gt;="&amp;M$26,Table2[Date Notified (Adjusted)],"&lt;"&amp;N$26,Table2[Date Review Decision Made],"",Table2[Calculated Location],"*"&amp;$D93&amp;"*")/COUNTIFS(Table2[Level of Review Required],"*"&amp;$AC$75&amp;"*",Table2[Date Notified (Adjusted)],"&gt;="&amp;M$26,Table2[Date Notified (Adjusted)],"&lt;"&amp;N$26,Table2[Calculated Location],"*"&amp;$D93&amp;"*")</f>
        <v>#DIV/0!</v>
      </c>
      <c r="N93" s="169" t="e">
        <f ca="1">COUNTIFS(Table2[Level of Review Required],"*"&amp;$AC$75&amp;"*",Table2[Date Notified (Adjusted)],"&gt;="&amp;N$26,Table2[Date Notified (Adjusted)],"&lt;"&amp;O$26,Table2[Date Review Decision Made],"",Table2[Calculated Location],"*"&amp;$D93&amp;"*")/COUNTIFS(Table2[Level of Review Required],"*"&amp;$AC$75&amp;"*",Table2[Date Notified (Adjusted)],"&gt;="&amp;N$26,Table2[Date Notified (Adjusted)],"&lt;"&amp;O$26,Table2[Calculated Location],"*"&amp;$D93&amp;"*")</f>
        <v>#DIV/0!</v>
      </c>
      <c r="O93" s="169" t="e">
        <f ca="1">COUNTIFS(Table2[Level of Review Required],"*"&amp;$AC$75&amp;"*",Table2[Date Notified (Adjusted)],"&gt;="&amp;O$26,Table2[Date Notified (Adjusted)],"&lt;"&amp;P$26,Table2[Date Review Decision Made],"",Table2[Calculated Location],"*"&amp;$D93&amp;"*")/COUNTIFS(Table2[Level of Review Required],"*"&amp;$AC$75&amp;"*",Table2[Date Notified (Adjusted)],"&gt;="&amp;O$26,Table2[Date Notified (Adjusted)],"&lt;"&amp;P$26,Table2[Calculated Location],"*"&amp;$D93&amp;"*")</f>
        <v>#DIV/0!</v>
      </c>
      <c r="P93" s="169" t="e">
        <f ca="1">COUNTIFS(Table2[Level of Review Required],"*"&amp;$AC$75&amp;"*",Table2[Date Notified (Adjusted)],"&gt;="&amp;P$26,Table2[Date Notified (Adjusted)],"&lt;"&amp;Q$26,Table2[Date Review Decision Made],"",Table2[Calculated Location],"*"&amp;$D93&amp;"*")/COUNTIFS(Table2[Level of Review Required],"*"&amp;$AC$75&amp;"*",Table2[Date Notified (Adjusted)],"&gt;="&amp;P$26,Table2[Date Notified (Adjusted)],"&lt;"&amp;Q$26,Table2[Calculated Location],"*"&amp;$D93&amp;"*")</f>
        <v>#DIV/0!</v>
      </c>
      <c r="Q93" s="169" t="e">
        <f ca="1">COUNTIFS(Table2[Level of Review Required],"*"&amp;$AC$75&amp;"*",Table2[Date Notified (Adjusted)],"&gt;="&amp;Q$26,Table2[Date Notified (Adjusted)],"&lt;"&amp;R$26,Table2[Date Review Decision Made],"",Table2[Calculated Location],"*"&amp;$D93&amp;"*")/COUNTIFS(Table2[Level of Review Required],"*"&amp;$AC$75&amp;"*",Table2[Date Notified (Adjusted)],"&gt;="&amp;Q$26,Table2[Date Notified (Adjusted)],"&lt;"&amp;R$26,Table2[Calculated Location],"*"&amp;$D93&amp;"*")</f>
        <v>#DIV/0!</v>
      </c>
      <c r="R93" s="169" t="e">
        <f ca="1">COUNTIFS(Table2[Level of Review Required],"*"&amp;$AC$75&amp;"*",Table2[Date Notified (Adjusted)],"&gt;="&amp;R$26,Table2[Date Notified (Adjusted)],"&lt;"&amp;S$26,Table2[Date Review Decision Made],"",Table2[Calculated Location],"*"&amp;$D93&amp;"*")/COUNTIFS(Table2[Level of Review Required],"*"&amp;$AC$75&amp;"*",Table2[Date Notified (Adjusted)],"&gt;="&amp;R$26,Table2[Date Notified (Adjusted)],"&lt;"&amp;S$26,Table2[Calculated Location],"*"&amp;$D93&amp;"*")</f>
        <v>#DIV/0!</v>
      </c>
      <c r="S93" s="169" t="e">
        <f ca="1">COUNTIFS(Table2[Level of Review Required],"*"&amp;$AC$75&amp;"*",Table2[Date Notified (Adjusted)],"&gt;="&amp;S$26,Table2[Date Notified (Adjusted)],"&lt;"&amp;T$26,Table2[Date Review Decision Made],"",Table2[Calculated Location],"*"&amp;$D93&amp;"*")/COUNTIFS(Table2[Level of Review Required],"*"&amp;$AC$75&amp;"*",Table2[Date Notified (Adjusted)],"&gt;="&amp;S$26,Table2[Date Notified (Adjusted)],"&lt;"&amp;T$26,Table2[Calculated Location],"*"&amp;$D93&amp;"*")</f>
        <v>#DIV/0!</v>
      </c>
      <c r="T93" s="169" t="e">
        <f ca="1">COUNTIFS(Table2[Level of Review Required],"*"&amp;$AC$75&amp;"*",Table2[Date Notified (Adjusted)],"&gt;="&amp;T$26,Table2[Date Notified (Adjusted)],"&lt;"&amp;U$26,Table2[Date Review Decision Made],"",Table2[Calculated Location],"*"&amp;$D93&amp;"*")/COUNTIFS(Table2[Level of Review Required],"*"&amp;$AC$75&amp;"*",Table2[Date Notified (Adjusted)],"&gt;="&amp;T$26,Table2[Date Notified (Adjusted)],"&lt;"&amp;U$26,Table2[Calculated Location],"*"&amp;$D93&amp;"*")</f>
        <v>#DIV/0!</v>
      </c>
      <c r="U93" s="166"/>
      <c r="V93" s="166"/>
      <c r="W93" s="230">
        <f ca="1">COUNTIFS(Table2[Level of Review Required],"*"&amp;$AC$75&amp;"*",Table2[Date Notified (Adjusted)],"&gt;="&amp;E$26,Table2[Date Notified (Adjusted)],"&lt;"&amp;U$26,Table2[Calculated Location],"*"&amp;$D93&amp;"*",Table2[Date Review Decision Made],"")</f>
        <v>0</v>
      </c>
      <c r="X93" s="231" t="e">
        <f t="shared" ca="1" si="56"/>
        <v>#DIV/0!</v>
      </c>
      <c r="Y93" s="238">
        <f ca="1">COUNTIFS(Table2[Level of Review Required],"*"&amp;$AC$75&amp;"*",Table2[Date Notified (Adjusted)],"&gt;="&amp;E$26,Table2[Date Notified (Adjusted)],"&lt;"&amp;U$26,Table2[Calculated Location],"*"&amp;$D93&amp;"*")</f>
        <v>0</v>
      </c>
    </row>
    <row r="94" spans="2:25" x14ac:dyDescent="0.25">
      <c r="B94" s="213" t="s">
        <v>153</v>
      </c>
      <c r="C94" s="13"/>
      <c r="D94" s="13"/>
      <c r="E94" s="174"/>
      <c r="F94" s="174"/>
      <c r="G94" s="174"/>
      <c r="H94" s="174"/>
      <c r="I94" s="174"/>
      <c r="J94" s="174"/>
      <c r="K94" s="174"/>
      <c r="L94" s="174"/>
      <c r="M94" s="174"/>
      <c r="N94" s="174"/>
      <c r="O94" s="174"/>
      <c r="P94" s="174"/>
      <c r="Q94" s="174"/>
      <c r="R94" s="174"/>
      <c r="S94" s="174"/>
      <c r="T94" s="174"/>
      <c r="U94" s="174"/>
      <c r="V94" s="174"/>
      <c r="W94" s="174">
        <f ca="1">SUM(W84:W93)</f>
        <v>0</v>
      </c>
      <c r="X94" s="173" t="e">
        <f ca="1">W94/Y94</f>
        <v>#DIV/0!</v>
      </c>
      <c r="Y94" s="212">
        <f ca="1">SUM(Y84:Y93)</f>
        <v>0</v>
      </c>
    </row>
    <row r="95" spans="2:25" x14ac:dyDescent="0.25">
      <c r="B95" s="214"/>
      <c r="C95" s="215"/>
      <c r="D95" s="215"/>
      <c r="E95" s="216"/>
      <c r="F95" s="215"/>
      <c r="G95" s="215"/>
      <c r="H95" s="215"/>
      <c r="I95" s="215"/>
      <c r="J95" s="215"/>
      <c r="K95" s="215"/>
      <c r="L95" s="215"/>
      <c r="M95" s="215"/>
      <c r="N95" s="215"/>
      <c r="O95" s="215"/>
      <c r="P95" s="215"/>
      <c r="Q95" s="215"/>
      <c r="R95" s="215"/>
      <c r="S95" s="215"/>
      <c r="T95" s="215"/>
      <c r="U95" s="215"/>
      <c r="V95" s="215"/>
      <c r="W95" s="217">
        <f ca="1">SUM(W75:W82)+SUM(W84:W93)</f>
        <v>0</v>
      </c>
      <c r="X95" s="218" t="e">
        <f ca="1">W95/Y95</f>
        <v>#DIV/0!</v>
      </c>
      <c r="Y95" s="219">
        <f ca="1">SUM(Y75:Y82)+SUM(Y84:Y93)</f>
        <v>0</v>
      </c>
    </row>
    <row r="97" spans="2:29" ht="15.75" thickBot="1" x14ac:dyDescent="0.3"/>
    <row r="98" spans="2:29" ht="44.25" thickBot="1" x14ac:dyDescent="0.3">
      <c r="B98" s="360"/>
      <c r="C98" s="361"/>
      <c r="D98" s="362"/>
      <c r="E98" s="363">
        <f ca="1">start125</f>
        <v>44470</v>
      </c>
      <c r="F98" s="363">
        <f ca="1">DATE(YEAR(E98),MONTH(E98)+1,1)</f>
        <v>44501</v>
      </c>
      <c r="G98" s="363">
        <f t="shared" ref="G98" ca="1" si="57">DATE(YEAR(F98),MONTH(F98)+1,1)</f>
        <v>44531</v>
      </c>
      <c r="H98" s="363">
        <f t="shared" ref="H98" ca="1" si="58">DATE(YEAR(G98),MONTH(G98)+1,1)</f>
        <v>44562</v>
      </c>
      <c r="I98" s="363">
        <f t="shared" ref="I98" ca="1" si="59">DATE(YEAR(H98),MONTH(H98)+1,1)</f>
        <v>44593</v>
      </c>
      <c r="J98" s="363">
        <f t="shared" ref="J98" ca="1" si="60">DATE(YEAR(I98),MONTH(I98)+1,1)</f>
        <v>44621</v>
      </c>
      <c r="K98" s="363">
        <f t="shared" ref="K98" ca="1" si="61">DATE(YEAR(J98),MONTH(J98)+1,1)</f>
        <v>44652</v>
      </c>
      <c r="L98" s="363">
        <f t="shared" ref="L98" ca="1" si="62">DATE(YEAR(K98),MONTH(K98)+1,1)</f>
        <v>44682</v>
      </c>
      <c r="M98" s="363">
        <f t="shared" ref="M98" ca="1" si="63">DATE(YEAR(L98),MONTH(L98)+1,1)</f>
        <v>44713</v>
      </c>
      <c r="N98" s="363">
        <f t="shared" ref="N98" ca="1" si="64">DATE(YEAR(M98),MONTH(M98)+1,1)</f>
        <v>44743</v>
      </c>
      <c r="O98" s="363">
        <f t="shared" ref="O98" ca="1" si="65">DATE(YEAR(N98),MONTH(N98)+1,1)</f>
        <v>44774</v>
      </c>
      <c r="P98" s="363">
        <f t="shared" ref="P98" ca="1" si="66">DATE(YEAR(O98),MONTH(O98)+1,1)</f>
        <v>44805</v>
      </c>
      <c r="Q98" s="364">
        <f t="shared" ref="Q98" ca="1" si="67">DATE(YEAR(P98),MONTH(P98)+1,1)</f>
        <v>44835</v>
      </c>
      <c r="R98" s="364">
        <f t="shared" ref="R98" ca="1" si="68">DATE(YEAR(Q98),MONTH(Q98)+1,1)</f>
        <v>44866</v>
      </c>
      <c r="S98" s="364">
        <f t="shared" ref="S98" ca="1" si="69">DATE(YEAR(R98),MONTH(R98)+1,1)</f>
        <v>44896</v>
      </c>
      <c r="T98" s="364">
        <f t="shared" ref="T98" ca="1" si="70">DATE(YEAR(S98),MONTH(S98)+1,1)</f>
        <v>44927</v>
      </c>
      <c r="U98" s="364">
        <f t="shared" ref="U98" ca="1" si="71">DATE(YEAR(T98),MONTH(T98)+1,1)</f>
        <v>44958</v>
      </c>
      <c r="V98" s="362"/>
      <c r="W98" s="365" t="s">
        <v>419</v>
      </c>
      <c r="X98" s="366" t="s">
        <v>316</v>
      </c>
      <c r="Y98" s="176" t="str">
        <f ca="1">CONCATENATE(TEXT(E98,"mmmyy"),"-",TEXT(T98,"mmmyy")," LR ",AC98)</f>
        <v>Oct21-Jan23 LR NFR</v>
      </c>
      <c r="AB98" s="101" t="s">
        <v>325</v>
      </c>
      <c r="AC98" s="102" t="s">
        <v>222</v>
      </c>
    </row>
    <row r="99" spans="2:29" x14ac:dyDescent="0.25">
      <c r="B99" s="367" t="s">
        <v>256</v>
      </c>
      <c r="C99" s="13"/>
      <c r="D99" s="210" t="s">
        <v>121</v>
      </c>
      <c r="E99" s="328" t="e">
        <f ca="1">COUNTIFS(Table2[Level of Review Required],"*"&amp;$AC$99&amp;"*",Table2[Date Notified (Adjusted)],"&gt;="&amp;E$26,Table2[Date Notified (Adjusted)],"&lt;"&amp;F$26,Table2[Date Review Decision Made],"",Table2[Calculated Location],"*"&amp;$D99&amp;"*")/COUNTIFS(Table2[Level of Review Required],"*"&amp;$AC$99&amp;"*",Table2[Date Notified (Adjusted)],"&gt;="&amp;E$26,Table2[Date Notified (Adjusted)],"&lt;"&amp;F$26,Table2[Calculated Location],"*"&amp;$D99&amp;"*")</f>
        <v>#DIV/0!</v>
      </c>
      <c r="F99" s="329" t="e">
        <f ca="1">COUNTIFS(Table2[Level of Review Required],"*"&amp;$AC$99&amp;"*",Table2[Date Notified (Adjusted)],"&gt;="&amp;F$26,Table2[Date Notified (Adjusted)],"&lt;"&amp;G$26,Table2[Date Review Decision Made],"",Table2[Calculated Location],"*"&amp;$D99&amp;"*")/COUNTIFS(Table2[Level of Review Required],"*"&amp;$AC$99&amp;"*",Table2[Date Notified (Adjusted)],"&gt;="&amp;F$26,Table2[Date Notified (Adjusted)],"&lt;"&amp;G$26,Table2[Calculated Location],"*"&amp;$D99&amp;"*")</f>
        <v>#DIV/0!</v>
      </c>
      <c r="G99" s="329" t="e">
        <f ca="1">COUNTIFS(Table2[Level of Review Required],"*"&amp;$AC$99&amp;"*",Table2[Date Notified (Adjusted)],"&gt;="&amp;G$26,Table2[Date Notified (Adjusted)],"&lt;"&amp;H$26,Table2[Date Review Decision Made],"",Table2[Calculated Location],"*"&amp;$D99&amp;"*")/COUNTIFS(Table2[Level of Review Required],"*"&amp;$AC$99&amp;"*",Table2[Date Notified (Adjusted)],"&gt;="&amp;G$26,Table2[Date Notified (Adjusted)],"&lt;"&amp;H$26,Table2[Calculated Location],"*"&amp;$D99&amp;"*")</f>
        <v>#DIV/0!</v>
      </c>
      <c r="H99" s="329" t="e">
        <f ca="1">COUNTIFS(Table2[Level of Review Required],"*"&amp;$AC$99&amp;"*",Table2[Date Notified (Adjusted)],"&gt;="&amp;H$26,Table2[Date Notified (Adjusted)],"&lt;"&amp;I$26,Table2[Date Review Decision Made],"",Table2[Calculated Location],"*"&amp;$D99&amp;"*")/COUNTIFS(Table2[Level of Review Required],"*"&amp;$AC$99&amp;"*",Table2[Date Notified (Adjusted)],"&gt;="&amp;H$26,Table2[Date Notified (Adjusted)],"&lt;"&amp;I$26,Table2[Calculated Location],"*"&amp;$D99&amp;"*")</f>
        <v>#DIV/0!</v>
      </c>
      <c r="I99" s="329" t="e">
        <f ca="1">COUNTIFS(Table2[Level of Review Required],"*"&amp;$AC$99&amp;"*",Table2[Date Notified (Adjusted)],"&gt;="&amp;I$26,Table2[Date Notified (Adjusted)],"&lt;"&amp;J$26,Table2[Date Review Decision Made],"",Table2[Calculated Location],"*"&amp;$D99&amp;"*")/COUNTIFS(Table2[Level of Review Required],"*"&amp;$AC$99&amp;"*",Table2[Date Notified (Adjusted)],"&gt;="&amp;I$26,Table2[Date Notified (Adjusted)],"&lt;"&amp;J$26,Table2[Calculated Location],"*"&amp;$D99&amp;"*")</f>
        <v>#DIV/0!</v>
      </c>
      <c r="J99" s="329" t="e">
        <f ca="1">COUNTIFS(Table2[Level of Review Required],"*"&amp;$AC$99&amp;"*",Table2[Date Notified (Adjusted)],"&gt;="&amp;J$26,Table2[Date Notified (Adjusted)],"&lt;"&amp;K$26,Table2[Date Review Decision Made],"",Table2[Calculated Location],"*"&amp;$D99&amp;"*")/COUNTIFS(Table2[Level of Review Required],"*"&amp;$AC$99&amp;"*",Table2[Date Notified (Adjusted)],"&gt;="&amp;J$26,Table2[Date Notified (Adjusted)],"&lt;"&amp;K$26,Table2[Calculated Location],"*"&amp;$D99&amp;"*")</f>
        <v>#DIV/0!</v>
      </c>
      <c r="K99" s="329" t="e">
        <f ca="1">COUNTIFS(Table2[Level of Review Required],"*"&amp;$AC$99&amp;"*",Table2[Date Notified (Adjusted)],"&gt;="&amp;K$26,Table2[Date Notified (Adjusted)],"&lt;"&amp;L$26,Table2[Date Review Decision Made],"",Table2[Calculated Location],"*"&amp;$D99&amp;"*")/COUNTIFS(Table2[Level of Review Required],"*"&amp;$AC$99&amp;"*",Table2[Date Notified (Adjusted)],"&gt;="&amp;K$26,Table2[Date Notified (Adjusted)],"&lt;"&amp;L$26,Table2[Calculated Location],"*"&amp;$D99&amp;"*")</f>
        <v>#DIV/0!</v>
      </c>
      <c r="L99" s="329" t="e">
        <f ca="1">COUNTIFS(Table2[Level of Review Required],"*"&amp;$AC$99&amp;"*",Table2[Date Notified (Adjusted)],"&gt;="&amp;L$26,Table2[Date Notified (Adjusted)],"&lt;"&amp;M$26,Table2[Date Review Decision Made],"",Table2[Calculated Location],"*"&amp;$D99&amp;"*")/COUNTIFS(Table2[Level of Review Required],"*"&amp;$AC$99&amp;"*",Table2[Date Notified (Adjusted)],"&gt;="&amp;L$26,Table2[Date Notified (Adjusted)],"&lt;"&amp;M$26,Table2[Calculated Location],"*"&amp;$D99&amp;"*")</f>
        <v>#DIV/0!</v>
      </c>
      <c r="M99" s="329" t="e">
        <f ca="1">COUNTIFS(Table2[Level of Review Required],"*"&amp;$AC$99&amp;"*",Table2[Date Notified (Adjusted)],"&gt;="&amp;M$26,Table2[Date Notified (Adjusted)],"&lt;"&amp;N$26,Table2[Date Review Decision Made],"",Table2[Calculated Location],"*"&amp;$D99&amp;"*")/COUNTIFS(Table2[Level of Review Required],"*"&amp;$AC$99&amp;"*",Table2[Date Notified (Adjusted)],"&gt;="&amp;M$26,Table2[Date Notified (Adjusted)],"&lt;"&amp;N$26,Table2[Calculated Location],"*"&amp;$D99&amp;"*")</f>
        <v>#DIV/0!</v>
      </c>
      <c r="N99" s="329" t="e">
        <f ca="1">COUNTIFS(Table2[Level of Review Required],"*"&amp;$AC$99&amp;"*",Table2[Date Notified (Adjusted)],"&gt;="&amp;N$26,Table2[Date Notified (Adjusted)],"&lt;"&amp;O$26,Table2[Date Review Decision Made],"",Table2[Calculated Location],"*"&amp;$D99&amp;"*")/COUNTIFS(Table2[Level of Review Required],"*"&amp;$AC$99&amp;"*",Table2[Date Notified (Adjusted)],"&gt;="&amp;N$26,Table2[Date Notified (Adjusted)],"&lt;"&amp;O$26,Table2[Calculated Location],"*"&amp;$D99&amp;"*")</f>
        <v>#DIV/0!</v>
      </c>
      <c r="O99" s="329" t="e">
        <f ca="1">COUNTIFS(Table2[Level of Review Required],"*"&amp;$AC$99&amp;"*",Table2[Date Notified (Adjusted)],"&gt;="&amp;O$26,Table2[Date Notified (Adjusted)],"&lt;"&amp;P$26,Table2[Date Review Decision Made],"",Table2[Calculated Location],"*"&amp;$D99&amp;"*")/COUNTIFS(Table2[Level of Review Required],"*"&amp;$AC$99&amp;"*",Table2[Date Notified (Adjusted)],"&gt;="&amp;O$26,Table2[Date Notified (Adjusted)],"&lt;"&amp;P$26,Table2[Calculated Location],"*"&amp;$D99&amp;"*")</f>
        <v>#DIV/0!</v>
      </c>
      <c r="P99" s="329" t="e">
        <f ca="1">COUNTIFS(Table2[Level of Review Required],"*"&amp;$AC$99&amp;"*",Table2[Date Notified (Adjusted)],"&gt;="&amp;P$26,Table2[Date Notified (Adjusted)],"&lt;"&amp;Q$26,Table2[Date Review Decision Made],"",Table2[Calculated Location],"*"&amp;$D99&amp;"*")/COUNTIFS(Table2[Level of Review Required],"*"&amp;$AC$99&amp;"*",Table2[Date Notified (Adjusted)],"&gt;="&amp;P$26,Table2[Date Notified (Adjusted)],"&lt;"&amp;Q$26,Table2[Calculated Location],"*"&amp;$D99&amp;"*")</f>
        <v>#DIV/0!</v>
      </c>
      <c r="Q99" s="329" t="e">
        <f ca="1">COUNTIFS(Table2[Level of Review Required],"*"&amp;$AC$99&amp;"*",Table2[Date Notified (Adjusted)],"&gt;="&amp;Q$26,Table2[Date Notified (Adjusted)],"&lt;"&amp;R$26,Table2[Date Review Decision Made],"",Table2[Calculated Location],"*"&amp;$D99&amp;"*")/COUNTIFS(Table2[Level of Review Required],"*"&amp;$AC$99&amp;"*",Table2[Date Notified (Adjusted)],"&gt;="&amp;Q$26,Table2[Date Notified (Adjusted)],"&lt;"&amp;R$26,Table2[Calculated Location],"*"&amp;$D99&amp;"*")</f>
        <v>#DIV/0!</v>
      </c>
      <c r="R99" s="329" t="e">
        <f ca="1">COUNTIFS(Table2[Level of Review Required],"*"&amp;$AC$99&amp;"*",Table2[Date Notified (Adjusted)],"&gt;="&amp;R$26,Table2[Date Notified (Adjusted)],"&lt;"&amp;S$26,Table2[Date Review Decision Made],"",Table2[Calculated Location],"*"&amp;$D99&amp;"*")/COUNTIFS(Table2[Level of Review Required],"*"&amp;$AC$99&amp;"*",Table2[Date Notified (Adjusted)],"&gt;="&amp;R$26,Table2[Date Notified (Adjusted)],"&lt;"&amp;S$26,Table2[Calculated Location],"*"&amp;$D99&amp;"*")</f>
        <v>#DIV/0!</v>
      </c>
      <c r="S99" s="329" t="e">
        <f ca="1">COUNTIFS(Table2[Level of Review Required],"*"&amp;$AC$99&amp;"*",Table2[Date Notified (Adjusted)],"&gt;="&amp;S$26,Table2[Date Notified (Adjusted)],"&lt;"&amp;T$26,Table2[Date Review Decision Made],"",Table2[Calculated Location],"*"&amp;$D99&amp;"*")/COUNTIFS(Table2[Level of Review Required],"*"&amp;$AC$99&amp;"*",Table2[Date Notified (Adjusted)],"&gt;="&amp;S$26,Table2[Date Notified (Adjusted)],"&lt;"&amp;T$26,Table2[Calculated Location],"*"&amp;$D99&amp;"*")</f>
        <v>#DIV/0!</v>
      </c>
      <c r="T99" s="329" t="e">
        <f ca="1">COUNTIFS(Table2[Level of Review Required],"*"&amp;$AC$99&amp;"*",Table2[Date Notified (Adjusted)],"&gt;="&amp;T$26,Table2[Date Notified (Adjusted)],"&lt;"&amp;U$26,Table2[Date Review Decision Made],"",Table2[Calculated Location],"*"&amp;$D99&amp;"*")/COUNTIFS(Table2[Level of Review Required],"*"&amp;$AC$99&amp;"*",Table2[Date Notified (Adjusted)],"&gt;="&amp;T$26,Table2[Date Notified (Adjusted)],"&lt;"&amp;U$26,Table2[Calculated Location],"*"&amp;$D99&amp;"*")</f>
        <v>#DIV/0!</v>
      </c>
      <c r="U99" s="13"/>
      <c r="V99" s="13"/>
      <c r="W99" s="253">
        <f ca="1">COUNTIFS(Table2[Level of Review Required],"*"&amp;$AC$99&amp;"*",Table2[Date Notified (Adjusted)],"&gt;="&amp;E$26,Table2[Date Notified (Adjusted)],"&lt;"&amp;U$26,Table2[Calculated Location],"*"&amp;$D99&amp;"*",Table2[Date Review Decision Made],"")</f>
        <v>0</v>
      </c>
      <c r="X99" s="254" t="e">
        <f ca="1">W99/Y99</f>
        <v>#DIV/0!</v>
      </c>
      <c r="Y99" s="368">
        <f ca="1">COUNTIFS(Table2[Level of Review Required],"*"&amp;$AC$99&amp;"*",Table2[Date Notified (Adjusted)],"&gt;="&amp;E$26,Table2[Date Notified (Adjusted)],"&lt;"&amp;U$26,Table2[Calculated Location],"*"&amp;$D99&amp;"*")</f>
        <v>0</v>
      </c>
      <c r="AB99" s="151" t="s">
        <v>420</v>
      </c>
      <c r="AC99" s="120" t="str">
        <f>IF(AC98="NFR","*further*",AC98)</f>
        <v>*further*</v>
      </c>
    </row>
    <row r="100" spans="2:29" x14ac:dyDescent="0.25">
      <c r="B100" s="367" t="s">
        <v>234</v>
      </c>
      <c r="C100" s="13"/>
      <c r="D100" s="210" t="s">
        <v>118</v>
      </c>
      <c r="E100" s="328" t="e">
        <f ca="1">COUNTIFS(Table2[Level of Review Required],"*"&amp;$AC$99&amp;"*",Table2[Date Notified (Adjusted)],"&gt;="&amp;E$26,Table2[Date Notified (Adjusted)],"&lt;"&amp;F$26,Table2[Date Review Decision Made],"",Table2[Calculated Location],"*"&amp;$D100&amp;"*")/COUNTIFS(Table2[Level of Review Required],"*"&amp;$AC$99&amp;"*",Table2[Date Notified (Adjusted)],"&gt;="&amp;E$26,Table2[Date Notified (Adjusted)],"&lt;"&amp;F$26,Table2[Calculated Location],"*"&amp;$D100&amp;"*")</f>
        <v>#DIV/0!</v>
      </c>
      <c r="F100" s="329" t="e">
        <f ca="1">COUNTIFS(Table2[Level of Review Required],"*"&amp;$AC$99&amp;"*",Table2[Date Notified (Adjusted)],"&gt;="&amp;F$26,Table2[Date Notified (Adjusted)],"&lt;"&amp;G$26,Table2[Date Review Decision Made],"",Table2[Calculated Location],"*"&amp;$D100&amp;"*")/COUNTIFS(Table2[Level of Review Required],"*"&amp;$AC$99&amp;"*",Table2[Date Notified (Adjusted)],"&gt;="&amp;F$26,Table2[Date Notified (Adjusted)],"&lt;"&amp;G$26,Table2[Calculated Location],"*"&amp;$D100&amp;"*")</f>
        <v>#DIV/0!</v>
      </c>
      <c r="G100" s="329" t="e">
        <f ca="1">COUNTIFS(Table2[Level of Review Required],"*"&amp;$AC$99&amp;"*",Table2[Date Notified (Adjusted)],"&gt;="&amp;G$26,Table2[Date Notified (Adjusted)],"&lt;"&amp;H$26,Table2[Date Review Decision Made],"",Table2[Calculated Location],"*"&amp;$D100&amp;"*")/COUNTIFS(Table2[Level of Review Required],"*"&amp;$AC$99&amp;"*",Table2[Date Notified (Adjusted)],"&gt;="&amp;G$26,Table2[Date Notified (Adjusted)],"&lt;"&amp;H$26,Table2[Calculated Location],"*"&amp;$D100&amp;"*")</f>
        <v>#DIV/0!</v>
      </c>
      <c r="H100" s="329" t="e">
        <f ca="1">COUNTIFS(Table2[Level of Review Required],"*"&amp;$AC$99&amp;"*",Table2[Date Notified (Adjusted)],"&gt;="&amp;H$26,Table2[Date Notified (Adjusted)],"&lt;"&amp;I$26,Table2[Date Review Decision Made],"",Table2[Calculated Location],"*"&amp;$D100&amp;"*")/COUNTIFS(Table2[Level of Review Required],"*"&amp;$AC$99&amp;"*",Table2[Date Notified (Adjusted)],"&gt;="&amp;H$26,Table2[Date Notified (Adjusted)],"&lt;"&amp;I$26,Table2[Calculated Location],"*"&amp;$D100&amp;"*")</f>
        <v>#DIV/0!</v>
      </c>
      <c r="I100" s="329" t="e">
        <f ca="1">COUNTIFS(Table2[Level of Review Required],"*"&amp;$AC$99&amp;"*",Table2[Date Notified (Adjusted)],"&gt;="&amp;I$26,Table2[Date Notified (Adjusted)],"&lt;"&amp;J$26,Table2[Date Review Decision Made],"",Table2[Calculated Location],"*"&amp;$D100&amp;"*")/COUNTIFS(Table2[Level of Review Required],"*"&amp;$AC$99&amp;"*",Table2[Date Notified (Adjusted)],"&gt;="&amp;I$26,Table2[Date Notified (Adjusted)],"&lt;"&amp;J$26,Table2[Calculated Location],"*"&amp;$D100&amp;"*")</f>
        <v>#DIV/0!</v>
      </c>
      <c r="J100" s="329" t="e">
        <f ca="1">COUNTIFS(Table2[Level of Review Required],"*"&amp;$AC$99&amp;"*",Table2[Date Notified (Adjusted)],"&gt;="&amp;J$26,Table2[Date Notified (Adjusted)],"&lt;"&amp;K$26,Table2[Date Review Decision Made],"",Table2[Calculated Location],"*"&amp;$D100&amp;"*")/COUNTIFS(Table2[Level of Review Required],"*"&amp;$AC$99&amp;"*",Table2[Date Notified (Adjusted)],"&gt;="&amp;J$26,Table2[Date Notified (Adjusted)],"&lt;"&amp;K$26,Table2[Calculated Location],"*"&amp;$D100&amp;"*")</f>
        <v>#DIV/0!</v>
      </c>
      <c r="K100" s="329" t="e">
        <f ca="1">COUNTIFS(Table2[Level of Review Required],"*"&amp;$AC$99&amp;"*",Table2[Date Notified (Adjusted)],"&gt;="&amp;K$26,Table2[Date Notified (Adjusted)],"&lt;"&amp;L$26,Table2[Date Review Decision Made],"",Table2[Calculated Location],"*"&amp;$D100&amp;"*")/COUNTIFS(Table2[Level of Review Required],"*"&amp;$AC$99&amp;"*",Table2[Date Notified (Adjusted)],"&gt;="&amp;K$26,Table2[Date Notified (Adjusted)],"&lt;"&amp;L$26,Table2[Calculated Location],"*"&amp;$D100&amp;"*")</f>
        <v>#DIV/0!</v>
      </c>
      <c r="L100" s="329" t="e">
        <f ca="1">COUNTIFS(Table2[Level of Review Required],"*"&amp;$AC$99&amp;"*",Table2[Date Notified (Adjusted)],"&gt;="&amp;L$26,Table2[Date Notified (Adjusted)],"&lt;"&amp;M$26,Table2[Date Review Decision Made],"",Table2[Calculated Location],"*"&amp;$D100&amp;"*")/COUNTIFS(Table2[Level of Review Required],"*"&amp;$AC$99&amp;"*",Table2[Date Notified (Adjusted)],"&gt;="&amp;L$26,Table2[Date Notified (Adjusted)],"&lt;"&amp;M$26,Table2[Calculated Location],"*"&amp;$D100&amp;"*")</f>
        <v>#DIV/0!</v>
      </c>
      <c r="M100" s="329" t="e">
        <f ca="1">COUNTIFS(Table2[Level of Review Required],"*"&amp;$AC$99&amp;"*",Table2[Date Notified (Adjusted)],"&gt;="&amp;M$26,Table2[Date Notified (Adjusted)],"&lt;"&amp;N$26,Table2[Date Review Decision Made],"",Table2[Calculated Location],"*"&amp;$D100&amp;"*")/COUNTIFS(Table2[Level of Review Required],"*"&amp;$AC$99&amp;"*",Table2[Date Notified (Adjusted)],"&gt;="&amp;M$26,Table2[Date Notified (Adjusted)],"&lt;"&amp;N$26,Table2[Calculated Location],"*"&amp;$D100&amp;"*")</f>
        <v>#DIV/0!</v>
      </c>
      <c r="N100" s="329" t="e">
        <f ca="1">COUNTIFS(Table2[Level of Review Required],"*"&amp;$AC$99&amp;"*",Table2[Date Notified (Adjusted)],"&gt;="&amp;N$26,Table2[Date Notified (Adjusted)],"&lt;"&amp;O$26,Table2[Date Review Decision Made],"",Table2[Calculated Location],"*"&amp;$D100&amp;"*")/COUNTIFS(Table2[Level of Review Required],"*"&amp;$AC$99&amp;"*",Table2[Date Notified (Adjusted)],"&gt;="&amp;N$26,Table2[Date Notified (Adjusted)],"&lt;"&amp;O$26,Table2[Calculated Location],"*"&amp;$D100&amp;"*")</f>
        <v>#DIV/0!</v>
      </c>
      <c r="O100" s="329" t="e">
        <f ca="1">COUNTIFS(Table2[Level of Review Required],"*"&amp;$AC$99&amp;"*",Table2[Date Notified (Adjusted)],"&gt;="&amp;O$26,Table2[Date Notified (Adjusted)],"&lt;"&amp;P$26,Table2[Date Review Decision Made],"",Table2[Calculated Location],"*"&amp;$D100&amp;"*")/COUNTIFS(Table2[Level of Review Required],"*"&amp;$AC$99&amp;"*",Table2[Date Notified (Adjusted)],"&gt;="&amp;O$26,Table2[Date Notified (Adjusted)],"&lt;"&amp;P$26,Table2[Calculated Location],"*"&amp;$D100&amp;"*")</f>
        <v>#DIV/0!</v>
      </c>
      <c r="P100" s="329" t="e">
        <f ca="1">COUNTIFS(Table2[Level of Review Required],"*"&amp;$AC$99&amp;"*",Table2[Date Notified (Adjusted)],"&gt;="&amp;P$26,Table2[Date Notified (Adjusted)],"&lt;"&amp;Q$26,Table2[Date Review Decision Made],"",Table2[Calculated Location],"*"&amp;$D100&amp;"*")/COUNTIFS(Table2[Level of Review Required],"*"&amp;$AC$99&amp;"*",Table2[Date Notified (Adjusted)],"&gt;="&amp;P$26,Table2[Date Notified (Adjusted)],"&lt;"&amp;Q$26,Table2[Calculated Location],"*"&amp;$D100&amp;"*")</f>
        <v>#DIV/0!</v>
      </c>
      <c r="Q100" s="329" t="e">
        <f ca="1">COUNTIFS(Table2[Level of Review Required],"*"&amp;$AC$99&amp;"*",Table2[Date Notified (Adjusted)],"&gt;="&amp;Q$26,Table2[Date Notified (Adjusted)],"&lt;"&amp;R$26,Table2[Date Review Decision Made],"",Table2[Calculated Location],"*"&amp;$D100&amp;"*")/COUNTIFS(Table2[Level of Review Required],"*"&amp;$AC$99&amp;"*",Table2[Date Notified (Adjusted)],"&gt;="&amp;Q$26,Table2[Date Notified (Adjusted)],"&lt;"&amp;R$26,Table2[Calculated Location],"*"&amp;$D100&amp;"*")</f>
        <v>#DIV/0!</v>
      </c>
      <c r="R100" s="329" t="e">
        <f ca="1">COUNTIFS(Table2[Level of Review Required],"*"&amp;$AC$99&amp;"*",Table2[Date Notified (Adjusted)],"&gt;="&amp;R$26,Table2[Date Notified (Adjusted)],"&lt;"&amp;S$26,Table2[Date Review Decision Made],"",Table2[Calculated Location],"*"&amp;$D100&amp;"*")/COUNTIFS(Table2[Level of Review Required],"*"&amp;$AC$99&amp;"*",Table2[Date Notified (Adjusted)],"&gt;="&amp;R$26,Table2[Date Notified (Adjusted)],"&lt;"&amp;S$26,Table2[Calculated Location],"*"&amp;$D100&amp;"*")</f>
        <v>#DIV/0!</v>
      </c>
      <c r="S100" s="329" t="e">
        <f ca="1">COUNTIFS(Table2[Level of Review Required],"*"&amp;$AC$99&amp;"*",Table2[Date Notified (Adjusted)],"&gt;="&amp;S$26,Table2[Date Notified (Adjusted)],"&lt;"&amp;T$26,Table2[Date Review Decision Made],"",Table2[Calculated Location],"*"&amp;$D100&amp;"*")/COUNTIFS(Table2[Level of Review Required],"*"&amp;$AC$99&amp;"*",Table2[Date Notified (Adjusted)],"&gt;="&amp;S$26,Table2[Date Notified (Adjusted)],"&lt;"&amp;T$26,Table2[Calculated Location],"*"&amp;$D100&amp;"*")</f>
        <v>#DIV/0!</v>
      </c>
      <c r="T100" s="329" t="e">
        <f ca="1">COUNTIFS(Table2[Level of Review Required],"*"&amp;$AC$99&amp;"*",Table2[Date Notified (Adjusted)],"&gt;="&amp;T$26,Table2[Date Notified (Adjusted)],"&lt;"&amp;U$26,Table2[Date Review Decision Made],"",Table2[Calculated Location],"*"&amp;$D100&amp;"*")/COUNTIFS(Table2[Level of Review Required],"*"&amp;$AC$99&amp;"*",Table2[Date Notified (Adjusted)],"&gt;="&amp;T$26,Table2[Date Notified (Adjusted)],"&lt;"&amp;U$26,Table2[Calculated Location],"*"&amp;$D100&amp;"*")</f>
        <v>#DIV/0!</v>
      </c>
      <c r="U100" s="13"/>
      <c r="V100" s="13"/>
      <c r="W100" s="253">
        <f ca="1">COUNTIFS(Table2[Level of Review Required],"*"&amp;$AC$99&amp;"*",Table2[Date Notified (Adjusted)],"&gt;="&amp;E$26,Table2[Date Notified (Adjusted)],"&lt;"&amp;U$26,Table2[Calculated Location],"*"&amp;$D100&amp;"*",Table2[Date Review Decision Made],"")</f>
        <v>0</v>
      </c>
      <c r="X100" s="254" t="e">
        <f t="shared" ref="X100:X106" ca="1" si="72">W100/Y100</f>
        <v>#DIV/0!</v>
      </c>
      <c r="Y100" s="368">
        <f ca="1">COUNTIFS(Table2[Level of Review Required],"*"&amp;$AC$99&amp;"*",Table2[Date Notified (Adjusted)],"&gt;="&amp;E$26,Table2[Date Notified (Adjusted)],"&lt;"&amp;U$26,Table2[Calculated Location],"*"&amp;$D100&amp;"*")</f>
        <v>0</v>
      </c>
    </row>
    <row r="101" spans="2:29" x14ac:dyDescent="0.25">
      <c r="B101" s="367" t="s">
        <v>257</v>
      </c>
      <c r="C101" s="210"/>
      <c r="D101" s="210" t="s">
        <v>119</v>
      </c>
      <c r="E101" s="328" t="e">
        <f ca="1">COUNTIFS(Table2[Level of Review Required],"*"&amp;$AC$99&amp;"*",Table2[Date Notified (Adjusted)],"&gt;="&amp;E$26,Table2[Date Notified (Adjusted)],"&lt;"&amp;F$26,Table2[Date Review Decision Made],"",Table2[Calculated Location],"*"&amp;$D101&amp;"*")/COUNTIFS(Table2[Level of Review Required],"*"&amp;$AC$99&amp;"*",Table2[Date Notified (Adjusted)],"&gt;="&amp;E$26,Table2[Date Notified (Adjusted)],"&lt;"&amp;F$26,Table2[Calculated Location],"*"&amp;$D101&amp;"*")</f>
        <v>#DIV/0!</v>
      </c>
      <c r="F101" s="329" t="e">
        <f ca="1">COUNTIFS(Table2[Level of Review Required],"*"&amp;$AC$99&amp;"*",Table2[Date Notified (Adjusted)],"&gt;="&amp;F$26,Table2[Date Notified (Adjusted)],"&lt;"&amp;G$26,Table2[Date Review Decision Made],"",Table2[Calculated Location],"*"&amp;$D101&amp;"*")/COUNTIFS(Table2[Level of Review Required],"*"&amp;$AC$99&amp;"*",Table2[Date Notified (Adjusted)],"&gt;="&amp;F$26,Table2[Date Notified (Adjusted)],"&lt;"&amp;G$26,Table2[Calculated Location],"*"&amp;$D101&amp;"*")</f>
        <v>#DIV/0!</v>
      </c>
      <c r="G101" s="329" t="e">
        <f ca="1">COUNTIFS(Table2[Level of Review Required],"*"&amp;$AC$99&amp;"*",Table2[Date Notified (Adjusted)],"&gt;="&amp;G$26,Table2[Date Notified (Adjusted)],"&lt;"&amp;H$26,Table2[Date Review Decision Made],"",Table2[Calculated Location],"*"&amp;$D101&amp;"*")/COUNTIFS(Table2[Level of Review Required],"*"&amp;$AC$99&amp;"*",Table2[Date Notified (Adjusted)],"&gt;="&amp;G$26,Table2[Date Notified (Adjusted)],"&lt;"&amp;H$26,Table2[Calculated Location],"*"&amp;$D101&amp;"*")</f>
        <v>#DIV/0!</v>
      </c>
      <c r="H101" s="329" t="e">
        <f ca="1">COUNTIFS(Table2[Level of Review Required],"*"&amp;$AC$99&amp;"*",Table2[Date Notified (Adjusted)],"&gt;="&amp;H$26,Table2[Date Notified (Adjusted)],"&lt;"&amp;I$26,Table2[Date Review Decision Made],"",Table2[Calculated Location],"*"&amp;$D101&amp;"*")/COUNTIFS(Table2[Level of Review Required],"*"&amp;$AC$99&amp;"*",Table2[Date Notified (Adjusted)],"&gt;="&amp;H$26,Table2[Date Notified (Adjusted)],"&lt;"&amp;I$26,Table2[Calculated Location],"*"&amp;$D101&amp;"*")</f>
        <v>#DIV/0!</v>
      </c>
      <c r="I101" s="329" t="e">
        <f ca="1">COUNTIFS(Table2[Level of Review Required],"*"&amp;$AC$99&amp;"*",Table2[Date Notified (Adjusted)],"&gt;="&amp;I$26,Table2[Date Notified (Adjusted)],"&lt;"&amp;J$26,Table2[Date Review Decision Made],"",Table2[Calculated Location],"*"&amp;$D101&amp;"*")/COUNTIFS(Table2[Level of Review Required],"*"&amp;$AC$99&amp;"*",Table2[Date Notified (Adjusted)],"&gt;="&amp;I$26,Table2[Date Notified (Adjusted)],"&lt;"&amp;J$26,Table2[Calculated Location],"*"&amp;$D101&amp;"*")</f>
        <v>#DIV/0!</v>
      </c>
      <c r="J101" s="329" t="e">
        <f ca="1">COUNTIFS(Table2[Level of Review Required],"*"&amp;$AC$99&amp;"*",Table2[Date Notified (Adjusted)],"&gt;="&amp;J$26,Table2[Date Notified (Adjusted)],"&lt;"&amp;K$26,Table2[Date Review Decision Made],"",Table2[Calculated Location],"*"&amp;$D101&amp;"*")/COUNTIFS(Table2[Level of Review Required],"*"&amp;$AC$99&amp;"*",Table2[Date Notified (Adjusted)],"&gt;="&amp;J$26,Table2[Date Notified (Adjusted)],"&lt;"&amp;K$26,Table2[Calculated Location],"*"&amp;$D101&amp;"*")</f>
        <v>#DIV/0!</v>
      </c>
      <c r="K101" s="329" t="e">
        <f ca="1">COUNTIFS(Table2[Level of Review Required],"*"&amp;$AC$99&amp;"*",Table2[Date Notified (Adjusted)],"&gt;="&amp;K$26,Table2[Date Notified (Adjusted)],"&lt;"&amp;L$26,Table2[Date Review Decision Made],"",Table2[Calculated Location],"*"&amp;$D101&amp;"*")/COUNTIFS(Table2[Level of Review Required],"*"&amp;$AC$99&amp;"*",Table2[Date Notified (Adjusted)],"&gt;="&amp;K$26,Table2[Date Notified (Adjusted)],"&lt;"&amp;L$26,Table2[Calculated Location],"*"&amp;$D101&amp;"*")</f>
        <v>#DIV/0!</v>
      </c>
      <c r="L101" s="329" t="e">
        <f ca="1">COUNTIFS(Table2[Level of Review Required],"*"&amp;$AC$99&amp;"*",Table2[Date Notified (Adjusted)],"&gt;="&amp;L$26,Table2[Date Notified (Adjusted)],"&lt;"&amp;M$26,Table2[Date Review Decision Made],"",Table2[Calculated Location],"*"&amp;$D101&amp;"*")/COUNTIFS(Table2[Level of Review Required],"*"&amp;$AC$99&amp;"*",Table2[Date Notified (Adjusted)],"&gt;="&amp;L$26,Table2[Date Notified (Adjusted)],"&lt;"&amp;M$26,Table2[Calculated Location],"*"&amp;$D101&amp;"*")</f>
        <v>#DIV/0!</v>
      </c>
      <c r="M101" s="329" t="e">
        <f ca="1">COUNTIFS(Table2[Level of Review Required],"*"&amp;$AC$99&amp;"*",Table2[Date Notified (Adjusted)],"&gt;="&amp;M$26,Table2[Date Notified (Adjusted)],"&lt;"&amp;N$26,Table2[Date Review Decision Made],"",Table2[Calculated Location],"*"&amp;$D101&amp;"*")/COUNTIFS(Table2[Level of Review Required],"*"&amp;$AC$99&amp;"*",Table2[Date Notified (Adjusted)],"&gt;="&amp;M$26,Table2[Date Notified (Adjusted)],"&lt;"&amp;N$26,Table2[Calculated Location],"*"&amp;$D101&amp;"*")</f>
        <v>#DIV/0!</v>
      </c>
      <c r="N101" s="329" t="e">
        <f ca="1">COUNTIFS(Table2[Level of Review Required],"*"&amp;$AC$99&amp;"*",Table2[Date Notified (Adjusted)],"&gt;="&amp;N$26,Table2[Date Notified (Adjusted)],"&lt;"&amp;O$26,Table2[Date Review Decision Made],"",Table2[Calculated Location],"*"&amp;$D101&amp;"*")/COUNTIFS(Table2[Level of Review Required],"*"&amp;$AC$99&amp;"*",Table2[Date Notified (Adjusted)],"&gt;="&amp;N$26,Table2[Date Notified (Adjusted)],"&lt;"&amp;O$26,Table2[Calculated Location],"*"&amp;$D101&amp;"*")</f>
        <v>#DIV/0!</v>
      </c>
      <c r="O101" s="329" t="e">
        <f ca="1">COUNTIFS(Table2[Level of Review Required],"*"&amp;$AC$99&amp;"*",Table2[Date Notified (Adjusted)],"&gt;="&amp;O$26,Table2[Date Notified (Adjusted)],"&lt;"&amp;P$26,Table2[Date Review Decision Made],"",Table2[Calculated Location],"*"&amp;$D101&amp;"*")/COUNTIFS(Table2[Level of Review Required],"*"&amp;$AC$99&amp;"*",Table2[Date Notified (Adjusted)],"&gt;="&amp;O$26,Table2[Date Notified (Adjusted)],"&lt;"&amp;P$26,Table2[Calculated Location],"*"&amp;$D101&amp;"*")</f>
        <v>#DIV/0!</v>
      </c>
      <c r="P101" s="329" t="e">
        <f ca="1">COUNTIFS(Table2[Level of Review Required],"*"&amp;$AC$99&amp;"*",Table2[Date Notified (Adjusted)],"&gt;="&amp;P$26,Table2[Date Notified (Adjusted)],"&lt;"&amp;Q$26,Table2[Date Review Decision Made],"",Table2[Calculated Location],"*"&amp;$D101&amp;"*")/COUNTIFS(Table2[Level of Review Required],"*"&amp;$AC$99&amp;"*",Table2[Date Notified (Adjusted)],"&gt;="&amp;P$26,Table2[Date Notified (Adjusted)],"&lt;"&amp;Q$26,Table2[Calculated Location],"*"&amp;$D101&amp;"*")</f>
        <v>#DIV/0!</v>
      </c>
      <c r="Q101" s="329" t="e">
        <f ca="1">COUNTIFS(Table2[Level of Review Required],"*"&amp;$AC$99&amp;"*",Table2[Date Notified (Adjusted)],"&gt;="&amp;Q$26,Table2[Date Notified (Adjusted)],"&lt;"&amp;R$26,Table2[Date Review Decision Made],"",Table2[Calculated Location],"*"&amp;$D101&amp;"*")/COUNTIFS(Table2[Level of Review Required],"*"&amp;$AC$99&amp;"*",Table2[Date Notified (Adjusted)],"&gt;="&amp;Q$26,Table2[Date Notified (Adjusted)],"&lt;"&amp;R$26,Table2[Calculated Location],"*"&amp;$D101&amp;"*")</f>
        <v>#DIV/0!</v>
      </c>
      <c r="R101" s="329" t="e">
        <f ca="1">COUNTIFS(Table2[Level of Review Required],"*"&amp;$AC$99&amp;"*",Table2[Date Notified (Adjusted)],"&gt;="&amp;R$26,Table2[Date Notified (Adjusted)],"&lt;"&amp;S$26,Table2[Date Review Decision Made],"",Table2[Calculated Location],"*"&amp;$D101&amp;"*")/COUNTIFS(Table2[Level of Review Required],"*"&amp;$AC$99&amp;"*",Table2[Date Notified (Adjusted)],"&gt;="&amp;R$26,Table2[Date Notified (Adjusted)],"&lt;"&amp;S$26,Table2[Calculated Location],"*"&amp;$D101&amp;"*")</f>
        <v>#DIV/0!</v>
      </c>
      <c r="S101" s="329" t="e">
        <f ca="1">COUNTIFS(Table2[Level of Review Required],"*"&amp;$AC$99&amp;"*",Table2[Date Notified (Adjusted)],"&gt;="&amp;S$26,Table2[Date Notified (Adjusted)],"&lt;"&amp;T$26,Table2[Date Review Decision Made],"",Table2[Calculated Location],"*"&amp;$D101&amp;"*")/COUNTIFS(Table2[Level of Review Required],"*"&amp;$AC$99&amp;"*",Table2[Date Notified (Adjusted)],"&gt;="&amp;S$26,Table2[Date Notified (Adjusted)],"&lt;"&amp;T$26,Table2[Calculated Location],"*"&amp;$D101&amp;"*")</f>
        <v>#DIV/0!</v>
      </c>
      <c r="T101" s="329" t="e">
        <f ca="1">COUNTIFS(Table2[Level of Review Required],"*"&amp;$AC$99&amp;"*",Table2[Date Notified (Adjusted)],"&gt;="&amp;T$26,Table2[Date Notified (Adjusted)],"&lt;"&amp;U$26,Table2[Date Review Decision Made],"",Table2[Calculated Location],"*"&amp;$D101&amp;"*")/COUNTIFS(Table2[Level of Review Required],"*"&amp;$AC$99&amp;"*",Table2[Date Notified (Adjusted)],"&gt;="&amp;T$26,Table2[Date Notified (Adjusted)],"&lt;"&amp;U$26,Table2[Calculated Location],"*"&amp;$D101&amp;"*")</f>
        <v>#DIV/0!</v>
      </c>
      <c r="U101" s="13"/>
      <c r="V101" s="13"/>
      <c r="W101" s="253">
        <f ca="1">COUNTIFS(Table2[Level of Review Required],"*"&amp;$AC$99&amp;"*",Table2[Date Notified (Adjusted)],"&gt;="&amp;E$26,Table2[Date Notified (Adjusted)],"&lt;"&amp;U$26,Table2[Calculated Location],"*"&amp;$D101&amp;"*",Table2[Date Review Decision Made],"")</f>
        <v>0</v>
      </c>
      <c r="X101" s="254" t="e">
        <f t="shared" ref="X101" ca="1" si="73">W101/Y101</f>
        <v>#DIV/0!</v>
      </c>
      <c r="Y101" s="368">
        <f ca="1">COUNTIFS(Table2[Level of Review Required],"*"&amp;$AC$99&amp;"*",Table2[Date Notified (Adjusted)],"&gt;="&amp;E$26,Table2[Date Notified (Adjusted)],"&lt;"&amp;U$26,Table2[Calculated Location],"*"&amp;$D101&amp;"*")</f>
        <v>0</v>
      </c>
    </row>
    <row r="102" spans="2:29" x14ac:dyDescent="0.25">
      <c r="B102" s="367" t="s">
        <v>258</v>
      </c>
      <c r="C102" s="13"/>
      <c r="D102" s="210" t="s">
        <v>120</v>
      </c>
      <c r="E102" s="328" t="e">
        <f ca="1">COUNTIFS(Table2[Level of Review Required],"*"&amp;$AC$99&amp;"*",Table2[Date Notified (Adjusted)],"&gt;="&amp;E$26,Table2[Date Notified (Adjusted)],"&lt;"&amp;F$26,Table2[Date Review Decision Made],"",Table2[Calculated Location],"*"&amp;$D102&amp;"*")/COUNTIFS(Table2[Level of Review Required],"*"&amp;$AC$99&amp;"*",Table2[Date Notified (Adjusted)],"&gt;="&amp;E$26,Table2[Date Notified (Adjusted)],"&lt;"&amp;F$26,Table2[Calculated Location],"*"&amp;$D102&amp;"*")</f>
        <v>#DIV/0!</v>
      </c>
      <c r="F102" s="329" t="e">
        <f ca="1">COUNTIFS(Table2[Level of Review Required],"*"&amp;$AC$99&amp;"*",Table2[Date Notified (Adjusted)],"&gt;="&amp;F$26,Table2[Date Notified (Adjusted)],"&lt;"&amp;G$26,Table2[Date Review Decision Made],"",Table2[Calculated Location],"*"&amp;$D102&amp;"*")/COUNTIFS(Table2[Level of Review Required],"*"&amp;$AC$99&amp;"*",Table2[Date Notified (Adjusted)],"&gt;="&amp;F$26,Table2[Date Notified (Adjusted)],"&lt;"&amp;G$26,Table2[Calculated Location],"*"&amp;$D102&amp;"*")</f>
        <v>#DIV/0!</v>
      </c>
      <c r="G102" s="329" t="e">
        <f ca="1">COUNTIFS(Table2[Level of Review Required],"*"&amp;$AC$99&amp;"*",Table2[Date Notified (Adjusted)],"&gt;="&amp;G$26,Table2[Date Notified (Adjusted)],"&lt;"&amp;H$26,Table2[Date Review Decision Made],"",Table2[Calculated Location],"*"&amp;$D102&amp;"*")/COUNTIFS(Table2[Level of Review Required],"*"&amp;$AC$99&amp;"*",Table2[Date Notified (Adjusted)],"&gt;="&amp;G$26,Table2[Date Notified (Adjusted)],"&lt;"&amp;H$26,Table2[Calculated Location],"*"&amp;$D102&amp;"*")</f>
        <v>#DIV/0!</v>
      </c>
      <c r="H102" s="329" t="e">
        <f ca="1">COUNTIFS(Table2[Level of Review Required],"*"&amp;$AC$99&amp;"*",Table2[Date Notified (Adjusted)],"&gt;="&amp;H$26,Table2[Date Notified (Adjusted)],"&lt;"&amp;I$26,Table2[Date Review Decision Made],"",Table2[Calculated Location],"*"&amp;$D102&amp;"*")/COUNTIFS(Table2[Level of Review Required],"*"&amp;$AC$99&amp;"*",Table2[Date Notified (Adjusted)],"&gt;="&amp;H$26,Table2[Date Notified (Adjusted)],"&lt;"&amp;I$26,Table2[Calculated Location],"*"&amp;$D102&amp;"*")</f>
        <v>#DIV/0!</v>
      </c>
      <c r="I102" s="329" t="e">
        <f ca="1">COUNTIFS(Table2[Level of Review Required],"*"&amp;$AC$99&amp;"*",Table2[Date Notified (Adjusted)],"&gt;="&amp;I$26,Table2[Date Notified (Adjusted)],"&lt;"&amp;J$26,Table2[Date Review Decision Made],"",Table2[Calculated Location],"*"&amp;$D102&amp;"*")/COUNTIFS(Table2[Level of Review Required],"*"&amp;$AC$99&amp;"*",Table2[Date Notified (Adjusted)],"&gt;="&amp;I$26,Table2[Date Notified (Adjusted)],"&lt;"&amp;J$26,Table2[Calculated Location],"*"&amp;$D102&amp;"*")</f>
        <v>#DIV/0!</v>
      </c>
      <c r="J102" s="329" t="e">
        <f ca="1">COUNTIFS(Table2[Level of Review Required],"*"&amp;$AC$99&amp;"*",Table2[Date Notified (Adjusted)],"&gt;="&amp;J$26,Table2[Date Notified (Adjusted)],"&lt;"&amp;K$26,Table2[Date Review Decision Made],"",Table2[Calculated Location],"*"&amp;$D102&amp;"*")/COUNTIFS(Table2[Level of Review Required],"*"&amp;$AC$99&amp;"*",Table2[Date Notified (Adjusted)],"&gt;="&amp;J$26,Table2[Date Notified (Adjusted)],"&lt;"&amp;K$26,Table2[Calculated Location],"*"&amp;$D102&amp;"*")</f>
        <v>#DIV/0!</v>
      </c>
      <c r="K102" s="329" t="e">
        <f ca="1">COUNTIFS(Table2[Level of Review Required],"*"&amp;$AC$99&amp;"*",Table2[Date Notified (Adjusted)],"&gt;="&amp;K$26,Table2[Date Notified (Adjusted)],"&lt;"&amp;L$26,Table2[Date Review Decision Made],"",Table2[Calculated Location],"*"&amp;$D102&amp;"*")/COUNTIFS(Table2[Level of Review Required],"*"&amp;$AC$99&amp;"*",Table2[Date Notified (Adjusted)],"&gt;="&amp;K$26,Table2[Date Notified (Adjusted)],"&lt;"&amp;L$26,Table2[Calculated Location],"*"&amp;$D102&amp;"*")</f>
        <v>#DIV/0!</v>
      </c>
      <c r="L102" s="329" t="e">
        <f ca="1">COUNTIFS(Table2[Level of Review Required],"*"&amp;$AC$99&amp;"*",Table2[Date Notified (Adjusted)],"&gt;="&amp;L$26,Table2[Date Notified (Adjusted)],"&lt;"&amp;M$26,Table2[Date Review Decision Made],"",Table2[Calculated Location],"*"&amp;$D102&amp;"*")/COUNTIFS(Table2[Level of Review Required],"*"&amp;$AC$99&amp;"*",Table2[Date Notified (Adjusted)],"&gt;="&amp;L$26,Table2[Date Notified (Adjusted)],"&lt;"&amp;M$26,Table2[Calculated Location],"*"&amp;$D102&amp;"*")</f>
        <v>#DIV/0!</v>
      </c>
      <c r="M102" s="329" t="e">
        <f ca="1">COUNTIFS(Table2[Level of Review Required],"*"&amp;$AC$99&amp;"*",Table2[Date Notified (Adjusted)],"&gt;="&amp;M$26,Table2[Date Notified (Adjusted)],"&lt;"&amp;N$26,Table2[Date Review Decision Made],"",Table2[Calculated Location],"*"&amp;$D102&amp;"*")/COUNTIFS(Table2[Level of Review Required],"*"&amp;$AC$99&amp;"*",Table2[Date Notified (Adjusted)],"&gt;="&amp;M$26,Table2[Date Notified (Adjusted)],"&lt;"&amp;N$26,Table2[Calculated Location],"*"&amp;$D102&amp;"*")</f>
        <v>#DIV/0!</v>
      </c>
      <c r="N102" s="329" t="e">
        <f ca="1">COUNTIFS(Table2[Level of Review Required],"*"&amp;$AC$99&amp;"*",Table2[Date Notified (Adjusted)],"&gt;="&amp;N$26,Table2[Date Notified (Adjusted)],"&lt;"&amp;O$26,Table2[Date Review Decision Made],"",Table2[Calculated Location],"*"&amp;$D102&amp;"*")/COUNTIFS(Table2[Level of Review Required],"*"&amp;$AC$99&amp;"*",Table2[Date Notified (Adjusted)],"&gt;="&amp;N$26,Table2[Date Notified (Adjusted)],"&lt;"&amp;O$26,Table2[Calculated Location],"*"&amp;$D102&amp;"*")</f>
        <v>#DIV/0!</v>
      </c>
      <c r="O102" s="329" t="e">
        <f ca="1">COUNTIFS(Table2[Level of Review Required],"*"&amp;$AC$99&amp;"*",Table2[Date Notified (Adjusted)],"&gt;="&amp;O$26,Table2[Date Notified (Adjusted)],"&lt;"&amp;P$26,Table2[Date Review Decision Made],"",Table2[Calculated Location],"*"&amp;$D102&amp;"*")/COUNTIFS(Table2[Level of Review Required],"*"&amp;$AC$99&amp;"*",Table2[Date Notified (Adjusted)],"&gt;="&amp;O$26,Table2[Date Notified (Adjusted)],"&lt;"&amp;P$26,Table2[Calculated Location],"*"&amp;$D102&amp;"*")</f>
        <v>#DIV/0!</v>
      </c>
      <c r="P102" s="329" t="e">
        <f ca="1">COUNTIFS(Table2[Level of Review Required],"*"&amp;$AC$99&amp;"*",Table2[Date Notified (Adjusted)],"&gt;="&amp;P$26,Table2[Date Notified (Adjusted)],"&lt;"&amp;Q$26,Table2[Date Review Decision Made],"",Table2[Calculated Location],"*"&amp;$D102&amp;"*")/COUNTIFS(Table2[Level of Review Required],"*"&amp;$AC$99&amp;"*",Table2[Date Notified (Adjusted)],"&gt;="&amp;P$26,Table2[Date Notified (Adjusted)],"&lt;"&amp;Q$26,Table2[Calculated Location],"*"&amp;$D102&amp;"*")</f>
        <v>#DIV/0!</v>
      </c>
      <c r="Q102" s="329" t="e">
        <f ca="1">COUNTIFS(Table2[Level of Review Required],"*"&amp;$AC$99&amp;"*",Table2[Date Notified (Adjusted)],"&gt;="&amp;Q$26,Table2[Date Notified (Adjusted)],"&lt;"&amp;R$26,Table2[Date Review Decision Made],"",Table2[Calculated Location],"*"&amp;$D102&amp;"*")/COUNTIFS(Table2[Level of Review Required],"*"&amp;$AC$99&amp;"*",Table2[Date Notified (Adjusted)],"&gt;="&amp;Q$26,Table2[Date Notified (Adjusted)],"&lt;"&amp;R$26,Table2[Calculated Location],"*"&amp;$D102&amp;"*")</f>
        <v>#DIV/0!</v>
      </c>
      <c r="R102" s="329" t="e">
        <f ca="1">COUNTIFS(Table2[Level of Review Required],"*"&amp;$AC$99&amp;"*",Table2[Date Notified (Adjusted)],"&gt;="&amp;R$26,Table2[Date Notified (Adjusted)],"&lt;"&amp;S$26,Table2[Date Review Decision Made],"",Table2[Calculated Location],"*"&amp;$D102&amp;"*")/COUNTIFS(Table2[Level of Review Required],"*"&amp;$AC$99&amp;"*",Table2[Date Notified (Adjusted)],"&gt;="&amp;R$26,Table2[Date Notified (Adjusted)],"&lt;"&amp;S$26,Table2[Calculated Location],"*"&amp;$D102&amp;"*")</f>
        <v>#DIV/0!</v>
      </c>
      <c r="S102" s="329" t="e">
        <f ca="1">COUNTIFS(Table2[Level of Review Required],"*"&amp;$AC$99&amp;"*",Table2[Date Notified (Adjusted)],"&gt;="&amp;S$26,Table2[Date Notified (Adjusted)],"&lt;"&amp;T$26,Table2[Date Review Decision Made],"",Table2[Calculated Location],"*"&amp;$D102&amp;"*")/COUNTIFS(Table2[Level of Review Required],"*"&amp;$AC$99&amp;"*",Table2[Date Notified (Adjusted)],"&gt;="&amp;S$26,Table2[Date Notified (Adjusted)],"&lt;"&amp;T$26,Table2[Calculated Location],"*"&amp;$D102&amp;"*")</f>
        <v>#DIV/0!</v>
      </c>
      <c r="T102" s="329" t="e">
        <f ca="1">COUNTIFS(Table2[Level of Review Required],"*"&amp;$AC$99&amp;"*",Table2[Date Notified (Adjusted)],"&gt;="&amp;T$26,Table2[Date Notified (Adjusted)],"&lt;"&amp;U$26,Table2[Date Review Decision Made],"",Table2[Calculated Location],"*"&amp;$D102&amp;"*")/COUNTIFS(Table2[Level of Review Required],"*"&amp;$AC$99&amp;"*",Table2[Date Notified (Adjusted)],"&gt;="&amp;T$26,Table2[Date Notified (Adjusted)],"&lt;"&amp;U$26,Table2[Calculated Location],"*"&amp;$D102&amp;"*")</f>
        <v>#DIV/0!</v>
      </c>
      <c r="U102" s="13"/>
      <c r="V102" s="13"/>
      <c r="W102" s="253">
        <f ca="1">COUNTIFS(Table2[Level of Review Required],"*"&amp;$AC$99&amp;"*",Table2[Date Notified (Adjusted)],"&gt;="&amp;E$26,Table2[Date Notified (Adjusted)],"&lt;"&amp;U$26,Table2[Calculated Location],"*"&amp;$D102&amp;"*",Table2[Date Review Decision Made],"")</f>
        <v>0</v>
      </c>
      <c r="X102" s="254" t="e">
        <f t="shared" ca="1" si="72"/>
        <v>#DIV/0!</v>
      </c>
      <c r="Y102" s="368">
        <f ca="1">COUNTIFS(Table2[Level of Review Required],"*"&amp;$AC$99&amp;"*",Table2[Date Notified (Adjusted)],"&gt;="&amp;E$26,Table2[Date Notified (Adjusted)],"&lt;"&amp;U$26,Table2[Calculated Location],"*"&amp;$D102&amp;"*")</f>
        <v>0</v>
      </c>
    </row>
    <row r="103" spans="2:29" x14ac:dyDescent="0.25">
      <c r="B103" s="367" t="s">
        <v>259</v>
      </c>
      <c r="C103" s="13"/>
      <c r="D103" s="210" t="s">
        <v>122</v>
      </c>
      <c r="E103" s="328" t="e">
        <f ca="1">COUNTIFS(Table2[Level of Review Required],"*"&amp;$AC$99&amp;"*",Table2[Date Notified (Adjusted)],"&gt;="&amp;E$26,Table2[Date Notified (Adjusted)],"&lt;"&amp;F$26,Table2[Date Review Decision Made],"",Table2[Calculated Location],"*"&amp;$D103&amp;"*")/COUNTIFS(Table2[Level of Review Required],"*"&amp;$AC$99&amp;"*",Table2[Date Notified (Adjusted)],"&gt;="&amp;E$26,Table2[Date Notified (Adjusted)],"&lt;"&amp;F$26,Table2[Calculated Location],"*"&amp;$D103&amp;"*")</f>
        <v>#DIV/0!</v>
      </c>
      <c r="F103" s="329" t="e">
        <f ca="1">COUNTIFS(Table2[Level of Review Required],"*"&amp;$AC$99&amp;"*",Table2[Date Notified (Adjusted)],"&gt;="&amp;F$26,Table2[Date Notified (Adjusted)],"&lt;"&amp;G$26,Table2[Date Review Decision Made],"",Table2[Calculated Location],"*"&amp;$D103&amp;"*")/COUNTIFS(Table2[Level of Review Required],"*"&amp;$AC$99&amp;"*",Table2[Date Notified (Adjusted)],"&gt;="&amp;F$26,Table2[Date Notified (Adjusted)],"&lt;"&amp;G$26,Table2[Calculated Location],"*"&amp;$D103&amp;"*")</f>
        <v>#DIV/0!</v>
      </c>
      <c r="G103" s="329" t="e">
        <f ca="1">COUNTIFS(Table2[Level of Review Required],"*"&amp;$AC$99&amp;"*",Table2[Date Notified (Adjusted)],"&gt;="&amp;G$26,Table2[Date Notified (Adjusted)],"&lt;"&amp;H$26,Table2[Date Review Decision Made],"",Table2[Calculated Location],"*"&amp;$D103&amp;"*")/COUNTIFS(Table2[Level of Review Required],"*"&amp;$AC$99&amp;"*",Table2[Date Notified (Adjusted)],"&gt;="&amp;G$26,Table2[Date Notified (Adjusted)],"&lt;"&amp;H$26,Table2[Calculated Location],"*"&amp;$D103&amp;"*")</f>
        <v>#DIV/0!</v>
      </c>
      <c r="H103" s="329" t="e">
        <f ca="1">COUNTIFS(Table2[Level of Review Required],"*"&amp;$AC$99&amp;"*",Table2[Date Notified (Adjusted)],"&gt;="&amp;H$26,Table2[Date Notified (Adjusted)],"&lt;"&amp;I$26,Table2[Date Review Decision Made],"",Table2[Calculated Location],"*"&amp;$D103&amp;"*")/COUNTIFS(Table2[Level of Review Required],"*"&amp;$AC$99&amp;"*",Table2[Date Notified (Adjusted)],"&gt;="&amp;H$26,Table2[Date Notified (Adjusted)],"&lt;"&amp;I$26,Table2[Calculated Location],"*"&amp;$D103&amp;"*")</f>
        <v>#DIV/0!</v>
      </c>
      <c r="I103" s="329" t="e">
        <f ca="1">COUNTIFS(Table2[Level of Review Required],"*"&amp;$AC$99&amp;"*",Table2[Date Notified (Adjusted)],"&gt;="&amp;I$26,Table2[Date Notified (Adjusted)],"&lt;"&amp;J$26,Table2[Date Review Decision Made],"",Table2[Calculated Location],"*"&amp;$D103&amp;"*")/COUNTIFS(Table2[Level of Review Required],"*"&amp;$AC$99&amp;"*",Table2[Date Notified (Adjusted)],"&gt;="&amp;I$26,Table2[Date Notified (Adjusted)],"&lt;"&amp;J$26,Table2[Calculated Location],"*"&amp;$D103&amp;"*")</f>
        <v>#DIV/0!</v>
      </c>
      <c r="J103" s="329" t="e">
        <f ca="1">COUNTIFS(Table2[Level of Review Required],"*"&amp;$AC$99&amp;"*",Table2[Date Notified (Adjusted)],"&gt;="&amp;J$26,Table2[Date Notified (Adjusted)],"&lt;"&amp;K$26,Table2[Date Review Decision Made],"",Table2[Calculated Location],"*"&amp;$D103&amp;"*")/COUNTIFS(Table2[Level of Review Required],"*"&amp;$AC$99&amp;"*",Table2[Date Notified (Adjusted)],"&gt;="&amp;J$26,Table2[Date Notified (Adjusted)],"&lt;"&amp;K$26,Table2[Calculated Location],"*"&amp;$D103&amp;"*")</f>
        <v>#DIV/0!</v>
      </c>
      <c r="K103" s="329" t="e">
        <f ca="1">COUNTIFS(Table2[Level of Review Required],"*"&amp;$AC$99&amp;"*",Table2[Date Notified (Adjusted)],"&gt;="&amp;K$26,Table2[Date Notified (Adjusted)],"&lt;"&amp;L$26,Table2[Date Review Decision Made],"",Table2[Calculated Location],"*"&amp;$D103&amp;"*")/COUNTIFS(Table2[Level of Review Required],"*"&amp;$AC$99&amp;"*",Table2[Date Notified (Adjusted)],"&gt;="&amp;K$26,Table2[Date Notified (Adjusted)],"&lt;"&amp;L$26,Table2[Calculated Location],"*"&amp;$D103&amp;"*")</f>
        <v>#DIV/0!</v>
      </c>
      <c r="L103" s="329" t="e">
        <f ca="1">COUNTIFS(Table2[Level of Review Required],"*"&amp;$AC$99&amp;"*",Table2[Date Notified (Adjusted)],"&gt;="&amp;L$26,Table2[Date Notified (Adjusted)],"&lt;"&amp;M$26,Table2[Date Review Decision Made],"",Table2[Calculated Location],"*"&amp;$D103&amp;"*")/COUNTIFS(Table2[Level of Review Required],"*"&amp;$AC$99&amp;"*",Table2[Date Notified (Adjusted)],"&gt;="&amp;L$26,Table2[Date Notified (Adjusted)],"&lt;"&amp;M$26,Table2[Calculated Location],"*"&amp;$D103&amp;"*")</f>
        <v>#DIV/0!</v>
      </c>
      <c r="M103" s="329" t="e">
        <f ca="1">COUNTIFS(Table2[Level of Review Required],"*"&amp;$AC$99&amp;"*",Table2[Date Notified (Adjusted)],"&gt;="&amp;M$26,Table2[Date Notified (Adjusted)],"&lt;"&amp;N$26,Table2[Date Review Decision Made],"",Table2[Calculated Location],"*"&amp;$D103&amp;"*")/COUNTIFS(Table2[Level of Review Required],"*"&amp;$AC$99&amp;"*",Table2[Date Notified (Adjusted)],"&gt;="&amp;M$26,Table2[Date Notified (Adjusted)],"&lt;"&amp;N$26,Table2[Calculated Location],"*"&amp;$D103&amp;"*")</f>
        <v>#DIV/0!</v>
      </c>
      <c r="N103" s="329" t="e">
        <f ca="1">COUNTIFS(Table2[Level of Review Required],"*"&amp;$AC$99&amp;"*",Table2[Date Notified (Adjusted)],"&gt;="&amp;N$26,Table2[Date Notified (Adjusted)],"&lt;"&amp;O$26,Table2[Date Review Decision Made],"",Table2[Calculated Location],"*"&amp;$D103&amp;"*")/COUNTIFS(Table2[Level of Review Required],"*"&amp;$AC$99&amp;"*",Table2[Date Notified (Adjusted)],"&gt;="&amp;N$26,Table2[Date Notified (Adjusted)],"&lt;"&amp;O$26,Table2[Calculated Location],"*"&amp;$D103&amp;"*")</f>
        <v>#DIV/0!</v>
      </c>
      <c r="O103" s="329" t="e">
        <f ca="1">COUNTIFS(Table2[Level of Review Required],"*"&amp;$AC$99&amp;"*",Table2[Date Notified (Adjusted)],"&gt;="&amp;O$26,Table2[Date Notified (Adjusted)],"&lt;"&amp;P$26,Table2[Date Review Decision Made],"",Table2[Calculated Location],"*"&amp;$D103&amp;"*")/COUNTIFS(Table2[Level of Review Required],"*"&amp;$AC$99&amp;"*",Table2[Date Notified (Adjusted)],"&gt;="&amp;O$26,Table2[Date Notified (Adjusted)],"&lt;"&amp;P$26,Table2[Calculated Location],"*"&amp;$D103&amp;"*")</f>
        <v>#DIV/0!</v>
      </c>
      <c r="P103" s="329" t="e">
        <f ca="1">COUNTIFS(Table2[Level of Review Required],"*"&amp;$AC$99&amp;"*",Table2[Date Notified (Adjusted)],"&gt;="&amp;P$26,Table2[Date Notified (Adjusted)],"&lt;"&amp;Q$26,Table2[Date Review Decision Made],"",Table2[Calculated Location],"*"&amp;$D103&amp;"*")/COUNTIFS(Table2[Level of Review Required],"*"&amp;$AC$99&amp;"*",Table2[Date Notified (Adjusted)],"&gt;="&amp;P$26,Table2[Date Notified (Adjusted)],"&lt;"&amp;Q$26,Table2[Calculated Location],"*"&amp;$D103&amp;"*")</f>
        <v>#DIV/0!</v>
      </c>
      <c r="Q103" s="329" t="e">
        <f ca="1">COUNTIFS(Table2[Level of Review Required],"*"&amp;$AC$99&amp;"*",Table2[Date Notified (Adjusted)],"&gt;="&amp;Q$26,Table2[Date Notified (Adjusted)],"&lt;"&amp;R$26,Table2[Date Review Decision Made],"",Table2[Calculated Location],"*"&amp;$D103&amp;"*")/COUNTIFS(Table2[Level of Review Required],"*"&amp;$AC$99&amp;"*",Table2[Date Notified (Adjusted)],"&gt;="&amp;Q$26,Table2[Date Notified (Adjusted)],"&lt;"&amp;R$26,Table2[Calculated Location],"*"&amp;$D103&amp;"*")</f>
        <v>#DIV/0!</v>
      </c>
      <c r="R103" s="329" t="e">
        <f ca="1">COUNTIFS(Table2[Level of Review Required],"*"&amp;$AC$99&amp;"*",Table2[Date Notified (Adjusted)],"&gt;="&amp;R$26,Table2[Date Notified (Adjusted)],"&lt;"&amp;S$26,Table2[Date Review Decision Made],"",Table2[Calculated Location],"*"&amp;$D103&amp;"*")/COUNTIFS(Table2[Level of Review Required],"*"&amp;$AC$99&amp;"*",Table2[Date Notified (Adjusted)],"&gt;="&amp;R$26,Table2[Date Notified (Adjusted)],"&lt;"&amp;S$26,Table2[Calculated Location],"*"&amp;$D103&amp;"*")</f>
        <v>#DIV/0!</v>
      </c>
      <c r="S103" s="329" t="e">
        <f ca="1">COUNTIFS(Table2[Level of Review Required],"*"&amp;$AC$99&amp;"*",Table2[Date Notified (Adjusted)],"&gt;="&amp;S$26,Table2[Date Notified (Adjusted)],"&lt;"&amp;T$26,Table2[Date Review Decision Made],"",Table2[Calculated Location],"*"&amp;$D103&amp;"*")/COUNTIFS(Table2[Level of Review Required],"*"&amp;$AC$99&amp;"*",Table2[Date Notified (Adjusted)],"&gt;="&amp;S$26,Table2[Date Notified (Adjusted)],"&lt;"&amp;T$26,Table2[Calculated Location],"*"&amp;$D103&amp;"*")</f>
        <v>#DIV/0!</v>
      </c>
      <c r="T103" s="329" t="e">
        <f ca="1">COUNTIFS(Table2[Level of Review Required],"*"&amp;$AC$99&amp;"*",Table2[Date Notified (Adjusted)],"&gt;="&amp;T$26,Table2[Date Notified (Adjusted)],"&lt;"&amp;U$26,Table2[Date Review Decision Made],"",Table2[Calculated Location],"*"&amp;$D103&amp;"*")/COUNTIFS(Table2[Level of Review Required],"*"&amp;$AC$99&amp;"*",Table2[Date Notified (Adjusted)],"&gt;="&amp;T$26,Table2[Date Notified (Adjusted)],"&lt;"&amp;U$26,Table2[Calculated Location],"*"&amp;$D103&amp;"*")</f>
        <v>#DIV/0!</v>
      </c>
      <c r="U103" s="45"/>
      <c r="V103" s="13"/>
      <c r="W103" s="253">
        <f ca="1">COUNTIFS(Table2[Level of Review Required],"*"&amp;$AC$99&amp;"*",Table2[Date Notified (Adjusted)],"&gt;="&amp;E$26,Table2[Date Notified (Adjusted)],"&lt;"&amp;U$26,Table2[Calculated Location],"*"&amp;$D103&amp;"*",Table2[Date Review Decision Made],"")</f>
        <v>0</v>
      </c>
      <c r="X103" s="254" t="e">
        <f t="shared" ca="1" si="72"/>
        <v>#DIV/0!</v>
      </c>
      <c r="Y103" s="368">
        <f ca="1">COUNTIFS(Table2[Level of Review Required],"*"&amp;$AC$99&amp;"*",Table2[Date Notified (Adjusted)],"&gt;="&amp;E$26,Table2[Date Notified (Adjusted)],"&lt;"&amp;U$26,Table2[Calculated Location],"*"&amp;$D103&amp;"*")</f>
        <v>0</v>
      </c>
    </row>
    <row r="104" spans="2:29" x14ac:dyDescent="0.25">
      <c r="B104" s="367" t="s">
        <v>260</v>
      </c>
      <c r="C104" s="13"/>
      <c r="D104" s="210" t="s">
        <v>123</v>
      </c>
      <c r="E104" s="328" t="e">
        <f ca="1">COUNTIFS(Table2[Level of Review Required],"*"&amp;$AC$99&amp;"*",Table2[Date Notified (Adjusted)],"&gt;="&amp;E$26,Table2[Date Notified (Adjusted)],"&lt;"&amp;F$26,Table2[Date Review Decision Made],"",Table2[Calculated Location],"*"&amp;$D104&amp;"*")/COUNTIFS(Table2[Level of Review Required],"*"&amp;$AC$99&amp;"*",Table2[Date Notified (Adjusted)],"&gt;="&amp;E$26,Table2[Date Notified (Adjusted)],"&lt;"&amp;F$26,Table2[Calculated Location],"*"&amp;$D104&amp;"*")</f>
        <v>#DIV/0!</v>
      </c>
      <c r="F104" s="329" t="e">
        <f ca="1">COUNTIFS(Table2[Level of Review Required],"*"&amp;$AC$99&amp;"*",Table2[Date Notified (Adjusted)],"&gt;="&amp;F$26,Table2[Date Notified (Adjusted)],"&lt;"&amp;G$26,Table2[Date Review Decision Made],"",Table2[Calculated Location],"*"&amp;$D104&amp;"*")/COUNTIFS(Table2[Level of Review Required],"*"&amp;$AC$99&amp;"*",Table2[Date Notified (Adjusted)],"&gt;="&amp;F$26,Table2[Date Notified (Adjusted)],"&lt;"&amp;G$26,Table2[Calculated Location],"*"&amp;$D104&amp;"*")</f>
        <v>#DIV/0!</v>
      </c>
      <c r="G104" s="329" t="e">
        <f ca="1">COUNTIFS(Table2[Level of Review Required],"*"&amp;$AC$99&amp;"*",Table2[Date Notified (Adjusted)],"&gt;="&amp;G$26,Table2[Date Notified (Adjusted)],"&lt;"&amp;H$26,Table2[Date Review Decision Made],"",Table2[Calculated Location],"*"&amp;$D104&amp;"*")/COUNTIFS(Table2[Level of Review Required],"*"&amp;$AC$99&amp;"*",Table2[Date Notified (Adjusted)],"&gt;="&amp;G$26,Table2[Date Notified (Adjusted)],"&lt;"&amp;H$26,Table2[Calculated Location],"*"&amp;$D104&amp;"*")</f>
        <v>#DIV/0!</v>
      </c>
      <c r="H104" s="329" t="e">
        <f ca="1">COUNTIFS(Table2[Level of Review Required],"*"&amp;$AC$99&amp;"*",Table2[Date Notified (Adjusted)],"&gt;="&amp;H$26,Table2[Date Notified (Adjusted)],"&lt;"&amp;I$26,Table2[Date Review Decision Made],"",Table2[Calculated Location],"*"&amp;$D104&amp;"*")/COUNTIFS(Table2[Level of Review Required],"*"&amp;$AC$99&amp;"*",Table2[Date Notified (Adjusted)],"&gt;="&amp;H$26,Table2[Date Notified (Adjusted)],"&lt;"&amp;I$26,Table2[Calculated Location],"*"&amp;$D104&amp;"*")</f>
        <v>#DIV/0!</v>
      </c>
      <c r="I104" s="329" t="e">
        <f ca="1">COUNTIFS(Table2[Level of Review Required],"*"&amp;$AC$99&amp;"*",Table2[Date Notified (Adjusted)],"&gt;="&amp;I$26,Table2[Date Notified (Adjusted)],"&lt;"&amp;J$26,Table2[Date Review Decision Made],"",Table2[Calculated Location],"*"&amp;$D104&amp;"*")/COUNTIFS(Table2[Level of Review Required],"*"&amp;$AC$99&amp;"*",Table2[Date Notified (Adjusted)],"&gt;="&amp;I$26,Table2[Date Notified (Adjusted)],"&lt;"&amp;J$26,Table2[Calculated Location],"*"&amp;$D104&amp;"*")</f>
        <v>#DIV/0!</v>
      </c>
      <c r="J104" s="329" t="e">
        <f ca="1">COUNTIFS(Table2[Level of Review Required],"*"&amp;$AC$99&amp;"*",Table2[Date Notified (Adjusted)],"&gt;="&amp;J$26,Table2[Date Notified (Adjusted)],"&lt;"&amp;K$26,Table2[Date Review Decision Made],"",Table2[Calculated Location],"*"&amp;$D104&amp;"*")/COUNTIFS(Table2[Level of Review Required],"*"&amp;$AC$99&amp;"*",Table2[Date Notified (Adjusted)],"&gt;="&amp;J$26,Table2[Date Notified (Adjusted)],"&lt;"&amp;K$26,Table2[Calculated Location],"*"&amp;$D104&amp;"*")</f>
        <v>#DIV/0!</v>
      </c>
      <c r="K104" s="329" t="e">
        <f ca="1">COUNTIFS(Table2[Level of Review Required],"*"&amp;$AC$99&amp;"*",Table2[Date Notified (Adjusted)],"&gt;="&amp;K$26,Table2[Date Notified (Adjusted)],"&lt;"&amp;L$26,Table2[Date Review Decision Made],"",Table2[Calculated Location],"*"&amp;$D104&amp;"*")/COUNTIFS(Table2[Level of Review Required],"*"&amp;$AC$99&amp;"*",Table2[Date Notified (Adjusted)],"&gt;="&amp;K$26,Table2[Date Notified (Adjusted)],"&lt;"&amp;L$26,Table2[Calculated Location],"*"&amp;$D104&amp;"*")</f>
        <v>#DIV/0!</v>
      </c>
      <c r="L104" s="329" t="e">
        <f ca="1">COUNTIFS(Table2[Level of Review Required],"*"&amp;$AC$99&amp;"*",Table2[Date Notified (Adjusted)],"&gt;="&amp;L$26,Table2[Date Notified (Adjusted)],"&lt;"&amp;M$26,Table2[Date Review Decision Made],"",Table2[Calculated Location],"*"&amp;$D104&amp;"*")/COUNTIFS(Table2[Level of Review Required],"*"&amp;$AC$99&amp;"*",Table2[Date Notified (Adjusted)],"&gt;="&amp;L$26,Table2[Date Notified (Adjusted)],"&lt;"&amp;M$26,Table2[Calculated Location],"*"&amp;$D104&amp;"*")</f>
        <v>#DIV/0!</v>
      </c>
      <c r="M104" s="329" t="e">
        <f ca="1">COUNTIFS(Table2[Level of Review Required],"*"&amp;$AC$99&amp;"*",Table2[Date Notified (Adjusted)],"&gt;="&amp;M$26,Table2[Date Notified (Adjusted)],"&lt;"&amp;N$26,Table2[Date Review Decision Made],"",Table2[Calculated Location],"*"&amp;$D104&amp;"*")/COUNTIFS(Table2[Level of Review Required],"*"&amp;$AC$99&amp;"*",Table2[Date Notified (Adjusted)],"&gt;="&amp;M$26,Table2[Date Notified (Adjusted)],"&lt;"&amp;N$26,Table2[Calculated Location],"*"&amp;$D104&amp;"*")</f>
        <v>#DIV/0!</v>
      </c>
      <c r="N104" s="329" t="e">
        <f ca="1">COUNTIFS(Table2[Level of Review Required],"*"&amp;$AC$99&amp;"*",Table2[Date Notified (Adjusted)],"&gt;="&amp;N$26,Table2[Date Notified (Adjusted)],"&lt;"&amp;O$26,Table2[Date Review Decision Made],"",Table2[Calculated Location],"*"&amp;$D104&amp;"*")/COUNTIFS(Table2[Level of Review Required],"*"&amp;$AC$99&amp;"*",Table2[Date Notified (Adjusted)],"&gt;="&amp;N$26,Table2[Date Notified (Adjusted)],"&lt;"&amp;O$26,Table2[Calculated Location],"*"&amp;$D104&amp;"*")</f>
        <v>#DIV/0!</v>
      </c>
      <c r="O104" s="329" t="e">
        <f ca="1">COUNTIFS(Table2[Level of Review Required],"*"&amp;$AC$99&amp;"*",Table2[Date Notified (Adjusted)],"&gt;="&amp;O$26,Table2[Date Notified (Adjusted)],"&lt;"&amp;P$26,Table2[Date Review Decision Made],"",Table2[Calculated Location],"*"&amp;$D104&amp;"*")/COUNTIFS(Table2[Level of Review Required],"*"&amp;$AC$99&amp;"*",Table2[Date Notified (Adjusted)],"&gt;="&amp;O$26,Table2[Date Notified (Adjusted)],"&lt;"&amp;P$26,Table2[Calculated Location],"*"&amp;$D104&amp;"*")</f>
        <v>#DIV/0!</v>
      </c>
      <c r="P104" s="329" t="e">
        <f ca="1">COUNTIFS(Table2[Level of Review Required],"*"&amp;$AC$99&amp;"*",Table2[Date Notified (Adjusted)],"&gt;="&amp;P$26,Table2[Date Notified (Adjusted)],"&lt;"&amp;Q$26,Table2[Date Review Decision Made],"",Table2[Calculated Location],"*"&amp;$D104&amp;"*")/COUNTIFS(Table2[Level of Review Required],"*"&amp;$AC$99&amp;"*",Table2[Date Notified (Adjusted)],"&gt;="&amp;P$26,Table2[Date Notified (Adjusted)],"&lt;"&amp;Q$26,Table2[Calculated Location],"*"&amp;$D104&amp;"*")</f>
        <v>#DIV/0!</v>
      </c>
      <c r="Q104" s="329" t="e">
        <f ca="1">COUNTIFS(Table2[Level of Review Required],"*"&amp;$AC$99&amp;"*",Table2[Date Notified (Adjusted)],"&gt;="&amp;Q$26,Table2[Date Notified (Adjusted)],"&lt;"&amp;R$26,Table2[Date Review Decision Made],"",Table2[Calculated Location],"*"&amp;$D104&amp;"*")/COUNTIFS(Table2[Level of Review Required],"*"&amp;$AC$99&amp;"*",Table2[Date Notified (Adjusted)],"&gt;="&amp;Q$26,Table2[Date Notified (Adjusted)],"&lt;"&amp;R$26,Table2[Calculated Location],"*"&amp;$D104&amp;"*")</f>
        <v>#DIV/0!</v>
      </c>
      <c r="R104" s="329" t="e">
        <f ca="1">COUNTIFS(Table2[Level of Review Required],"*"&amp;$AC$99&amp;"*",Table2[Date Notified (Adjusted)],"&gt;="&amp;R$26,Table2[Date Notified (Adjusted)],"&lt;"&amp;S$26,Table2[Date Review Decision Made],"",Table2[Calculated Location],"*"&amp;$D104&amp;"*")/COUNTIFS(Table2[Level of Review Required],"*"&amp;$AC$99&amp;"*",Table2[Date Notified (Adjusted)],"&gt;="&amp;R$26,Table2[Date Notified (Adjusted)],"&lt;"&amp;S$26,Table2[Calculated Location],"*"&amp;$D104&amp;"*")</f>
        <v>#DIV/0!</v>
      </c>
      <c r="S104" s="329" t="e">
        <f ca="1">COUNTIFS(Table2[Level of Review Required],"*"&amp;$AC$99&amp;"*",Table2[Date Notified (Adjusted)],"&gt;="&amp;S$26,Table2[Date Notified (Adjusted)],"&lt;"&amp;T$26,Table2[Date Review Decision Made],"",Table2[Calculated Location],"*"&amp;$D104&amp;"*")/COUNTIFS(Table2[Level of Review Required],"*"&amp;$AC$99&amp;"*",Table2[Date Notified (Adjusted)],"&gt;="&amp;S$26,Table2[Date Notified (Adjusted)],"&lt;"&amp;T$26,Table2[Calculated Location],"*"&amp;$D104&amp;"*")</f>
        <v>#DIV/0!</v>
      </c>
      <c r="T104" s="329" t="e">
        <f ca="1">COUNTIFS(Table2[Level of Review Required],"*"&amp;$AC$99&amp;"*",Table2[Date Notified (Adjusted)],"&gt;="&amp;T$26,Table2[Date Notified (Adjusted)],"&lt;"&amp;U$26,Table2[Date Review Decision Made],"",Table2[Calculated Location],"*"&amp;$D104&amp;"*")/COUNTIFS(Table2[Level of Review Required],"*"&amp;$AC$99&amp;"*",Table2[Date Notified (Adjusted)],"&gt;="&amp;T$26,Table2[Date Notified (Adjusted)],"&lt;"&amp;U$26,Table2[Calculated Location],"*"&amp;$D104&amp;"*")</f>
        <v>#DIV/0!</v>
      </c>
      <c r="U104" s="45"/>
      <c r="V104" s="13"/>
      <c r="W104" s="253">
        <f ca="1">COUNTIFS(Table2[Level of Review Required],"*"&amp;$AC$99&amp;"*",Table2[Date Notified (Adjusted)],"&gt;="&amp;E$26,Table2[Date Notified (Adjusted)],"&lt;"&amp;U$26,Table2[Calculated Location],"*"&amp;$D104&amp;"*",Table2[Date Review Decision Made],"")</f>
        <v>0</v>
      </c>
      <c r="X104" s="254" t="e">
        <f t="shared" ca="1" si="72"/>
        <v>#DIV/0!</v>
      </c>
      <c r="Y104" s="368">
        <f ca="1">COUNTIFS(Table2[Level of Review Required],"*"&amp;$AC$99&amp;"*",Table2[Date Notified (Adjusted)],"&gt;="&amp;E$26,Table2[Date Notified (Adjusted)],"&lt;"&amp;U$26,Table2[Calculated Location],"*"&amp;$D104&amp;"*")</f>
        <v>0</v>
      </c>
    </row>
    <row r="105" spans="2:29" x14ac:dyDescent="0.25">
      <c r="B105" s="367" t="s">
        <v>261</v>
      </c>
      <c r="C105" s="13"/>
      <c r="D105" s="210" t="s">
        <v>117</v>
      </c>
      <c r="E105" s="328" t="e">
        <f ca="1">COUNTIFS(Table2[Level of Review Required],"*"&amp;$AC$99&amp;"*",Table2[Date Notified (Adjusted)],"&gt;="&amp;E$26,Table2[Date Notified (Adjusted)],"&lt;"&amp;F$26,Table2[Date Review Decision Made],"",Table2[Calculated Location],"*"&amp;$D105&amp;"*")/COUNTIFS(Table2[Level of Review Required],"*"&amp;$AC$99&amp;"*",Table2[Date Notified (Adjusted)],"&gt;="&amp;E$26,Table2[Date Notified (Adjusted)],"&lt;"&amp;F$26,Table2[Calculated Location],"*"&amp;$D105&amp;"*")</f>
        <v>#DIV/0!</v>
      </c>
      <c r="F105" s="329" t="e">
        <f ca="1">COUNTIFS(Table2[Level of Review Required],"*"&amp;$AC$99&amp;"*",Table2[Date Notified (Adjusted)],"&gt;="&amp;F$26,Table2[Date Notified (Adjusted)],"&lt;"&amp;G$26,Table2[Date Review Decision Made],"",Table2[Calculated Location],"*"&amp;$D105&amp;"*")/COUNTIFS(Table2[Level of Review Required],"*"&amp;$AC$99&amp;"*",Table2[Date Notified (Adjusted)],"&gt;="&amp;F$26,Table2[Date Notified (Adjusted)],"&lt;"&amp;G$26,Table2[Calculated Location],"*"&amp;$D105&amp;"*")</f>
        <v>#DIV/0!</v>
      </c>
      <c r="G105" s="329" t="e">
        <f ca="1">COUNTIFS(Table2[Level of Review Required],"*"&amp;$AC$99&amp;"*",Table2[Date Notified (Adjusted)],"&gt;="&amp;G$26,Table2[Date Notified (Adjusted)],"&lt;"&amp;H$26,Table2[Date Review Decision Made],"",Table2[Calculated Location],"*"&amp;$D105&amp;"*")/COUNTIFS(Table2[Level of Review Required],"*"&amp;$AC$99&amp;"*",Table2[Date Notified (Adjusted)],"&gt;="&amp;G$26,Table2[Date Notified (Adjusted)],"&lt;"&amp;H$26,Table2[Calculated Location],"*"&amp;$D105&amp;"*")</f>
        <v>#DIV/0!</v>
      </c>
      <c r="H105" s="329" t="e">
        <f ca="1">COUNTIFS(Table2[Level of Review Required],"*"&amp;$AC$99&amp;"*",Table2[Date Notified (Adjusted)],"&gt;="&amp;H$26,Table2[Date Notified (Adjusted)],"&lt;"&amp;I$26,Table2[Date Review Decision Made],"",Table2[Calculated Location],"*"&amp;$D105&amp;"*")/COUNTIFS(Table2[Level of Review Required],"*"&amp;$AC$99&amp;"*",Table2[Date Notified (Adjusted)],"&gt;="&amp;H$26,Table2[Date Notified (Adjusted)],"&lt;"&amp;I$26,Table2[Calculated Location],"*"&amp;$D105&amp;"*")</f>
        <v>#DIV/0!</v>
      </c>
      <c r="I105" s="329" t="e">
        <f ca="1">COUNTIFS(Table2[Level of Review Required],"*"&amp;$AC$99&amp;"*",Table2[Date Notified (Adjusted)],"&gt;="&amp;I$26,Table2[Date Notified (Adjusted)],"&lt;"&amp;J$26,Table2[Date Review Decision Made],"",Table2[Calculated Location],"*"&amp;$D105&amp;"*")/COUNTIFS(Table2[Level of Review Required],"*"&amp;$AC$99&amp;"*",Table2[Date Notified (Adjusted)],"&gt;="&amp;I$26,Table2[Date Notified (Adjusted)],"&lt;"&amp;J$26,Table2[Calculated Location],"*"&amp;$D105&amp;"*")</f>
        <v>#DIV/0!</v>
      </c>
      <c r="J105" s="329" t="e">
        <f ca="1">COUNTIFS(Table2[Level of Review Required],"*"&amp;$AC$99&amp;"*",Table2[Date Notified (Adjusted)],"&gt;="&amp;J$26,Table2[Date Notified (Adjusted)],"&lt;"&amp;K$26,Table2[Date Review Decision Made],"",Table2[Calculated Location],"*"&amp;$D105&amp;"*")/COUNTIFS(Table2[Level of Review Required],"*"&amp;$AC$99&amp;"*",Table2[Date Notified (Adjusted)],"&gt;="&amp;J$26,Table2[Date Notified (Adjusted)],"&lt;"&amp;K$26,Table2[Calculated Location],"*"&amp;$D105&amp;"*")</f>
        <v>#DIV/0!</v>
      </c>
      <c r="K105" s="329" t="e">
        <f ca="1">COUNTIFS(Table2[Level of Review Required],"*"&amp;$AC$99&amp;"*",Table2[Date Notified (Adjusted)],"&gt;="&amp;K$26,Table2[Date Notified (Adjusted)],"&lt;"&amp;L$26,Table2[Date Review Decision Made],"",Table2[Calculated Location],"*"&amp;$D105&amp;"*")/COUNTIFS(Table2[Level of Review Required],"*"&amp;$AC$99&amp;"*",Table2[Date Notified (Adjusted)],"&gt;="&amp;K$26,Table2[Date Notified (Adjusted)],"&lt;"&amp;L$26,Table2[Calculated Location],"*"&amp;$D105&amp;"*")</f>
        <v>#DIV/0!</v>
      </c>
      <c r="L105" s="329" t="e">
        <f ca="1">COUNTIFS(Table2[Level of Review Required],"*"&amp;$AC$99&amp;"*",Table2[Date Notified (Adjusted)],"&gt;="&amp;L$26,Table2[Date Notified (Adjusted)],"&lt;"&amp;M$26,Table2[Date Review Decision Made],"",Table2[Calculated Location],"*"&amp;$D105&amp;"*")/COUNTIFS(Table2[Level of Review Required],"*"&amp;$AC$99&amp;"*",Table2[Date Notified (Adjusted)],"&gt;="&amp;L$26,Table2[Date Notified (Adjusted)],"&lt;"&amp;M$26,Table2[Calculated Location],"*"&amp;$D105&amp;"*")</f>
        <v>#DIV/0!</v>
      </c>
      <c r="M105" s="329" t="e">
        <f ca="1">COUNTIFS(Table2[Level of Review Required],"*"&amp;$AC$99&amp;"*",Table2[Date Notified (Adjusted)],"&gt;="&amp;M$26,Table2[Date Notified (Adjusted)],"&lt;"&amp;N$26,Table2[Date Review Decision Made],"",Table2[Calculated Location],"*"&amp;$D105&amp;"*")/COUNTIFS(Table2[Level of Review Required],"*"&amp;$AC$99&amp;"*",Table2[Date Notified (Adjusted)],"&gt;="&amp;M$26,Table2[Date Notified (Adjusted)],"&lt;"&amp;N$26,Table2[Calculated Location],"*"&amp;$D105&amp;"*")</f>
        <v>#DIV/0!</v>
      </c>
      <c r="N105" s="329" t="e">
        <f ca="1">COUNTIFS(Table2[Level of Review Required],"*"&amp;$AC$99&amp;"*",Table2[Date Notified (Adjusted)],"&gt;="&amp;N$26,Table2[Date Notified (Adjusted)],"&lt;"&amp;O$26,Table2[Date Review Decision Made],"",Table2[Calculated Location],"*"&amp;$D105&amp;"*")/COUNTIFS(Table2[Level of Review Required],"*"&amp;$AC$99&amp;"*",Table2[Date Notified (Adjusted)],"&gt;="&amp;N$26,Table2[Date Notified (Adjusted)],"&lt;"&amp;O$26,Table2[Calculated Location],"*"&amp;$D105&amp;"*")</f>
        <v>#DIV/0!</v>
      </c>
      <c r="O105" s="329" t="e">
        <f ca="1">COUNTIFS(Table2[Level of Review Required],"*"&amp;$AC$99&amp;"*",Table2[Date Notified (Adjusted)],"&gt;="&amp;O$26,Table2[Date Notified (Adjusted)],"&lt;"&amp;P$26,Table2[Date Review Decision Made],"",Table2[Calculated Location],"*"&amp;$D105&amp;"*")/COUNTIFS(Table2[Level of Review Required],"*"&amp;$AC$99&amp;"*",Table2[Date Notified (Adjusted)],"&gt;="&amp;O$26,Table2[Date Notified (Adjusted)],"&lt;"&amp;P$26,Table2[Calculated Location],"*"&amp;$D105&amp;"*")</f>
        <v>#DIV/0!</v>
      </c>
      <c r="P105" s="329" t="e">
        <f ca="1">COUNTIFS(Table2[Level of Review Required],"*"&amp;$AC$99&amp;"*",Table2[Date Notified (Adjusted)],"&gt;="&amp;P$26,Table2[Date Notified (Adjusted)],"&lt;"&amp;Q$26,Table2[Date Review Decision Made],"",Table2[Calculated Location],"*"&amp;$D105&amp;"*")/COUNTIFS(Table2[Level of Review Required],"*"&amp;$AC$99&amp;"*",Table2[Date Notified (Adjusted)],"&gt;="&amp;P$26,Table2[Date Notified (Adjusted)],"&lt;"&amp;Q$26,Table2[Calculated Location],"*"&amp;$D105&amp;"*")</f>
        <v>#DIV/0!</v>
      </c>
      <c r="Q105" s="329" t="e">
        <f ca="1">COUNTIFS(Table2[Level of Review Required],"*"&amp;$AC$99&amp;"*",Table2[Date Notified (Adjusted)],"&gt;="&amp;Q$26,Table2[Date Notified (Adjusted)],"&lt;"&amp;R$26,Table2[Date Review Decision Made],"",Table2[Calculated Location],"*"&amp;$D105&amp;"*")/COUNTIFS(Table2[Level of Review Required],"*"&amp;$AC$99&amp;"*",Table2[Date Notified (Adjusted)],"&gt;="&amp;Q$26,Table2[Date Notified (Adjusted)],"&lt;"&amp;R$26,Table2[Calculated Location],"*"&amp;$D105&amp;"*")</f>
        <v>#DIV/0!</v>
      </c>
      <c r="R105" s="329" t="e">
        <f ca="1">COUNTIFS(Table2[Level of Review Required],"*"&amp;$AC$99&amp;"*",Table2[Date Notified (Adjusted)],"&gt;="&amp;R$26,Table2[Date Notified (Adjusted)],"&lt;"&amp;S$26,Table2[Date Review Decision Made],"",Table2[Calculated Location],"*"&amp;$D105&amp;"*")/COUNTIFS(Table2[Level of Review Required],"*"&amp;$AC$99&amp;"*",Table2[Date Notified (Adjusted)],"&gt;="&amp;R$26,Table2[Date Notified (Adjusted)],"&lt;"&amp;S$26,Table2[Calculated Location],"*"&amp;$D105&amp;"*")</f>
        <v>#DIV/0!</v>
      </c>
      <c r="S105" s="329" t="e">
        <f ca="1">COUNTIFS(Table2[Level of Review Required],"*"&amp;$AC$99&amp;"*",Table2[Date Notified (Adjusted)],"&gt;="&amp;S$26,Table2[Date Notified (Adjusted)],"&lt;"&amp;T$26,Table2[Date Review Decision Made],"",Table2[Calculated Location],"*"&amp;$D105&amp;"*")/COUNTIFS(Table2[Level of Review Required],"*"&amp;$AC$99&amp;"*",Table2[Date Notified (Adjusted)],"&gt;="&amp;S$26,Table2[Date Notified (Adjusted)],"&lt;"&amp;T$26,Table2[Calculated Location],"*"&amp;$D105&amp;"*")</f>
        <v>#DIV/0!</v>
      </c>
      <c r="T105" s="329" t="e">
        <f ca="1">COUNTIFS(Table2[Level of Review Required],"*"&amp;$AC$99&amp;"*",Table2[Date Notified (Adjusted)],"&gt;="&amp;T$26,Table2[Date Notified (Adjusted)],"&lt;"&amp;U$26,Table2[Date Review Decision Made],"",Table2[Calculated Location],"*"&amp;$D105&amp;"*")/COUNTIFS(Table2[Level of Review Required],"*"&amp;$AC$99&amp;"*",Table2[Date Notified (Adjusted)],"&gt;="&amp;T$26,Table2[Date Notified (Adjusted)],"&lt;"&amp;U$26,Table2[Calculated Location],"*"&amp;$D105&amp;"*")</f>
        <v>#DIV/0!</v>
      </c>
      <c r="U105" s="45"/>
      <c r="V105" s="13"/>
      <c r="W105" s="253">
        <f ca="1">COUNTIFS(Table2[Level of Review Required],"*"&amp;$AC$99&amp;"*",Table2[Date Notified (Adjusted)],"&gt;="&amp;E$26,Table2[Date Notified (Adjusted)],"&lt;"&amp;U$26,Table2[Calculated Location],"*"&amp;$D105&amp;"*",Table2[Date Review Decision Made],"")</f>
        <v>0</v>
      </c>
      <c r="X105" s="254" t="e">
        <f t="shared" ca="1" si="72"/>
        <v>#DIV/0!</v>
      </c>
      <c r="Y105" s="368">
        <f ca="1">COUNTIFS(Table2[Level of Review Required],"*"&amp;$AC$99&amp;"*",Table2[Date Notified (Adjusted)],"&gt;="&amp;E$26,Table2[Date Notified (Adjusted)],"&lt;"&amp;U$26,Table2[Calculated Location],"*"&amp;$D105&amp;"*")</f>
        <v>0</v>
      </c>
    </row>
    <row r="106" spans="2:29" x14ac:dyDescent="0.25">
      <c r="B106" s="367" t="s">
        <v>262</v>
      </c>
      <c r="C106" s="13"/>
      <c r="D106" s="210" t="s">
        <v>104</v>
      </c>
      <c r="E106" s="328" t="e">
        <f ca="1">COUNTIFS(Table2[Level of Review Required],"*"&amp;$AC$99&amp;"*",Table2[Date Notified (Adjusted)],"&gt;="&amp;E$26,Table2[Date Notified (Adjusted)],"&lt;"&amp;F$26,Table2[Date Review Decision Made],"",Table2[Calculated Location],"*"&amp;$D106&amp;"*")/COUNTIFS(Table2[Level of Review Required],"*"&amp;$AC$99&amp;"*",Table2[Date Notified (Adjusted)],"&gt;="&amp;E$26,Table2[Date Notified (Adjusted)],"&lt;"&amp;F$26,Table2[Calculated Location],"*"&amp;$D106&amp;"*")</f>
        <v>#DIV/0!</v>
      </c>
      <c r="F106" s="329" t="e">
        <f ca="1">COUNTIFS(Table2[Level of Review Required],"*"&amp;$AC$99&amp;"*",Table2[Date Notified (Adjusted)],"&gt;="&amp;F$26,Table2[Date Notified (Adjusted)],"&lt;"&amp;G$26,Table2[Date Review Decision Made],"",Table2[Calculated Location],"*"&amp;$D106&amp;"*")/COUNTIFS(Table2[Level of Review Required],"*"&amp;$AC$99&amp;"*",Table2[Date Notified (Adjusted)],"&gt;="&amp;F$26,Table2[Date Notified (Adjusted)],"&lt;"&amp;G$26,Table2[Calculated Location],"*"&amp;$D106&amp;"*")</f>
        <v>#DIV/0!</v>
      </c>
      <c r="G106" s="329" t="e">
        <f ca="1">COUNTIFS(Table2[Level of Review Required],"*"&amp;$AC$99&amp;"*",Table2[Date Notified (Adjusted)],"&gt;="&amp;G$26,Table2[Date Notified (Adjusted)],"&lt;"&amp;H$26,Table2[Date Review Decision Made],"",Table2[Calculated Location],"*"&amp;$D106&amp;"*")/COUNTIFS(Table2[Level of Review Required],"*"&amp;$AC$99&amp;"*",Table2[Date Notified (Adjusted)],"&gt;="&amp;G$26,Table2[Date Notified (Adjusted)],"&lt;"&amp;H$26,Table2[Calculated Location],"*"&amp;$D106&amp;"*")</f>
        <v>#DIV/0!</v>
      </c>
      <c r="H106" s="329" t="e">
        <f ca="1">COUNTIFS(Table2[Level of Review Required],"*"&amp;$AC$99&amp;"*",Table2[Date Notified (Adjusted)],"&gt;="&amp;H$26,Table2[Date Notified (Adjusted)],"&lt;"&amp;I$26,Table2[Date Review Decision Made],"",Table2[Calculated Location],"*"&amp;$D106&amp;"*")/COUNTIFS(Table2[Level of Review Required],"*"&amp;$AC$99&amp;"*",Table2[Date Notified (Adjusted)],"&gt;="&amp;H$26,Table2[Date Notified (Adjusted)],"&lt;"&amp;I$26,Table2[Calculated Location],"*"&amp;$D106&amp;"*")</f>
        <v>#DIV/0!</v>
      </c>
      <c r="I106" s="329" t="e">
        <f ca="1">COUNTIFS(Table2[Level of Review Required],"*"&amp;$AC$99&amp;"*",Table2[Date Notified (Adjusted)],"&gt;="&amp;I$26,Table2[Date Notified (Adjusted)],"&lt;"&amp;J$26,Table2[Date Review Decision Made],"",Table2[Calculated Location],"*"&amp;$D106&amp;"*")/COUNTIFS(Table2[Level of Review Required],"*"&amp;$AC$99&amp;"*",Table2[Date Notified (Adjusted)],"&gt;="&amp;I$26,Table2[Date Notified (Adjusted)],"&lt;"&amp;J$26,Table2[Calculated Location],"*"&amp;$D106&amp;"*")</f>
        <v>#DIV/0!</v>
      </c>
      <c r="J106" s="329" t="e">
        <f ca="1">COUNTIFS(Table2[Level of Review Required],"*"&amp;$AC$99&amp;"*",Table2[Date Notified (Adjusted)],"&gt;="&amp;J$26,Table2[Date Notified (Adjusted)],"&lt;"&amp;K$26,Table2[Date Review Decision Made],"",Table2[Calculated Location],"*"&amp;$D106&amp;"*")/COUNTIFS(Table2[Level of Review Required],"*"&amp;$AC$99&amp;"*",Table2[Date Notified (Adjusted)],"&gt;="&amp;J$26,Table2[Date Notified (Adjusted)],"&lt;"&amp;K$26,Table2[Calculated Location],"*"&amp;$D106&amp;"*")</f>
        <v>#DIV/0!</v>
      </c>
      <c r="K106" s="329" t="e">
        <f ca="1">COUNTIFS(Table2[Level of Review Required],"*"&amp;$AC$99&amp;"*",Table2[Date Notified (Adjusted)],"&gt;="&amp;K$26,Table2[Date Notified (Adjusted)],"&lt;"&amp;L$26,Table2[Date Review Decision Made],"",Table2[Calculated Location],"*"&amp;$D106&amp;"*")/COUNTIFS(Table2[Level of Review Required],"*"&amp;$AC$99&amp;"*",Table2[Date Notified (Adjusted)],"&gt;="&amp;K$26,Table2[Date Notified (Adjusted)],"&lt;"&amp;L$26,Table2[Calculated Location],"*"&amp;$D106&amp;"*")</f>
        <v>#DIV/0!</v>
      </c>
      <c r="L106" s="329" t="e">
        <f ca="1">COUNTIFS(Table2[Level of Review Required],"*"&amp;$AC$99&amp;"*",Table2[Date Notified (Adjusted)],"&gt;="&amp;L$26,Table2[Date Notified (Adjusted)],"&lt;"&amp;M$26,Table2[Date Review Decision Made],"",Table2[Calculated Location],"*"&amp;$D106&amp;"*")/COUNTIFS(Table2[Level of Review Required],"*"&amp;$AC$99&amp;"*",Table2[Date Notified (Adjusted)],"&gt;="&amp;L$26,Table2[Date Notified (Adjusted)],"&lt;"&amp;M$26,Table2[Calculated Location],"*"&amp;$D106&amp;"*")</f>
        <v>#DIV/0!</v>
      </c>
      <c r="M106" s="329" t="e">
        <f ca="1">COUNTIFS(Table2[Level of Review Required],"*"&amp;$AC$99&amp;"*",Table2[Date Notified (Adjusted)],"&gt;="&amp;M$26,Table2[Date Notified (Adjusted)],"&lt;"&amp;N$26,Table2[Date Review Decision Made],"",Table2[Calculated Location],"*"&amp;$D106&amp;"*")/COUNTIFS(Table2[Level of Review Required],"*"&amp;$AC$99&amp;"*",Table2[Date Notified (Adjusted)],"&gt;="&amp;M$26,Table2[Date Notified (Adjusted)],"&lt;"&amp;N$26,Table2[Calculated Location],"*"&amp;$D106&amp;"*")</f>
        <v>#DIV/0!</v>
      </c>
      <c r="N106" s="329" t="e">
        <f ca="1">COUNTIFS(Table2[Level of Review Required],"*"&amp;$AC$99&amp;"*",Table2[Date Notified (Adjusted)],"&gt;="&amp;N$26,Table2[Date Notified (Adjusted)],"&lt;"&amp;O$26,Table2[Date Review Decision Made],"",Table2[Calculated Location],"*"&amp;$D106&amp;"*")/COUNTIFS(Table2[Level of Review Required],"*"&amp;$AC$99&amp;"*",Table2[Date Notified (Adjusted)],"&gt;="&amp;N$26,Table2[Date Notified (Adjusted)],"&lt;"&amp;O$26,Table2[Calculated Location],"*"&amp;$D106&amp;"*")</f>
        <v>#DIV/0!</v>
      </c>
      <c r="O106" s="329" t="e">
        <f ca="1">COUNTIFS(Table2[Level of Review Required],"*"&amp;$AC$99&amp;"*",Table2[Date Notified (Adjusted)],"&gt;="&amp;O$26,Table2[Date Notified (Adjusted)],"&lt;"&amp;P$26,Table2[Date Review Decision Made],"",Table2[Calculated Location],"*"&amp;$D106&amp;"*")/COUNTIFS(Table2[Level of Review Required],"*"&amp;$AC$99&amp;"*",Table2[Date Notified (Adjusted)],"&gt;="&amp;O$26,Table2[Date Notified (Adjusted)],"&lt;"&amp;P$26,Table2[Calculated Location],"*"&amp;$D106&amp;"*")</f>
        <v>#DIV/0!</v>
      </c>
      <c r="P106" s="329" t="e">
        <f ca="1">COUNTIFS(Table2[Level of Review Required],"*"&amp;$AC$99&amp;"*",Table2[Date Notified (Adjusted)],"&gt;="&amp;P$26,Table2[Date Notified (Adjusted)],"&lt;"&amp;Q$26,Table2[Date Review Decision Made],"",Table2[Calculated Location],"*"&amp;$D106&amp;"*")/COUNTIFS(Table2[Level of Review Required],"*"&amp;$AC$99&amp;"*",Table2[Date Notified (Adjusted)],"&gt;="&amp;P$26,Table2[Date Notified (Adjusted)],"&lt;"&amp;Q$26,Table2[Calculated Location],"*"&amp;$D106&amp;"*")</f>
        <v>#DIV/0!</v>
      </c>
      <c r="Q106" s="329" t="e">
        <f ca="1">COUNTIFS(Table2[Level of Review Required],"*"&amp;$AC$99&amp;"*",Table2[Date Notified (Adjusted)],"&gt;="&amp;Q$26,Table2[Date Notified (Adjusted)],"&lt;"&amp;R$26,Table2[Date Review Decision Made],"",Table2[Calculated Location],"*"&amp;$D106&amp;"*")/COUNTIFS(Table2[Level of Review Required],"*"&amp;$AC$99&amp;"*",Table2[Date Notified (Adjusted)],"&gt;="&amp;Q$26,Table2[Date Notified (Adjusted)],"&lt;"&amp;R$26,Table2[Calculated Location],"*"&amp;$D106&amp;"*")</f>
        <v>#DIV/0!</v>
      </c>
      <c r="R106" s="329" t="e">
        <f ca="1">COUNTIFS(Table2[Level of Review Required],"*"&amp;$AC$99&amp;"*",Table2[Date Notified (Adjusted)],"&gt;="&amp;R$26,Table2[Date Notified (Adjusted)],"&lt;"&amp;S$26,Table2[Date Review Decision Made],"",Table2[Calculated Location],"*"&amp;$D106&amp;"*")/COUNTIFS(Table2[Level of Review Required],"*"&amp;$AC$99&amp;"*",Table2[Date Notified (Adjusted)],"&gt;="&amp;R$26,Table2[Date Notified (Adjusted)],"&lt;"&amp;S$26,Table2[Calculated Location],"*"&amp;$D106&amp;"*")</f>
        <v>#DIV/0!</v>
      </c>
      <c r="S106" s="329" t="e">
        <f ca="1">COUNTIFS(Table2[Level of Review Required],"*"&amp;$AC$99&amp;"*",Table2[Date Notified (Adjusted)],"&gt;="&amp;S$26,Table2[Date Notified (Adjusted)],"&lt;"&amp;T$26,Table2[Date Review Decision Made],"",Table2[Calculated Location],"*"&amp;$D106&amp;"*")/COUNTIFS(Table2[Level of Review Required],"*"&amp;$AC$99&amp;"*",Table2[Date Notified (Adjusted)],"&gt;="&amp;S$26,Table2[Date Notified (Adjusted)],"&lt;"&amp;T$26,Table2[Calculated Location],"*"&amp;$D106&amp;"*")</f>
        <v>#DIV/0!</v>
      </c>
      <c r="T106" s="329" t="e">
        <f ca="1">COUNTIFS(Table2[Level of Review Required],"*"&amp;$AC$99&amp;"*",Table2[Date Notified (Adjusted)],"&gt;="&amp;T$26,Table2[Date Notified (Adjusted)],"&lt;"&amp;U$26,Table2[Date Review Decision Made],"",Table2[Calculated Location],"*"&amp;$D106&amp;"*")/COUNTIFS(Table2[Level of Review Required],"*"&amp;$AC$99&amp;"*",Table2[Date Notified (Adjusted)],"&gt;="&amp;T$26,Table2[Date Notified (Adjusted)],"&lt;"&amp;U$26,Table2[Calculated Location],"*"&amp;$D106&amp;"*")</f>
        <v>#DIV/0!</v>
      </c>
      <c r="U106" s="45"/>
      <c r="V106" s="13"/>
      <c r="W106" s="253">
        <f ca="1">COUNTIFS(Table2[Level of Review Required],"*"&amp;$AC$99&amp;"*",Table2[Date Notified (Adjusted)],"&gt;="&amp;E$26,Table2[Date Notified (Adjusted)],"&lt;"&amp;U$26,Table2[Calculated Location],"*"&amp;$D106&amp;"*",Table2[Date Review Decision Made],"")</f>
        <v>0</v>
      </c>
      <c r="X106" s="254" t="e">
        <f t="shared" ca="1" si="72"/>
        <v>#DIV/0!</v>
      </c>
      <c r="Y106" s="368">
        <f ca="1">COUNTIFS(Table2[Level of Review Required],"*"&amp;$AC$99&amp;"*",Table2[Date Notified (Adjusted)],"&gt;="&amp;E$26,Table2[Date Notified (Adjusted)],"&lt;"&amp;U$26,Table2[Calculated Location],"*"&amp;$D106&amp;"*")</f>
        <v>0</v>
      </c>
    </row>
    <row r="107" spans="2:29" x14ac:dyDescent="0.25">
      <c r="B107" s="183" t="s">
        <v>154</v>
      </c>
      <c r="C107" s="13"/>
      <c r="D107" s="210"/>
      <c r="E107" s="172"/>
      <c r="F107" s="173"/>
      <c r="G107" s="173"/>
      <c r="H107" s="173"/>
      <c r="I107" s="173"/>
      <c r="J107" s="173"/>
      <c r="K107" s="173"/>
      <c r="L107" s="173"/>
      <c r="M107" s="173"/>
      <c r="N107" s="173"/>
      <c r="O107" s="173"/>
      <c r="P107" s="173"/>
      <c r="Q107" s="173"/>
      <c r="R107" s="173"/>
      <c r="S107" s="173"/>
      <c r="T107" s="173"/>
      <c r="U107" s="174"/>
      <c r="V107" s="174"/>
      <c r="W107" s="174">
        <f ca="1">SUM(W99:W106)</f>
        <v>0</v>
      </c>
      <c r="X107" s="173" t="e">
        <f ca="1">W107/Y107</f>
        <v>#DIV/0!</v>
      </c>
      <c r="Y107" s="184">
        <f ca="1">SUM(Y99:Y106)</f>
        <v>0</v>
      </c>
    </row>
    <row r="108" spans="2:29" x14ac:dyDescent="0.25">
      <c r="B108" s="367" t="s">
        <v>105</v>
      </c>
      <c r="C108" s="13"/>
      <c r="D108" s="210" t="s">
        <v>124</v>
      </c>
      <c r="E108" s="328" t="e">
        <f ca="1">COUNTIFS(Table2[Level of Review Required],"*"&amp;$AC$99&amp;"*",Table2[Date Notified (Adjusted)],"&gt;="&amp;E$26,Table2[Date Notified (Adjusted)],"&lt;"&amp;F$26,Table2[Date Review Decision Made],"",Table2[Calculated Location],"*"&amp;$D108&amp;"*")/COUNTIFS(Table2[Level of Review Required],"*"&amp;$AC$99&amp;"*",Table2[Date Notified (Adjusted)],"&gt;="&amp;E$26,Table2[Date Notified (Adjusted)],"&lt;"&amp;F$26,Table2[Calculated Location],"*"&amp;$D108&amp;"*")</f>
        <v>#DIV/0!</v>
      </c>
      <c r="F108" s="329" t="e">
        <f ca="1">COUNTIFS(Table2[Level of Review Required],"*"&amp;$AC$99&amp;"*",Table2[Date Notified (Adjusted)],"&gt;="&amp;F$26,Table2[Date Notified (Adjusted)],"&lt;"&amp;G$26,Table2[Date Review Decision Made],"",Table2[Calculated Location],"*"&amp;$D108&amp;"*")/COUNTIFS(Table2[Level of Review Required],"*"&amp;$AC$99&amp;"*",Table2[Date Notified (Adjusted)],"&gt;="&amp;F$26,Table2[Date Notified (Adjusted)],"&lt;"&amp;G$26,Table2[Calculated Location],"*"&amp;$D108&amp;"*")</f>
        <v>#DIV/0!</v>
      </c>
      <c r="G108" s="329" t="e">
        <f ca="1">COUNTIFS(Table2[Level of Review Required],"*"&amp;$AC$99&amp;"*",Table2[Date Notified (Adjusted)],"&gt;="&amp;G$26,Table2[Date Notified (Adjusted)],"&lt;"&amp;H$26,Table2[Date Review Decision Made],"",Table2[Calculated Location],"*"&amp;$D108&amp;"*")/COUNTIFS(Table2[Level of Review Required],"*"&amp;$AC$99&amp;"*",Table2[Date Notified (Adjusted)],"&gt;="&amp;G$26,Table2[Date Notified (Adjusted)],"&lt;"&amp;H$26,Table2[Calculated Location],"*"&amp;$D108&amp;"*")</f>
        <v>#DIV/0!</v>
      </c>
      <c r="H108" s="329" t="e">
        <f ca="1">COUNTIFS(Table2[Level of Review Required],"*"&amp;$AC$99&amp;"*",Table2[Date Notified (Adjusted)],"&gt;="&amp;H$26,Table2[Date Notified (Adjusted)],"&lt;"&amp;I$26,Table2[Date Review Decision Made],"",Table2[Calculated Location],"*"&amp;$D108&amp;"*")/COUNTIFS(Table2[Level of Review Required],"*"&amp;$AC$99&amp;"*",Table2[Date Notified (Adjusted)],"&gt;="&amp;H$26,Table2[Date Notified (Adjusted)],"&lt;"&amp;I$26,Table2[Calculated Location],"*"&amp;$D108&amp;"*")</f>
        <v>#DIV/0!</v>
      </c>
      <c r="I108" s="329" t="e">
        <f ca="1">COUNTIFS(Table2[Level of Review Required],"*"&amp;$AC$99&amp;"*",Table2[Date Notified (Adjusted)],"&gt;="&amp;I$26,Table2[Date Notified (Adjusted)],"&lt;"&amp;J$26,Table2[Date Review Decision Made],"",Table2[Calculated Location],"*"&amp;$D108&amp;"*")/COUNTIFS(Table2[Level of Review Required],"*"&amp;$AC$99&amp;"*",Table2[Date Notified (Adjusted)],"&gt;="&amp;I$26,Table2[Date Notified (Adjusted)],"&lt;"&amp;J$26,Table2[Calculated Location],"*"&amp;$D108&amp;"*")</f>
        <v>#DIV/0!</v>
      </c>
      <c r="J108" s="329" t="e">
        <f ca="1">COUNTIFS(Table2[Level of Review Required],"*"&amp;$AC$99&amp;"*",Table2[Date Notified (Adjusted)],"&gt;="&amp;J$26,Table2[Date Notified (Adjusted)],"&lt;"&amp;K$26,Table2[Date Review Decision Made],"",Table2[Calculated Location],"*"&amp;$D108&amp;"*")/COUNTIFS(Table2[Level of Review Required],"*"&amp;$AC$99&amp;"*",Table2[Date Notified (Adjusted)],"&gt;="&amp;J$26,Table2[Date Notified (Adjusted)],"&lt;"&amp;K$26,Table2[Calculated Location],"*"&amp;$D108&amp;"*")</f>
        <v>#DIV/0!</v>
      </c>
      <c r="K108" s="329" t="e">
        <f ca="1">COUNTIFS(Table2[Level of Review Required],"*"&amp;$AC$99&amp;"*",Table2[Date Notified (Adjusted)],"&gt;="&amp;K$26,Table2[Date Notified (Adjusted)],"&lt;"&amp;L$26,Table2[Date Review Decision Made],"",Table2[Calculated Location],"*"&amp;$D108&amp;"*")/COUNTIFS(Table2[Level of Review Required],"*"&amp;$AC$99&amp;"*",Table2[Date Notified (Adjusted)],"&gt;="&amp;K$26,Table2[Date Notified (Adjusted)],"&lt;"&amp;L$26,Table2[Calculated Location],"*"&amp;$D108&amp;"*")</f>
        <v>#DIV/0!</v>
      </c>
      <c r="L108" s="329" t="e">
        <f ca="1">COUNTIFS(Table2[Level of Review Required],"*"&amp;$AC$99&amp;"*",Table2[Date Notified (Adjusted)],"&gt;="&amp;L$26,Table2[Date Notified (Adjusted)],"&lt;"&amp;M$26,Table2[Date Review Decision Made],"",Table2[Calculated Location],"*"&amp;$D108&amp;"*")/COUNTIFS(Table2[Level of Review Required],"*"&amp;$AC$99&amp;"*",Table2[Date Notified (Adjusted)],"&gt;="&amp;L$26,Table2[Date Notified (Adjusted)],"&lt;"&amp;M$26,Table2[Calculated Location],"*"&amp;$D108&amp;"*")</f>
        <v>#DIV/0!</v>
      </c>
      <c r="M108" s="329" t="e">
        <f ca="1">COUNTIFS(Table2[Level of Review Required],"*"&amp;$AC$99&amp;"*",Table2[Date Notified (Adjusted)],"&gt;="&amp;M$26,Table2[Date Notified (Adjusted)],"&lt;"&amp;N$26,Table2[Date Review Decision Made],"",Table2[Calculated Location],"*"&amp;$D108&amp;"*")/COUNTIFS(Table2[Level of Review Required],"*"&amp;$AC$99&amp;"*",Table2[Date Notified (Adjusted)],"&gt;="&amp;M$26,Table2[Date Notified (Adjusted)],"&lt;"&amp;N$26,Table2[Calculated Location],"*"&amp;$D108&amp;"*")</f>
        <v>#DIV/0!</v>
      </c>
      <c r="N108" s="329" t="e">
        <f ca="1">COUNTIFS(Table2[Level of Review Required],"*"&amp;$AC$99&amp;"*",Table2[Date Notified (Adjusted)],"&gt;="&amp;N$26,Table2[Date Notified (Adjusted)],"&lt;"&amp;O$26,Table2[Date Review Decision Made],"",Table2[Calculated Location],"*"&amp;$D108&amp;"*")/COUNTIFS(Table2[Level of Review Required],"*"&amp;$AC$99&amp;"*",Table2[Date Notified (Adjusted)],"&gt;="&amp;N$26,Table2[Date Notified (Adjusted)],"&lt;"&amp;O$26,Table2[Calculated Location],"*"&amp;$D108&amp;"*")</f>
        <v>#DIV/0!</v>
      </c>
      <c r="O108" s="329" t="e">
        <f ca="1">COUNTIFS(Table2[Level of Review Required],"*"&amp;$AC$99&amp;"*",Table2[Date Notified (Adjusted)],"&gt;="&amp;O$26,Table2[Date Notified (Adjusted)],"&lt;"&amp;P$26,Table2[Date Review Decision Made],"",Table2[Calculated Location],"*"&amp;$D108&amp;"*")/COUNTIFS(Table2[Level of Review Required],"*"&amp;$AC$99&amp;"*",Table2[Date Notified (Adjusted)],"&gt;="&amp;O$26,Table2[Date Notified (Adjusted)],"&lt;"&amp;P$26,Table2[Calculated Location],"*"&amp;$D108&amp;"*")</f>
        <v>#DIV/0!</v>
      </c>
      <c r="P108" s="329" t="e">
        <f ca="1">COUNTIFS(Table2[Level of Review Required],"*"&amp;$AC$99&amp;"*",Table2[Date Notified (Adjusted)],"&gt;="&amp;P$26,Table2[Date Notified (Adjusted)],"&lt;"&amp;Q$26,Table2[Date Review Decision Made],"",Table2[Calculated Location],"*"&amp;$D108&amp;"*")/COUNTIFS(Table2[Level of Review Required],"*"&amp;$AC$99&amp;"*",Table2[Date Notified (Adjusted)],"&gt;="&amp;P$26,Table2[Date Notified (Adjusted)],"&lt;"&amp;Q$26,Table2[Calculated Location],"*"&amp;$D108&amp;"*")</f>
        <v>#DIV/0!</v>
      </c>
      <c r="Q108" s="329" t="e">
        <f ca="1">COUNTIFS(Table2[Level of Review Required],"*"&amp;$AC$99&amp;"*",Table2[Date Notified (Adjusted)],"&gt;="&amp;Q$26,Table2[Date Notified (Adjusted)],"&lt;"&amp;R$26,Table2[Date Review Decision Made],"",Table2[Calculated Location],"*"&amp;$D108&amp;"*")/COUNTIFS(Table2[Level of Review Required],"*"&amp;$AC$99&amp;"*",Table2[Date Notified (Adjusted)],"&gt;="&amp;Q$26,Table2[Date Notified (Adjusted)],"&lt;"&amp;R$26,Table2[Calculated Location],"*"&amp;$D108&amp;"*")</f>
        <v>#DIV/0!</v>
      </c>
      <c r="R108" s="329" t="e">
        <f ca="1">COUNTIFS(Table2[Level of Review Required],"*"&amp;$AC$99&amp;"*",Table2[Date Notified (Adjusted)],"&gt;="&amp;R$26,Table2[Date Notified (Adjusted)],"&lt;"&amp;S$26,Table2[Date Review Decision Made],"",Table2[Calculated Location],"*"&amp;$D108&amp;"*")/COUNTIFS(Table2[Level of Review Required],"*"&amp;$AC$99&amp;"*",Table2[Date Notified (Adjusted)],"&gt;="&amp;R$26,Table2[Date Notified (Adjusted)],"&lt;"&amp;S$26,Table2[Calculated Location],"*"&amp;$D108&amp;"*")</f>
        <v>#DIV/0!</v>
      </c>
      <c r="S108" s="329" t="e">
        <f ca="1">COUNTIFS(Table2[Level of Review Required],"*"&amp;$AC$99&amp;"*",Table2[Date Notified (Adjusted)],"&gt;="&amp;S$26,Table2[Date Notified (Adjusted)],"&lt;"&amp;T$26,Table2[Date Review Decision Made],"",Table2[Calculated Location],"*"&amp;$D108&amp;"*")/COUNTIFS(Table2[Level of Review Required],"*"&amp;$AC$99&amp;"*",Table2[Date Notified (Adjusted)],"&gt;="&amp;S$26,Table2[Date Notified (Adjusted)],"&lt;"&amp;T$26,Table2[Calculated Location],"*"&amp;$D108&amp;"*")</f>
        <v>#DIV/0!</v>
      </c>
      <c r="T108" s="329" t="e">
        <f ca="1">COUNTIFS(Table2[Level of Review Required],"*"&amp;$AC$99&amp;"*",Table2[Date Notified (Adjusted)],"&gt;="&amp;T$26,Table2[Date Notified (Adjusted)],"&lt;"&amp;U$26,Table2[Date Review Decision Made],"",Table2[Calculated Location],"*"&amp;$D108&amp;"*")/COUNTIFS(Table2[Level of Review Required],"*"&amp;$AC$99&amp;"*",Table2[Date Notified (Adjusted)],"&gt;="&amp;T$26,Table2[Date Notified (Adjusted)],"&lt;"&amp;U$26,Table2[Calculated Location],"*"&amp;$D108&amp;"*")</f>
        <v>#DIV/0!</v>
      </c>
      <c r="U108" s="13"/>
      <c r="V108" s="13"/>
      <c r="W108" s="253">
        <f ca="1">COUNTIFS(Table2[Level of Review Required],"*"&amp;$AC$99&amp;"*",Table2[Date Notified (Adjusted)],"&gt;="&amp;E$26,Table2[Date Notified (Adjusted)],"&lt;"&amp;U$26,Table2[Calculated Location],"*"&amp;$D108&amp;"*",Table2[Date Review Decision Made],"")</f>
        <v>0</v>
      </c>
      <c r="X108" s="254" t="e">
        <f t="shared" ref="X108:X117" ca="1" si="74">W108/Y108</f>
        <v>#DIV/0!</v>
      </c>
      <c r="Y108" s="368">
        <f ca="1">COUNTIFS(Table2[Level of Review Required],"*"&amp;$AC$99&amp;"*",Table2[Date Notified (Adjusted)],"&gt;="&amp;E$26,Table2[Date Notified (Adjusted)],"&lt;"&amp;U$26,Table2[Calculated Location],"*"&amp;$D108&amp;"*")</f>
        <v>0</v>
      </c>
    </row>
    <row r="109" spans="2:29" x14ac:dyDescent="0.25">
      <c r="B109" s="367" t="s">
        <v>106</v>
      </c>
      <c r="C109" s="13"/>
      <c r="D109" s="210" t="s">
        <v>125</v>
      </c>
      <c r="E109" s="328" t="e">
        <f ca="1">COUNTIFS(Table2[Level of Review Required],"*"&amp;$AC$99&amp;"*",Table2[Date Notified (Adjusted)],"&gt;="&amp;E$26,Table2[Date Notified (Adjusted)],"&lt;"&amp;F$26,Table2[Date Review Decision Made],"",Table2[Calculated Location],"*"&amp;$D109&amp;"*")/COUNTIFS(Table2[Level of Review Required],"*"&amp;$AC$99&amp;"*",Table2[Date Notified (Adjusted)],"&gt;="&amp;E$26,Table2[Date Notified (Adjusted)],"&lt;"&amp;F$26,Table2[Calculated Location],"*"&amp;$D109&amp;"*")</f>
        <v>#DIV/0!</v>
      </c>
      <c r="F109" s="329" t="e">
        <f ca="1">COUNTIFS(Table2[Level of Review Required],"*"&amp;$AC$99&amp;"*",Table2[Date Notified (Adjusted)],"&gt;="&amp;F$26,Table2[Date Notified (Adjusted)],"&lt;"&amp;G$26,Table2[Date Review Decision Made],"",Table2[Calculated Location],"*"&amp;$D109&amp;"*")/COUNTIFS(Table2[Level of Review Required],"*"&amp;$AC$99&amp;"*",Table2[Date Notified (Adjusted)],"&gt;="&amp;F$26,Table2[Date Notified (Adjusted)],"&lt;"&amp;G$26,Table2[Calculated Location],"*"&amp;$D109&amp;"*")</f>
        <v>#DIV/0!</v>
      </c>
      <c r="G109" s="329" t="e">
        <f ca="1">COUNTIFS(Table2[Level of Review Required],"*"&amp;$AC$99&amp;"*",Table2[Date Notified (Adjusted)],"&gt;="&amp;G$26,Table2[Date Notified (Adjusted)],"&lt;"&amp;H$26,Table2[Date Review Decision Made],"",Table2[Calculated Location],"*"&amp;$D109&amp;"*")/COUNTIFS(Table2[Level of Review Required],"*"&amp;$AC$99&amp;"*",Table2[Date Notified (Adjusted)],"&gt;="&amp;G$26,Table2[Date Notified (Adjusted)],"&lt;"&amp;H$26,Table2[Calculated Location],"*"&amp;$D109&amp;"*")</f>
        <v>#DIV/0!</v>
      </c>
      <c r="H109" s="329" t="e">
        <f ca="1">COUNTIFS(Table2[Level of Review Required],"*"&amp;$AC$99&amp;"*",Table2[Date Notified (Adjusted)],"&gt;="&amp;H$26,Table2[Date Notified (Adjusted)],"&lt;"&amp;I$26,Table2[Date Review Decision Made],"",Table2[Calculated Location],"*"&amp;$D109&amp;"*")/COUNTIFS(Table2[Level of Review Required],"*"&amp;$AC$99&amp;"*",Table2[Date Notified (Adjusted)],"&gt;="&amp;H$26,Table2[Date Notified (Adjusted)],"&lt;"&amp;I$26,Table2[Calculated Location],"*"&amp;$D109&amp;"*")</f>
        <v>#DIV/0!</v>
      </c>
      <c r="I109" s="329" t="e">
        <f ca="1">COUNTIFS(Table2[Level of Review Required],"*"&amp;$AC$99&amp;"*",Table2[Date Notified (Adjusted)],"&gt;="&amp;I$26,Table2[Date Notified (Adjusted)],"&lt;"&amp;J$26,Table2[Date Review Decision Made],"",Table2[Calculated Location],"*"&amp;$D109&amp;"*")/COUNTIFS(Table2[Level of Review Required],"*"&amp;$AC$99&amp;"*",Table2[Date Notified (Adjusted)],"&gt;="&amp;I$26,Table2[Date Notified (Adjusted)],"&lt;"&amp;J$26,Table2[Calculated Location],"*"&amp;$D109&amp;"*")</f>
        <v>#DIV/0!</v>
      </c>
      <c r="J109" s="329" t="e">
        <f ca="1">COUNTIFS(Table2[Level of Review Required],"*"&amp;$AC$99&amp;"*",Table2[Date Notified (Adjusted)],"&gt;="&amp;J$26,Table2[Date Notified (Adjusted)],"&lt;"&amp;K$26,Table2[Date Review Decision Made],"",Table2[Calculated Location],"*"&amp;$D109&amp;"*")/COUNTIFS(Table2[Level of Review Required],"*"&amp;$AC$99&amp;"*",Table2[Date Notified (Adjusted)],"&gt;="&amp;J$26,Table2[Date Notified (Adjusted)],"&lt;"&amp;K$26,Table2[Calculated Location],"*"&amp;$D109&amp;"*")</f>
        <v>#DIV/0!</v>
      </c>
      <c r="K109" s="329" t="e">
        <f ca="1">COUNTIFS(Table2[Level of Review Required],"*"&amp;$AC$99&amp;"*",Table2[Date Notified (Adjusted)],"&gt;="&amp;K$26,Table2[Date Notified (Adjusted)],"&lt;"&amp;L$26,Table2[Date Review Decision Made],"",Table2[Calculated Location],"*"&amp;$D109&amp;"*")/COUNTIFS(Table2[Level of Review Required],"*"&amp;$AC$99&amp;"*",Table2[Date Notified (Adjusted)],"&gt;="&amp;K$26,Table2[Date Notified (Adjusted)],"&lt;"&amp;L$26,Table2[Calculated Location],"*"&amp;$D109&amp;"*")</f>
        <v>#DIV/0!</v>
      </c>
      <c r="L109" s="329" t="e">
        <f ca="1">COUNTIFS(Table2[Level of Review Required],"*"&amp;$AC$99&amp;"*",Table2[Date Notified (Adjusted)],"&gt;="&amp;L$26,Table2[Date Notified (Adjusted)],"&lt;"&amp;M$26,Table2[Date Review Decision Made],"",Table2[Calculated Location],"*"&amp;$D109&amp;"*")/COUNTIFS(Table2[Level of Review Required],"*"&amp;$AC$99&amp;"*",Table2[Date Notified (Adjusted)],"&gt;="&amp;L$26,Table2[Date Notified (Adjusted)],"&lt;"&amp;M$26,Table2[Calculated Location],"*"&amp;$D109&amp;"*")</f>
        <v>#DIV/0!</v>
      </c>
      <c r="M109" s="329" t="e">
        <f ca="1">COUNTIFS(Table2[Level of Review Required],"*"&amp;$AC$99&amp;"*",Table2[Date Notified (Adjusted)],"&gt;="&amp;M$26,Table2[Date Notified (Adjusted)],"&lt;"&amp;N$26,Table2[Date Review Decision Made],"",Table2[Calculated Location],"*"&amp;$D109&amp;"*")/COUNTIFS(Table2[Level of Review Required],"*"&amp;$AC$99&amp;"*",Table2[Date Notified (Adjusted)],"&gt;="&amp;M$26,Table2[Date Notified (Adjusted)],"&lt;"&amp;N$26,Table2[Calculated Location],"*"&amp;$D109&amp;"*")</f>
        <v>#DIV/0!</v>
      </c>
      <c r="N109" s="329" t="e">
        <f ca="1">COUNTIFS(Table2[Level of Review Required],"*"&amp;$AC$99&amp;"*",Table2[Date Notified (Adjusted)],"&gt;="&amp;N$26,Table2[Date Notified (Adjusted)],"&lt;"&amp;O$26,Table2[Date Review Decision Made],"",Table2[Calculated Location],"*"&amp;$D109&amp;"*")/COUNTIFS(Table2[Level of Review Required],"*"&amp;$AC$99&amp;"*",Table2[Date Notified (Adjusted)],"&gt;="&amp;N$26,Table2[Date Notified (Adjusted)],"&lt;"&amp;O$26,Table2[Calculated Location],"*"&amp;$D109&amp;"*")</f>
        <v>#DIV/0!</v>
      </c>
      <c r="O109" s="329" t="e">
        <f ca="1">COUNTIFS(Table2[Level of Review Required],"*"&amp;$AC$99&amp;"*",Table2[Date Notified (Adjusted)],"&gt;="&amp;O$26,Table2[Date Notified (Adjusted)],"&lt;"&amp;P$26,Table2[Date Review Decision Made],"",Table2[Calculated Location],"*"&amp;$D109&amp;"*")/COUNTIFS(Table2[Level of Review Required],"*"&amp;$AC$99&amp;"*",Table2[Date Notified (Adjusted)],"&gt;="&amp;O$26,Table2[Date Notified (Adjusted)],"&lt;"&amp;P$26,Table2[Calculated Location],"*"&amp;$D109&amp;"*")</f>
        <v>#DIV/0!</v>
      </c>
      <c r="P109" s="329" t="e">
        <f ca="1">COUNTIFS(Table2[Level of Review Required],"*"&amp;$AC$99&amp;"*",Table2[Date Notified (Adjusted)],"&gt;="&amp;P$26,Table2[Date Notified (Adjusted)],"&lt;"&amp;Q$26,Table2[Date Review Decision Made],"",Table2[Calculated Location],"*"&amp;$D109&amp;"*")/COUNTIFS(Table2[Level of Review Required],"*"&amp;$AC$99&amp;"*",Table2[Date Notified (Adjusted)],"&gt;="&amp;P$26,Table2[Date Notified (Adjusted)],"&lt;"&amp;Q$26,Table2[Calculated Location],"*"&amp;$D109&amp;"*")</f>
        <v>#DIV/0!</v>
      </c>
      <c r="Q109" s="329" t="e">
        <f ca="1">COUNTIFS(Table2[Level of Review Required],"*"&amp;$AC$99&amp;"*",Table2[Date Notified (Adjusted)],"&gt;="&amp;Q$26,Table2[Date Notified (Adjusted)],"&lt;"&amp;R$26,Table2[Date Review Decision Made],"",Table2[Calculated Location],"*"&amp;$D109&amp;"*")/COUNTIFS(Table2[Level of Review Required],"*"&amp;$AC$99&amp;"*",Table2[Date Notified (Adjusted)],"&gt;="&amp;Q$26,Table2[Date Notified (Adjusted)],"&lt;"&amp;R$26,Table2[Calculated Location],"*"&amp;$D109&amp;"*")</f>
        <v>#DIV/0!</v>
      </c>
      <c r="R109" s="329" t="e">
        <f ca="1">COUNTIFS(Table2[Level of Review Required],"*"&amp;$AC$99&amp;"*",Table2[Date Notified (Adjusted)],"&gt;="&amp;R$26,Table2[Date Notified (Adjusted)],"&lt;"&amp;S$26,Table2[Date Review Decision Made],"",Table2[Calculated Location],"*"&amp;$D109&amp;"*")/COUNTIFS(Table2[Level of Review Required],"*"&amp;$AC$99&amp;"*",Table2[Date Notified (Adjusted)],"&gt;="&amp;R$26,Table2[Date Notified (Adjusted)],"&lt;"&amp;S$26,Table2[Calculated Location],"*"&amp;$D109&amp;"*")</f>
        <v>#DIV/0!</v>
      </c>
      <c r="S109" s="329" t="e">
        <f ca="1">COUNTIFS(Table2[Level of Review Required],"*"&amp;$AC$99&amp;"*",Table2[Date Notified (Adjusted)],"&gt;="&amp;S$26,Table2[Date Notified (Adjusted)],"&lt;"&amp;T$26,Table2[Date Review Decision Made],"",Table2[Calculated Location],"*"&amp;$D109&amp;"*")/COUNTIFS(Table2[Level of Review Required],"*"&amp;$AC$99&amp;"*",Table2[Date Notified (Adjusted)],"&gt;="&amp;S$26,Table2[Date Notified (Adjusted)],"&lt;"&amp;T$26,Table2[Calculated Location],"*"&amp;$D109&amp;"*")</f>
        <v>#DIV/0!</v>
      </c>
      <c r="T109" s="329" t="e">
        <f ca="1">COUNTIFS(Table2[Level of Review Required],"*"&amp;$AC$99&amp;"*",Table2[Date Notified (Adjusted)],"&gt;="&amp;T$26,Table2[Date Notified (Adjusted)],"&lt;"&amp;U$26,Table2[Date Review Decision Made],"",Table2[Calculated Location],"*"&amp;$D109&amp;"*")/COUNTIFS(Table2[Level of Review Required],"*"&amp;$AC$99&amp;"*",Table2[Date Notified (Adjusted)],"&gt;="&amp;T$26,Table2[Date Notified (Adjusted)],"&lt;"&amp;U$26,Table2[Calculated Location],"*"&amp;$D109&amp;"*")</f>
        <v>#DIV/0!</v>
      </c>
      <c r="U109" s="13"/>
      <c r="V109" s="13"/>
      <c r="W109" s="253">
        <f ca="1">COUNTIFS(Table2[Level of Review Required],"*"&amp;$AC$99&amp;"*",Table2[Date Notified (Adjusted)],"&gt;="&amp;E$26,Table2[Date Notified (Adjusted)],"&lt;"&amp;U$26,Table2[Calculated Location],"*"&amp;$D109&amp;"*",Table2[Date Review Decision Made],"")</f>
        <v>0</v>
      </c>
      <c r="X109" s="254" t="e">
        <f t="shared" ca="1" si="74"/>
        <v>#DIV/0!</v>
      </c>
      <c r="Y109" s="368">
        <f ca="1">COUNTIFS(Table2[Level of Review Required],"*"&amp;$AC$99&amp;"*",Table2[Date Notified (Adjusted)],"&gt;="&amp;E$26,Table2[Date Notified (Adjusted)],"&lt;"&amp;U$26,Table2[Calculated Location],"*"&amp;$D109&amp;"*")</f>
        <v>0</v>
      </c>
    </row>
    <row r="110" spans="2:29" x14ac:dyDescent="0.25">
      <c r="B110" s="367" t="s">
        <v>107</v>
      </c>
      <c r="C110" s="13"/>
      <c r="D110" s="210" t="s">
        <v>126</v>
      </c>
      <c r="E110" s="328" t="e">
        <f ca="1">COUNTIFS(Table2[Level of Review Required],"*"&amp;$AC$99&amp;"*",Table2[Date Notified (Adjusted)],"&gt;="&amp;E$26,Table2[Date Notified (Adjusted)],"&lt;"&amp;F$26,Table2[Date Review Decision Made],"",Table2[Calculated Location],"*"&amp;$D110&amp;"*")/COUNTIFS(Table2[Level of Review Required],"*"&amp;$AC$99&amp;"*",Table2[Date Notified (Adjusted)],"&gt;="&amp;E$26,Table2[Date Notified (Adjusted)],"&lt;"&amp;F$26,Table2[Calculated Location],"*"&amp;$D110&amp;"*")</f>
        <v>#DIV/0!</v>
      </c>
      <c r="F110" s="329" t="e">
        <f ca="1">COUNTIFS(Table2[Level of Review Required],"*"&amp;$AC$99&amp;"*",Table2[Date Notified (Adjusted)],"&gt;="&amp;F$26,Table2[Date Notified (Adjusted)],"&lt;"&amp;G$26,Table2[Date Review Decision Made],"",Table2[Calculated Location],"*"&amp;$D110&amp;"*")/COUNTIFS(Table2[Level of Review Required],"*"&amp;$AC$99&amp;"*",Table2[Date Notified (Adjusted)],"&gt;="&amp;F$26,Table2[Date Notified (Adjusted)],"&lt;"&amp;G$26,Table2[Calculated Location],"*"&amp;$D110&amp;"*")</f>
        <v>#DIV/0!</v>
      </c>
      <c r="G110" s="329" t="e">
        <f ca="1">COUNTIFS(Table2[Level of Review Required],"*"&amp;$AC$99&amp;"*",Table2[Date Notified (Adjusted)],"&gt;="&amp;G$26,Table2[Date Notified (Adjusted)],"&lt;"&amp;H$26,Table2[Date Review Decision Made],"",Table2[Calculated Location],"*"&amp;$D110&amp;"*")/COUNTIFS(Table2[Level of Review Required],"*"&amp;$AC$99&amp;"*",Table2[Date Notified (Adjusted)],"&gt;="&amp;G$26,Table2[Date Notified (Adjusted)],"&lt;"&amp;H$26,Table2[Calculated Location],"*"&amp;$D110&amp;"*")</f>
        <v>#DIV/0!</v>
      </c>
      <c r="H110" s="329" t="e">
        <f ca="1">COUNTIFS(Table2[Level of Review Required],"*"&amp;$AC$99&amp;"*",Table2[Date Notified (Adjusted)],"&gt;="&amp;H$26,Table2[Date Notified (Adjusted)],"&lt;"&amp;I$26,Table2[Date Review Decision Made],"",Table2[Calculated Location],"*"&amp;$D110&amp;"*")/COUNTIFS(Table2[Level of Review Required],"*"&amp;$AC$99&amp;"*",Table2[Date Notified (Adjusted)],"&gt;="&amp;H$26,Table2[Date Notified (Adjusted)],"&lt;"&amp;I$26,Table2[Calculated Location],"*"&amp;$D110&amp;"*")</f>
        <v>#DIV/0!</v>
      </c>
      <c r="I110" s="329" t="e">
        <f ca="1">COUNTIFS(Table2[Level of Review Required],"*"&amp;$AC$99&amp;"*",Table2[Date Notified (Adjusted)],"&gt;="&amp;I$26,Table2[Date Notified (Adjusted)],"&lt;"&amp;J$26,Table2[Date Review Decision Made],"",Table2[Calculated Location],"*"&amp;$D110&amp;"*")/COUNTIFS(Table2[Level of Review Required],"*"&amp;$AC$99&amp;"*",Table2[Date Notified (Adjusted)],"&gt;="&amp;I$26,Table2[Date Notified (Adjusted)],"&lt;"&amp;J$26,Table2[Calculated Location],"*"&amp;$D110&amp;"*")</f>
        <v>#DIV/0!</v>
      </c>
      <c r="J110" s="329" t="e">
        <f ca="1">COUNTIFS(Table2[Level of Review Required],"*"&amp;$AC$99&amp;"*",Table2[Date Notified (Adjusted)],"&gt;="&amp;J$26,Table2[Date Notified (Adjusted)],"&lt;"&amp;K$26,Table2[Date Review Decision Made],"",Table2[Calculated Location],"*"&amp;$D110&amp;"*")/COUNTIFS(Table2[Level of Review Required],"*"&amp;$AC$99&amp;"*",Table2[Date Notified (Adjusted)],"&gt;="&amp;J$26,Table2[Date Notified (Adjusted)],"&lt;"&amp;K$26,Table2[Calculated Location],"*"&amp;$D110&amp;"*")</f>
        <v>#DIV/0!</v>
      </c>
      <c r="K110" s="329" t="e">
        <f ca="1">COUNTIFS(Table2[Level of Review Required],"*"&amp;$AC$99&amp;"*",Table2[Date Notified (Adjusted)],"&gt;="&amp;K$26,Table2[Date Notified (Adjusted)],"&lt;"&amp;L$26,Table2[Date Review Decision Made],"",Table2[Calculated Location],"*"&amp;$D110&amp;"*")/COUNTIFS(Table2[Level of Review Required],"*"&amp;$AC$99&amp;"*",Table2[Date Notified (Adjusted)],"&gt;="&amp;K$26,Table2[Date Notified (Adjusted)],"&lt;"&amp;L$26,Table2[Calculated Location],"*"&amp;$D110&amp;"*")</f>
        <v>#DIV/0!</v>
      </c>
      <c r="L110" s="329" t="e">
        <f ca="1">COUNTIFS(Table2[Level of Review Required],"*"&amp;$AC$99&amp;"*",Table2[Date Notified (Adjusted)],"&gt;="&amp;L$26,Table2[Date Notified (Adjusted)],"&lt;"&amp;M$26,Table2[Date Review Decision Made],"",Table2[Calculated Location],"*"&amp;$D110&amp;"*")/COUNTIFS(Table2[Level of Review Required],"*"&amp;$AC$99&amp;"*",Table2[Date Notified (Adjusted)],"&gt;="&amp;L$26,Table2[Date Notified (Adjusted)],"&lt;"&amp;M$26,Table2[Calculated Location],"*"&amp;$D110&amp;"*")</f>
        <v>#DIV/0!</v>
      </c>
      <c r="M110" s="329" t="e">
        <f ca="1">COUNTIFS(Table2[Level of Review Required],"*"&amp;$AC$99&amp;"*",Table2[Date Notified (Adjusted)],"&gt;="&amp;M$26,Table2[Date Notified (Adjusted)],"&lt;"&amp;N$26,Table2[Date Review Decision Made],"",Table2[Calculated Location],"*"&amp;$D110&amp;"*")/COUNTIFS(Table2[Level of Review Required],"*"&amp;$AC$99&amp;"*",Table2[Date Notified (Adjusted)],"&gt;="&amp;M$26,Table2[Date Notified (Adjusted)],"&lt;"&amp;N$26,Table2[Calculated Location],"*"&amp;$D110&amp;"*")</f>
        <v>#DIV/0!</v>
      </c>
      <c r="N110" s="329" t="e">
        <f ca="1">COUNTIFS(Table2[Level of Review Required],"*"&amp;$AC$99&amp;"*",Table2[Date Notified (Adjusted)],"&gt;="&amp;N$26,Table2[Date Notified (Adjusted)],"&lt;"&amp;O$26,Table2[Date Review Decision Made],"",Table2[Calculated Location],"*"&amp;$D110&amp;"*")/COUNTIFS(Table2[Level of Review Required],"*"&amp;$AC$99&amp;"*",Table2[Date Notified (Adjusted)],"&gt;="&amp;N$26,Table2[Date Notified (Adjusted)],"&lt;"&amp;O$26,Table2[Calculated Location],"*"&amp;$D110&amp;"*")</f>
        <v>#DIV/0!</v>
      </c>
      <c r="O110" s="329" t="e">
        <f ca="1">COUNTIFS(Table2[Level of Review Required],"*"&amp;$AC$99&amp;"*",Table2[Date Notified (Adjusted)],"&gt;="&amp;O$26,Table2[Date Notified (Adjusted)],"&lt;"&amp;P$26,Table2[Date Review Decision Made],"",Table2[Calculated Location],"*"&amp;$D110&amp;"*")/COUNTIFS(Table2[Level of Review Required],"*"&amp;$AC$99&amp;"*",Table2[Date Notified (Adjusted)],"&gt;="&amp;O$26,Table2[Date Notified (Adjusted)],"&lt;"&amp;P$26,Table2[Calculated Location],"*"&amp;$D110&amp;"*")</f>
        <v>#DIV/0!</v>
      </c>
      <c r="P110" s="329" t="e">
        <f ca="1">COUNTIFS(Table2[Level of Review Required],"*"&amp;$AC$99&amp;"*",Table2[Date Notified (Adjusted)],"&gt;="&amp;P$26,Table2[Date Notified (Adjusted)],"&lt;"&amp;Q$26,Table2[Date Review Decision Made],"",Table2[Calculated Location],"*"&amp;$D110&amp;"*")/COUNTIFS(Table2[Level of Review Required],"*"&amp;$AC$99&amp;"*",Table2[Date Notified (Adjusted)],"&gt;="&amp;P$26,Table2[Date Notified (Adjusted)],"&lt;"&amp;Q$26,Table2[Calculated Location],"*"&amp;$D110&amp;"*")</f>
        <v>#DIV/0!</v>
      </c>
      <c r="Q110" s="329" t="e">
        <f ca="1">COUNTIFS(Table2[Level of Review Required],"*"&amp;$AC$99&amp;"*",Table2[Date Notified (Adjusted)],"&gt;="&amp;Q$26,Table2[Date Notified (Adjusted)],"&lt;"&amp;R$26,Table2[Date Review Decision Made],"",Table2[Calculated Location],"*"&amp;$D110&amp;"*")/COUNTIFS(Table2[Level of Review Required],"*"&amp;$AC$99&amp;"*",Table2[Date Notified (Adjusted)],"&gt;="&amp;Q$26,Table2[Date Notified (Adjusted)],"&lt;"&amp;R$26,Table2[Calculated Location],"*"&amp;$D110&amp;"*")</f>
        <v>#DIV/0!</v>
      </c>
      <c r="R110" s="329" t="e">
        <f ca="1">COUNTIFS(Table2[Level of Review Required],"*"&amp;$AC$99&amp;"*",Table2[Date Notified (Adjusted)],"&gt;="&amp;R$26,Table2[Date Notified (Adjusted)],"&lt;"&amp;S$26,Table2[Date Review Decision Made],"",Table2[Calculated Location],"*"&amp;$D110&amp;"*")/COUNTIFS(Table2[Level of Review Required],"*"&amp;$AC$99&amp;"*",Table2[Date Notified (Adjusted)],"&gt;="&amp;R$26,Table2[Date Notified (Adjusted)],"&lt;"&amp;S$26,Table2[Calculated Location],"*"&amp;$D110&amp;"*")</f>
        <v>#DIV/0!</v>
      </c>
      <c r="S110" s="329" t="e">
        <f ca="1">COUNTIFS(Table2[Level of Review Required],"*"&amp;$AC$99&amp;"*",Table2[Date Notified (Adjusted)],"&gt;="&amp;S$26,Table2[Date Notified (Adjusted)],"&lt;"&amp;T$26,Table2[Date Review Decision Made],"",Table2[Calculated Location],"*"&amp;$D110&amp;"*")/COUNTIFS(Table2[Level of Review Required],"*"&amp;$AC$99&amp;"*",Table2[Date Notified (Adjusted)],"&gt;="&amp;S$26,Table2[Date Notified (Adjusted)],"&lt;"&amp;T$26,Table2[Calculated Location],"*"&amp;$D110&amp;"*")</f>
        <v>#DIV/0!</v>
      </c>
      <c r="T110" s="329" t="e">
        <f ca="1">COUNTIFS(Table2[Level of Review Required],"*"&amp;$AC$99&amp;"*",Table2[Date Notified (Adjusted)],"&gt;="&amp;T$26,Table2[Date Notified (Adjusted)],"&lt;"&amp;U$26,Table2[Date Review Decision Made],"",Table2[Calculated Location],"*"&amp;$D110&amp;"*")/COUNTIFS(Table2[Level of Review Required],"*"&amp;$AC$99&amp;"*",Table2[Date Notified (Adjusted)],"&gt;="&amp;T$26,Table2[Date Notified (Adjusted)],"&lt;"&amp;U$26,Table2[Calculated Location],"*"&amp;$D110&amp;"*")</f>
        <v>#DIV/0!</v>
      </c>
      <c r="U110" s="13"/>
      <c r="V110" s="13"/>
      <c r="W110" s="253">
        <f ca="1">COUNTIFS(Table2[Level of Review Required],"*"&amp;$AC$99&amp;"*",Table2[Date Notified (Adjusted)],"&gt;="&amp;E$26,Table2[Date Notified (Adjusted)],"&lt;"&amp;U$26,Table2[Calculated Location],"*"&amp;$D110&amp;"*",Table2[Date Review Decision Made],"")</f>
        <v>0</v>
      </c>
      <c r="X110" s="254" t="e">
        <f t="shared" ca="1" si="74"/>
        <v>#DIV/0!</v>
      </c>
      <c r="Y110" s="368">
        <f ca="1">COUNTIFS(Table2[Level of Review Required],"*"&amp;$AC$99&amp;"*",Table2[Date Notified (Adjusted)],"&gt;="&amp;E$26,Table2[Date Notified (Adjusted)],"&lt;"&amp;U$26,Table2[Calculated Location],"*"&amp;$D110&amp;"*")</f>
        <v>0</v>
      </c>
    </row>
    <row r="111" spans="2:29" x14ac:dyDescent="0.25">
      <c r="B111" s="367" t="s">
        <v>108</v>
      </c>
      <c r="C111" s="13"/>
      <c r="D111" s="210" t="s">
        <v>127</v>
      </c>
      <c r="E111" s="328" t="e">
        <f ca="1">COUNTIFS(Table2[Level of Review Required],"*"&amp;$AC$99&amp;"*",Table2[Date Notified (Adjusted)],"&gt;="&amp;E$26,Table2[Date Notified (Adjusted)],"&lt;"&amp;F$26,Table2[Date Review Decision Made],"",Table2[Calculated Location],"*"&amp;$D111&amp;"*")/COUNTIFS(Table2[Level of Review Required],"*"&amp;$AC$99&amp;"*",Table2[Date Notified (Adjusted)],"&gt;="&amp;E$26,Table2[Date Notified (Adjusted)],"&lt;"&amp;F$26,Table2[Calculated Location],"*"&amp;$D111&amp;"*")</f>
        <v>#DIV/0!</v>
      </c>
      <c r="F111" s="329" t="e">
        <f ca="1">COUNTIFS(Table2[Level of Review Required],"*"&amp;$AC$99&amp;"*",Table2[Date Notified (Adjusted)],"&gt;="&amp;F$26,Table2[Date Notified (Adjusted)],"&lt;"&amp;G$26,Table2[Date Review Decision Made],"",Table2[Calculated Location],"*"&amp;$D111&amp;"*")/COUNTIFS(Table2[Level of Review Required],"*"&amp;$AC$99&amp;"*",Table2[Date Notified (Adjusted)],"&gt;="&amp;F$26,Table2[Date Notified (Adjusted)],"&lt;"&amp;G$26,Table2[Calculated Location],"*"&amp;$D111&amp;"*")</f>
        <v>#DIV/0!</v>
      </c>
      <c r="G111" s="329" t="e">
        <f ca="1">COUNTIFS(Table2[Level of Review Required],"*"&amp;$AC$99&amp;"*",Table2[Date Notified (Adjusted)],"&gt;="&amp;G$26,Table2[Date Notified (Adjusted)],"&lt;"&amp;H$26,Table2[Date Review Decision Made],"",Table2[Calculated Location],"*"&amp;$D111&amp;"*")/COUNTIFS(Table2[Level of Review Required],"*"&amp;$AC$99&amp;"*",Table2[Date Notified (Adjusted)],"&gt;="&amp;G$26,Table2[Date Notified (Adjusted)],"&lt;"&amp;H$26,Table2[Calculated Location],"*"&amp;$D111&amp;"*")</f>
        <v>#DIV/0!</v>
      </c>
      <c r="H111" s="329" t="e">
        <f ca="1">COUNTIFS(Table2[Level of Review Required],"*"&amp;$AC$99&amp;"*",Table2[Date Notified (Adjusted)],"&gt;="&amp;H$26,Table2[Date Notified (Adjusted)],"&lt;"&amp;I$26,Table2[Date Review Decision Made],"",Table2[Calculated Location],"*"&amp;$D111&amp;"*")/COUNTIFS(Table2[Level of Review Required],"*"&amp;$AC$99&amp;"*",Table2[Date Notified (Adjusted)],"&gt;="&amp;H$26,Table2[Date Notified (Adjusted)],"&lt;"&amp;I$26,Table2[Calculated Location],"*"&amp;$D111&amp;"*")</f>
        <v>#DIV/0!</v>
      </c>
      <c r="I111" s="329" t="e">
        <f ca="1">COUNTIFS(Table2[Level of Review Required],"*"&amp;$AC$99&amp;"*",Table2[Date Notified (Adjusted)],"&gt;="&amp;I$26,Table2[Date Notified (Adjusted)],"&lt;"&amp;J$26,Table2[Date Review Decision Made],"",Table2[Calculated Location],"*"&amp;$D111&amp;"*")/COUNTIFS(Table2[Level of Review Required],"*"&amp;$AC$99&amp;"*",Table2[Date Notified (Adjusted)],"&gt;="&amp;I$26,Table2[Date Notified (Adjusted)],"&lt;"&amp;J$26,Table2[Calculated Location],"*"&amp;$D111&amp;"*")</f>
        <v>#DIV/0!</v>
      </c>
      <c r="J111" s="329" t="e">
        <f ca="1">COUNTIFS(Table2[Level of Review Required],"*"&amp;$AC$99&amp;"*",Table2[Date Notified (Adjusted)],"&gt;="&amp;J$26,Table2[Date Notified (Adjusted)],"&lt;"&amp;K$26,Table2[Date Review Decision Made],"",Table2[Calculated Location],"*"&amp;$D111&amp;"*")/COUNTIFS(Table2[Level of Review Required],"*"&amp;$AC$99&amp;"*",Table2[Date Notified (Adjusted)],"&gt;="&amp;J$26,Table2[Date Notified (Adjusted)],"&lt;"&amp;K$26,Table2[Calculated Location],"*"&amp;$D111&amp;"*")</f>
        <v>#DIV/0!</v>
      </c>
      <c r="K111" s="329" t="e">
        <f ca="1">COUNTIFS(Table2[Level of Review Required],"*"&amp;$AC$99&amp;"*",Table2[Date Notified (Adjusted)],"&gt;="&amp;K$26,Table2[Date Notified (Adjusted)],"&lt;"&amp;L$26,Table2[Date Review Decision Made],"",Table2[Calculated Location],"*"&amp;$D111&amp;"*")/COUNTIFS(Table2[Level of Review Required],"*"&amp;$AC$99&amp;"*",Table2[Date Notified (Adjusted)],"&gt;="&amp;K$26,Table2[Date Notified (Adjusted)],"&lt;"&amp;L$26,Table2[Calculated Location],"*"&amp;$D111&amp;"*")</f>
        <v>#DIV/0!</v>
      </c>
      <c r="L111" s="329" t="e">
        <f ca="1">COUNTIFS(Table2[Level of Review Required],"*"&amp;$AC$99&amp;"*",Table2[Date Notified (Adjusted)],"&gt;="&amp;L$26,Table2[Date Notified (Adjusted)],"&lt;"&amp;M$26,Table2[Date Review Decision Made],"",Table2[Calculated Location],"*"&amp;$D111&amp;"*")/COUNTIFS(Table2[Level of Review Required],"*"&amp;$AC$99&amp;"*",Table2[Date Notified (Adjusted)],"&gt;="&amp;L$26,Table2[Date Notified (Adjusted)],"&lt;"&amp;M$26,Table2[Calculated Location],"*"&amp;$D111&amp;"*")</f>
        <v>#DIV/0!</v>
      </c>
      <c r="M111" s="329" t="e">
        <f ca="1">COUNTIFS(Table2[Level of Review Required],"*"&amp;$AC$99&amp;"*",Table2[Date Notified (Adjusted)],"&gt;="&amp;M$26,Table2[Date Notified (Adjusted)],"&lt;"&amp;N$26,Table2[Date Review Decision Made],"",Table2[Calculated Location],"*"&amp;$D111&amp;"*")/COUNTIFS(Table2[Level of Review Required],"*"&amp;$AC$99&amp;"*",Table2[Date Notified (Adjusted)],"&gt;="&amp;M$26,Table2[Date Notified (Adjusted)],"&lt;"&amp;N$26,Table2[Calculated Location],"*"&amp;$D111&amp;"*")</f>
        <v>#DIV/0!</v>
      </c>
      <c r="N111" s="329" t="e">
        <f ca="1">COUNTIFS(Table2[Level of Review Required],"*"&amp;$AC$99&amp;"*",Table2[Date Notified (Adjusted)],"&gt;="&amp;N$26,Table2[Date Notified (Adjusted)],"&lt;"&amp;O$26,Table2[Date Review Decision Made],"",Table2[Calculated Location],"*"&amp;$D111&amp;"*")/COUNTIFS(Table2[Level of Review Required],"*"&amp;$AC$99&amp;"*",Table2[Date Notified (Adjusted)],"&gt;="&amp;N$26,Table2[Date Notified (Adjusted)],"&lt;"&amp;O$26,Table2[Calculated Location],"*"&amp;$D111&amp;"*")</f>
        <v>#DIV/0!</v>
      </c>
      <c r="O111" s="329" t="e">
        <f ca="1">COUNTIFS(Table2[Level of Review Required],"*"&amp;$AC$99&amp;"*",Table2[Date Notified (Adjusted)],"&gt;="&amp;O$26,Table2[Date Notified (Adjusted)],"&lt;"&amp;P$26,Table2[Date Review Decision Made],"",Table2[Calculated Location],"*"&amp;$D111&amp;"*")/COUNTIFS(Table2[Level of Review Required],"*"&amp;$AC$99&amp;"*",Table2[Date Notified (Adjusted)],"&gt;="&amp;O$26,Table2[Date Notified (Adjusted)],"&lt;"&amp;P$26,Table2[Calculated Location],"*"&amp;$D111&amp;"*")</f>
        <v>#DIV/0!</v>
      </c>
      <c r="P111" s="329" t="e">
        <f ca="1">COUNTIFS(Table2[Level of Review Required],"*"&amp;$AC$99&amp;"*",Table2[Date Notified (Adjusted)],"&gt;="&amp;P$26,Table2[Date Notified (Adjusted)],"&lt;"&amp;Q$26,Table2[Date Review Decision Made],"",Table2[Calculated Location],"*"&amp;$D111&amp;"*")/COUNTIFS(Table2[Level of Review Required],"*"&amp;$AC$99&amp;"*",Table2[Date Notified (Adjusted)],"&gt;="&amp;P$26,Table2[Date Notified (Adjusted)],"&lt;"&amp;Q$26,Table2[Calculated Location],"*"&amp;$D111&amp;"*")</f>
        <v>#DIV/0!</v>
      </c>
      <c r="Q111" s="329" t="e">
        <f ca="1">COUNTIFS(Table2[Level of Review Required],"*"&amp;$AC$99&amp;"*",Table2[Date Notified (Adjusted)],"&gt;="&amp;Q$26,Table2[Date Notified (Adjusted)],"&lt;"&amp;R$26,Table2[Date Review Decision Made],"",Table2[Calculated Location],"*"&amp;$D111&amp;"*")/COUNTIFS(Table2[Level of Review Required],"*"&amp;$AC$99&amp;"*",Table2[Date Notified (Adjusted)],"&gt;="&amp;Q$26,Table2[Date Notified (Adjusted)],"&lt;"&amp;R$26,Table2[Calculated Location],"*"&amp;$D111&amp;"*")</f>
        <v>#DIV/0!</v>
      </c>
      <c r="R111" s="329" t="e">
        <f ca="1">COUNTIFS(Table2[Level of Review Required],"*"&amp;$AC$99&amp;"*",Table2[Date Notified (Adjusted)],"&gt;="&amp;R$26,Table2[Date Notified (Adjusted)],"&lt;"&amp;S$26,Table2[Date Review Decision Made],"",Table2[Calculated Location],"*"&amp;$D111&amp;"*")/COUNTIFS(Table2[Level of Review Required],"*"&amp;$AC$99&amp;"*",Table2[Date Notified (Adjusted)],"&gt;="&amp;R$26,Table2[Date Notified (Adjusted)],"&lt;"&amp;S$26,Table2[Calculated Location],"*"&amp;$D111&amp;"*")</f>
        <v>#DIV/0!</v>
      </c>
      <c r="S111" s="329" t="e">
        <f ca="1">COUNTIFS(Table2[Level of Review Required],"*"&amp;$AC$99&amp;"*",Table2[Date Notified (Adjusted)],"&gt;="&amp;S$26,Table2[Date Notified (Adjusted)],"&lt;"&amp;T$26,Table2[Date Review Decision Made],"",Table2[Calculated Location],"*"&amp;$D111&amp;"*")/COUNTIFS(Table2[Level of Review Required],"*"&amp;$AC$99&amp;"*",Table2[Date Notified (Adjusted)],"&gt;="&amp;S$26,Table2[Date Notified (Adjusted)],"&lt;"&amp;T$26,Table2[Calculated Location],"*"&amp;$D111&amp;"*")</f>
        <v>#DIV/0!</v>
      </c>
      <c r="T111" s="329" t="e">
        <f ca="1">COUNTIFS(Table2[Level of Review Required],"*"&amp;$AC$99&amp;"*",Table2[Date Notified (Adjusted)],"&gt;="&amp;T$26,Table2[Date Notified (Adjusted)],"&lt;"&amp;U$26,Table2[Date Review Decision Made],"",Table2[Calculated Location],"*"&amp;$D111&amp;"*")/COUNTIFS(Table2[Level of Review Required],"*"&amp;$AC$99&amp;"*",Table2[Date Notified (Adjusted)],"&gt;="&amp;T$26,Table2[Date Notified (Adjusted)],"&lt;"&amp;U$26,Table2[Calculated Location],"*"&amp;$D111&amp;"*")</f>
        <v>#DIV/0!</v>
      </c>
      <c r="U111" s="13"/>
      <c r="V111" s="13"/>
      <c r="W111" s="253">
        <f ca="1">COUNTIFS(Table2[Level of Review Required],"*"&amp;$AC$99&amp;"*",Table2[Date Notified (Adjusted)],"&gt;="&amp;E$26,Table2[Date Notified (Adjusted)],"&lt;"&amp;U$26,Table2[Calculated Location],"*"&amp;$D111&amp;"*",Table2[Date Review Decision Made],"")</f>
        <v>0</v>
      </c>
      <c r="X111" s="254" t="e">
        <f t="shared" ca="1" si="74"/>
        <v>#DIV/0!</v>
      </c>
      <c r="Y111" s="368">
        <f ca="1">COUNTIFS(Table2[Level of Review Required],"*"&amp;$AC$99&amp;"*",Table2[Date Notified (Adjusted)],"&gt;="&amp;E$26,Table2[Date Notified (Adjusted)],"&lt;"&amp;U$26,Table2[Calculated Location],"*"&amp;$D111&amp;"*")</f>
        <v>0</v>
      </c>
    </row>
    <row r="112" spans="2:29" x14ac:dyDescent="0.25">
      <c r="B112" s="367" t="s">
        <v>109</v>
      </c>
      <c r="C112" s="13"/>
      <c r="D112" s="210" t="s">
        <v>128</v>
      </c>
      <c r="E112" s="328" t="e">
        <f ca="1">COUNTIFS(Table2[Level of Review Required],"*"&amp;$AC$99&amp;"*",Table2[Date Notified (Adjusted)],"&gt;="&amp;E$26,Table2[Date Notified (Adjusted)],"&lt;"&amp;F$26,Table2[Date Review Decision Made],"",Table2[Calculated Location],"*"&amp;$D112&amp;"*")/COUNTIFS(Table2[Level of Review Required],"*"&amp;$AC$99&amp;"*",Table2[Date Notified (Adjusted)],"&gt;="&amp;E$26,Table2[Date Notified (Adjusted)],"&lt;"&amp;F$26,Table2[Calculated Location],"*"&amp;$D112&amp;"*")</f>
        <v>#DIV/0!</v>
      </c>
      <c r="F112" s="329" t="e">
        <f ca="1">COUNTIFS(Table2[Level of Review Required],"*"&amp;$AC$99&amp;"*",Table2[Date Notified (Adjusted)],"&gt;="&amp;F$26,Table2[Date Notified (Adjusted)],"&lt;"&amp;G$26,Table2[Date Review Decision Made],"",Table2[Calculated Location],"*"&amp;$D112&amp;"*")/COUNTIFS(Table2[Level of Review Required],"*"&amp;$AC$99&amp;"*",Table2[Date Notified (Adjusted)],"&gt;="&amp;F$26,Table2[Date Notified (Adjusted)],"&lt;"&amp;G$26,Table2[Calculated Location],"*"&amp;$D112&amp;"*")</f>
        <v>#DIV/0!</v>
      </c>
      <c r="G112" s="329" t="e">
        <f ca="1">COUNTIFS(Table2[Level of Review Required],"*"&amp;$AC$99&amp;"*",Table2[Date Notified (Adjusted)],"&gt;="&amp;G$26,Table2[Date Notified (Adjusted)],"&lt;"&amp;H$26,Table2[Date Review Decision Made],"",Table2[Calculated Location],"*"&amp;$D112&amp;"*")/COUNTIFS(Table2[Level of Review Required],"*"&amp;$AC$99&amp;"*",Table2[Date Notified (Adjusted)],"&gt;="&amp;G$26,Table2[Date Notified (Adjusted)],"&lt;"&amp;H$26,Table2[Calculated Location],"*"&amp;$D112&amp;"*")</f>
        <v>#DIV/0!</v>
      </c>
      <c r="H112" s="329" t="e">
        <f ca="1">COUNTIFS(Table2[Level of Review Required],"*"&amp;$AC$99&amp;"*",Table2[Date Notified (Adjusted)],"&gt;="&amp;H$26,Table2[Date Notified (Adjusted)],"&lt;"&amp;I$26,Table2[Date Review Decision Made],"",Table2[Calculated Location],"*"&amp;$D112&amp;"*")/COUNTIFS(Table2[Level of Review Required],"*"&amp;$AC$99&amp;"*",Table2[Date Notified (Adjusted)],"&gt;="&amp;H$26,Table2[Date Notified (Adjusted)],"&lt;"&amp;I$26,Table2[Calculated Location],"*"&amp;$D112&amp;"*")</f>
        <v>#DIV/0!</v>
      </c>
      <c r="I112" s="329" t="e">
        <f ca="1">COUNTIFS(Table2[Level of Review Required],"*"&amp;$AC$99&amp;"*",Table2[Date Notified (Adjusted)],"&gt;="&amp;I$26,Table2[Date Notified (Adjusted)],"&lt;"&amp;J$26,Table2[Date Review Decision Made],"",Table2[Calculated Location],"*"&amp;$D112&amp;"*")/COUNTIFS(Table2[Level of Review Required],"*"&amp;$AC$99&amp;"*",Table2[Date Notified (Adjusted)],"&gt;="&amp;I$26,Table2[Date Notified (Adjusted)],"&lt;"&amp;J$26,Table2[Calculated Location],"*"&amp;$D112&amp;"*")</f>
        <v>#DIV/0!</v>
      </c>
      <c r="J112" s="329" t="e">
        <f ca="1">COUNTIFS(Table2[Level of Review Required],"*"&amp;$AC$99&amp;"*",Table2[Date Notified (Adjusted)],"&gt;="&amp;J$26,Table2[Date Notified (Adjusted)],"&lt;"&amp;K$26,Table2[Date Review Decision Made],"",Table2[Calculated Location],"*"&amp;$D112&amp;"*")/COUNTIFS(Table2[Level of Review Required],"*"&amp;$AC$99&amp;"*",Table2[Date Notified (Adjusted)],"&gt;="&amp;J$26,Table2[Date Notified (Adjusted)],"&lt;"&amp;K$26,Table2[Calculated Location],"*"&amp;$D112&amp;"*")</f>
        <v>#DIV/0!</v>
      </c>
      <c r="K112" s="329" t="e">
        <f ca="1">COUNTIFS(Table2[Level of Review Required],"*"&amp;$AC$99&amp;"*",Table2[Date Notified (Adjusted)],"&gt;="&amp;K$26,Table2[Date Notified (Adjusted)],"&lt;"&amp;L$26,Table2[Date Review Decision Made],"",Table2[Calculated Location],"*"&amp;$D112&amp;"*")/COUNTIFS(Table2[Level of Review Required],"*"&amp;$AC$99&amp;"*",Table2[Date Notified (Adjusted)],"&gt;="&amp;K$26,Table2[Date Notified (Adjusted)],"&lt;"&amp;L$26,Table2[Calculated Location],"*"&amp;$D112&amp;"*")</f>
        <v>#DIV/0!</v>
      </c>
      <c r="L112" s="329" t="e">
        <f ca="1">COUNTIFS(Table2[Level of Review Required],"*"&amp;$AC$99&amp;"*",Table2[Date Notified (Adjusted)],"&gt;="&amp;L$26,Table2[Date Notified (Adjusted)],"&lt;"&amp;M$26,Table2[Date Review Decision Made],"",Table2[Calculated Location],"*"&amp;$D112&amp;"*")/COUNTIFS(Table2[Level of Review Required],"*"&amp;$AC$99&amp;"*",Table2[Date Notified (Adjusted)],"&gt;="&amp;L$26,Table2[Date Notified (Adjusted)],"&lt;"&amp;M$26,Table2[Calculated Location],"*"&amp;$D112&amp;"*")</f>
        <v>#DIV/0!</v>
      </c>
      <c r="M112" s="329" t="e">
        <f ca="1">COUNTIFS(Table2[Level of Review Required],"*"&amp;$AC$99&amp;"*",Table2[Date Notified (Adjusted)],"&gt;="&amp;M$26,Table2[Date Notified (Adjusted)],"&lt;"&amp;N$26,Table2[Date Review Decision Made],"",Table2[Calculated Location],"*"&amp;$D112&amp;"*")/COUNTIFS(Table2[Level of Review Required],"*"&amp;$AC$99&amp;"*",Table2[Date Notified (Adjusted)],"&gt;="&amp;M$26,Table2[Date Notified (Adjusted)],"&lt;"&amp;N$26,Table2[Calculated Location],"*"&amp;$D112&amp;"*")</f>
        <v>#DIV/0!</v>
      </c>
      <c r="N112" s="329" t="e">
        <f ca="1">COUNTIFS(Table2[Level of Review Required],"*"&amp;$AC$99&amp;"*",Table2[Date Notified (Adjusted)],"&gt;="&amp;N$26,Table2[Date Notified (Adjusted)],"&lt;"&amp;O$26,Table2[Date Review Decision Made],"",Table2[Calculated Location],"*"&amp;$D112&amp;"*")/COUNTIFS(Table2[Level of Review Required],"*"&amp;$AC$99&amp;"*",Table2[Date Notified (Adjusted)],"&gt;="&amp;N$26,Table2[Date Notified (Adjusted)],"&lt;"&amp;O$26,Table2[Calculated Location],"*"&amp;$D112&amp;"*")</f>
        <v>#DIV/0!</v>
      </c>
      <c r="O112" s="329" t="e">
        <f ca="1">COUNTIFS(Table2[Level of Review Required],"*"&amp;$AC$99&amp;"*",Table2[Date Notified (Adjusted)],"&gt;="&amp;O$26,Table2[Date Notified (Adjusted)],"&lt;"&amp;P$26,Table2[Date Review Decision Made],"",Table2[Calculated Location],"*"&amp;$D112&amp;"*")/COUNTIFS(Table2[Level of Review Required],"*"&amp;$AC$99&amp;"*",Table2[Date Notified (Adjusted)],"&gt;="&amp;O$26,Table2[Date Notified (Adjusted)],"&lt;"&amp;P$26,Table2[Calculated Location],"*"&amp;$D112&amp;"*")</f>
        <v>#DIV/0!</v>
      </c>
      <c r="P112" s="329" t="e">
        <f ca="1">COUNTIFS(Table2[Level of Review Required],"*"&amp;$AC$99&amp;"*",Table2[Date Notified (Adjusted)],"&gt;="&amp;P$26,Table2[Date Notified (Adjusted)],"&lt;"&amp;Q$26,Table2[Date Review Decision Made],"",Table2[Calculated Location],"*"&amp;$D112&amp;"*")/COUNTIFS(Table2[Level of Review Required],"*"&amp;$AC$99&amp;"*",Table2[Date Notified (Adjusted)],"&gt;="&amp;P$26,Table2[Date Notified (Adjusted)],"&lt;"&amp;Q$26,Table2[Calculated Location],"*"&amp;$D112&amp;"*")</f>
        <v>#DIV/0!</v>
      </c>
      <c r="Q112" s="329" t="e">
        <f ca="1">COUNTIFS(Table2[Level of Review Required],"*"&amp;$AC$99&amp;"*",Table2[Date Notified (Adjusted)],"&gt;="&amp;Q$26,Table2[Date Notified (Adjusted)],"&lt;"&amp;R$26,Table2[Date Review Decision Made],"",Table2[Calculated Location],"*"&amp;$D112&amp;"*")/COUNTIFS(Table2[Level of Review Required],"*"&amp;$AC$99&amp;"*",Table2[Date Notified (Adjusted)],"&gt;="&amp;Q$26,Table2[Date Notified (Adjusted)],"&lt;"&amp;R$26,Table2[Calculated Location],"*"&amp;$D112&amp;"*")</f>
        <v>#DIV/0!</v>
      </c>
      <c r="R112" s="329" t="e">
        <f ca="1">COUNTIFS(Table2[Level of Review Required],"*"&amp;$AC$99&amp;"*",Table2[Date Notified (Adjusted)],"&gt;="&amp;R$26,Table2[Date Notified (Adjusted)],"&lt;"&amp;S$26,Table2[Date Review Decision Made],"",Table2[Calculated Location],"*"&amp;$D112&amp;"*")/COUNTIFS(Table2[Level of Review Required],"*"&amp;$AC$99&amp;"*",Table2[Date Notified (Adjusted)],"&gt;="&amp;R$26,Table2[Date Notified (Adjusted)],"&lt;"&amp;S$26,Table2[Calculated Location],"*"&amp;$D112&amp;"*")</f>
        <v>#DIV/0!</v>
      </c>
      <c r="S112" s="329" t="e">
        <f ca="1">COUNTIFS(Table2[Level of Review Required],"*"&amp;$AC$99&amp;"*",Table2[Date Notified (Adjusted)],"&gt;="&amp;S$26,Table2[Date Notified (Adjusted)],"&lt;"&amp;T$26,Table2[Date Review Decision Made],"",Table2[Calculated Location],"*"&amp;$D112&amp;"*")/COUNTIFS(Table2[Level of Review Required],"*"&amp;$AC$99&amp;"*",Table2[Date Notified (Adjusted)],"&gt;="&amp;S$26,Table2[Date Notified (Adjusted)],"&lt;"&amp;T$26,Table2[Calculated Location],"*"&amp;$D112&amp;"*")</f>
        <v>#DIV/0!</v>
      </c>
      <c r="T112" s="329" t="e">
        <f ca="1">COUNTIFS(Table2[Level of Review Required],"*"&amp;$AC$99&amp;"*",Table2[Date Notified (Adjusted)],"&gt;="&amp;T$26,Table2[Date Notified (Adjusted)],"&lt;"&amp;U$26,Table2[Date Review Decision Made],"",Table2[Calculated Location],"*"&amp;$D112&amp;"*")/COUNTIFS(Table2[Level of Review Required],"*"&amp;$AC$99&amp;"*",Table2[Date Notified (Adjusted)],"&gt;="&amp;T$26,Table2[Date Notified (Adjusted)],"&lt;"&amp;U$26,Table2[Calculated Location],"*"&amp;$D112&amp;"*")</f>
        <v>#DIV/0!</v>
      </c>
      <c r="U112" s="13"/>
      <c r="V112" s="13"/>
      <c r="W112" s="253">
        <f ca="1">COUNTIFS(Table2[Level of Review Required],"*"&amp;$AC$99&amp;"*",Table2[Date Notified (Adjusted)],"&gt;="&amp;E$26,Table2[Date Notified (Adjusted)],"&lt;"&amp;U$26,Table2[Calculated Location],"*"&amp;$D112&amp;"*",Table2[Date Review Decision Made],"")</f>
        <v>0</v>
      </c>
      <c r="X112" s="254" t="e">
        <f t="shared" ca="1" si="74"/>
        <v>#DIV/0!</v>
      </c>
      <c r="Y112" s="368">
        <f ca="1">COUNTIFS(Table2[Level of Review Required],"*"&amp;$AC$99&amp;"*",Table2[Date Notified (Adjusted)],"&gt;="&amp;E$26,Table2[Date Notified (Adjusted)],"&lt;"&amp;U$26,Table2[Calculated Location],"*"&amp;$D112&amp;"*")</f>
        <v>0</v>
      </c>
    </row>
    <row r="113" spans="2:25" x14ac:dyDescent="0.25">
      <c r="B113" s="367" t="s">
        <v>110</v>
      </c>
      <c r="C113" s="13"/>
      <c r="D113" s="210" t="s">
        <v>129</v>
      </c>
      <c r="E113" s="328" t="e">
        <f ca="1">COUNTIFS(Table2[Level of Review Required],"*"&amp;$AC$99&amp;"*",Table2[Date Notified (Adjusted)],"&gt;="&amp;E$26,Table2[Date Notified (Adjusted)],"&lt;"&amp;F$26,Table2[Date Review Decision Made],"",Table2[Calculated Location],"*"&amp;$D113&amp;"*")/COUNTIFS(Table2[Level of Review Required],"*"&amp;$AC$99&amp;"*",Table2[Date Notified (Adjusted)],"&gt;="&amp;E$26,Table2[Date Notified (Adjusted)],"&lt;"&amp;F$26,Table2[Calculated Location],"*"&amp;$D113&amp;"*")</f>
        <v>#DIV/0!</v>
      </c>
      <c r="F113" s="329" t="e">
        <f ca="1">COUNTIFS(Table2[Level of Review Required],"*"&amp;$AC$99&amp;"*",Table2[Date Notified (Adjusted)],"&gt;="&amp;F$26,Table2[Date Notified (Adjusted)],"&lt;"&amp;G$26,Table2[Date Review Decision Made],"",Table2[Calculated Location],"*"&amp;$D113&amp;"*")/COUNTIFS(Table2[Level of Review Required],"*"&amp;$AC$99&amp;"*",Table2[Date Notified (Adjusted)],"&gt;="&amp;F$26,Table2[Date Notified (Adjusted)],"&lt;"&amp;G$26,Table2[Calculated Location],"*"&amp;$D113&amp;"*")</f>
        <v>#DIV/0!</v>
      </c>
      <c r="G113" s="329" t="e">
        <f ca="1">COUNTIFS(Table2[Level of Review Required],"*"&amp;$AC$99&amp;"*",Table2[Date Notified (Adjusted)],"&gt;="&amp;G$26,Table2[Date Notified (Adjusted)],"&lt;"&amp;H$26,Table2[Date Review Decision Made],"",Table2[Calculated Location],"*"&amp;$D113&amp;"*")/COUNTIFS(Table2[Level of Review Required],"*"&amp;$AC$99&amp;"*",Table2[Date Notified (Adjusted)],"&gt;="&amp;G$26,Table2[Date Notified (Adjusted)],"&lt;"&amp;H$26,Table2[Calculated Location],"*"&amp;$D113&amp;"*")</f>
        <v>#DIV/0!</v>
      </c>
      <c r="H113" s="329" t="e">
        <f ca="1">COUNTIFS(Table2[Level of Review Required],"*"&amp;$AC$99&amp;"*",Table2[Date Notified (Adjusted)],"&gt;="&amp;H$26,Table2[Date Notified (Adjusted)],"&lt;"&amp;I$26,Table2[Date Review Decision Made],"",Table2[Calculated Location],"*"&amp;$D113&amp;"*")/COUNTIFS(Table2[Level of Review Required],"*"&amp;$AC$99&amp;"*",Table2[Date Notified (Adjusted)],"&gt;="&amp;H$26,Table2[Date Notified (Adjusted)],"&lt;"&amp;I$26,Table2[Calculated Location],"*"&amp;$D113&amp;"*")</f>
        <v>#DIV/0!</v>
      </c>
      <c r="I113" s="329" t="e">
        <f ca="1">COUNTIFS(Table2[Level of Review Required],"*"&amp;$AC$99&amp;"*",Table2[Date Notified (Adjusted)],"&gt;="&amp;I$26,Table2[Date Notified (Adjusted)],"&lt;"&amp;J$26,Table2[Date Review Decision Made],"",Table2[Calculated Location],"*"&amp;$D113&amp;"*")/COUNTIFS(Table2[Level of Review Required],"*"&amp;$AC$99&amp;"*",Table2[Date Notified (Adjusted)],"&gt;="&amp;I$26,Table2[Date Notified (Adjusted)],"&lt;"&amp;J$26,Table2[Calculated Location],"*"&amp;$D113&amp;"*")</f>
        <v>#DIV/0!</v>
      </c>
      <c r="J113" s="329" t="e">
        <f ca="1">COUNTIFS(Table2[Level of Review Required],"*"&amp;$AC$99&amp;"*",Table2[Date Notified (Adjusted)],"&gt;="&amp;J$26,Table2[Date Notified (Adjusted)],"&lt;"&amp;K$26,Table2[Date Review Decision Made],"",Table2[Calculated Location],"*"&amp;$D113&amp;"*")/COUNTIFS(Table2[Level of Review Required],"*"&amp;$AC$99&amp;"*",Table2[Date Notified (Adjusted)],"&gt;="&amp;J$26,Table2[Date Notified (Adjusted)],"&lt;"&amp;K$26,Table2[Calculated Location],"*"&amp;$D113&amp;"*")</f>
        <v>#DIV/0!</v>
      </c>
      <c r="K113" s="329" t="e">
        <f ca="1">COUNTIFS(Table2[Level of Review Required],"*"&amp;$AC$99&amp;"*",Table2[Date Notified (Adjusted)],"&gt;="&amp;K$26,Table2[Date Notified (Adjusted)],"&lt;"&amp;L$26,Table2[Date Review Decision Made],"",Table2[Calculated Location],"*"&amp;$D113&amp;"*")/COUNTIFS(Table2[Level of Review Required],"*"&amp;$AC$99&amp;"*",Table2[Date Notified (Adjusted)],"&gt;="&amp;K$26,Table2[Date Notified (Adjusted)],"&lt;"&amp;L$26,Table2[Calculated Location],"*"&amp;$D113&amp;"*")</f>
        <v>#DIV/0!</v>
      </c>
      <c r="L113" s="329" t="e">
        <f ca="1">COUNTIFS(Table2[Level of Review Required],"*"&amp;$AC$99&amp;"*",Table2[Date Notified (Adjusted)],"&gt;="&amp;L$26,Table2[Date Notified (Adjusted)],"&lt;"&amp;M$26,Table2[Date Review Decision Made],"",Table2[Calculated Location],"*"&amp;$D113&amp;"*")/COUNTIFS(Table2[Level of Review Required],"*"&amp;$AC$99&amp;"*",Table2[Date Notified (Adjusted)],"&gt;="&amp;L$26,Table2[Date Notified (Adjusted)],"&lt;"&amp;M$26,Table2[Calculated Location],"*"&amp;$D113&amp;"*")</f>
        <v>#DIV/0!</v>
      </c>
      <c r="M113" s="329" t="e">
        <f ca="1">COUNTIFS(Table2[Level of Review Required],"*"&amp;$AC$99&amp;"*",Table2[Date Notified (Adjusted)],"&gt;="&amp;M$26,Table2[Date Notified (Adjusted)],"&lt;"&amp;N$26,Table2[Date Review Decision Made],"",Table2[Calculated Location],"*"&amp;$D113&amp;"*")/COUNTIFS(Table2[Level of Review Required],"*"&amp;$AC$99&amp;"*",Table2[Date Notified (Adjusted)],"&gt;="&amp;M$26,Table2[Date Notified (Adjusted)],"&lt;"&amp;N$26,Table2[Calculated Location],"*"&amp;$D113&amp;"*")</f>
        <v>#DIV/0!</v>
      </c>
      <c r="N113" s="329" t="e">
        <f ca="1">COUNTIFS(Table2[Level of Review Required],"*"&amp;$AC$99&amp;"*",Table2[Date Notified (Adjusted)],"&gt;="&amp;N$26,Table2[Date Notified (Adjusted)],"&lt;"&amp;O$26,Table2[Date Review Decision Made],"",Table2[Calculated Location],"*"&amp;$D113&amp;"*")/COUNTIFS(Table2[Level of Review Required],"*"&amp;$AC$99&amp;"*",Table2[Date Notified (Adjusted)],"&gt;="&amp;N$26,Table2[Date Notified (Adjusted)],"&lt;"&amp;O$26,Table2[Calculated Location],"*"&amp;$D113&amp;"*")</f>
        <v>#DIV/0!</v>
      </c>
      <c r="O113" s="329" t="e">
        <f ca="1">COUNTIFS(Table2[Level of Review Required],"*"&amp;$AC$99&amp;"*",Table2[Date Notified (Adjusted)],"&gt;="&amp;O$26,Table2[Date Notified (Adjusted)],"&lt;"&amp;P$26,Table2[Date Review Decision Made],"",Table2[Calculated Location],"*"&amp;$D113&amp;"*")/COUNTIFS(Table2[Level of Review Required],"*"&amp;$AC$99&amp;"*",Table2[Date Notified (Adjusted)],"&gt;="&amp;O$26,Table2[Date Notified (Adjusted)],"&lt;"&amp;P$26,Table2[Calculated Location],"*"&amp;$D113&amp;"*")</f>
        <v>#DIV/0!</v>
      </c>
      <c r="P113" s="329" t="e">
        <f ca="1">COUNTIFS(Table2[Level of Review Required],"*"&amp;$AC$99&amp;"*",Table2[Date Notified (Adjusted)],"&gt;="&amp;P$26,Table2[Date Notified (Adjusted)],"&lt;"&amp;Q$26,Table2[Date Review Decision Made],"",Table2[Calculated Location],"*"&amp;$D113&amp;"*")/COUNTIFS(Table2[Level of Review Required],"*"&amp;$AC$99&amp;"*",Table2[Date Notified (Adjusted)],"&gt;="&amp;P$26,Table2[Date Notified (Adjusted)],"&lt;"&amp;Q$26,Table2[Calculated Location],"*"&amp;$D113&amp;"*")</f>
        <v>#DIV/0!</v>
      </c>
      <c r="Q113" s="329" t="e">
        <f ca="1">COUNTIFS(Table2[Level of Review Required],"*"&amp;$AC$99&amp;"*",Table2[Date Notified (Adjusted)],"&gt;="&amp;Q$26,Table2[Date Notified (Adjusted)],"&lt;"&amp;R$26,Table2[Date Review Decision Made],"",Table2[Calculated Location],"*"&amp;$D113&amp;"*")/COUNTIFS(Table2[Level of Review Required],"*"&amp;$AC$99&amp;"*",Table2[Date Notified (Adjusted)],"&gt;="&amp;Q$26,Table2[Date Notified (Adjusted)],"&lt;"&amp;R$26,Table2[Calculated Location],"*"&amp;$D113&amp;"*")</f>
        <v>#DIV/0!</v>
      </c>
      <c r="R113" s="329" t="e">
        <f ca="1">COUNTIFS(Table2[Level of Review Required],"*"&amp;$AC$99&amp;"*",Table2[Date Notified (Adjusted)],"&gt;="&amp;R$26,Table2[Date Notified (Adjusted)],"&lt;"&amp;S$26,Table2[Date Review Decision Made],"",Table2[Calculated Location],"*"&amp;$D113&amp;"*")/COUNTIFS(Table2[Level of Review Required],"*"&amp;$AC$99&amp;"*",Table2[Date Notified (Adjusted)],"&gt;="&amp;R$26,Table2[Date Notified (Adjusted)],"&lt;"&amp;S$26,Table2[Calculated Location],"*"&amp;$D113&amp;"*")</f>
        <v>#DIV/0!</v>
      </c>
      <c r="S113" s="329" t="e">
        <f ca="1">COUNTIFS(Table2[Level of Review Required],"*"&amp;$AC$99&amp;"*",Table2[Date Notified (Adjusted)],"&gt;="&amp;S$26,Table2[Date Notified (Adjusted)],"&lt;"&amp;T$26,Table2[Date Review Decision Made],"",Table2[Calculated Location],"*"&amp;$D113&amp;"*")/COUNTIFS(Table2[Level of Review Required],"*"&amp;$AC$99&amp;"*",Table2[Date Notified (Adjusted)],"&gt;="&amp;S$26,Table2[Date Notified (Adjusted)],"&lt;"&amp;T$26,Table2[Calculated Location],"*"&amp;$D113&amp;"*")</f>
        <v>#DIV/0!</v>
      </c>
      <c r="T113" s="329" t="e">
        <f ca="1">COUNTIFS(Table2[Level of Review Required],"*"&amp;$AC$99&amp;"*",Table2[Date Notified (Adjusted)],"&gt;="&amp;T$26,Table2[Date Notified (Adjusted)],"&lt;"&amp;U$26,Table2[Date Review Decision Made],"",Table2[Calculated Location],"*"&amp;$D113&amp;"*")/COUNTIFS(Table2[Level of Review Required],"*"&amp;$AC$99&amp;"*",Table2[Date Notified (Adjusted)],"&gt;="&amp;T$26,Table2[Date Notified (Adjusted)],"&lt;"&amp;U$26,Table2[Calculated Location],"*"&amp;$D113&amp;"*")</f>
        <v>#DIV/0!</v>
      </c>
      <c r="U113" s="13"/>
      <c r="V113" s="13"/>
      <c r="W113" s="253">
        <f ca="1">COUNTIFS(Table2[Level of Review Required],"*"&amp;$AC$99&amp;"*",Table2[Date Notified (Adjusted)],"&gt;="&amp;E$26,Table2[Date Notified (Adjusted)],"&lt;"&amp;U$26,Table2[Calculated Location],"*"&amp;$D113&amp;"*",Table2[Date Review Decision Made],"")</f>
        <v>0</v>
      </c>
      <c r="X113" s="254" t="e">
        <f t="shared" ca="1" si="74"/>
        <v>#DIV/0!</v>
      </c>
      <c r="Y113" s="368">
        <f ca="1">COUNTIFS(Table2[Level of Review Required],"*"&amp;$AC$99&amp;"*",Table2[Date Notified (Adjusted)],"&gt;="&amp;E$26,Table2[Date Notified (Adjusted)],"&lt;"&amp;U$26,Table2[Calculated Location],"*"&amp;$D113&amp;"*")</f>
        <v>0</v>
      </c>
    </row>
    <row r="114" spans="2:25" x14ac:dyDescent="0.25">
      <c r="B114" s="367" t="s">
        <v>111</v>
      </c>
      <c r="C114" s="13"/>
      <c r="D114" s="210" t="s">
        <v>130</v>
      </c>
      <c r="E114" s="328" t="e">
        <f ca="1">COUNTIFS(Table2[Level of Review Required],"*"&amp;$AC$99&amp;"*",Table2[Date Notified (Adjusted)],"&gt;="&amp;E$26,Table2[Date Notified (Adjusted)],"&lt;"&amp;F$26,Table2[Date Review Decision Made],"",Table2[Calculated Location],"*"&amp;$D114&amp;"*")/COUNTIFS(Table2[Level of Review Required],"*"&amp;$AC$99&amp;"*",Table2[Date Notified (Adjusted)],"&gt;="&amp;E$26,Table2[Date Notified (Adjusted)],"&lt;"&amp;F$26,Table2[Calculated Location],"*"&amp;$D114&amp;"*")</f>
        <v>#DIV/0!</v>
      </c>
      <c r="F114" s="329" t="e">
        <f ca="1">COUNTIFS(Table2[Level of Review Required],"*"&amp;$AC$99&amp;"*",Table2[Date Notified (Adjusted)],"&gt;="&amp;F$26,Table2[Date Notified (Adjusted)],"&lt;"&amp;G$26,Table2[Date Review Decision Made],"",Table2[Calculated Location],"*"&amp;$D114&amp;"*")/COUNTIFS(Table2[Level of Review Required],"*"&amp;$AC$99&amp;"*",Table2[Date Notified (Adjusted)],"&gt;="&amp;F$26,Table2[Date Notified (Adjusted)],"&lt;"&amp;G$26,Table2[Calculated Location],"*"&amp;$D114&amp;"*")</f>
        <v>#DIV/0!</v>
      </c>
      <c r="G114" s="329" t="e">
        <f ca="1">COUNTIFS(Table2[Level of Review Required],"*"&amp;$AC$99&amp;"*",Table2[Date Notified (Adjusted)],"&gt;="&amp;G$26,Table2[Date Notified (Adjusted)],"&lt;"&amp;H$26,Table2[Date Review Decision Made],"",Table2[Calculated Location],"*"&amp;$D114&amp;"*")/COUNTIFS(Table2[Level of Review Required],"*"&amp;$AC$99&amp;"*",Table2[Date Notified (Adjusted)],"&gt;="&amp;G$26,Table2[Date Notified (Adjusted)],"&lt;"&amp;H$26,Table2[Calculated Location],"*"&amp;$D114&amp;"*")</f>
        <v>#DIV/0!</v>
      </c>
      <c r="H114" s="329" t="e">
        <f ca="1">COUNTIFS(Table2[Level of Review Required],"*"&amp;$AC$99&amp;"*",Table2[Date Notified (Adjusted)],"&gt;="&amp;H$26,Table2[Date Notified (Adjusted)],"&lt;"&amp;I$26,Table2[Date Review Decision Made],"",Table2[Calculated Location],"*"&amp;$D114&amp;"*")/COUNTIFS(Table2[Level of Review Required],"*"&amp;$AC$99&amp;"*",Table2[Date Notified (Adjusted)],"&gt;="&amp;H$26,Table2[Date Notified (Adjusted)],"&lt;"&amp;I$26,Table2[Calculated Location],"*"&amp;$D114&amp;"*")</f>
        <v>#DIV/0!</v>
      </c>
      <c r="I114" s="329" t="e">
        <f ca="1">COUNTIFS(Table2[Level of Review Required],"*"&amp;$AC$99&amp;"*",Table2[Date Notified (Adjusted)],"&gt;="&amp;I$26,Table2[Date Notified (Adjusted)],"&lt;"&amp;J$26,Table2[Date Review Decision Made],"",Table2[Calculated Location],"*"&amp;$D114&amp;"*")/COUNTIFS(Table2[Level of Review Required],"*"&amp;$AC$99&amp;"*",Table2[Date Notified (Adjusted)],"&gt;="&amp;I$26,Table2[Date Notified (Adjusted)],"&lt;"&amp;J$26,Table2[Calculated Location],"*"&amp;$D114&amp;"*")</f>
        <v>#DIV/0!</v>
      </c>
      <c r="J114" s="329" t="e">
        <f ca="1">COUNTIFS(Table2[Level of Review Required],"*"&amp;$AC$99&amp;"*",Table2[Date Notified (Adjusted)],"&gt;="&amp;J$26,Table2[Date Notified (Adjusted)],"&lt;"&amp;K$26,Table2[Date Review Decision Made],"",Table2[Calculated Location],"*"&amp;$D114&amp;"*")/COUNTIFS(Table2[Level of Review Required],"*"&amp;$AC$99&amp;"*",Table2[Date Notified (Adjusted)],"&gt;="&amp;J$26,Table2[Date Notified (Adjusted)],"&lt;"&amp;K$26,Table2[Calculated Location],"*"&amp;$D114&amp;"*")</f>
        <v>#DIV/0!</v>
      </c>
      <c r="K114" s="329" t="e">
        <f ca="1">COUNTIFS(Table2[Level of Review Required],"*"&amp;$AC$99&amp;"*",Table2[Date Notified (Adjusted)],"&gt;="&amp;K$26,Table2[Date Notified (Adjusted)],"&lt;"&amp;L$26,Table2[Date Review Decision Made],"",Table2[Calculated Location],"*"&amp;$D114&amp;"*")/COUNTIFS(Table2[Level of Review Required],"*"&amp;$AC$99&amp;"*",Table2[Date Notified (Adjusted)],"&gt;="&amp;K$26,Table2[Date Notified (Adjusted)],"&lt;"&amp;L$26,Table2[Calculated Location],"*"&amp;$D114&amp;"*")</f>
        <v>#DIV/0!</v>
      </c>
      <c r="L114" s="329" t="e">
        <f ca="1">COUNTIFS(Table2[Level of Review Required],"*"&amp;$AC$99&amp;"*",Table2[Date Notified (Adjusted)],"&gt;="&amp;L$26,Table2[Date Notified (Adjusted)],"&lt;"&amp;M$26,Table2[Date Review Decision Made],"",Table2[Calculated Location],"*"&amp;$D114&amp;"*")/COUNTIFS(Table2[Level of Review Required],"*"&amp;$AC$99&amp;"*",Table2[Date Notified (Adjusted)],"&gt;="&amp;L$26,Table2[Date Notified (Adjusted)],"&lt;"&amp;M$26,Table2[Calculated Location],"*"&amp;$D114&amp;"*")</f>
        <v>#DIV/0!</v>
      </c>
      <c r="M114" s="329" t="e">
        <f ca="1">COUNTIFS(Table2[Level of Review Required],"*"&amp;$AC$99&amp;"*",Table2[Date Notified (Adjusted)],"&gt;="&amp;M$26,Table2[Date Notified (Adjusted)],"&lt;"&amp;N$26,Table2[Date Review Decision Made],"",Table2[Calculated Location],"*"&amp;$D114&amp;"*")/COUNTIFS(Table2[Level of Review Required],"*"&amp;$AC$99&amp;"*",Table2[Date Notified (Adjusted)],"&gt;="&amp;M$26,Table2[Date Notified (Adjusted)],"&lt;"&amp;N$26,Table2[Calculated Location],"*"&amp;$D114&amp;"*")</f>
        <v>#DIV/0!</v>
      </c>
      <c r="N114" s="329" t="e">
        <f ca="1">COUNTIFS(Table2[Level of Review Required],"*"&amp;$AC$99&amp;"*",Table2[Date Notified (Adjusted)],"&gt;="&amp;N$26,Table2[Date Notified (Adjusted)],"&lt;"&amp;O$26,Table2[Date Review Decision Made],"",Table2[Calculated Location],"*"&amp;$D114&amp;"*")/COUNTIFS(Table2[Level of Review Required],"*"&amp;$AC$99&amp;"*",Table2[Date Notified (Adjusted)],"&gt;="&amp;N$26,Table2[Date Notified (Adjusted)],"&lt;"&amp;O$26,Table2[Calculated Location],"*"&amp;$D114&amp;"*")</f>
        <v>#DIV/0!</v>
      </c>
      <c r="O114" s="329" t="e">
        <f ca="1">COUNTIFS(Table2[Level of Review Required],"*"&amp;$AC$99&amp;"*",Table2[Date Notified (Adjusted)],"&gt;="&amp;O$26,Table2[Date Notified (Adjusted)],"&lt;"&amp;P$26,Table2[Date Review Decision Made],"",Table2[Calculated Location],"*"&amp;$D114&amp;"*")/COUNTIFS(Table2[Level of Review Required],"*"&amp;$AC$99&amp;"*",Table2[Date Notified (Adjusted)],"&gt;="&amp;O$26,Table2[Date Notified (Adjusted)],"&lt;"&amp;P$26,Table2[Calculated Location],"*"&amp;$D114&amp;"*")</f>
        <v>#DIV/0!</v>
      </c>
      <c r="P114" s="329" t="e">
        <f ca="1">COUNTIFS(Table2[Level of Review Required],"*"&amp;$AC$99&amp;"*",Table2[Date Notified (Adjusted)],"&gt;="&amp;P$26,Table2[Date Notified (Adjusted)],"&lt;"&amp;Q$26,Table2[Date Review Decision Made],"",Table2[Calculated Location],"*"&amp;$D114&amp;"*")/COUNTIFS(Table2[Level of Review Required],"*"&amp;$AC$99&amp;"*",Table2[Date Notified (Adjusted)],"&gt;="&amp;P$26,Table2[Date Notified (Adjusted)],"&lt;"&amp;Q$26,Table2[Calculated Location],"*"&amp;$D114&amp;"*")</f>
        <v>#DIV/0!</v>
      </c>
      <c r="Q114" s="329" t="e">
        <f ca="1">COUNTIFS(Table2[Level of Review Required],"*"&amp;$AC$99&amp;"*",Table2[Date Notified (Adjusted)],"&gt;="&amp;Q$26,Table2[Date Notified (Adjusted)],"&lt;"&amp;R$26,Table2[Date Review Decision Made],"",Table2[Calculated Location],"*"&amp;$D114&amp;"*")/COUNTIFS(Table2[Level of Review Required],"*"&amp;$AC$99&amp;"*",Table2[Date Notified (Adjusted)],"&gt;="&amp;Q$26,Table2[Date Notified (Adjusted)],"&lt;"&amp;R$26,Table2[Calculated Location],"*"&amp;$D114&amp;"*")</f>
        <v>#DIV/0!</v>
      </c>
      <c r="R114" s="329" t="e">
        <f ca="1">COUNTIFS(Table2[Level of Review Required],"*"&amp;$AC$99&amp;"*",Table2[Date Notified (Adjusted)],"&gt;="&amp;R$26,Table2[Date Notified (Adjusted)],"&lt;"&amp;S$26,Table2[Date Review Decision Made],"",Table2[Calculated Location],"*"&amp;$D114&amp;"*")/COUNTIFS(Table2[Level of Review Required],"*"&amp;$AC$99&amp;"*",Table2[Date Notified (Adjusted)],"&gt;="&amp;R$26,Table2[Date Notified (Adjusted)],"&lt;"&amp;S$26,Table2[Calculated Location],"*"&amp;$D114&amp;"*")</f>
        <v>#DIV/0!</v>
      </c>
      <c r="S114" s="329" t="e">
        <f ca="1">COUNTIFS(Table2[Level of Review Required],"*"&amp;$AC$99&amp;"*",Table2[Date Notified (Adjusted)],"&gt;="&amp;S$26,Table2[Date Notified (Adjusted)],"&lt;"&amp;T$26,Table2[Date Review Decision Made],"",Table2[Calculated Location],"*"&amp;$D114&amp;"*")/COUNTIFS(Table2[Level of Review Required],"*"&amp;$AC$99&amp;"*",Table2[Date Notified (Adjusted)],"&gt;="&amp;S$26,Table2[Date Notified (Adjusted)],"&lt;"&amp;T$26,Table2[Calculated Location],"*"&amp;$D114&amp;"*")</f>
        <v>#DIV/0!</v>
      </c>
      <c r="T114" s="329" t="e">
        <f ca="1">COUNTIFS(Table2[Level of Review Required],"*"&amp;$AC$99&amp;"*",Table2[Date Notified (Adjusted)],"&gt;="&amp;T$26,Table2[Date Notified (Adjusted)],"&lt;"&amp;U$26,Table2[Date Review Decision Made],"",Table2[Calculated Location],"*"&amp;$D114&amp;"*")/COUNTIFS(Table2[Level of Review Required],"*"&amp;$AC$99&amp;"*",Table2[Date Notified (Adjusted)],"&gt;="&amp;T$26,Table2[Date Notified (Adjusted)],"&lt;"&amp;U$26,Table2[Calculated Location],"*"&amp;$D114&amp;"*")</f>
        <v>#DIV/0!</v>
      </c>
      <c r="U114" s="13"/>
      <c r="V114" s="13"/>
      <c r="W114" s="253">
        <f ca="1">COUNTIFS(Table2[Level of Review Required],"*"&amp;$AC$99&amp;"*",Table2[Date Notified (Adjusted)],"&gt;="&amp;E$26,Table2[Date Notified (Adjusted)],"&lt;"&amp;U$26,Table2[Calculated Location],"*"&amp;$D114&amp;"*",Table2[Date Review Decision Made],"")</f>
        <v>0</v>
      </c>
      <c r="X114" s="254" t="e">
        <f t="shared" ca="1" si="74"/>
        <v>#DIV/0!</v>
      </c>
      <c r="Y114" s="368">
        <f ca="1">COUNTIFS(Table2[Level of Review Required],"*"&amp;$AC$99&amp;"*",Table2[Date Notified (Adjusted)],"&gt;="&amp;E$26,Table2[Date Notified (Adjusted)],"&lt;"&amp;U$26,Table2[Calculated Location],"*"&amp;$D114&amp;"*")</f>
        <v>0</v>
      </c>
    </row>
    <row r="115" spans="2:25" x14ac:dyDescent="0.25">
      <c r="B115" s="367" t="s">
        <v>112</v>
      </c>
      <c r="C115" s="13"/>
      <c r="D115" s="210" t="s">
        <v>131</v>
      </c>
      <c r="E115" s="328" t="e">
        <f ca="1">COUNTIFS(Table2[Level of Review Required],"*"&amp;$AC$99&amp;"*",Table2[Date Notified (Adjusted)],"&gt;="&amp;E$26,Table2[Date Notified (Adjusted)],"&lt;"&amp;F$26,Table2[Date Review Decision Made],"",Table2[Calculated Location],"*"&amp;$D115&amp;"*")/COUNTIFS(Table2[Level of Review Required],"*"&amp;$AC$99&amp;"*",Table2[Date Notified (Adjusted)],"&gt;="&amp;E$26,Table2[Date Notified (Adjusted)],"&lt;"&amp;F$26,Table2[Calculated Location],"*"&amp;$D115&amp;"*")</f>
        <v>#DIV/0!</v>
      </c>
      <c r="F115" s="329" t="e">
        <f ca="1">COUNTIFS(Table2[Level of Review Required],"*"&amp;$AC$99&amp;"*",Table2[Date Notified (Adjusted)],"&gt;="&amp;F$26,Table2[Date Notified (Adjusted)],"&lt;"&amp;G$26,Table2[Date Review Decision Made],"",Table2[Calculated Location],"*"&amp;$D115&amp;"*")/COUNTIFS(Table2[Level of Review Required],"*"&amp;$AC$99&amp;"*",Table2[Date Notified (Adjusted)],"&gt;="&amp;F$26,Table2[Date Notified (Adjusted)],"&lt;"&amp;G$26,Table2[Calculated Location],"*"&amp;$D115&amp;"*")</f>
        <v>#DIV/0!</v>
      </c>
      <c r="G115" s="329" t="e">
        <f ca="1">COUNTIFS(Table2[Level of Review Required],"*"&amp;$AC$99&amp;"*",Table2[Date Notified (Adjusted)],"&gt;="&amp;G$26,Table2[Date Notified (Adjusted)],"&lt;"&amp;H$26,Table2[Date Review Decision Made],"",Table2[Calculated Location],"*"&amp;$D115&amp;"*")/COUNTIFS(Table2[Level of Review Required],"*"&amp;$AC$99&amp;"*",Table2[Date Notified (Adjusted)],"&gt;="&amp;G$26,Table2[Date Notified (Adjusted)],"&lt;"&amp;H$26,Table2[Calculated Location],"*"&amp;$D115&amp;"*")</f>
        <v>#DIV/0!</v>
      </c>
      <c r="H115" s="329" t="e">
        <f ca="1">COUNTIFS(Table2[Level of Review Required],"*"&amp;$AC$99&amp;"*",Table2[Date Notified (Adjusted)],"&gt;="&amp;H$26,Table2[Date Notified (Adjusted)],"&lt;"&amp;I$26,Table2[Date Review Decision Made],"",Table2[Calculated Location],"*"&amp;$D115&amp;"*")/COUNTIFS(Table2[Level of Review Required],"*"&amp;$AC$99&amp;"*",Table2[Date Notified (Adjusted)],"&gt;="&amp;H$26,Table2[Date Notified (Adjusted)],"&lt;"&amp;I$26,Table2[Calculated Location],"*"&amp;$D115&amp;"*")</f>
        <v>#DIV/0!</v>
      </c>
      <c r="I115" s="329" t="e">
        <f ca="1">COUNTIFS(Table2[Level of Review Required],"*"&amp;$AC$99&amp;"*",Table2[Date Notified (Adjusted)],"&gt;="&amp;I$26,Table2[Date Notified (Adjusted)],"&lt;"&amp;J$26,Table2[Date Review Decision Made],"",Table2[Calculated Location],"*"&amp;$D115&amp;"*")/COUNTIFS(Table2[Level of Review Required],"*"&amp;$AC$99&amp;"*",Table2[Date Notified (Adjusted)],"&gt;="&amp;I$26,Table2[Date Notified (Adjusted)],"&lt;"&amp;J$26,Table2[Calculated Location],"*"&amp;$D115&amp;"*")</f>
        <v>#DIV/0!</v>
      </c>
      <c r="J115" s="329" t="e">
        <f ca="1">COUNTIFS(Table2[Level of Review Required],"*"&amp;$AC$99&amp;"*",Table2[Date Notified (Adjusted)],"&gt;="&amp;J$26,Table2[Date Notified (Adjusted)],"&lt;"&amp;K$26,Table2[Date Review Decision Made],"",Table2[Calculated Location],"*"&amp;$D115&amp;"*")/COUNTIFS(Table2[Level of Review Required],"*"&amp;$AC$99&amp;"*",Table2[Date Notified (Adjusted)],"&gt;="&amp;J$26,Table2[Date Notified (Adjusted)],"&lt;"&amp;K$26,Table2[Calculated Location],"*"&amp;$D115&amp;"*")</f>
        <v>#DIV/0!</v>
      </c>
      <c r="K115" s="329" t="e">
        <f ca="1">COUNTIFS(Table2[Level of Review Required],"*"&amp;$AC$99&amp;"*",Table2[Date Notified (Adjusted)],"&gt;="&amp;K$26,Table2[Date Notified (Adjusted)],"&lt;"&amp;L$26,Table2[Date Review Decision Made],"",Table2[Calculated Location],"*"&amp;$D115&amp;"*")/COUNTIFS(Table2[Level of Review Required],"*"&amp;$AC$99&amp;"*",Table2[Date Notified (Adjusted)],"&gt;="&amp;K$26,Table2[Date Notified (Adjusted)],"&lt;"&amp;L$26,Table2[Calculated Location],"*"&amp;$D115&amp;"*")</f>
        <v>#DIV/0!</v>
      </c>
      <c r="L115" s="329" t="e">
        <f ca="1">COUNTIFS(Table2[Level of Review Required],"*"&amp;$AC$99&amp;"*",Table2[Date Notified (Adjusted)],"&gt;="&amp;L$26,Table2[Date Notified (Adjusted)],"&lt;"&amp;M$26,Table2[Date Review Decision Made],"",Table2[Calculated Location],"*"&amp;$D115&amp;"*")/COUNTIFS(Table2[Level of Review Required],"*"&amp;$AC$99&amp;"*",Table2[Date Notified (Adjusted)],"&gt;="&amp;L$26,Table2[Date Notified (Adjusted)],"&lt;"&amp;M$26,Table2[Calculated Location],"*"&amp;$D115&amp;"*")</f>
        <v>#DIV/0!</v>
      </c>
      <c r="M115" s="329" t="e">
        <f ca="1">COUNTIFS(Table2[Level of Review Required],"*"&amp;$AC$99&amp;"*",Table2[Date Notified (Adjusted)],"&gt;="&amp;M$26,Table2[Date Notified (Adjusted)],"&lt;"&amp;N$26,Table2[Date Review Decision Made],"",Table2[Calculated Location],"*"&amp;$D115&amp;"*")/COUNTIFS(Table2[Level of Review Required],"*"&amp;$AC$99&amp;"*",Table2[Date Notified (Adjusted)],"&gt;="&amp;M$26,Table2[Date Notified (Adjusted)],"&lt;"&amp;N$26,Table2[Calculated Location],"*"&amp;$D115&amp;"*")</f>
        <v>#DIV/0!</v>
      </c>
      <c r="N115" s="329" t="e">
        <f ca="1">COUNTIFS(Table2[Level of Review Required],"*"&amp;$AC$99&amp;"*",Table2[Date Notified (Adjusted)],"&gt;="&amp;N$26,Table2[Date Notified (Adjusted)],"&lt;"&amp;O$26,Table2[Date Review Decision Made],"",Table2[Calculated Location],"*"&amp;$D115&amp;"*")/COUNTIFS(Table2[Level of Review Required],"*"&amp;$AC$99&amp;"*",Table2[Date Notified (Adjusted)],"&gt;="&amp;N$26,Table2[Date Notified (Adjusted)],"&lt;"&amp;O$26,Table2[Calculated Location],"*"&amp;$D115&amp;"*")</f>
        <v>#DIV/0!</v>
      </c>
      <c r="O115" s="329" t="e">
        <f ca="1">COUNTIFS(Table2[Level of Review Required],"*"&amp;$AC$99&amp;"*",Table2[Date Notified (Adjusted)],"&gt;="&amp;O$26,Table2[Date Notified (Adjusted)],"&lt;"&amp;P$26,Table2[Date Review Decision Made],"",Table2[Calculated Location],"*"&amp;$D115&amp;"*")/COUNTIFS(Table2[Level of Review Required],"*"&amp;$AC$99&amp;"*",Table2[Date Notified (Adjusted)],"&gt;="&amp;O$26,Table2[Date Notified (Adjusted)],"&lt;"&amp;P$26,Table2[Calculated Location],"*"&amp;$D115&amp;"*")</f>
        <v>#DIV/0!</v>
      </c>
      <c r="P115" s="329" t="e">
        <f ca="1">COUNTIFS(Table2[Level of Review Required],"*"&amp;$AC$99&amp;"*",Table2[Date Notified (Adjusted)],"&gt;="&amp;P$26,Table2[Date Notified (Adjusted)],"&lt;"&amp;Q$26,Table2[Date Review Decision Made],"",Table2[Calculated Location],"*"&amp;$D115&amp;"*")/COUNTIFS(Table2[Level of Review Required],"*"&amp;$AC$99&amp;"*",Table2[Date Notified (Adjusted)],"&gt;="&amp;P$26,Table2[Date Notified (Adjusted)],"&lt;"&amp;Q$26,Table2[Calculated Location],"*"&amp;$D115&amp;"*")</f>
        <v>#DIV/0!</v>
      </c>
      <c r="Q115" s="329" t="e">
        <f ca="1">COUNTIFS(Table2[Level of Review Required],"*"&amp;$AC$99&amp;"*",Table2[Date Notified (Adjusted)],"&gt;="&amp;Q$26,Table2[Date Notified (Adjusted)],"&lt;"&amp;R$26,Table2[Date Review Decision Made],"",Table2[Calculated Location],"*"&amp;$D115&amp;"*")/COUNTIFS(Table2[Level of Review Required],"*"&amp;$AC$99&amp;"*",Table2[Date Notified (Adjusted)],"&gt;="&amp;Q$26,Table2[Date Notified (Adjusted)],"&lt;"&amp;R$26,Table2[Calculated Location],"*"&amp;$D115&amp;"*")</f>
        <v>#DIV/0!</v>
      </c>
      <c r="R115" s="329" t="e">
        <f ca="1">COUNTIFS(Table2[Level of Review Required],"*"&amp;$AC$99&amp;"*",Table2[Date Notified (Adjusted)],"&gt;="&amp;R$26,Table2[Date Notified (Adjusted)],"&lt;"&amp;S$26,Table2[Date Review Decision Made],"",Table2[Calculated Location],"*"&amp;$D115&amp;"*")/COUNTIFS(Table2[Level of Review Required],"*"&amp;$AC$99&amp;"*",Table2[Date Notified (Adjusted)],"&gt;="&amp;R$26,Table2[Date Notified (Adjusted)],"&lt;"&amp;S$26,Table2[Calculated Location],"*"&amp;$D115&amp;"*")</f>
        <v>#DIV/0!</v>
      </c>
      <c r="S115" s="329" t="e">
        <f ca="1">COUNTIFS(Table2[Level of Review Required],"*"&amp;$AC$99&amp;"*",Table2[Date Notified (Adjusted)],"&gt;="&amp;S$26,Table2[Date Notified (Adjusted)],"&lt;"&amp;T$26,Table2[Date Review Decision Made],"",Table2[Calculated Location],"*"&amp;$D115&amp;"*")/COUNTIFS(Table2[Level of Review Required],"*"&amp;$AC$99&amp;"*",Table2[Date Notified (Adjusted)],"&gt;="&amp;S$26,Table2[Date Notified (Adjusted)],"&lt;"&amp;T$26,Table2[Calculated Location],"*"&amp;$D115&amp;"*")</f>
        <v>#DIV/0!</v>
      </c>
      <c r="T115" s="329" t="e">
        <f ca="1">COUNTIFS(Table2[Level of Review Required],"*"&amp;$AC$99&amp;"*",Table2[Date Notified (Adjusted)],"&gt;="&amp;T$26,Table2[Date Notified (Adjusted)],"&lt;"&amp;U$26,Table2[Date Review Decision Made],"",Table2[Calculated Location],"*"&amp;$D115&amp;"*")/COUNTIFS(Table2[Level of Review Required],"*"&amp;$AC$99&amp;"*",Table2[Date Notified (Adjusted)],"&gt;="&amp;T$26,Table2[Date Notified (Adjusted)],"&lt;"&amp;U$26,Table2[Calculated Location],"*"&amp;$D115&amp;"*")</f>
        <v>#DIV/0!</v>
      </c>
      <c r="U115" s="13"/>
      <c r="V115" s="13"/>
      <c r="W115" s="253">
        <f ca="1">COUNTIFS(Table2[Level of Review Required],"*"&amp;$AC$99&amp;"*",Table2[Date Notified (Adjusted)],"&gt;="&amp;E$26,Table2[Date Notified (Adjusted)],"&lt;"&amp;U$26,Table2[Calculated Location],"*"&amp;$D115&amp;"*",Table2[Date Review Decision Made],"")</f>
        <v>0</v>
      </c>
      <c r="X115" s="254" t="e">
        <f t="shared" ca="1" si="74"/>
        <v>#DIV/0!</v>
      </c>
      <c r="Y115" s="368">
        <f ca="1">COUNTIFS(Table2[Level of Review Required],"*"&amp;$AC$99&amp;"*",Table2[Date Notified (Adjusted)],"&gt;="&amp;E$26,Table2[Date Notified (Adjusted)],"&lt;"&amp;U$26,Table2[Calculated Location],"*"&amp;$D115&amp;"*")</f>
        <v>0</v>
      </c>
    </row>
    <row r="116" spans="2:25" x14ac:dyDescent="0.25">
      <c r="B116" s="367" t="s">
        <v>113</v>
      </c>
      <c r="C116" s="13"/>
      <c r="D116" s="210" t="s">
        <v>132</v>
      </c>
      <c r="E116" s="328" t="e">
        <f ca="1">COUNTIFS(Table2[Level of Review Required],"*"&amp;$AC$99&amp;"*",Table2[Date Notified (Adjusted)],"&gt;="&amp;E$26,Table2[Date Notified (Adjusted)],"&lt;"&amp;F$26,Table2[Date Review Decision Made],"",Table2[Calculated Location],"*"&amp;$D116&amp;"*")/COUNTIFS(Table2[Level of Review Required],"*"&amp;$AC$99&amp;"*",Table2[Date Notified (Adjusted)],"&gt;="&amp;E$26,Table2[Date Notified (Adjusted)],"&lt;"&amp;F$26,Table2[Calculated Location],"*"&amp;$D116&amp;"*")</f>
        <v>#DIV/0!</v>
      </c>
      <c r="F116" s="329" t="e">
        <f ca="1">COUNTIFS(Table2[Level of Review Required],"*"&amp;$AC$99&amp;"*",Table2[Date Notified (Adjusted)],"&gt;="&amp;F$26,Table2[Date Notified (Adjusted)],"&lt;"&amp;G$26,Table2[Date Review Decision Made],"",Table2[Calculated Location],"*"&amp;$D116&amp;"*")/COUNTIFS(Table2[Level of Review Required],"*"&amp;$AC$99&amp;"*",Table2[Date Notified (Adjusted)],"&gt;="&amp;F$26,Table2[Date Notified (Adjusted)],"&lt;"&amp;G$26,Table2[Calculated Location],"*"&amp;$D116&amp;"*")</f>
        <v>#DIV/0!</v>
      </c>
      <c r="G116" s="329" t="e">
        <f ca="1">COUNTIFS(Table2[Level of Review Required],"*"&amp;$AC$99&amp;"*",Table2[Date Notified (Adjusted)],"&gt;="&amp;G$26,Table2[Date Notified (Adjusted)],"&lt;"&amp;H$26,Table2[Date Review Decision Made],"",Table2[Calculated Location],"*"&amp;$D116&amp;"*")/COUNTIFS(Table2[Level of Review Required],"*"&amp;$AC$99&amp;"*",Table2[Date Notified (Adjusted)],"&gt;="&amp;G$26,Table2[Date Notified (Adjusted)],"&lt;"&amp;H$26,Table2[Calculated Location],"*"&amp;$D116&amp;"*")</f>
        <v>#DIV/0!</v>
      </c>
      <c r="H116" s="329" t="e">
        <f ca="1">COUNTIFS(Table2[Level of Review Required],"*"&amp;$AC$99&amp;"*",Table2[Date Notified (Adjusted)],"&gt;="&amp;H$26,Table2[Date Notified (Adjusted)],"&lt;"&amp;I$26,Table2[Date Review Decision Made],"",Table2[Calculated Location],"*"&amp;$D116&amp;"*")/COUNTIFS(Table2[Level of Review Required],"*"&amp;$AC$99&amp;"*",Table2[Date Notified (Adjusted)],"&gt;="&amp;H$26,Table2[Date Notified (Adjusted)],"&lt;"&amp;I$26,Table2[Calculated Location],"*"&amp;$D116&amp;"*")</f>
        <v>#DIV/0!</v>
      </c>
      <c r="I116" s="329" t="e">
        <f ca="1">COUNTIFS(Table2[Level of Review Required],"*"&amp;$AC$99&amp;"*",Table2[Date Notified (Adjusted)],"&gt;="&amp;I$26,Table2[Date Notified (Adjusted)],"&lt;"&amp;J$26,Table2[Date Review Decision Made],"",Table2[Calculated Location],"*"&amp;$D116&amp;"*")/COUNTIFS(Table2[Level of Review Required],"*"&amp;$AC$99&amp;"*",Table2[Date Notified (Adjusted)],"&gt;="&amp;I$26,Table2[Date Notified (Adjusted)],"&lt;"&amp;J$26,Table2[Calculated Location],"*"&amp;$D116&amp;"*")</f>
        <v>#DIV/0!</v>
      </c>
      <c r="J116" s="329" t="e">
        <f ca="1">COUNTIFS(Table2[Level of Review Required],"*"&amp;$AC$99&amp;"*",Table2[Date Notified (Adjusted)],"&gt;="&amp;J$26,Table2[Date Notified (Adjusted)],"&lt;"&amp;K$26,Table2[Date Review Decision Made],"",Table2[Calculated Location],"*"&amp;$D116&amp;"*")/COUNTIFS(Table2[Level of Review Required],"*"&amp;$AC$99&amp;"*",Table2[Date Notified (Adjusted)],"&gt;="&amp;J$26,Table2[Date Notified (Adjusted)],"&lt;"&amp;K$26,Table2[Calculated Location],"*"&amp;$D116&amp;"*")</f>
        <v>#DIV/0!</v>
      </c>
      <c r="K116" s="329" t="e">
        <f ca="1">COUNTIFS(Table2[Level of Review Required],"*"&amp;$AC$99&amp;"*",Table2[Date Notified (Adjusted)],"&gt;="&amp;K$26,Table2[Date Notified (Adjusted)],"&lt;"&amp;L$26,Table2[Date Review Decision Made],"",Table2[Calculated Location],"*"&amp;$D116&amp;"*")/COUNTIFS(Table2[Level of Review Required],"*"&amp;$AC$99&amp;"*",Table2[Date Notified (Adjusted)],"&gt;="&amp;K$26,Table2[Date Notified (Adjusted)],"&lt;"&amp;L$26,Table2[Calculated Location],"*"&amp;$D116&amp;"*")</f>
        <v>#DIV/0!</v>
      </c>
      <c r="L116" s="329" t="e">
        <f ca="1">COUNTIFS(Table2[Level of Review Required],"*"&amp;$AC$99&amp;"*",Table2[Date Notified (Adjusted)],"&gt;="&amp;L$26,Table2[Date Notified (Adjusted)],"&lt;"&amp;M$26,Table2[Date Review Decision Made],"",Table2[Calculated Location],"*"&amp;$D116&amp;"*")/COUNTIFS(Table2[Level of Review Required],"*"&amp;$AC$99&amp;"*",Table2[Date Notified (Adjusted)],"&gt;="&amp;L$26,Table2[Date Notified (Adjusted)],"&lt;"&amp;M$26,Table2[Calculated Location],"*"&amp;$D116&amp;"*")</f>
        <v>#DIV/0!</v>
      </c>
      <c r="M116" s="329" t="e">
        <f ca="1">COUNTIFS(Table2[Level of Review Required],"*"&amp;$AC$99&amp;"*",Table2[Date Notified (Adjusted)],"&gt;="&amp;M$26,Table2[Date Notified (Adjusted)],"&lt;"&amp;N$26,Table2[Date Review Decision Made],"",Table2[Calculated Location],"*"&amp;$D116&amp;"*")/COUNTIFS(Table2[Level of Review Required],"*"&amp;$AC$99&amp;"*",Table2[Date Notified (Adjusted)],"&gt;="&amp;M$26,Table2[Date Notified (Adjusted)],"&lt;"&amp;N$26,Table2[Calculated Location],"*"&amp;$D116&amp;"*")</f>
        <v>#DIV/0!</v>
      </c>
      <c r="N116" s="329" t="e">
        <f ca="1">COUNTIFS(Table2[Level of Review Required],"*"&amp;$AC$99&amp;"*",Table2[Date Notified (Adjusted)],"&gt;="&amp;N$26,Table2[Date Notified (Adjusted)],"&lt;"&amp;O$26,Table2[Date Review Decision Made],"",Table2[Calculated Location],"*"&amp;$D116&amp;"*")/COUNTIFS(Table2[Level of Review Required],"*"&amp;$AC$99&amp;"*",Table2[Date Notified (Adjusted)],"&gt;="&amp;N$26,Table2[Date Notified (Adjusted)],"&lt;"&amp;O$26,Table2[Calculated Location],"*"&amp;$D116&amp;"*")</f>
        <v>#DIV/0!</v>
      </c>
      <c r="O116" s="329" t="e">
        <f ca="1">COUNTIFS(Table2[Level of Review Required],"*"&amp;$AC$99&amp;"*",Table2[Date Notified (Adjusted)],"&gt;="&amp;O$26,Table2[Date Notified (Adjusted)],"&lt;"&amp;P$26,Table2[Date Review Decision Made],"",Table2[Calculated Location],"*"&amp;$D116&amp;"*")/COUNTIFS(Table2[Level of Review Required],"*"&amp;$AC$99&amp;"*",Table2[Date Notified (Adjusted)],"&gt;="&amp;O$26,Table2[Date Notified (Adjusted)],"&lt;"&amp;P$26,Table2[Calculated Location],"*"&amp;$D116&amp;"*")</f>
        <v>#DIV/0!</v>
      </c>
      <c r="P116" s="329" t="e">
        <f ca="1">COUNTIFS(Table2[Level of Review Required],"*"&amp;$AC$99&amp;"*",Table2[Date Notified (Adjusted)],"&gt;="&amp;P$26,Table2[Date Notified (Adjusted)],"&lt;"&amp;Q$26,Table2[Date Review Decision Made],"",Table2[Calculated Location],"*"&amp;$D116&amp;"*")/COUNTIFS(Table2[Level of Review Required],"*"&amp;$AC$99&amp;"*",Table2[Date Notified (Adjusted)],"&gt;="&amp;P$26,Table2[Date Notified (Adjusted)],"&lt;"&amp;Q$26,Table2[Calculated Location],"*"&amp;$D116&amp;"*")</f>
        <v>#DIV/0!</v>
      </c>
      <c r="Q116" s="329" t="e">
        <f ca="1">COUNTIFS(Table2[Level of Review Required],"*"&amp;$AC$99&amp;"*",Table2[Date Notified (Adjusted)],"&gt;="&amp;Q$26,Table2[Date Notified (Adjusted)],"&lt;"&amp;R$26,Table2[Date Review Decision Made],"",Table2[Calculated Location],"*"&amp;$D116&amp;"*")/COUNTIFS(Table2[Level of Review Required],"*"&amp;$AC$99&amp;"*",Table2[Date Notified (Adjusted)],"&gt;="&amp;Q$26,Table2[Date Notified (Adjusted)],"&lt;"&amp;R$26,Table2[Calculated Location],"*"&amp;$D116&amp;"*")</f>
        <v>#DIV/0!</v>
      </c>
      <c r="R116" s="329" t="e">
        <f ca="1">COUNTIFS(Table2[Level of Review Required],"*"&amp;$AC$99&amp;"*",Table2[Date Notified (Adjusted)],"&gt;="&amp;R$26,Table2[Date Notified (Adjusted)],"&lt;"&amp;S$26,Table2[Date Review Decision Made],"",Table2[Calculated Location],"*"&amp;$D116&amp;"*")/COUNTIFS(Table2[Level of Review Required],"*"&amp;$AC$99&amp;"*",Table2[Date Notified (Adjusted)],"&gt;="&amp;R$26,Table2[Date Notified (Adjusted)],"&lt;"&amp;S$26,Table2[Calculated Location],"*"&amp;$D116&amp;"*")</f>
        <v>#DIV/0!</v>
      </c>
      <c r="S116" s="329" t="e">
        <f ca="1">COUNTIFS(Table2[Level of Review Required],"*"&amp;$AC$99&amp;"*",Table2[Date Notified (Adjusted)],"&gt;="&amp;S$26,Table2[Date Notified (Adjusted)],"&lt;"&amp;T$26,Table2[Date Review Decision Made],"",Table2[Calculated Location],"*"&amp;$D116&amp;"*")/COUNTIFS(Table2[Level of Review Required],"*"&amp;$AC$99&amp;"*",Table2[Date Notified (Adjusted)],"&gt;="&amp;S$26,Table2[Date Notified (Adjusted)],"&lt;"&amp;T$26,Table2[Calculated Location],"*"&amp;$D116&amp;"*")</f>
        <v>#DIV/0!</v>
      </c>
      <c r="T116" s="329" t="e">
        <f ca="1">COUNTIFS(Table2[Level of Review Required],"*"&amp;$AC$99&amp;"*",Table2[Date Notified (Adjusted)],"&gt;="&amp;T$26,Table2[Date Notified (Adjusted)],"&lt;"&amp;U$26,Table2[Date Review Decision Made],"",Table2[Calculated Location],"*"&amp;$D116&amp;"*")/COUNTIFS(Table2[Level of Review Required],"*"&amp;$AC$99&amp;"*",Table2[Date Notified (Adjusted)],"&gt;="&amp;T$26,Table2[Date Notified (Adjusted)],"&lt;"&amp;U$26,Table2[Calculated Location],"*"&amp;$D116&amp;"*")</f>
        <v>#DIV/0!</v>
      </c>
      <c r="U116" s="13"/>
      <c r="V116" s="13"/>
      <c r="W116" s="253">
        <f ca="1">COUNTIFS(Table2[Level of Review Required],"*"&amp;$AC$99&amp;"*",Table2[Date Notified (Adjusted)],"&gt;="&amp;E$26,Table2[Date Notified (Adjusted)],"&lt;"&amp;U$26,Table2[Calculated Location],"*"&amp;$D116&amp;"*",Table2[Date Review Decision Made],"")</f>
        <v>0</v>
      </c>
      <c r="X116" s="254" t="e">
        <f t="shared" ca="1" si="74"/>
        <v>#DIV/0!</v>
      </c>
      <c r="Y116" s="368">
        <f ca="1">COUNTIFS(Table2[Level of Review Required],"*"&amp;$AC$99&amp;"*",Table2[Date Notified (Adjusted)],"&gt;="&amp;E$26,Table2[Date Notified (Adjusted)],"&lt;"&amp;U$26,Table2[Calculated Location],"*"&amp;$D116&amp;"*")</f>
        <v>0</v>
      </c>
    </row>
    <row r="117" spans="2:25" x14ac:dyDescent="0.25">
      <c r="B117" s="367" t="s">
        <v>80</v>
      </c>
      <c r="C117" s="13"/>
      <c r="D117" s="337" t="s">
        <v>45</v>
      </c>
      <c r="E117" s="328" t="e">
        <f ca="1">COUNTIFS(Table2[Level of Review Required],"*"&amp;$AC$99&amp;"*",Table2[Date Notified (Adjusted)],"&gt;="&amp;E$26,Table2[Date Notified (Adjusted)],"&lt;"&amp;F$26,Table2[Date Review Decision Made],"",Table2[Calculated Location],"*"&amp;$D117&amp;"*")/COUNTIFS(Table2[Level of Review Required],"*"&amp;$AC$99&amp;"*",Table2[Date Notified (Adjusted)],"&gt;="&amp;E$26,Table2[Date Notified (Adjusted)],"&lt;"&amp;F$26,Table2[Calculated Location],"*"&amp;$D117&amp;"*")</f>
        <v>#DIV/0!</v>
      </c>
      <c r="F117" s="329" t="e">
        <f ca="1">COUNTIFS(Table2[Level of Review Required],"*"&amp;$AC$99&amp;"*",Table2[Date Notified (Adjusted)],"&gt;="&amp;F$26,Table2[Date Notified (Adjusted)],"&lt;"&amp;G$26,Table2[Date Review Decision Made],"",Table2[Calculated Location],"*"&amp;$D117&amp;"*")/COUNTIFS(Table2[Level of Review Required],"*"&amp;$AC$99&amp;"*",Table2[Date Notified (Adjusted)],"&gt;="&amp;F$26,Table2[Date Notified (Adjusted)],"&lt;"&amp;G$26,Table2[Calculated Location],"*"&amp;$D117&amp;"*")</f>
        <v>#DIV/0!</v>
      </c>
      <c r="G117" s="329" t="e">
        <f ca="1">COUNTIFS(Table2[Level of Review Required],"*"&amp;$AC$99&amp;"*",Table2[Date Notified (Adjusted)],"&gt;="&amp;G$26,Table2[Date Notified (Adjusted)],"&lt;"&amp;H$26,Table2[Date Review Decision Made],"",Table2[Calculated Location],"*"&amp;$D117&amp;"*")/COUNTIFS(Table2[Level of Review Required],"*"&amp;$AC$99&amp;"*",Table2[Date Notified (Adjusted)],"&gt;="&amp;G$26,Table2[Date Notified (Adjusted)],"&lt;"&amp;H$26,Table2[Calculated Location],"*"&amp;$D117&amp;"*")</f>
        <v>#DIV/0!</v>
      </c>
      <c r="H117" s="329" t="e">
        <f ca="1">COUNTIFS(Table2[Level of Review Required],"*"&amp;$AC$99&amp;"*",Table2[Date Notified (Adjusted)],"&gt;="&amp;H$26,Table2[Date Notified (Adjusted)],"&lt;"&amp;I$26,Table2[Date Review Decision Made],"",Table2[Calculated Location],"*"&amp;$D117&amp;"*")/COUNTIFS(Table2[Level of Review Required],"*"&amp;$AC$99&amp;"*",Table2[Date Notified (Adjusted)],"&gt;="&amp;H$26,Table2[Date Notified (Adjusted)],"&lt;"&amp;I$26,Table2[Calculated Location],"*"&amp;$D117&amp;"*")</f>
        <v>#DIV/0!</v>
      </c>
      <c r="I117" s="329" t="e">
        <f ca="1">COUNTIFS(Table2[Level of Review Required],"*"&amp;$AC$99&amp;"*",Table2[Date Notified (Adjusted)],"&gt;="&amp;I$26,Table2[Date Notified (Adjusted)],"&lt;"&amp;J$26,Table2[Date Review Decision Made],"",Table2[Calculated Location],"*"&amp;$D117&amp;"*")/COUNTIFS(Table2[Level of Review Required],"*"&amp;$AC$99&amp;"*",Table2[Date Notified (Adjusted)],"&gt;="&amp;I$26,Table2[Date Notified (Adjusted)],"&lt;"&amp;J$26,Table2[Calculated Location],"*"&amp;$D117&amp;"*")</f>
        <v>#DIV/0!</v>
      </c>
      <c r="J117" s="329" t="e">
        <f ca="1">COUNTIFS(Table2[Level of Review Required],"*"&amp;$AC$99&amp;"*",Table2[Date Notified (Adjusted)],"&gt;="&amp;J$26,Table2[Date Notified (Adjusted)],"&lt;"&amp;K$26,Table2[Date Review Decision Made],"",Table2[Calculated Location],"*"&amp;$D117&amp;"*")/COUNTIFS(Table2[Level of Review Required],"*"&amp;$AC$99&amp;"*",Table2[Date Notified (Adjusted)],"&gt;="&amp;J$26,Table2[Date Notified (Adjusted)],"&lt;"&amp;K$26,Table2[Calculated Location],"*"&amp;$D117&amp;"*")</f>
        <v>#DIV/0!</v>
      </c>
      <c r="K117" s="329" t="e">
        <f ca="1">COUNTIFS(Table2[Level of Review Required],"*"&amp;$AC$99&amp;"*",Table2[Date Notified (Adjusted)],"&gt;="&amp;K$26,Table2[Date Notified (Adjusted)],"&lt;"&amp;L$26,Table2[Date Review Decision Made],"",Table2[Calculated Location],"*"&amp;$D117&amp;"*")/COUNTIFS(Table2[Level of Review Required],"*"&amp;$AC$99&amp;"*",Table2[Date Notified (Adjusted)],"&gt;="&amp;K$26,Table2[Date Notified (Adjusted)],"&lt;"&amp;L$26,Table2[Calculated Location],"*"&amp;$D117&amp;"*")</f>
        <v>#DIV/0!</v>
      </c>
      <c r="L117" s="329" t="e">
        <f ca="1">COUNTIFS(Table2[Level of Review Required],"*"&amp;$AC$99&amp;"*",Table2[Date Notified (Adjusted)],"&gt;="&amp;L$26,Table2[Date Notified (Adjusted)],"&lt;"&amp;M$26,Table2[Date Review Decision Made],"",Table2[Calculated Location],"*"&amp;$D117&amp;"*")/COUNTIFS(Table2[Level of Review Required],"*"&amp;$AC$99&amp;"*",Table2[Date Notified (Adjusted)],"&gt;="&amp;L$26,Table2[Date Notified (Adjusted)],"&lt;"&amp;M$26,Table2[Calculated Location],"*"&amp;$D117&amp;"*")</f>
        <v>#DIV/0!</v>
      </c>
      <c r="M117" s="329" t="e">
        <f ca="1">COUNTIFS(Table2[Level of Review Required],"*"&amp;$AC$99&amp;"*",Table2[Date Notified (Adjusted)],"&gt;="&amp;M$26,Table2[Date Notified (Adjusted)],"&lt;"&amp;N$26,Table2[Date Review Decision Made],"",Table2[Calculated Location],"*"&amp;$D117&amp;"*")/COUNTIFS(Table2[Level of Review Required],"*"&amp;$AC$99&amp;"*",Table2[Date Notified (Adjusted)],"&gt;="&amp;M$26,Table2[Date Notified (Adjusted)],"&lt;"&amp;N$26,Table2[Calculated Location],"*"&amp;$D117&amp;"*")</f>
        <v>#DIV/0!</v>
      </c>
      <c r="N117" s="329" t="e">
        <f ca="1">COUNTIFS(Table2[Level of Review Required],"*"&amp;$AC$99&amp;"*",Table2[Date Notified (Adjusted)],"&gt;="&amp;N$26,Table2[Date Notified (Adjusted)],"&lt;"&amp;O$26,Table2[Date Review Decision Made],"",Table2[Calculated Location],"*"&amp;$D117&amp;"*")/COUNTIFS(Table2[Level of Review Required],"*"&amp;$AC$99&amp;"*",Table2[Date Notified (Adjusted)],"&gt;="&amp;N$26,Table2[Date Notified (Adjusted)],"&lt;"&amp;O$26,Table2[Calculated Location],"*"&amp;$D117&amp;"*")</f>
        <v>#DIV/0!</v>
      </c>
      <c r="O117" s="329" t="e">
        <f ca="1">COUNTIFS(Table2[Level of Review Required],"*"&amp;$AC$99&amp;"*",Table2[Date Notified (Adjusted)],"&gt;="&amp;O$26,Table2[Date Notified (Adjusted)],"&lt;"&amp;P$26,Table2[Date Review Decision Made],"",Table2[Calculated Location],"*"&amp;$D117&amp;"*")/COUNTIFS(Table2[Level of Review Required],"*"&amp;$AC$99&amp;"*",Table2[Date Notified (Adjusted)],"&gt;="&amp;O$26,Table2[Date Notified (Adjusted)],"&lt;"&amp;P$26,Table2[Calculated Location],"*"&amp;$D117&amp;"*")</f>
        <v>#DIV/0!</v>
      </c>
      <c r="P117" s="329" t="e">
        <f ca="1">COUNTIFS(Table2[Level of Review Required],"*"&amp;$AC$99&amp;"*",Table2[Date Notified (Adjusted)],"&gt;="&amp;P$26,Table2[Date Notified (Adjusted)],"&lt;"&amp;Q$26,Table2[Date Review Decision Made],"",Table2[Calculated Location],"*"&amp;$D117&amp;"*")/COUNTIFS(Table2[Level of Review Required],"*"&amp;$AC$99&amp;"*",Table2[Date Notified (Adjusted)],"&gt;="&amp;P$26,Table2[Date Notified (Adjusted)],"&lt;"&amp;Q$26,Table2[Calculated Location],"*"&amp;$D117&amp;"*")</f>
        <v>#DIV/0!</v>
      </c>
      <c r="Q117" s="329" t="e">
        <f ca="1">COUNTIFS(Table2[Level of Review Required],"*"&amp;$AC$99&amp;"*",Table2[Date Notified (Adjusted)],"&gt;="&amp;Q$26,Table2[Date Notified (Adjusted)],"&lt;"&amp;R$26,Table2[Date Review Decision Made],"",Table2[Calculated Location],"*"&amp;$D117&amp;"*")/COUNTIFS(Table2[Level of Review Required],"*"&amp;$AC$99&amp;"*",Table2[Date Notified (Adjusted)],"&gt;="&amp;Q$26,Table2[Date Notified (Adjusted)],"&lt;"&amp;R$26,Table2[Calculated Location],"*"&amp;$D117&amp;"*")</f>
        <v>#DIV/0!</v>
      </c>
      <c r="R117" s="329" t="e">
        <f ca="1">COUNTIFS(Table2[Level of Review Required],"*"&amp;$AC$99&amp;"*",Table2[Date Notified (Adjusted)],"&gt;="&amp;R$26,Table2[Date Notified (Adjusted)],"&lt;"&amp;S$26,Table2[Date Review Decision Made],"",Table2[Calculated Location],"*"&amp;$D117&amp;"*")/COUNTIFS(Table2[Level of Review Required],"*"&amp;$AC$99&amp;"*",Table2[Date Notified (Adjusted)],"&gt;="&amp;R$26,Table2[Date Notified (Adjusted)],"&lt;"&amp;S$26,Table2[Calculated Location],"*"&amp;$D117&amp;"*")</f>
        <v>#DIV/0!</v>
      </c>
      <c r="S117" s="329" t="e">
        <f ca="1">COUNTIFS(Table2[Level of Review Required],"*"&amp;$AC$99&amp;"*",Table2[Date Notified (Adjusted)],"&gt;="&amp;S$26,Table2[Date Notified (Adjusted)],"&lt;"&amp;T$26,Table2[Date Review Decision Made],"",Table2[Calculated Location],"*"&amp;$D117&amp;"*")/COUNTIFS(Table2[Level of Review Required],"*"&amp;$AC$99&amp;"*",Table2[Date Notified (Adjusted)],"&gt;="&amp;S$26,Table2[Date Notified (Adjusted)],"&lt;"&amp;T$26,Table2[Calculated Location],"*"&amp;$D117&amp;"*")</f>
        <v>#DIV/0!</v>
      </c>
      <c r="T117" s="329" t="e">
        <f ca="1">COUNTIFS(Table2[Level of Review Required],"*"&amp;$AC$99&amp;"*",Table2[Date Notified (Adjusted)],"&gt;="&amp;T$26,Table2[Date Notified (Adjusted)],"&lt;"&amp;U$26,Table2[Date Review Decision Made],"",Table2[Calculated Location],"*"&amp;$D117&amp;"*")/COUNTIFS(Table2[Level of Review Required],"*"&amp;$AC$99&amp;"*",Table2[Date Notified (Adjusted)],"&gt;="&amp;T$26,Table2[Date Notified (Adjusted)],"&lt;"&amp;U$26,Table2[Calculated Location],"*"&amp;$D117&amp;"*")</f>
        <v>#DIV/0!</v>
      </c>
      <c r="U117" s="13"/>
      <c r="V117" s="13"/>
      <c r="W117" s="253">
        <f ca="1">COUNTIFS(Table2[Level of Review Required],"*"&amp;$AC$99&amp;"*",Table2[Date Notified (Adjusted)],"&gt;="&amp;E$26,Table2[Date Notified (Adjusted)],"&lt;"&amp;U$26,Table2[Calculated Location],"*"&amp;$D117&amp;"*",Table2[Date Review Decision Made],"")</f>
        <v>0</v>
      </c>
      <c r="X117" s="254" t="e">
        <f t="shared" ca="1" si="74"/>
        <v>#DIV/0!</v>
      </c>
      <c r="Y117" s="368">
        <f ca="1">COUNTIFS(Table2[Level of Review Required],"*"&amp;$AC$99&amp;"*",Table2[Date Notified (Adjusted)],"&gt;="&amp;E$26,Table2[Date Notified (Adjusted)],"&lt;"&amp;U$26,Table2[Calculated Location],"*"&amp;$D117&amp;"*")</f>
        <v>0</v>
      </c>
    </row>
    <row r="118" spans="2:25" x14ac:dyDescent="0.25">
      <c r="B118" s="185" t="s">
        <v>153</v>
      </c>
      <c r="C118" s="13"/>
      <c r="D118" s="13"/>
      <c r="E118" s="174"/>
      <c r="F118" s="174"/>
      <c r="G118" s="174"/>
      <c r="H118" s="174"/>
      <c r="I118" s="174"/>
      <c r="J118" s="174"/>
      <c r="K118" s="174"/>
      <c r="L118" s="174"/>
      <c r="M118" s="174"/>
      <c r="N118" s="174"/>
      <c r="O118" s="174"/>
      <c r="P118" s="174"/>
      <c r="Q118" s="174"/>
      <c r="R118" s="174"/>
      <c r="S118" s="174"/>
      <c r="T118" s="174"/>
      <c r="U118" s="174"/>
      <c r="V118" s="174"/>
      <c r="W118" s="174">
        <f ca="1">SUM(W108:W117)</f>
        <v>0</v>
      </c>
      <c r="X118" s="173" t="e">
        <f ca="1">W118/Y118</f>
        <v>#DIV/0!</v>
      </c>
      <c r="Y118" s="184">
        <f ca="1">SUM(Y108:Y117)</f>
        <v>0</v>
      </c>
    </row>
    <row r="119" spans="2:25" x14ac:dyDescent="0.25">
      <c r="B119" s="186"/>
      <c r="C119" s="156"/>
      <c r="D119" s="156"/>
      <c r="E119" s="187"/>
      <c r="F119" s="156"/>
      <c r="G119" s="156"/>
      <c r="H119" s="156"/>
      <c r="I119" s="156"/>
      <c r="J119" s="156"/>
      <c r="K119" s="156"/>
      <c r="L119" s="156"/>
      <c r="M119" s="156"/>
      <c r="N119" s="156"/>
      <c r="O119" s="156"/>
      <c r="P119" s="156"/>
      <c r="Q119" s="156"/>
      <c r="R119" s="156"/>
      <c r="S119" s="156"/>
      <c r="T119" s="156"/>
      <c r="U119" s="156"/>
      <c r="V119" s="156"/>
      <c r="W119" s="188">
        <f ca="1">SUM(W99:W106)+SUM(W108:W117)</f>
        <v>0</v>
      </c>
      <c r="X119" s="189" t="e">
        <f ca="1">W119/Y119</f>
        <v>#DIV/0!</v>
      </c>
      <c r="Y119" s="190">
        <f ca="1">SUM(Y99:Y106)+SUM(Y108:Y117)</f>
        <v>0</v>
      </c>
    </row>
  </sheetData>
  <mergeCells count="4">
    <mergeCell ref="E1:X1"/>
    <mergeCell ref="E25:X25"/>
    <mergeCell ref="E49:X49"/>
    <mergeCell ref="E73:X73"/>
  </mergeCells>
  <conditionalFormatting sqref="E119:T119">
    <cfRule type="colorScale" priority="37">
      <colorScale>
        <cfvo type="min"/>
        <cfvo type="max"/>
        <color rgb="FFFFEF9C"/>
        <color rgb="FF63BE7B"/>
      </colorScale>
    </cfRule>
  </conditionalFormatting>
  <conditionalFormatting sqref="E99:T117">
    <cfRule type="cellIs" dxfId="103" priority="31" operator="equal">
      <formula>0</formula>
    </cfRule>
  </conditionalFormatting>
  <conditionalFormatting sqref="E99:T117">
    <cfRule type="colorScale" priority="27">
      <colorScale>
        <cfvo type="num" val="0"/>
        <cfvo type="percentile" val="50"/>
        <cfvo type="num" val="1"/>
        <color rgb="FF63BE7B"/>
        <color rgb="FFFFEB84"/>
        <color rgb="FFF8696B"/>
      </colorScale>
    </cfRule>
    <cfRule type="containsErrors" dxfId="102" priority="29">
      <formula>ISERROR(E99)</formula>
    </cfRule>
  </conditionalFormatting>
  <conditionalFormatting sqref="X99:X106 X108:X117">
    <cfRule type="containsErrors" dxfId="101" priority="25">
      <formula>ISERROR(X99)</formula>
    </cfRule>
    <cfRule type="colorScale" priority="26">
      <colorScale>
        <cfvo type="num" val="0"/>
        <cfvo type="percentile" val="50"/>
        <cfvo type="num" val="1"/>
        <color rgb="FF63BE7B"/>
        <color rgb="FFFFEB84"/>
        <color rgb="FFF8696B"/>
      </colorScale>
    </cfRule>
  </conditionalFormatting>
  <conditionalFormatting sqref="E23:T23">
    <cfRule type="colorScale" priority="24">
      <colorScale>
        <cfvo type="min"/>
        <cfvo type="max"/>
        <color rgb="FFFFEF9C"/>
        <color rgb="FF63BE7B"/>
      </colorScale>
    </cfRule>
  </conditionalFormatting>
  <conditionalFormatting sqref="E3:T21">
    <cfRule type="cellIs" dxfId="100" priority="23" operator="equal">
      <formula>0</formula>
    </cfRule>
  </conditionalFormatting>
  <conditionalFormatting sqref="E3:T21">
    <cfRule type="colorScale" priority="21">
      <colorScale>
        <cfvo type="num" val="0"/>
        <cfvo type="percentile" val="50"/>
        <cfvo type="num" val="1"/>
        <color rgb="FF63BE7B"/>
        <color rgb="FFFFEB84"/>
        <color rgb="FFF8696B"/>
      </colorScale>
    </cfRule>
    <cfRule type="containsErrors" dxfId="99" priority="22">
      <formula>ISERROR(E3)</formula>
    </cfRule>
  </conditionalFormatting>
  <conditionalFormatting sqref="X3:X10 X12:X21">
    <cfRule type="containsErrors" dxfId="98" priority="19">
      <formula>ISERROR(X3)</formula>
    </cfRule>
    <cfRule type="colorScale" priority="20">
      <colorScale>
        <cfvo type="num" val="0"/>
        <cfvo type="percentile" val="50"/>
        <cfvo type="num" val="1"/>
        <color rgb="FF63BE7B"/>
        <color rgb="FFFFEB84"/>
        <color rgb="FFF8696B"/>
      </colorScale>
    </cfRule>
  </conditionalFormatting>
  <conditionalFormatting sqref="E47:T47">
    <cfRule type="colorScale" priority="18">
      <colorScale>
        <cfvo type="min"/>
        <cfvo type="max"/>
        <color rgb="FFFFEF9C"/>
        <color rgb="FF63BE7B"/>
      </colorScale>
    </cfRule>
  </conditionalFormatting>
  <conditionalFormatting sqref="E27:T45">
    <cfRule type="cellIs" dxfId="97" priority="17" operator="equal">
      <formula>0</formula>
    </cfRule>
  </conditionalFormatting>
  <conditionalFormatting sqref="E27:T45">
    <cfRule type="colorScale" priority="15">
      <colorScale>
        <cfvo type="num" val="0"/>
        <cfvo type="percentile" val="50"/>
        <cfvo type="num" val="1"/>
        <color rgb="FF63BE7B"/>
        <color rgb="FFFFEB84"/>
        <color rgb="FFF8696B"/>
      </colorScale>
    </cfRule>
    <cfRule type="containsErrors" dxfId="96" priority="16">
      <formula>ISERROR(E27)</formula>
    </cfRule>
  </conditionalFormatting>
  <conditionalFormatting sqref="X27:X34 X36:X45">
    <cfRule type="containsErrors" dxfId="95" priority="13">
      <formula>ISERROR(X27)</formula>
    </cfRule>
    <cfRule type="colorScale" priority="14">
      <colorScale>
        <cfvo type="num" val="0"/>
        <cfvo type="percentile" val="50"/>
        <cfvo type="num" val="1"/>
        <color rgb="FF63BE7B"/>
        <color rgb="FFFFEB84"/>
        <color rgb="FFF8696B"/>
      </colorScale>
    </cfRule>
  </conditionalFormatting>
  <conditionalFormatting sqref="E71:T71">
    <cfRule type="colorScale" priority="12">
      <colorScale>
        <cfvo type="min"/>
        <cfvo type="max"/>
        <color rgb="FFFFEF9C"/>
        <color rgb="FF63BE7B"/>
      </colorScale>
    </cfRule>
  </conditionalFormatting>
  <conditionalFormatting sqref="E51:T69">
    <cfRule type="cellIs" dxfId="94" priority="11" operator="equal">
      <formula>0</formula>
    </cfRule>
  </conditionalFormatting>
  <conditionalFormatting sqref="E51:T69">
    <cfRule type="colorScale" priority="9">
      <colorScale>
        <cfvo type="num" val="0"/>
        <cfvo type="percentile" val="50"/>
        <cfvo type="num" val="1"/>
        <color rgb="FF63BE7B"/>
        <color rgb="FFFFEB84"/>
        <color rgb="FFF8696B"/>
      </colorScale>
    </cfRule>
    <cfRule type="containsErrors" dxfId="93" priority="10">
      <formula>ISERROR(E51)</formula>
    </cfRule>
  </conditionalFormatting>
  <conditionalFormatting sqref="X51:X58 X60:X69">
    <cfRule type="containsErrors" dxfId="92" priority="7">
      <formula>ISERROR(X51)</formula>
    </cfRule>
    <cfRule type="colorScale" priority="8">
      <colorScale>
        <cfvo type="num" val="0"/>
        <cfvo type="percentile" val="50"/>
        <cfvo type="num" val="1"/>
        <color rgb="FF63BE7B"/>
        <color rgb="FFFFEB84"/>
        <color rgb="FFF8696B"/>
      </colorScale>
    </cfRule>
  </conditionalFormatting>
  <conditionalFormatting sqref="E95:T95">
    <cfRule type="colorScale" priority="6">
      <colorScale>
        <cfvo type="min"/>
        <cfvo type="max"/>
        <color rgb="FFFFEF9C"/>
        <color rgb="FF63BE7B"/>
      </colorScale>
    </cfRule>
  </conditionalFormatting>
  <conditionalFormatting sqref="E75:T93">
    <cfRule type="cellIs" dxfId="91" priority="5" operator="equal">
      <formula>0</formula>
    </cfRule>
  </conditionalFormatting>
  <conditionalFormatting sqref="E75:T93">
    <cfRule type="colorScale" priority="3">
      <colorScale>
        <cfvo type="num" val="0"/>
        <cfvo type="percentile" val="50"/>
        <cfvo type="num" val="1"/>
        <color rgb="FF63BE7B"/>
        <color rgb="FFFFEB84"/>
        <color rgb="FFF8696B"/>
      </colorScale>
    </cfRule>
    <cfRule type="containsErrors" dxfId="90" priority="4">
      <formula>ISERROR(E75)</formula>
    </cfRule>
  </conditionalFormatting>
  <conditionalFormatting sqref="X75:X82 X84:X93">
    <cfRule type="containsErrors" dxfId="89" priority="1">
      <formula>ISERROR(X75)</formula>
    </cfRule>
    <cfRule type="colorScale" priority="2">
      <colorScale>
        <cfvo type="num" val="0"/>
        <cfvo type="percentile" val="50"/>
        <cfvo type="num" val="1"/>
        <color rgb="FF63BE7B"/>
        <color rgb="FFFFEB84"/>
        <color rgb="FFF8696B"/>
      </colorScale>
    </cfRule>
  </conditionalFormatting>
  <dataValidations count="1">
    <dataValidation type="list" allowBlank="1" showInputMessage="1" showErrorMessage="1" sqref="AC26 AC50 AC74 AC98">
      <formula1>"comprehensive,concise,aggregate,NFR"</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10"/>
  <sheetViews>
    <sheetView topLeftCell="A76" workbookViewId="0">
      <selection activeCell="C99" sqref="C99"/>
    </sheetView>
  </sheetViews>
  <sheetFormatPr defaultRowHeight="15" x14ac:dyDescent="0.25"/>
  <cols>
    <col min="1" max="1" width="89.140625" customWidth="1"/>
    <col min="2" max="2" width="40.42578125" style="5" customWidth="1"/>
    <col min="3" max="3" width="27.28515625" customWidth="1"/>
    <col min="4" max="4" width="34.7109375" customWidth="1"/>
    <col min="5" max="5" width="24.42578125" customWidth="1"/>
    <col min="6" max="7" width="20" customWidth="1"/>
    <col min="10" max="10" width="27.5703125" customWidth="1"/>
    <col min="11" max="11" width="33.5703125" style="4" customWidth="1"/>
  </cols>
  <sheetData>
    <row r="1" spans="1:11" x14ac:dyDescent="0.25">
      <c r="A1" t="s">
        <v>81</v>
      </c>
      <c r="B1" s="5" t="s">
        <v>178</v>
      </c>
      <c r="C1" t="s">
        <v>157</v>
      </c>
      <c r="E1" t="s">
        <v>177</v>
      </c>
      <c r="J1" s="4"/>
      <c r="K1"/>
    </row>
    <row r="2" spans="1:11" x14ac:dyDescent="0.25">
      <c r="A2" t="s">
        <v>238</v>
      </c>
      <c r="B2" s="6" t="s">
        <v>31</v>
      </c>
      <c r="J2" s="4"/>
      <c r="K2"/>
    </row>
    <row r="3" spans="1:11" x14ac:dyDescent="0.25">
      <c r="A3" t="s">
        <v>238</v>
      </c>
      <c r="B3" s="7" t="s">
        <v>42</v>
      </c>
      <c r="J3" s="4"/>
      <c r="K3"/>
    </row>
    <row r="4" spans="1:11" x14ac:dyDescent="0.25">
      <c r="A4" t="s">
        <v>238</v>
      </c>
      <c r="B4" s="9" t="s">
        <v>31</v>
      </c>
      <c r="I4" s="4"/>
      <c r="K4"/>
    </row>
    <row r="14" spans="1:11" x14ac:dyDescent="0.25">
      <c r="A14" t="s">
        <v>192</v>
      </c>
      <c r="B14" s="7" t="s">
        <v>191</v>
      </c>
      <c r="D14" t="s">
        <v>176</v>
      </c>
    </row>
    <row r="15" spans="1:11" x14ac:dyDescent="0.25">
      <c r="A15" t="s">
        <v>71</v>
      </c>
      <c r="B15" s="87" t="s">
        <v>202</v>
      </c>
    </row>
    <row r="16" spans="1:11" x14ac:dyDescent="0.25">
      <c r="A16" t="s">
        <v>56</v>
      </c>
      <c r="B16" s="88" t="s">
        <v>199</v>
      </c>
    </row>
    <row r="17" spans="1:2" x14ac:dyDescent="0.25">
      <c r="A17" t="s">
        <v>73</v>
      </c>
      <c r="B17" s="87" t="s">
        <v>201</v>
      </c>
    </row>
    <row r="18" spans="1:2" x14ac:dyDescent="0.25">
      <c r="A18" t="s">
        <v>37</v>
      </c>
      <c r="B18" s="8" t="s">
        <v>200</v>
      </c>
    </row>
    <row r="19" spans="1:2" x14ac:dyDescent="0.25">
      <c r="A19" t="s">
        <v>38</v>
      </c>
      <c r="B19" s="8" t="s">
        <v>83</v>
      </c>
    </row>
    <row r="20" spans="1:2" x14ac:dyDescent="0.25">
      <c r="A20" t="s">
        <v>75</v>
      </c>
      <c r="B20" s="8" t="s">
        <v>100</v>
      </c>
    </row>
    <row r="21" spans="1:2" x14ac:dyDescent="0.25">
      <c r="A21" t="s">
        <v>72</v>
      </c>
      <c r="B21" s="8" t="s">
        <v>97</v>
      </c>
    </row>
    <row r="22" spans="1:2" x14ac:dyDescent="0.25">
      <c r="A22" t="s">
        <v>48</v>
      </c>
      <c r="B22" s="8" t="s">
        <v>92</v>
      </c>
    </row>
    <row r="23" spans="1:2" x14ac:dyDescent="0.25">
      <c r="A23" t="s">
        <v>61</v>
      </c>
      <c r="B23" s="8" t="s">
        <v>93</v>
      </c>
    </row>
    <row r="24" spans="1:2" x14ac:dyDescent="0.25">
      <c r="A24" t="s">
        <v>35</v>
      </c>
      <c r="B24" s="8" t="s">
        <v>88</v>
      </c>
    </row>
    <row r="25" spans="1:2" x14ac:dyDescent="0.25">
      <c r="A25" t="s">
        <v>66</v>
      </c>
      <c r="B25" s="8" t="s">
        <v>84</v>
      </c>
    </row>
    <row r="26" spans="1:2" x14ac:dyDescent="0.25">
      <c r="A26" t="s">
        <v>58</v>
      </c>
      <c r="B26" s="8" t="s">
        <v>85</v>
      </c>
    </row>
    <row r="27" spans="1:2" x14ac:dyDescent="0.25">
      <c r="A27" t="s">
        <v>50</v>
      </c>
      <c r="B27" s="8" t="s">
        <v>90</v>
      </c>
    </row>
    <row r="28" spans="1:2" x14ac:dyDescent="0.25">
      <c r="A28" t="s">
        <v>74</v>
      </c>
      <c r="B28" s="8" t="s">
        <v>101</v>
      </c>
    </row>
    <row r="29" spans="1:2" x14ac:dyDescent="0.25">
      <c r="A29" t="s">
        <v>51</v>
      </c>
      <c r="B29" s="8" t="s">
        <v>89</v>
      </c>
    </row>
    <row r="30" spans="1:2" x14ac:dyDescent="0.25">
      <c r="A30" t="s">
        <v>54</v>
      </c>
      <c r="B30" s="8" t="s">
        <v>94</v>
      </c>
    </row>
    <row r="31" spans="1:2" x14ac:dyDescent="0.25">
      <c r="A31" t="s">
        <v>41</v>
      </c>
      <c r="B31" s="8" t="s">
        <v>95</v>
      </c>
    </row>
    <row r="32" spans="1:2" x14ac:dyDescent="0.25">
      <c r="A32" t="s">
        <v>47</v>
      </c>
      <c r="B32" s="8" t="s">
        <v>96</v>
      </c>
    </row>
    <row r="33" spans="1:9" x14ac:dyDescent="0.25">
      <c r="A33" t="s">
        <v>70</v>
      </c>
      <c r="B33" s="8" t="s">
        <v>91</v>
      </c>
    </row>
    <row r="34" spans="1:9" x14ac:dyDescent="0.25">
      <c r="A34" t="s">
        <v>39</v>
      </c>
      <c r="B34" s="87" t="s">
        <v>203</v>
      </c>
    </row>
    <row r="35" spans="1:9" x14ac:dyDescent="0.25">
      <c r="A35" t="s">
        <v>27</v>
      </c>
      <c r="B35" s="8" t="s">
        <v>86</v>
      </c>
    </row>
    <row r="36" spans="1:9" x14ac:dyDescent="0.25">
      <c r="A36" t="s">
        <v>33</v>
      </c>
      <c r="B36" s="8" t="s">
        <v>87</v>
      </c>
    </row>
    <row r="37" spans="1:9" x14ac:dyDescent="0.25">
      <c r="A37" t="s">
        <v>49</v>
      </c>
      <c r="B37" s="8" t="s">
        <v>98</v>
      </c>
    </row>
    <row r="38" spans="1:9" x14ac:dyDescent="0.25">
      <c r="A38" t="s">
        <v>30</v>
      </c>
      <c r="B38" s="8" t="s">
        <v>99</v>
      </c>
    </row>
    <row r="39" spans="1:9" x14ac:dyDescent="0.25">
      <c r="A39" s="48"/>
      <c r="B39" s="48"/>
    </row>
    <row r="40" spans="1:9" x14ac:dyDescent="0.25">
      <c r="A40" s="48"/>
      <c r="B40" s="48"/>
    </row>
    <row r="41" spans="1:9" x14ac:dyDescent="0.25">
      <c r="A41" s="48"/>
      <c r="B41" s="48"/>
    </row>
    <row r="42" spans="1:9" x14ac:dyDescent="0.25">
      <c r="A42" s="48"/>
      <c r="B42" s="48"/>
    </row>
    <row r="43" spans="1:9" x14ac:dyDescent="0.25">
      <c r="A43" s="48"/>
      <c r="B43" s="48"/>
    </row>
    <row r="44" spans="1:9" x14ac:dyDescent="0.25">
      <c r="A44" s="48"/>
      <c r="B44" s="49"/>
    </row>
    <row r="45" spans="1:9" x14ac:dyDescent="0.25">
      <c r="A45" s="48"/>
      <c r="B45" s="49"/>
    </row>
    <row r="46" spans="1:9" x14ac:dyDescent="0.25">
      <c r="A46" s="13"/>
      <c r="B46" s="7"/>
    </row>
    <row r="47" spans="1:9" x14ac:dyDescent="0.25">
      <c r="A47" t="s">
        <v>115</v>
      </c>
      <c r="B47" t="s">
        <v>3</v>
      </c>
      <c r="C47" s="5" t="s">
        <v>114</v>
      </c>
      <c r="D47" s="5" t="s">
        <v>178</v>
      </c>
      <c r="E47" t="s">
        <v>116</v>
      </c>
      <c r="I47" t="s">
        <v>174</v>
      </c>
    </row>
    <row r="48" spans="1:9" x14ac:dyDescent="0.25">
      <c r="A48" t="str">
        <f>CONCATENATE(B48,C48)</f>
        <v>undefinedundefined</v>
      </c>
      <c r="B48" s="2" t="s">
        <v>193</v>
      </c>
      <c r="C48" s="2" t="s">
        <v>193</v>
      </c>
      <c r="D48" s="60" t="s">
        <v>193</v>
      </c>
    </row>
    <row r="49" spans="1:5" x14ac:dyDescent="0.25">
      <c r="A49" s="13" t="str">
        <f>CONCATENATE(B49,C49)</f>
        <v>undefinedundefined</v>
      </c>
      <c r="B49" s="60" t="s">
        <v>193</v>
      </c>
      <c r="C49" s="60" t="s">
        <v>193</v>
      </c>
      <c r="D49" s="60" t="s">
        <v>193</v>
      </c>
      <c r="E49" s="13"/>
    </row>
    <row r="61" spans="1:5" x14ac:dyDescent="0.25">
      <c r="A61" s="45" t="s">
        <v>172</v>
      </c>
      <c r="B61" s="45" t="s">
        <v>173</v>
      </c>
      <c r="D61" t="s">
        <v>175</v>
      </c>
    </row>
    <row r="62" spans="1:5" x14ac:dyDescent="0.25">
      <c r="A62" s="46" t="s">
        <v>17</v>
      </c>
      <c r="B62" s="47" t="s">
        <v>57</v>
      </c>
    </row>
    <row r="63" spans="1:5" x14ac:dyDescent="0.25">
      <c r="A63" s="46" t="s">
        <v>17</v>
      </c>
      <c r="B63" s="47" t="s">
        <v>83</v>
      </c>
    </row>
    <row r="64" spans="1:5" x14ac:dyDescent="0.25">
      <c r="A64" s="46" t="s">
        <v>17</v>
      </c>
      <c r="B64" s="47" t="s">
        <v>59</v>
      </c>
    </row>
    <row r="65" spans="1:2" x14ac:dyDescent="0.25">
      <c r="A65" s="46" t="s">
        <v>17</v>
      </c>
      <c r="B65" s="47" t="s">
        <v>63</v>
      </c>
    </row>
    <row r="66" spans="1:2" x14ac:dyDescent="0.25">
      <c r="A66" s="46" t="s">
        <v>17</v>
      </c>
      <c r="B66" s="47" t="s">
        <v>18</v>
      </c>
    </row>
    <row r="67" spans="1:2" x14ac:dyDescent="0.25">
      <c r="A67" s="46" t="s">
        <v>17</v>
      </c>
      <c r="B67" s="47" t="s">
        <v>21</v>
      </c>
    </row>
    <row r="68" spans="1:2" x14ac:dyDescent="0.25">
      <c r="A68" s="46" t="s">
        <v>17</v>
      </c>
      <c r="B68" s="47" t="s">
        <v>20</v>
      </c>
    </row>
    <row r="69" spans="1:2" x14ac:dyDescent="0.25">
      <c r="A69" s="46" t="s">
        <v>26</v>
      </c>
      <c r="B69" s="47" t="s">
        <v>84</v>
      </c>
    </row>
    <row r="70" spans="1:2" x14ac:dyDescent="0.25">
      <c r="A70" s="46" t="s">
        <v>26</v>
      </c>
      <c r="B70" s="47" t="s">
        <v>85</v>
      </c>
    </row>
    <row r="71" spans="1:2" x14ac:dyDescent="0.25">
      <c r="A71" s="46" t="s">
        <v>26</v>
      </c>
      <c r="B71" s="47" t="s">
        <v>60</v>
      </c>
    </row>
    <row r="72" spans="1:2" x14ac:dyDescent="0.25">
      <c r="A72" s="46" t="s">
        <v>26</v>
      </c>
      <c r="B72" s="47" t="s">
        <v>28</v>
      </c>
    </row>
    <row r="73" spans="1:2" x14ac:dyDescent="0.25">
      <c r="A73" s="46" t="s">
        <v>26</v>
      </c>
      <c r="B73" s="47" t="s">
        <v>86</v>
      </c>
    </row>
    <row r="74" spans="1:2" x14ac:dyDescent="0.25">
      <c r="A74" s="46" t="s">
        <v>26</v>
      </c>
      <c r="B74" s="47" t="s">
        <v>62</v>
      </c>
    </row>
    <row r="75" spans="1:2" x14ac:dyDescent="0.25">
      <c r="A75" s="46" t="s">
        <v>26</v>
      </c>
      <c r="B75" s="47" t="s">
        <v>87</v>
      </c>
    </row>
    <row r="76" spans="1:2" x14ac:dyDescent="0.25">
      <c r="A76" s="46" t="s">
        <v>22</v>
      </c>
      <c r="B76" s="47" t="s">
        <v>88</v>
      </c>
    </row>
    <row r="77" spans="1:2" x14ac:dyDescent="0.25">
      <c r="A77" s="46" t="s">
        <v>22</v>
      </c>
      <c r="B77" s="47" t="s">
        <v>89</v>
      </c>
    </row>
    <row r="78" spans="1:2" x14ac:dyDescent="0.25">
      <c r="A78" s="46" t="s">
        <v>22</v>
      </c>
      <c r="B78" s="47" t="s">
        <v>46</v>
      </c>
    </row>
    <row r="79" spans="1:2" x14ac:dyDescent="0.25">
      <c r="A79" s="46" t="s">
        <v>22</v>
      </c>
      <c r="B79" s="47" t="s">
        <v>23</v>
      </c>
    </row>
    <row r="80" spans="1:2" x14ac:dyDescent="0.25">
      <c r="A80" s="46" t="s">
        <v>22</v>
      </c>
      <c r="B80" s="47" t="s">
        <v>64</v>
      </c>
    </row>
    <row r="81" spans="1:11" x14ac:dyDescent="0.25">
      <c r="A81" s="46" t="s">
        <v>22</v>
      </c>
      <c r="B81" s="47" t="s">
        <v>90</v>
      </c>
    </row>
    <row r="82" spans="1:11" x14ac:dyDescent="0.25">
      <c r="A82" s="46" t="s">
        <v>22</v>
      </c>
      <c r="B82" s="47" t="s">
        <v>43</v>
      </c>
    </row>
    <row r="83" spans="1:11" x14ac:dyDescent="0.25">
      <c r="A83" s="46" t="s">
        <v>22</v>
      </c>
      <c r="B83" s="47" t="s">
        <v>78</v>
      </c>
    </row>
    <row r="84" spans="1:11" x14ac:dyDescent="0.25">
      <c r="A84" s="46" t="s">
        <v>22</v>
      </c>
      <c r="B84" s="47" t="s">
        <v>69</v>
      </c>
    </row>
    <row r="85" spans="1:11" x14ac:dyDescent="0.25">
      <c r="A85" s="46" t="s">
        <v>22</v>
      </c>
      <c r="B85" s="47" t="s">
        <v>52</v>
      </c>
    </row>
    <row r="86" spans="1:11" x14ac:dyDescent="0.25">
      <c r="A86" s="46" t="s">
        <v>22</v>
      </c>
      <c r="B86" s="47" t="s">
        <v>34</v>
      </c>
    </row>
    <row r="87" spans="1:11" s="357" customFormat="1" x14ac:dyDescent="0.25">
      <c r="A87" s="46" t="s">
        <v>22</v>
      </c>
      <c r="B87" s="358" t="s">
        <v>102</v>
      </c>
      <c r="K87" s="4"/>
    </row>
    <row r="88" spans="1:11" x14ac:dyDescent="0.25">
      <c r="A88" s="46" t="s">
        <v>15</v>
      </c>
      <c r="B88" s="47" t="s">
        <v>68</v>
      </c>
    </row>
    <row r="89" spans="1:11" x14ac:dyDescent="0.25">
      <c r="A89" s="46" t="s">
        <v>15</v>
      </c>
      <c r="B89" s="47" t="s">
        <v>24</v>
      </c>
    </row>
    <row r="90" spans="1:11" x14ac:dyDescent="0.25">
      <c r="A90" s="46" t="s">
        <v>15</v>
      </c>
      <c r="B90" s="47" t="s">
        <v>16</v>
      </c>
    </row>
    <row r="91" spans="1:11" x14ac:dyDescent="0.25">
      <c r="A91" s="46" t="s">
        <v>15</v>
      </c>
      <c r="B91" s="47" t="s">
        <v>76</v>
      </c>
    </row>
    <row r="92" spans="1:11" x14ac:dyDescent="0.25">
      <c r="A92" s="46" t="s">
        <v>15</v>
      </c>
      <c r="B92" s="47" t="s">
        <v>77</v>
      </c>
    </row>
    <row r="93" spans="1:11" x14ac:dyDescent="0.25">
      <c r="A93" s="46" t="s">
        <v>15</v>
      </c>
      <c r="B93" s="47" t="s">
        <v>44</v>
      </c>
    </row>
    <row r="94" spans="1:11" x14ac:dyDescent="0.25">
      <c r="A94" s="46" t="s">
        <v>15</v>
      </c>
      <c r="B94" s="47" t="s">
        <v>203</v>
      </c>
    </row>
    <row r="95" spans="1:11" x14ac:dyDescent="0.25">
      <c r="A95" s="46" t="s">
        <v>15</v>
      </c>
      <c r="B95" s="47" t="s">
        <v>32</v>
      </c>
    </row>
    <row r="96" spans="1:11" x14ac:dyDescent="0.25">
      <c r="A96" s="46" t="s">
        <v>15</v>
      </c>
      <c r="B96" s="47" t="s">
        <v>65</v>
      </c>
    </row>
    <row r="97" spans="1:2" x14ac:dyDescent="0.25">
      <c r="A97" s="46" t="s">
        <v>15</v>
      </c>
      <c r="B97" s="47" t="s">
        <v>91</v>
      </c>
    </row>
    <row r="98" spans="1:2" x14ac:dyDescent="0.25">
      <c r="A98" s="46" t="s">
        <v>40</v>
      </c>
      <c r="B98" s="47" t="s">
        <v>92</v>
      </c>
    </row>
    <row r="99" spans="1:2" x14ac:dyDescent="0.25">
      <c r="A99" s="46" t="s">
        <v>40</v>
      </c>
      <c r="B99" s="47" t="s">
        <v>93</v>
      </c>
    </row>
    <row r="100" spans="1:2" x14ac:dyDescent="0.25">
      <c r="A100" s="46" t="s">
        <v>40</v>
      </c>
      <c r="B100" s="47" t="s">
        <v>55</v>
      </c>
    </row>
    <row r="101" spans="1:2" x14ac:dyDescent="0.25">
      <c r="A101" s="46" t="s">
        <v>40</v>
      </c>
      <c r="B101" s="47" t="s">
        <v>94</v>
      </c>
    </row>
    <row r="102" spans="1:2" x14ac:dyDescent="0.25">
      <c r="A102" s="46" t="s">
        <v>40</v>
      </c>
      <c r="B102" s="47" t="s">
        <v>95</v>
      </c>
    </row>
    <row r="103" spans="1:2" x14ac:dyDescent="0.25">
      <c r="A103" s="46" t="s">
        <v>40</v>
      </c>
      <c r="B103" s="47" t="s">
        <v>96</v>
      </c>
    </row>
    <row r="104" spans="1:2" x14ac:dyDescent="0.25">
      <c r="A104" s="46" t="s">
        <v>40</v>
      </c>
      <c r="B104" s="47" t="s">
        <v>53</v>
      </c>
    </row>
    <row r="105" spans="1:2" x14ac:dyDescent="0.25">
      <c r="A105" s="46" t="s">
        <v>29</v>
      </c>
      <c r="B105" s="47" t="s">
        <v>97</v>
      </c>
    </row>
    <row r="106" spans="1:2" x14ac:dyDescent="0.25">
      <c r="A106" s="46" t="s">
        <v>29</v>
      </c>
      <c r="B106" s="47" t="s">
        <v>98</v>
      </c>
    </row>
    <row r="107" spans="1:2" x14ac:dyDescent="0.25">
      <c r="A107" s="46" t="s">
        <v>29</v>
      </c>
      <c r="B107" s="47" t="s">
        <v>99</v>
      </c>
    </row>
    <row r="108" spans="1:2" x14ac:dyDescent="0.25">
      <c r="A108" s="46" t="s">
        <v>29</v>
      </c>
      <c r="B108" s="47" t="s">
        <v>100</v>
      </c>
    </row>
    <row r="109" spans="1:2" x14ac:dyDescent="0.25">
      <c r="A109" s="46" t="s">
        <v>29</v>
      </c>
      <c r="B109" s="47" t="s">
        <v>101</v>
      </c>
    </row>
    <row r="110" spans="1:2" x14ac:dyDescent="0.25">
      <c r="A110" s="46" t="s">
        <v>29</v>
      </c>
      <c r="B110" s="47" t="s">
        <v>67</v>
      </c>
    </row>
    <row r="111" spans="1:2" x14ac:dyDescent="0.25">
      <c r="A111" s="46" t="s">
        <v>36</v>
      </c>
      <c r="B111" s="47" t="s">
        <v>200</v>
      </c>
    </row>
    <row r="112" spans="1:2" x14ac:dyDescent="0.25">
      <c r="A112" s="46" t="s">
        <v>36</v>
      </c>
      <c r="B112" s="47" t="s">
        <v>199</v>
      </c>
    </row>
    <row r="113" spans="1:8" x14ac:dyDescent="0.25">
      <c r="A113" s="46" t="s">
        <v>36</v>
      </c>
      <c r="B113" s="47" t="s">
        <v>201</v>
      </c>
    </row>
    <row r="114" spans="1:8" x14ac:dyDescent="0.25">
      <c r="A114" s="46" t="s">
        <v>36</v>
      </c>
      <c r="B114" s="47" t="s">
        <v>202</v>
      </c>
    </row>
    <row r="119" spans="1:8" x14ac:dyDescent="0.25">
      <c r="A119" t="s">
        <v>115</v>
      </c>
      <c r="B119" s="5" t="s">
        <v>3</v>
      </c>
      <c r="C119" t="s">
        <v>114</v>
      </c>
      <c r="D119" t="s">
        <v>179</v>
      </c>
      <c r="E119" t="s">
        <v>178</v>
      </c>
      <c r="H119" t="s">
        <v>183</v>
      </c>
    </row>
    <row r="120" spans="1:8" x14ac:dyDescent="0.25">
      <c r="A120" t="str">
        <f>CONCATENATE(Table6[Division],Table6[Location B],Table6[Location E])</f>
        <v>Acute HospitalGroup 1 - RCSI Hospitals Group (Academic Partner: RCSI)Cottage Community Hub, Drogheda</v>
      </c>
      <c r="B120" s="5" t="s">
        <v>14</v>
      </c>
      <c r="C120" s="61" t="s">
        <v>17</v>
      </c>
      <c r="D120" s="61" t="s">
        <v>79</v>
      </c>
      <c r="E120" t="s">
        <v>170</v>
      </c>
    </row>
    <row r="121" spans="1:8" x14ac:dyDescent="0.25">
      <c r="A121" t="str">
        <f>CONCATENATE(Table6[Division],Table6[Location B],Table6[Location E])</f>
        <v>AmbulanceGroup 1 - RCSI Hospitals Group (Academic Partner: RCSI)Cottage Community Hub, Drogheda</v>
      </c>
      <c r="B121" s="5" t="s">
        <v>136</v>
      </c>
      <c r="C121" s="61" t="s">
        <v>17</v>
      </c>
      <c r="D121" s="61" t="s">
        <v>79</v>
      </c>
      <c r="E121" t="s">
        <v>170</v>
      </c>
    </row>
    <row r="122" spans="1:8" x14ac:dyDescent="0.25">
      <c r="A122" t="str">
        <f>CONCATENATE(Table6[Division],Table6[Location B],Table6[Location E])</f>
        <v>Health &amp; WellbeingGroup 1 - RCSI Hospitals Group (Academic Partner: RCSI)Cottage Community Hub, Drogheda</v>
      </c>
      <c r="B122" s="5" t="s">
        <v>165</v>
      </c>
      <c r="C122" s="61" t="s">
        <v>17</v>
      </c>
      <c r="D122" s="61" t="s">
        <v>79</v>
      </c>
      <c r="E122" t="s">
        <v>170</v>
      </c>
    </row>
    <row r="123" spans="1:8" x14ac:dyDescent="0.25">
      <c r="A123" t="str">
        <f>CONCATENATE(Table6[Division],Table6[Location B],Table6[Location E])</f>
        <v>Mental HealthGroup 1 - RCSI Hospitals Group (Academic Partner: RCSI)Cottage Community Hub, Drogheda</v>
      </c>
      <c r="B123" s="5" t="s">
        <v>19</v>
      </c>
      <c r="C123" s="61" t="s">
        <v>17</v>
      </c>
      <c r="D123" s="61" t="s">
        <v>79</v>
      </c>
      <c r="E123" t="s">
        <v>170</v>
      </c>
    </row>
    <row r="124" spans="1:8" x14ac:dyDescent="0.25">
      <c r="A124" t="str">
        <f>CONCATENATE(Table6[Division],Table6[Location B],Table6[Location E])</f>
        <v>Primary CareGroup 1 - RCSI Hospitals Group (Academic Partner: RCSI)Cottage Community Hub, Drogheda</v>
      </c>
      <c r="B124" s="5" t="s">
        <v>137</v>
      </c>
      <c r="C124" s="61" t="s">
        <v>17</v>
      </c>
      <c r="D124" s="61" t="s">
        <v>79</v>
      </c>
      <c r="E124" t="s">
        <v>170</v>
      </c>
    </row>
    <row r="125" spans="1:8" x14ac:dyDescent="0.25">
      <c r="A125" t="str">
        <f>CONCATENATE(Table6[Division],Table6[Location B],Table6[Location E])</f>
        <v>Social CareGroup 1 - RCSI Hospitals Group (Academic Partner: RCSI)Cottage Community Hub, Drogheda</v>
      </c>
      <c r="B125" s="5" t="s">
        <v>25</v>
      </c>
      <c r="C125" s="61" t="s">
        <v>17</v>
      </c>
      <c r="D125" s="61" t="s">
        <v>79</v>
      </c>
      <c r="E125" t="s">
        <v>170</v>
      </c>
    </row>
    <row r="135" spans="1:8" x14ac:dyDescent="0.25">
      <c r="A135" s="51" t="s">
        <v>115</v>
      </c>
      <c r="B135" s="52" t="s">
        <v>3</v>
      </c>
      <c r="C135" s="53" t="s">
        <v>114</v>
      </c>
      <c r="D135" s="52" t="s">
        <v>179</v>
      </c>
      <c r="E135" s="52" t="s">
        <v>180</v>
      </c>
      <c r="F135" s="54" t="s">
        <v>178</v>
      </c>
      <c r="H135" t="s">
        <v>181</v>
      </c>
    </row>
    <row r="136" spans="1:8" x14ac:dyDescent="0.25">
      <c r="A136" s="50" t="str">
        <f>CONCATENATE(Table7[[#This Row],[Division]],Table7[[#This Row],[Location B]],Table7[[#This Row],[Location E]],Table7[[#This Row],[Location F]])</f>
        <v>Acute HospitalGroup 2 - Dublin Midlands Hospital Group (Academic Partner: TCD)St. James's HospitalPsychiatry</v>
      </c>
      <c r="B136" s="6" t="s">
        <v>14</v>
      </c>
      <c r="C136" s="64" t="s">
        <v>26</v>
      </c>
      <c r="D136" s="64" t="s">
        <v>28</v>
      </c>
      <c r="E136" s="64" t="s">
        <v>139</v>
      </c>
      <c r="F136" s="65" t="s">
        <v>31</v>
      </c>
    </row>
    <row r="137" spans="1:8" x14ac:dyDescent="0.25">
      <c r="A137" t="str">
        <f>CONCATENATE(Table7[[#This Row],[Division]],Table7[[#This Row],[Location B]],Table7[[#This Row],[Location E]],Table7[[#This Row],[Location F]])</f>
        <v>Acute HospitalGroup 3 - Ireland East Hospital Group (Academic Partner: UCD)St. Luke's General Hospital, KilkennyDept. Of Psychiatry (Acute)</v>
      </c>
      <c r="B137" s="6" t="s">
        <v>14</v>
      </c>
      <c r="C137" s="66" t="s">
        <v>22</v>
      </c>
      <c r="D137" s="66" t="s">
        <v>23</v>
      </c>
      <c r="E137" s="66" t="s">
        <v>160</v>
      </c>
      <c r="F137" s="66" t="s">
        <v>171</v>
      </c>
    </row>
    <row r="138" spans="1:8" x14ac:dyDescent="0.25">
      <c r="A138" t="str">
        <f>CONCATENATE(Table7[[#This Row],[Division]],Table7[[#This Row],[Location B]],Table7[[#This Row],[Location E]],Table7[[#This Row],[Location F]])</f>
        <v>Acute HospitalGroup 3 - Ireland East Hospital Group (Academic Partner: UCD)St. Luke's General Hospital, KilkennyDept. Of Psychiatry (Sub-Acute)</v>
      </c>
      <c r="B138" s="6" t="s">
        <v>14</v>
      </c>
      <c r="C138" s="68" t="s">
        <v>22</v>
      </c>
      <c r="D138" s="68" t="s">
        <v>23</v>
      </c>
      <c r="E138" s="68" t="s">
        <v>164</v>
      </c>
      <c r="F138" s="68" t="s">
        <v>171</v>
      </c>
    </row>
    <row r="139" spans="1:8" x14ac:dyDescent="0.25">
      <c r="A139" t="str">
        <f>CONCATENATE(Table7[[#This Row],[Division]],Table7[[#This Row],[Location B]],Table7[[#This Row],[Location E]],Table7[[#This Row],[Location F]])</f>
        <v>Acute HospitalGroup 4 - South/South West Hospital Group (Academic Partner: UCC)University Hospital WaterfordDepartment Of Psychiatry - Wrh</v>
      </c>
      <c r="B139" s="6" t="s">
        <v>14</v>
      </c>
      <c r="C139" s="70" t="s">
        <v>15</v>
      </c>
      <c r="D139" s="70" t="s">
        <v>32</v>
      </c>
      <c r="E139" s="70" t="s">
        <v>162</v>
      </c>
      <c r="F139" s="70" t="s">
        <v>171</v>
      </c>
    </row>
    <row r="140" spans="1:8" x14ac:dyDescent="0.25">
      <c r="A140" t="str">
        <f>CONCATENATE(Table7[[#This Row],[Division]],Table7[[#This Row],[Location B]],Table7[[#This Row],[Location E]],Table7[[#This Row],[Location F]])</f>
        <v>Acute HospitalGroup 5 - Saolta University Health Care Group (Academic Partner: NUIG)Letterkenny University HospitalPsychiatric Unit - LGH</v>
      </c>
      <c r="B140" s="6" t="s">
        <v>14</v>
      </c>
      <c r="C140" s="72" t="s">
        <v>40</v>
      </c>
      <c r="D140" s="72" t="s">
        <v>48</v>
      </c>
      <c r="E140" s="72" t="s">
        <v>194</v>
      </c>
      <c r="F140" s="72" t="s">
        <v>168</v>
      </c>
    </row>
    <row r="141" spans="1:8" x14ac:dyDescent="0.25">
      <c r="A141" s="58" t="str">
        <f>CONCATENATE(Table7[[#This Row],[Division]],Table7[[#This Row],[Location B]],Table7[[#This Row],[Location E]],Table7[[#This Row],[Location F]])</f>
        <v>AmbulanceGroup 2 - Dublin Midlands Hospital Group (Academic Partner: TCD)St. James's HospitalPsychiatry</v>
      </c>
      <c r="B141" s="76" t="s">
        <v>136</v>
      </c>
      <c r="C141" s="64" t="s">
        <v>26</v>
      </c>
      <c r="D141" s="64" t="s">
        <v>28</v>
      </c>
      <c r="E141" s="64" t="s">
        <v>139</v>
      </c>
      <c r="F141" s="65" t="s">
        <v>31</v>
      </c>
    </row>
    <row r="142" spans="1:8" x14ac:dyDescent="0.25">
      <c r="A142" s="58" t="str">
        <f>CONCATENATE(Table7[[#This Row],[Division]],Table7[[#This Row],[Location B]],Table7[[#This Row],[Location E]],Table7[[#This Row],[Location F]])</f>
        <v>AmbulanceGroup 3 - Ireland East Hospital Group (Academic Partner: UCD)St. Luke's General Hospital, KilkennyDept. Of Psychiatry (Acute)</v>
      </c>
      <c r="B142" s="6" t="s">
        <v>136</v>
      </c>
      <c r="C142" s="66" t="s">
        <v>22</v>
      </c>
      <c r="D142" s="66" t="s">
        <v>23</v>
      </c>
      <c r="E142" s="66" t="s">
        <v>160</v>
      </c>
      <c r="F142" s="66" t="s">
        <v>171</v>
      </c>
    </row>
    <row r="143" spans="1:8" x14ac:dyDescent="0.25">
      <c r="A143" s="58" t="str">
        <f>CONCATENATE(Table7[[#This Row],[Division]],Table7[[#This Row],[Location B]],Table7[[#This Row],[Location E]],Table7[[#This Row],[Location F]])</f>
        <v>AmbulanceGroup 3 - Ireland East Hospital Group (Academic Partner: UCD)St. Luke's General Hospital, KilkennyDept. Of Psychiatry (Sub-Acute)</v>
      </c>
      <c r="B143" s="6" t="s">
        <v>136</v>
      </c>
      <c r="C143" s="68" t="s">
        <v>22</v>
      </c>
      <c r="D143" s="68" t="s">
        <v>23</v>
      </c>
      <c r="E143" s="68" t="s">
        <v>164</v>
      </c>
      <c r="F143" s="68" t="s">
        <v>171</v>
      </c>
    </row>
    <row r="144" spans="1:8" x14ac:dyDescent="0.25">
      <c r="A144" s="58" t="str">
        <f>CONCATENATE(Table7[[#This Row],[Division]],Table7[[#This Row],[Location B]],Table7[[#This Row],[Location E]],Table7[[#This Row],[Location F]])</f>
        <v>AmbulanceGroup 4 - South/South West Hospital Group (Academic Partner: UCC)University Hospital WaterfordDepartment Of Psychiatry - Wrh</v>
      </c>
      <c r="B144" s="6" t="s">
        <v>136</v>
      </c>
      <c r="C144" s="71" t="s">
        <v>15</v>
      </c>
      <c r="D144" s="71" t="s">
        <v>32</v>
      </c>
      <c r="E144" s="71" t="s">
        <v>162</v>
      </c>
      <c r="F144" s="71" t="s">
        <v>171</v>
      </c>
    </row>
    <row r="145" spans="1:6" x14ac:dyDescent="0.25">
      <c r="A145" s="58" t="str">
        <f>CONCATENATE(Table7[[#This Row],[Division]],Table7[[#This Row],[Location B]],Table7[[#This Row],[Location E]],Table7[[#This Row],[Location F]])</f>
        <v>AmbulanceGroup 5 - Saolta University Health Care Group (Academic Partner: NUIG)Letterkenny University HospitalPsychiatric Unit - LGH</v>
      </c>
      <c r="B145" s="6" t="s">
        <v>136</v>
      </c>
      <c r="C145" s="73" t="s">
        <v>40</v>
      </c>
      <c r="D145" s="73" t="s">
        <v>48</v>
      </c>
      <c r="E145" s="73" t="s">
        <v>194</v>
      </c>
      <c r="F145" s="73" t="s">
        <v>168</v>
      </c>
    </row>
    <row r="146" spans="1:6" x14ac:dyDescent="0.25">
      <c r="A146" s="58" t="str">
        <f>CONCATENATE(Table7[[#This Row],[Division]],Table7[[#This Row],[Location B]],Table7[[#This Row],[Location E]],Table7[[#This Row],[Location F]])</f>
        <v>Health &amp; WellbeingGroup 2 - Dublin Midlands Hospital Group (Academic Partner: TCD)St. James's HospitalPsychiatry</v>
      </c>
      <c r="B146" t="s">
        <v>165</v>
      </c>
      <c r="C146" s="64" t="s">
        <v>26</v>
      </c>
      <c r="D146" s="64" t="s">
        <v>28</v>
      </c>
      <c r="E146" s="64" t="s">
        <v>139</v>
      </c>
      <c r="F146" s="65" t="s">
        <v>31</v>
      </c>
    </row>
    <row r="147" spans="1:6" x14ac:dyDescent="0.25">
      <c r="A147" s="58" t="str">
        <f>CONCATENATE(Table7[[#This Row],[Division]],Table7[[#This Row],[Location B]],Table7[[#This Row],[Location E]],Table7[[#This Row],[Location F]])</f>
        <v>Health &amp; WellbeingGroup 3 - Ireland East Hospital Group (Academic Partner: UCD)St. Luke's General Hospital, KilkennyDept. Of Psychiatry (Acute)</v>
      </c>
      <c r="B147" s="77" t="s">
        <v>165</v>
      </c>
      <c r="C147" s="78" t="s">
        <v>22</v>
      </c>
      <c r="D147" s="78" t="s">
        <v>23</v>
      </c>
      <c r="E147" s="78" t="s">
        <v>160</v>
      </c>
      <c r="F147" s="66" t="s">
        <v>171</v>
      </c>
    </row>
    <row r="148" spans="1:6" x14ac:dyDescent="0.25">
      <c r="A148" s="58" t="str">
        <f>CONCATENATE(Table7[[#This Row],[Division]],Table7[[#This Row],[Location B]],Table7[[#This Row],[Location E]],Table7[[#This Row],[Location F]])</f>
        <v>Health &amp; WellbeingGroup 3 - Ireland East Hospital Group (Academic Partner: UCD)St. Luke's General Hospital, KilkennyDept. Of Psychiatry (Sub-Acute)</v>
      </c>
      <c r="B148" s="77" t="s">
        <v>165</v>
      </c>
      <c r="C148" s="80" t="s">
        <v>22</v>
      </c>
      <c r="D148" s="80" t="s">
        <v>23</v>
      </c>
      <c r="E148" s="80" t="s">
        <v>164</v>
      </c>
      <c r="F148" s="68" t="s">
        <v>171</v>
      </c>
    </row>
    <row r="149" spans="1:6" x14ac:dyDescent="0.25">
      <c r="A149" s="58" t="str">
        <f>CONCATENATE(Table7[[#This Row],[Division]],Table7[[#This Row],[Location B]],Table7[[#This Row],[Location E]],Table7[[#This Row],[Location F]])</f>
        <v>Health &amp; WellbeingGroup 4 - South/South West Hospital Group (Academic Partner: UCC)University Hospital WaterfordDepartment Of Psychiatry - Wrh</v>
      </c>
      <c r="B149" s="77" t="s">
        <v>165</v>
      </c>
      <c r="C149" s="81" t="s">
        <v>15</v>
      </c>
      <c r="D149" s="81" t="s">
        <v>32</v>
      </c>
      <c r="E149" s="81" t="s">
        <v>162</v>
      </c>
      <c r="F149" s="82" t="s">
        <v>171</v>
      </c>
    </row>
    <row r="150" spans="1:6" x14ac:dyDescent="0.25">
      <c r="A150" s="58" t="str">
        <f>CONCATENATE(Table7[[#This Row],[Division]],Table7[[#This Row],[Location B]],Table7[[#This Row],[Location E]],Table7[[#This Row],[Location F]])</f>
        <v>Health &amp; WellbeingGroup 5 - Saolta University Health Care Group (Academic Partner: NUIG)Letterkenny University HospitalPsychiatric Unit - LGH</v>
      </c>
      <c r="B150" s="6" t="s">
        <v>165</v>
      </c>
      <c r="C150" s="73" t="s">
        <v>40</v>
      </c>
      <c r="D150" s="73" t="s">
        <v>48</v>
      </c>
      <c r="E150" s="73" t="s">
        <v>194</v>
      </c>
      <c r="F150" s="73" t="s">
        <v>168</v>
      </c>
    </row>
    <row r="151" spans="1:6" x14ac:dyDescent="0.25">
      <c r="A151" s="58" t="str">
        <f>CONCATENATE(Table7[[#This Row],[Division]],Table7[[#This Row],[Location B]],Table7[[#This Row],[Location E]],Table7[[#This Row],[Location F]])</f>
        <v>Mental HealthGroup 2 - Dublin Midlands Hospital Group (Academic Partner: TCD)St. James's HospitalPsychiatry</v>
      </c>
      <c r="B151" s="6" t="s">
        <v>19</v>
      </c>
      <c r="C151" s="79" t="s">
        <v>26</v>
      </c>
      <c r="D151" s="79" t="s">
        <v>28</v>
      </c>
      <c r="E151" s="79" t="s">
        <v>139</v>
      </c>
      <c r="F151" s="79" t="s">
        <v>31</v>
      </c>
    </row>
    <row r="152" spans="1:6" x14ac:dyDescent="0.25">
      <c r="A152" s="58" t="str">
        <f>CONCATENATE(Table7[[#This Row],[Division]],Table7[[#This Row],[Location B]],Table7[[#This Row],[Location E]],Table7[[#This Row],[Location F]])</f>
        <v>Mental HealthGroup 3 - Ireland East Hospital Group (Academic Partner: UCD)St. Luke's General Hospital, KilkennyDept. Of Psychiatry (Acute)</v>
      </c>
      <c r="B152" s="6" t="s">
        <v>19</v>
      </c>
      <c r="C152" s="67" t="s">
        <v>22</v>
      </c>
      <c r="D152" s="67" t="s">
        <v>23</v>
      </c>
      <c r="E152" s="67" t="s">
        <v>160</v>
      </c>
      <c r="F152" s="66" t="s">
        <v>171</v>
      </c>
    </row>
    <row r="153" spans="1:6" x14ac:dyDescent="0.25">
      <c r="A153" s="58" t="str">
        <f>CONCATENATE(Table7[[#This Row],[Division]],Table7[[#This Row],[Location B]],Table7[[#This Row],[Location E]],Table7[[#This Row],[Location F]])</f>
        <v>Mental HealthGroup 3 - Ireland East Hospital Group (Academic Partner: UCD)St. Luke's General Hospital, KilkennyDept. Of Psychiatry (Sub-Acute)</v>
      </c>
      <c r="B153" s="63" t="s">
        <v>19</v>
      </c>
      <c r="C153" s="69" t="s">
        <v>22</v>
      </c>
      <c r="D153" s="69" t="s">
        <v>23</v>
      </c>
      <c r="E153" s="69" t="s">
        <v>164</v>
      </c>
      <c r="F153" s="68" t="s">
        <v>171</v>
      </c>
    </row>
    <row r="154" spans="1:6" x14ac:dyDescent="0.25">
      <c r="A154" s="58" t="str">
        <f>CONCATENATE(Table7[[#This Row],[Division]],Table7[[#This Row],[Location B]],Table7[[#This Row],[Location E]],Table7[[#This Row],[Location F]])</f>
        <v>Mental HealthGroup 4 - South/South West Hospital Group (Academic Partner: UCC)University Hospital WaterfordDepartment Of Psychiatry - Wrh</v>
      </c>
      <c r="B154" s="6" t="s">
        <v>19</v>
      </c>
      <c r="C154" s="71" t="s">
        <v>15</v>
      </c>
      <c r="D154" s="71" t="s">
        <v>32</v>
      </c>
      <c r="E154" s="71" t="s">
        <v>162</v>
      </c>
      <c r="F154" s="71" t="s">
        <v>171</v>
      </c>
    </row>
    <row r="155" spans="1:6" x14ac:dyDescent="0.25">
      <c r="A155" s="58" t="str">
        <f>CONCATENATE(Table7[[#This Row],[Division]],Table7[[#This Row],[Location B]],Table7[[#This Row],[Location E]],Table7[[#This Row],[Location F]])</f>
        <v>Mental HealthGroup 5 - Saolta University Health Care Group (Academic Partner: NUIG)Letterkenny University HospitalPsychiatric Unit - LGH</v>
      </c>
      <c r="B155" s="6" t="s">
        <v>19</v>
      </c>
      <c r="C155" s="73" t="s">
        <v>40</v>
      </c>
      <c r="D155" s="73" t="s">
        <v>48</v>
      </c>
      <c r="E155" s="73" t="s">
        <v>194</v>
      </c>
      <c r="F155" s="73" t="s">
        <v>168</v>
      </c>
    </row>
    <row r="156" spans="1:6" x14ac:dyDescent="0.25">
      <c r="A156" s="58" t="str">
        <f>CONCATENATE(Table7[[#This Row],[Division]],Table7[[#This Row],[Location B]],Table7[[#This Row],[Location E]],Table7[[#This Row],[Location F]])</f>
        <v>Primary CareGroup 2 - Dublin Midlands Hospital Group (Academic Partner: TCD)St. James's HospitalPsychiatry</v>
      </c>
      <c r="B156" s="76" t="s">
        <v>137</v>
      </c>
      <c r="C156" s="79" t="s">
        <v>26</v>
      </c>
      <c r="D156" s="79" t="s">
        <v>28</v>
      </c>
      <c r="E156" s="79" t="s">
        <v>139</v>
      </c>
      <c r="F156" s="79" t="s">
        <v>31</v>
      </c>
    </row>
    <row r="157" spans="1:6" x14ac:dyDescent="0.25">
      <c r="A157" s="58" t="str">
        <f>CONCATENATE(Table7[[#This Row],[Division]],Table7[[#This Row],[Location B]],Table7[[#This Row],[Location E]],Table7[[#This Row],[Location F]])</f>
        <v>Primary CareGroup 3 - Ireland East Hospital Group (Academic Partner: UCD)St. Luke's General Hospital, KilkennyDept. Of Psychiatry (Acute)</v>
      </c>
      <c r="B157" s="63" t="s">
        <v>137</v>
      </c>
      <c r="C157" s="66" t="s">
        <v>22</v>
      </c>
      <c r="D157" s="66" t="s">
        <v>23</v>
      </c>
      <c r="E157" s="66" t="s">
        <v>160</v>
      </c>
      <c r="F157" s="66" t="s">
        <v>171</v>
      </c>
    </row>
    <row r="158" spans="1:6" x14ac:dyDescent="0.25">
      <c r="A158" s="58" t="str">
        <f>CONCATENATE(Table7[[#This Row],[Division]],Table7[[#This Row],[Location B]],Table7[[#This Row],[Location E]],Table7[[#This Row],[Location F]])</f>
        <v>Primary CareGroup 3 - Ireland East Hospital Group (Academic Partner: UCD)St. Luke's General Hospital, KilkennyDept. Of Psychiatry (Sub-Acute)</v>
      </c>
      <c r="B158" s="6" t="s">
        <v>137</v>
      </c>
      <c r="C158" s="68" t="s">
        <v>22</v>
      </c>
      <c r="D158" s="68" t="s">
        <v>23</v>
      </c>
      <c r="E158" s="68" t="s">
        <v>164</v>
      </c>
      <c r="F158" s="68" t="s">
        <v>171</v>
      </c>
    </row>
    <row r="159" spans="1:6" x14ac:dyDescent="0.25">
      <c r="A159" s="58" t="str">
        <f>CONCATENATE(Table7[[#This Row],[Division]],Table7[[#This Row],[Location B]],Table7[[#This Row],[Location E]],Table7[[#This Row],[Location F]])</f>
        <v>Primary CareGroup 4 - South/South West Hospital Group (Academic Partner: UCC)University Hospital WaterfordDepartment Of Psychiatry - Wrh</v>
      </c>
      <c r="B159" s="6" t="s">
        <v>137</v>
      </c>
      <c r="C159" s="71" t="s">
        <v>15</v>
      </c>
      <c r="D159" s="71" t="s">
        <v>32</v>
      </c>
      <c r="E159" s="71" t="s">
        <v>162</v>
      </c>
      <c r="F159" s="71" t="s">
        <v>171</v>
      </c>
    </row>
    <row r="160" spans="1:6" x14ac:dyDescent="0.25">
      <c r="A160" s="58" t="str">
        <f>CONCATENATE(Table7[[#This Row],[Division]],Table7[[#This Row],[Location B]],Table7[[#This Row],[Location E]],Table7[[#This Row],[Location F]])</f>
        <v>Primary CareGroup 5 - Saolta University Health Care Group (Academic Partner: NUIG)Letterkenny University HospitalPsychiatric Unit - LGH</v>
      </c>
      <c r="B160" s="6" t="s">
        <v>137</v>
      </c>
      <c r="C160" s="72" t="s">
        <v>40</v>
      </c>
      <c r="D160" s="72" t="s">
        <v>48</v>
      </c>
      <c r="E160" s="72" t="s">
        <v>194</v>
      </c>
      <c r="F160" s="72" t="s">
        <v>168</v>
      </c>
    </row>
    <row r="161" spans="1:9" x14ac:dyDescent="0.25">
      <c r="A161" s="58" t="str">
        <f>CONCATENATE(Table7[[#This Row],[Division]],Table7[[#This Row],[Location B]],Table7[[#This Row],[Location E]],Table7[[#This Row],[Location F]])</f>
        <v>Social CareGroup 2 - Dublin Midlands Hospital Group (Academic Partner: TCD)St. James's HospitalPsychiatry</v>
      </c>
      <c r="B161" s="59" t="s">
        <v>25</v>
      </c>
      <c r="C161" s="79" t="s">
        <v>26</v>
      </c>
      <c r="D161" s="79" t="s">
        <v>28</v>
      </c>
      <c r="E161" s="79" t="s">
        <v>139</v>
      </c>
      <c r="F161" s="79" t="s">
        <v>31</v>
      </c>
    </row>
    <row r="162" spans="1:9" x14ac:dyDescent="0.25">
      <c r="A162" s="58" t="str">
        <f>CONCATENATE(Table7[[#This Row],[Division]],Table7[[#This Row],[Location B]],Table7[[#This Row],[Location E]],Table7[[#This Row],[Location F]])</f>
        <v>Social CareGroup 3 - Ireland East Hospital Group (Academic Partner: UCD)St. Luke's General Hospital, KilkennyDept. Of Psychiatry (Acute)</v>
      </c>
      <c r="B162" s="6" t="s">
        <v>25</v>
      </c>
      <c r="C162" s="66" t="s">
        <v>22</v>
      </c>
      <c r="D162" s="66" t="s">
        <v>23</v>
      </c>
      <c r="E162" s="66" t="s">
        <v>160</v>
      </c>
      <c r="F162" s="66" t="s">
        <v>171</v>
      </c>
    </row>
    <row r="163" spans="1:9" x14ac:dyDescent="0.25">
      <c r="A163" s="58" t="str">
        <f>CONCATENATE(Table7[[#This Row],[Division]],Table7[[#This Row],[Location B]],Table7[[#This Row],[Location E]],Table7[[#This Row],[Location F]])</f>
        <v>Social CareGroup 3 - Ireland East Hospital Group (Academic Partner: UCD)St. Luke's General Hospital, KilkennyDept. Of Psychiatry (Sub-Acute)</v>
      </c>
      <c r="B163" s="6" t="s">
        <v>25</v>
      </c>
      <c r="C163" s="68" t="s">
        <v>22</v>
      </c>
      <c r="D163" s="68" t="s">
        <v>23</v>
      </c>
      <c r="E163" s="68" t="s">
        <v>164</v>
      </c>
      <c r="F163" s="68" t="s">
        <v>171</v>
      </c>
    </row>
    <row r="164" spans="1:9" x14ac:dyDescent="0.25">
      <c r="A164" s="58" t="str">
        <f>CONCATENATE(Table7[[#This Row],[Division]],Table7[[#This Row],[Location B]],Table7[[#This Row],[Location E]],Table7[[#This Row],[Location F]])</f>
        <v>Social CareGroup 4 - South/South West Hospital Group (Academic Partner: UCC)University Hospital WaterfordDepartment Of Psychiatry - Wrh</v>
      </c>
      <c r="B164" s="6" t="s">
        <v>25</v>
      </c>
      <c r="C164" s="71" t="s">
        <v>15</v>
      </c>
      <c r="D164" s="71" t="s">
        <v>32</v>
      </c>
      <c r="E164" s="71" t="s">
        <v>162</v>
      </c>
      <c r="F164" s="71" t="s">
        <v>171</v>
      </c>
    </row>
    <row r="165" spans="1:9" x14ac:dyDescent="0.25">
      <c r="A165" s="58" t="str">
        <f>CONCATENATE(Table7[[#This Row],[Division]],Table7[[#This Row],[Location B]],Table7[[#This Row],[Location E]],Table7[[#This Row],[Location F]])</f>
        <v>Social CareGroup 5 - Saolta University Health Care Group (Academic Partner: NUIG)Letterkenny University HospitalPsychiatric Unit - LGH</v>
      </c>
      <c r="B165" s="63" t="s">
        <v>25</v>
      </c>
      <c r="C165" s="72" t="s">
        <v>40</v>
      </c>
      <c r="D165" s="72" t="s">
        <v>48</v>
      </c>
      <c r="E165" s="72" t="s">
        <v>194</v>
      </c>
      <c r="F165" s="72" t="s">
        <v>168</v>
      </c>
    </row>
    <row r="172" spans="1:9" x14ac:dyDescent="0.25">
      <c r="A172" t="s">
        <v>115</v>
      </c>
      <c r="B172" s="5" t="s">
        <v>3</v>
      </c>
      <c r="C172" t="s">
        <v>114</v>
      </c>
      <c r="D172" t="s">
        <v>179</v>
      </c>
      <c r="E172" t="s">
        <v>180</v>
      </c>
      <c r="F172" t="s">
        <v>182</v>
      </c>
      <c r="G172" t="s">
        <v>178</v>
      </c>
      <c r="I172" t="s">
        <v>184</v>
      </c>
    </row>
    <row r="173" spans="1:9" x14ac:dyDescent="0.25">
      <c r="A173" t="str">
        <f>CONCATENATE(Table8[[#This Row],[Division]],Table8[[#This Row],[Location B]],Table8[[#This Row],[Location E]],Table8[[#This Row],[Location F]],Table8[[#This Row],[Location G]])</f>
        <v>Acute HospitalGroup 1 - RCSI Hospitals Group (Academic Partner: RCSI)Connolly Hospital BlanchardstownExternal WardsSycamore</v>
      </c>
      <c r="B173" s="5" t="s">
        <v>14</v>
      </c>
      <c r="C173" s="74" t="s">
        <v>17</v>
      </c>
      <c r="D173" s="74" t="s">
        <v>38</v>
      </c>
      <c r="E173" s="74" t="s">
        <v>163</v>
      </c>
      <c r="F173" s="74" t="s">
        <v>167</v>
      </c>
      <c r="G173" s="74" t="s">
        <v>169</v>
      </c>
    </row>
    <row r="174" spans="1:9" x14ac:dyDescent="0.25">
      <c r="A174" t="str">
        <f>CONCATENATE(Table8[[#This Row],[Division]],Table8[[#This Row],[Location B]],Table8[[#This Row],[Location E]],Table8[[#This Row],[Location F]],Table8[[#This Row],[Location G]])</f>
        <v>Acute HospitalGroup 3 - Ireland East Hospital Group (Academic Partner: UCD)Mater Misericordiae University HospitalEmergency &amp; Speciality Medicine DirectorateSt Aloysius Ward</v>
      </c>
      <c r="B174" s="5" t="s">
        <v>14</v>
      </c>
      <c r="C174" s="75" t="s">
        <v>22</v>
      </c>
      <c r="D174" s="75" t="s">
        <v>43</v>
      </c>
      <c r="E174" s="75" t="s">
        <v>161</v>
      </c>
      <c r="F174" s="75" t="s">
        <v>166</v>
      </c>
      <c r="G174" s="75" t="s">
        <v>169</v>
      </c>
    </row>
    <row r="175" spans="1:9" x14ac:dyDescent="0.25">
      <c r="A175"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conserv.link, smoking area</v>
      </c>
      <c r="B175" s="86" t="s">
        <v>14</v>
      </c>
      <c r="C175" s="84" t="s">
        <v>40</v>
      </c>
      <c r="D175" s="84" t="s">
        <v>41</v>
      </c>
      <c r="E175" s="84" t="s">
        <v>138</v>
      </c>
      <c r="F175" s="84" t="s">
        <v>196</v>
      </c>
      <c r="G175" s="84" t="s">
        <v>42</v>
      </c>
    </row>
    <row r="176" spans="1:9" x14ac:dyDescent="0.25">
      <c r="A176"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day area &amp; consult.offices</v>
      </c>
      <c r="B176" s="86" t="s">
        <v>14</v>
      </c>
      <c r="C176" s="85" t="s">
        <v>40</v>
      </c>
      <c r="D176" s="85" t="s">
        <v>41</v>
      </c>
      <c r="E176" s="85" t="s">
        <v>138</v>
      </c>
      <c r="F176" s="85" t="s">
        <v>197</v>
      </c>
      <c r="G176" s="85" t="s">
        <v>42</v>
      </c>
    </row>
    <row r="177" spans="1:7" x14ac:dyDescent="0.25">
      <c r="A177"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residential unit</v>
      </c>
      <c r="B177" s="86" t="s">
        <v>14</v>
      </c>
      <c r="C177" s="83" t="s">
        <v>40</v>
      </c>
      <c r="D177" s="83" t="s">
        <v>41</v>
      </c>
      <c r="E177" s="83" t="s">
        <v>138</v>
      </c>
      <c r="F177" s="83" t="s">
        <v>195</v>
      </c>
      <c r="G177" s="83" t="s">
        <v>42</v>
      </c>
    </row>
    <row r="178" spans="1:7" x14ac:dyDescent="0.25">
      <c r="A178" s="62" t="str">
        <f>CONCATENATE(Table8[[#This Row],[Division]],Table8[[#This Row],[Location B]],Table8[[#This Row],[Location E]],Table8[[#This Row],[Location F]],Table8[[#This Row],[Location G]])</f>
        <v>AmbulanceGroup 1 - RCSI Hospitals Group (Academic Partner: RCSI)Connolly Hospital BlanchardstownExternal WardsSycamore</v>
      </c>
      <c r="B178" s="63" t="s">
        <v>136</v>
      </c>
      <c r="C178" s="74" t="s">
        <v>17</v>
      </c>
      <c r="D178" s="74" t="s">
        <v>38</v>
      </c>
      <c r="E178" s="74" t="s">
        <v>163</v>
      </c>
      <c r="F178" s="74" t="s">
        <v>167</v>
      </c>
      <c r="G178" s="74" t="s">
        <v>169</v>
      </c>
    </row>
    <row r="179" spans="1:7" x14ac:dyDescent="0.25">
      <c r="A179" s="62" t="str">
        <f>CONCATENATE(Table8[[#This Row],[Division]],Table8[[#This Row],[Location B]],Table8[[#This Row],[Location E]],Table8[[#This Row],[Location F]],Table8[[#This Row],[Location G]])</f>
        <v>AmbulanceGroup 3 - Ireland East Hospital Group (Academic Partner: UCD)Mater Misericordiae University HospitalEmergency &amp; Speciality Medicine DirectorateSt Aloysius Ward</v>
      </c>
      <c r="B179" s="6" t="s">
        <v>136</v>
      </c>
      <c r="C179" s="75" t="s">
        <v>22</v>
      </c>
      <c r="D179" s="75" t="s">
        <v>43</v>
      </c>
      <c r="E179" s="75" t="s">
        <v>161</v>
      </c>
      <c r="F179" s="75" t="s">
        <v>166</v>
      </c>
      <c r="G179" s="75" t="s">
        <v>169</v>
      </c>
    </row>
    <row r="180" spans="1:7" x14ac:dyDescent="0.25">
      <c r="A180"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conserv.link, smoking area</v>
      </c>
      <c r="B180" s="6" t="s">
        <v>136</v>
      </c>
      <c r="C180" s="84" t="s">
        <v>40</v>
      </c>
      <c r="D180" s="84" t="s">
        <v>41</v>
      </c>
      <c r="E180" s="84" t="s">
        <v>138</v>
      </c>
      <c r="F180" s="84" t="s">
        <v>196</v>
      </c>
      <c r="G180" s="84" t="s">
        <v>42</v>
      </c>
    </row>
    <row r="181" spans="1:7" x14ac:dyDescent="0.25">
      <c r="A181"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day area &amp; consult.offices</v>
      </c>
      <c r="B181" s="6" t="s">
        <v>136</v>
      </c>
      <c r="C181" s="85" t="s">
        <v>40</v>
      </c>
      <c r="D181" s="85" t="s">
        <v>41</v>
      </c>
      <c r="E181" s="85" t="s">
        <v>138</v>
      </c>
      <c r="F181" s="85" t="s">
        <v>197</v>
      </c>
      <c r="G181" s="85" t="s">
        <v>42</v>
      </c>
    </row>
    <row r="182" spans="1:7" x14ac:dyDescent="0.25">
      <c r="A182"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residential unit</v>
      </c>
      <c r="B182" s="63" t="s">
        <v>136</v>
      </c>
      <c r="C182" s="83" t="s">
        <v>40</v>
      </c>
      <c r="D182" s="83" t="s">
        <v>41</v>
      </c>
      <c r="E182" s="83" t="s">
        <v>138</v>
      </c>
      <c r="F182" s="83" t="s">
        <v>195</v>
      </c>
      <c r="G182" s="83" t="s">
        <v>42</v>
      </c>
    </row>
    <row r="183" spans="1:7" x14ac:dyDescent="0.25">
      <c r="A183" s="62" t="str">
        <f>CONCATENATE(Table8[[#This Row],[Division]],Table8[[#This Row],[Location B]],Table8[[#This Row],[Location E]],Table8[[#This Row],[Location F]],Table8[[#This Row],[Location G]])</f>
        <v>Health &amp; WellbeingGroup 1 - RCSI Hospitals Group (Academic Partner: RCSI)Connolly Hospital BlanchardstownExternal WardsSycamore</v>
      </c>
      <c r="B183" s="63" t="s">
        <v>165</v>
      </c>
      <c r="C183" s="74" t="s">
        <v>17</v>
      </c>
      <c r="D183" s="74" t="s">
        <v>38</v>
      </c>
      <c r="E183" s="74" t="s">
        <v>163</v>
      </c>
      <c r="F183" s="74" t="s">
        <v>167</v>
      </c>
      <c r="G183" s="74" t="s">
        <v>169</v>
      </c>
    </row>
    <row r="184" spans="1:7" x14ac:dyDescent="0.25">
      <c r="A184" s="62" t="str">
        <f>CONCATENATE(Table8[[#This Row],[Division]],Table8[[#This Row],[Location B]],Table8[[#This Row],[Location E]],Table8[[#This Row],[Location F]],Table8[[#This Row],[Location G]])</f>
        <v>Health &amp; WellbeingGroup 3 - Ireland East Hospital Group (Academic Partner: UCD)Mater Misericordiae University HospitalEmergency &amp; Speciality Medicine DirectorateSt Aloysius Ward</v>
      </c>
      <c r="B184" s="63" t="s">
        <v>165</v>
      </c>
      <c r="C184" s="75" t="s">
        <v>22</v>
      </c>
      <c r="D184" s="75" t="s">
        <v>43</v>
      </c>
      <c r="E184" s="75" t="s">
        <v>161</v>
      </c>
      <c r="F184" s="75" t="s">
        <v>166</v>
      </c>
      <c r="G184" s="75" t="s">
        <v>169</v>
      </c>
    </row>
    <row r="185" spans="1:7" x14ac:dyDescent="0.25">
      <c r="A185"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conserv.link, smoking area</v>
      </c>
      <c r="B185" s="63" t="s">
        <v>165</v>
      </c>
      <c r="C185" s="84" t="s">
        <v>40</v>
      </c>
      <c r="D185" s="84" t="s">
        <v>41</v>
      </c>
      <c r="E185" s="84" t="s">
        <v>138</v>
      </c>
      <c r="F185" s="84" t="s">
        <v>196</v>
      </c>
      <c r="G185" s="84" t="s">
        <v>42</v>
      </c>
    </row>
    <row r="186" spans="1:7" x14ac:dyDescent="0.25">
      <c r="A186"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day area &amp; consult.offices</v>
      </c>
      <c r="B186" s="63" t="s">
        <v>165</v>
      </c>
      <c r="C186" s="85" t="s">
        <v>40</v>
      </c>
      <c r="D186" s="85" t="s">
        <v>41</v>
      </c>
      <c r="E186" s="85" t="s">
        <v>138</v>
      </c>
      <c r="F186" s="85" t="s">
        <v>197</v>
      </c>
      <c r="G186" s="85" t="s">
        <v>42</v>
      </c>
    </row>
    <row r="187" spans="1:7" x14ac:dyDescent="0.25">
      <c r="A187"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residential unit</v>
      </c>
      <c r="B187" s="63" t="s">
        <v>165</v>
      </c>
      <c r="C187" s="83" t="s">
        <v>40</v>
      </c>
      <c r="D187" s="83" t="s">
        <v>41</v>
      </c>
      <c r="E187" s="83" t="s">
        <v>138</v>
      </c>
      <c r="F187" s="83" t="s">
        <v>195</v>
      </c>
      <c r="G187" s="83" t="s">
        <v>42</v>
      </c>
    </row>
    <row r="188" spans="1:7" x14ac:dyDescent="0.25">
      <c r="A188" s="58" t="str">
        <f>CONCATENATE(Table8[[#This Row],[Division]],Table8[[#This Row],[Location B]],Table8[[#This Row],[Location E]],Table8[[#This Row],[Location F]],Table8[[#This Row],[Location G]])</f>
        <v>Mental HealthGroup 1 - RCSI Hospitals Group (Academic Partner: RCSI)Connolly Hospital BlanchardstownExternal WardsSycamore</v>
      </c>
      <c r="B188" s="77" t="s">
        <v>19</v>
      </c>
      <c r="C188" s="74" t="s">
        <v>17</v>
      </c>
      <c r="D188" s="74" t="s">
        <v>38</v>
      </c>
      <c r="E188" s="74" t="s">
        <v>163</v>
      </c>
      <c r="F188" s="74" t="s">
        <v>167</v>
      </c>
      <c r="G188" s="74" t="s">
        <v>169</v>
      </c>
    </row>
    <row r="189" spans="1:7" x14ac:dyDescent="0.25">
      <c r="A189" s="62" t="str">
        <f>CONCATENATE(Table8[[#This Row],[Division]],Table8[[#This Row],[Location B]],Table8[[#This Row],[Location E]],Table8[[#This Row],[Location F]],Table8[[#This Row],[Location G]])</f>
        <v>Mental HealthGroup 3 - Ireland East Hospital Group (Academic Partner: UCD)Mater Misericordiae University HospitalEmergency &amp; Speciality Medicine DirectorateSt Aloysius Ward</v>
      </c>
      <c r="B189" s="6" t="s">
        <v>19</v>
      </c>
      <c r="C189" s="75" t="s">
        <v>22</v>
      </c>
      <c r="D189" s="75" t="s">
        <v>43</v>
      </c>
      <c r="E189" s="75" t="s">
        <v>161</v>
      </c>
      <c r="F189" s="75" t="s">
        <v>166</v>
      </c>
      <c r="G189" s="75" t="s">
        <v>169</v>
      </c>
    </row>
    <row r="190" spans="1:7" x14ac:dyDescent="0.25">
      <c r="A190"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conserv.link, smoking area</v>
      </c>
      <c r="B190" s="6" t="s">
        <v>19</v>
      </c>
      <c r="C190" s="84" t="s">
        <v>40</v>
      </c>
      <c r="D190" s="84" t="s">
        <v>41</v>
      </c>
      <c r="E190" s="84" t="s">
        <v>138</v>
      </c>
      <c r="F190" s="84" t="s">
        <v>196</v>
      </c>
      <c r="G190" s="84" t="s">
        <v>42</v>
      </c>
    </row>
    <row r="191" spans="1:7" x14ac:dyDescent="0.25">
      <c r="A191"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day area &amp; consult.offices</v>
      </c>
      <c r="B191" s="6" t="s">
        <v>19</v>
      </c>
      <c r="C191" s="85" t="s">
        <v>40</v>
      </c>
      <c r="D191" s="85" t="s">
        <v>41</v>
      </c>
      <c r="E191" s="85" t="s">
        <v>138</v>
      </c>
      <c r="F191" s="85" t="s">
        <v>197</v>
      </c>
      <c r="G191" s="85" t="s">
        <v>42</v>
      </c>
    </row>
    <row r="192" spans="1:7" x14ac:dyDescent="0.25">
      <c r="A192"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residential unit</v>
      </c>
      <c r="B192" s="63" t="s">
        <v>19</v>
      </c>
      <c r="C192" s="83" t="s">
        <v>40</v>
      </c>
      <c r="D192" s="83" t="s">
        <v>41</v>
      </c>
      <c r="E192" s="83" t="s">
        <v>138</v>
      </c>
      <c r="F192" s="83" t="s">
        <v>195</v>
      </c>
      <c r="G192" s="83" t="s">
        <v>42</v>
      </c>
    </row>
    <row r="193" spans="1:7" x14ac:dyDescent="0.25">
      <c r="A193" s="62" t="str">
        <f>CONCATENATE(Table8[[#This Row],[Division]],Table8[[#This Row],[Location B]],Table8[[#This Row],[Location E]],Table8[[#This Row],[Location F]],Table8[[#This Row],[Location G]])</f>
        <v>Primary CareGroup 1 - RCSI Hospitals Group (Academic Partner: RCSI)Connolly Hospital BlanchardstownExternal WardsSycamore</v>
      </c>
      <c r="B193" s="77" t="s">
        <v>137</v>
      </c>
      <c r="C193" s="74" t="s">
        <v>17</v>
      </c>
      <c r="D193" s="74" t="s">
        <v>38</v>
      </c>
      <c r="E193" s="74" t="s">
        <v>163</v>
      </c>
      <c r="F193" s="74" t="s">
        <v>167</v>
      </c>
      <c r="G193" s="74" t="s">
        <v>169</v>
      </c>
    </row>
    <row r="194" spans="1:7" x14ac:dyDescent="0.25">
      <c r="A194" s="62" t="str">
        <f>CONCATENATE(Table8[[#This Row],[Division]],Table8[[#This Row],[Location B]],Table8[[#This Row],[Location E]],Table8[[#This Row],[Location F]],Table8[[#This Row],[Location G]])</f>
        <v>Primary CareGroup 3 - Ireland East Hospital Group (Academic Partner: UCD)Mater Misericordiae University HospitalEmergency &amp; Speciality Medicine DirectorateSt Aloysius Ward</v>
      </c>
      <c r="B194" s="6" t="s">
        <v>137</v>
      </c>
      <c r="C194" s="75" t="s">
        <v>22</v>
      </c>
      <c r="D194" s="75" t="s">
        <v>43</v>
      </c>
      <c r="E194" s="75" t="s">
        <v>161</v>
      </c>
      <c r="F194" s="75" t="s">
        <v>166</v>
      </c>
      <c r="G194" s="75" t="s">
        <v>169</v>
      </c>
    </row>
    <row r="195" spans="1:7" x14ac:dyDescent="0.25">
      <c r="A195"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conserv.link, smoking area</v>
      </c>
      <c r="B195" s="6" t="s">
        <v>137</v>
      </c>
      <c r="C195" s="84" t="s">
        <v>40</v>
      </c>
      <c r="D195" s="84" t="s">
        <v>41</v>
      </c>
      <c r="E195" s="84" t="s">
        <v>138</v>
      </c>
      <c r="F195" s="84" t="s">
        <v>196</v>
      </c>
      <c r="G195" s="84" t="s">
        <v>42</v>
      </c>
    </row>
    <row r="196" spans="1:7" x14ac:dyDescent="0.25">
      <c r="A196"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day area &amp; consult.offices</v>
      </c>
      <c r="B196" s="6" t="s">
        <v>137</v>
      </c>
      <c r="C196" s="85" t="s">
        <v>40</v>
      </c>
      <c r="D196" s="85" t="s">
        <v>41</v>
      </c>
      <c r="E196" s="85" t="s">
        <v>138</v>
      </c>
      <c r="F196" s="85" t="s">
        <v>197</v>
      </c>
      <c r="G196" s="85" t="s">
        <v>42</v>
      </c>
    </row>
    <row r="197" spans="1:7" x14ac:dyDescent="0.25">
      <c r="A197"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residential unit</v>
      </c>
      <c r="B197" s="63" t="s">
        <v>137</v>
      </c>
      <c r="C197" s="83" t="s">
        <v>40</v>
      </c>
      <c r="D197" s="83" t="s">
        <v>41</v>
      </c>
      <c r="E197" s="83" t="s">
        <v>138</v>
      </c>
      <c r="F197" s="83" t="s">
        <v>195</v>
      </c>
      <c r="G197" s="83" t="s">
        <v>42</v>
      </c>
    </row>
    <row r="198" spans="1:7" x14ac:dyDescent="0.25">
      <c r="A198" s="62" t="str">
        <f>CONCATENATE(Table8[[#This Row],[Division]],Table8[[#This Row],[Location B]],Table8[[#This Row],[Location E]],Table8[[#This Row],[Location F]],Table8[[#This Row],[Location G]])</f>
        <v>Social CareGroup 1 - RCSI Hospitals Group (Academic Partner: RCSI)Connolly Hospital BlanchardstownExternal WardsSycamore</v>
      </c>
      <c r="B198" s="63" t="s">
        <v>25</v>
      </c>
      <c r="C198" s="74" t="s">
        <v>17</v>
      </c>
      <c r="D198" s="74" t="s">
        <v>38</v>
      </c>
      <c r="E198" s="74" t="s">
        <v>163</v>
      </c>
      <c r="F198" s="74" t="s">
        <v>167</v>
      </c>
      <c r="G198" s="74" t="s">
        <v>169</v>
      </c>
    </row>
    <row r="199" spans="1:7" x14ac:dyDescent="0.25">
      <c r="A199" s="62" t="str">
        <f>CONCATENATE(Table8[[#This Row],[Division]],Table8[[#This Row],[Location B]],Table8[[#This Row],[Location E]],Table8[[#This Row],[Location F]],Table8[[#This Row],[Location G]])</f>
        <v>Social CareGroup 3 - Ireland East Hospital Group (Academic Partner: UCD)Mater Misericordiae University HospitalEmergency &amp; Speciality Medicine DirectorateSt Aloysius Ward</v>
      </c>
      <c r="B199" s="77" t="s">
        <v>25</v>
      </c>
      <c r="C199" s="75" t="s">
        <v>22</v>
      </c>
      <c r="D199" s="75" t="s">
        <v>43</v>
      </c>
      <c r="E199" s="75" t="s">
        <v>161</v>
      </c>
      <c r="F199" s="75" t="s">
        <v>166</v>
      </c>
      <c r="G199" s="75" t="s">
        <v>169</v>
      </c>
    </row>
    <row r="200" spans="1:7" x14ac:dyDescent="0.25">
      <c r="A200"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conserv.link, smoking area</v>
      </c>
      <c r="B200" s="77" t="s">
        <v>25</v>
      </c>
      <c r="C200" s="84" t="s">
        <v>40</v>
      </c>
      <c r="D200" s="84" t="s">
        <v>41</v>
      </c>
      <c r="E200" s="84" t="s">
        <v>138</v>
      </c>
      <c r="F200" s="84" t="s">
        <v>196</v>
      </c>
      <c r="G200" s="84" t="s">
        <v>42</v>
      </c>
    </row>
    <row r="201" spans="1:7" x14ac:dyDescent="0.25">
      <c r="A201"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day area &amp; consult.offices</v>
      </c>
      <c r="B201" s="77" t="s">
        <v>25</v>
      </c>
      <c r="C201" s="85" t="s">
        <v>40</v>
      </c>
      <c r="D201" s="85" t="s">
        <v>41</v>
      </c>
      <c r="E201" s="85" t="s">
        <v>138</v>
      </c>
      <c r="F201" s="85" t="s">
        <v>197</v>
      </c>
      <c r="G201" s="85" t="s">
        <v>42</v>
      </c>
    </row>
    <row r="202" spans="1:7" x14ac:dyDescent="0.25">
      <c r="A202"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residential unit</v>
      </c>
      <c r="B202" s="77" t="s">
        <v>25</v>
      </c>
      <c r="C202" s="83" t="s">
        <v>40</v>
      </c>
      <c r="D202" s="83" t="s">
        <v>41</v>
      </c>
      <c r="E202" s="83" t="s">
        <v>138</v>
      </c>
      <c r="F202" s="83" t="s">
        <v>195</v>
      </c>
      <c r="G202" s="83" t="s">
        <v>42</v>
      </c>
    </row>
    <row r="209" spans="1:6" x14ac:dyDescent="0.25">
      <c r="A209" t="s">
        <v>115</v>
      </c>
      <c r="B209" s="5" t="s">
        <v>3</v>
      </c>
      <c r="C209" t="s">
        <v>114</v>
      </c>
      <c r="D209" t="s">
        <v>189</v>
      </c>
      <c r="F209" t="s">
        <v>190</v>
      </c>
    </row>
    <row r="210" spans="1:6" x14ac:dyDescent="0.25">
      <c r="A210" t="str">
        <f>CONCATENATE(Table9[Division],Table9[Location B])</f>
        <v>undefinedundefined</v>
      </c>
      <c r="B210" s="5" t="s">
        <v>193</v>
      </c>
      <c r="C210" s="57" t="s">
        <v>193</v>
      </c>
    </row>
  </sheetData>
  <sortState ref="A15:B37">
    <sortCondition ref="A15:A37"/>
  </sortState>
  <conditionalFormatting sqref="A112:A114 A83:A87">
    <cfRule type="expression" dxfId="255" priority="5">
      <formula>$AC76="Schemes"</formula>
    </cfRule>
  </conditionalFormatting>
  <conditionalFormatting sqref="A106:A110">
    <cfRule type="expression" dxfId="254" priority="6">
      <formula>$AC98="Schemes"</formula>
    </cfRule>
  </conditionalFormatting>
  <conditionalFormatting sqref="A62:A68">
    <cfRule type="expression" dxfId="253" priority="4">
      <formula>$AC59="Schemes"</formula>
    </cfRule>
  </conditionalFormatting>
  <conditionalFormatting sqref="A69:A81">
    <cfRule type="expression" dxfId="252" priority="3">
      <formula>$AC63="Schemes"</formula>
    </cfRule>
  </conditionalFormatting>
  <conditionalFormatting sqref="A88:A97">
    <cfRule type="expression" dxfId="251" priority="2">
      <formula>$AC77="Schemes"</formula>
    </cfRule>
  </conditionalFormatting>
  <conditionalFormatting sqref="A98:A104">
    <cfRule type="expression" dxfId="250" priority="1">
      <formula>$AC88="Schemes"</formula>
    </cfRule>
  </conditionalFormatting>
  <conditionalFormatting sqref="A82">
    <cfRule type="expression" dxfId="249" priority="7">
      <formula>#REF!="Schemes"</formula>
    </cfRule>
  </conditionalFormatting>
  <conditionalFormatting sqref="A105">
    <cfRule type="expression" dxfId="248" priority="8">
      <formula>#REF!="Schemes"</formula>
    </cfRule>
  </conditionalFormatting>
  <conditionalFormatting sqref="A111">
    <cfRule type="expression" dxfId="247" priority="9">
      <formula>#REF!="Schemes"</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W130"/>
  <sheetViews>
    <sheetView showGridLines="0" topLeftCell="A16" zoomScale="95" zoomScaleNormal="95" workbookViewId="0">
      <selection activeCell="Y20" sqref="Y20"/>
    </sheetView>
  </sheetViews>
  <sheetFormatPr defaultRowHeight="15" x14ac:dyDescent="0.25"/>
  <cols>
    <col min="2" max="2" width="35" customWidth="1"/>
    <col min="3" max="3" width="14.140625" customWidth="1"/>
    <col min="4" max="4" width="12.28515625" customWidth="1"/>
    <col min="5" max="6" width="12.85546875" customWidth="1"/>
  </cols>
  <sheetData>
    <row r="1" spans="1:23" ht="15.75" thickBot="1" x14ac:dyDescent="0.3">
      <c r="C1" s="103"/>
      <c r="D1" s="103"/>
      <c r="E1" s="103"/>
      <c r="G1" s="113" t="s">
        <v>82</v>
      </c>
    </row>
    <row r="2" spans="1:23" ht="32.25" customHeight="1" thickBot="1" x14ac:dyDescent="0.3">
      <c r="B2" s="89" t="s">
        <v>424</v>
      </c>
      <c r="C2" s="117" t="s">
        <v>219</v>
      </c>
      <c r="D2" s="117" t="s">
        <v>217</v>
      </c>
      <c r="E2" s="117" t="s">
        <v>214</v>
      </c>
      <c r="F2" s="117" t="s">
        <v>222</v>
      </c>
      <c r="G2" s="113"/>
    </row>
    <row r="3" spans="1:23" ht="27.75" customHeight="1" thickBot="1" x14ac:dyDescent="0.3">
      <c r="B3" s="152" t="s">
        <v>425</v>
      </c>
      <c r="C3" s="153">
        <f ca="1">COUNTIFS(Table2[Level of Review Required],C$2,Table2[Date Notified (Adjusted)],"&gt;="&amp;start125,Table2[Date Notified (Adjusted)],"&lt;="&amp;closeREP,Table2[Date Review Decision Made],"")</f>
        <v>0</v>
      </c>
      <c r="D3" s="153">
        <f ca="1">COUNTIFS(Table2[Level of Review Required],D$2,Table2[Date Notified (Adjusted)],"&gt;="&amp;start125,Table2[Date Notified (Adjusted)],"&lt;="&amp;closeREP,Table2[Date Review Decision Made],"")</f>
        <v>0</v>
      </c>
      <c r="E3" s="153">
        <f ca="1">COUNTIFS(Table2[Level of Review Required],E$2,Table2[Date Notified (Adjusted)],"&gt;="&amp;start125,Table2[Date Notified (Adjusted)],"&lt;="&amp;closeREP,Table2[Date Review Decision Made],"")</f>
        <v>0</v>
      </c>
      <c r="F3" s="153">
        <f ca="1">COUNTIFS(Table2[Level of Review Required],"*further*",Table2[Date Notified (Adjusted)],"&gt;="&amp;start125,Table2[Date Notified (Adjusted)],"&lt;="&amp;closeREP,Table2[Date Review Decision Made],"")</f>
        <v>0</v>
      </c>
      <c r="G3" s="113">
        <f ca="1">SUM(C3:F3)</f>
        <v>0</v>
      </c>
    </row>
    <row r="4" spans="1:23" ht="27" thickBot="1" x14ac:dyDescent="0.3">
      <c r="B4" s="152" t="s">
        <v>426</v>
      </c>
      <c r="C4" s="153">
        <f ca="1">COUNTIFS(Table2[Level of Review Required],C$2,Table2[Date Notified (Adjusted)],"&gt;="&amp;start125,Table2[Date Notified (Adjusted)],"&lt;="&amp;closeREP,Table2[decision since DNAdj],"&lt;0")</f>
        <v>0</v>
      </c>
      <c r="D4" s="153">
        <f ca="1">COUNTIFS(Table2[Level of Review Required],D$2,Table2[Date Notified (Adjusted)],"&gt;="&amp;start125,Table2[Date Notified (Adjusted)],"&lt;="&amp;closeREP,Table2[decision since DNAdj],"&lt;0")</f>
        <v>0</v>
      </c>
      <c r="E4" s="153">
        <f ca="1">COUNTIFS(Table2[Level of Review Required],E$2,Table2[Date Notified (Adjusted)],"&gt;="&amp;start125,Table2[Date Notified (Adjusted)],"&lt;="&amp;closeREP,Table2[decision since DNAdj],"&lt;0")</f>
        <v>0</v>
      </c>
      <c r="F4" s="153">
        <f ca="1">COUNTIFS(Table2[Level of Review Required],"*further*",Table2[Date Notified (Adjusted)],"&gt;="&amp;start125,Table2[Date Notified (Adjusted)],"&lt;="&amp;closeREP,Table2[decision since DNAdj],"&lt;0")</f>
        <v>0</v>
      </c>
      <c r="G4" s="113">
        <f t="shared" ref="G4:G6" ca="1" si="0">SUM(C4:F4)</f>
        <v>0</v>
      </c>
    </row>
    <row r="5" spans="1:23" ht="27" thickBot="1" x14ac:dyDescent="0.3">
      <c r="B5" s="154" t="s">
        <v>427</v>
      </c>
      <c r="C5" s="155">
        <f ca="1">COUNTIFS(Table2[Level of Review Required],C$2,Table2[Date Notified (Adjusted)],"&gt;="&amp;start125,Table2[Date Notified (Adjusted)],"&lt;="&amp;closeREP,Table2[decision since DNAdj],"&gt;=0",Table2[decision since DNAdj],"&lt;=7")</f>
        <v>0</v>
      </c>
      <c r="D5" s="155">
        <f ca="1">COUNTIFS(Table2[Level of Review Required],D$2,Table2[Date Notified (Adjusted)],"&gt;="&amp;start125,Table2[Date Notified (Adjusted)],"&lt;="&amp;closeREP,Table2[decision since DNAdj],"&gt;=0",Table2[decision since DNAdj],"&lt;=7")</f>
        <v>0</v>
      </c>
      <c r="E5" s="155">
        <f ca="1">COUNTIFS(Table2[Level of Review Required],E$2,Table2[Date Notified (Adjusted)],"&gt;="&amp;start125,Table2[Date Notified (Adjusted)],"&lt;="&amp;closeREP,Table2[decision since DNAdj],"&gt;=0",Table2[decision since DNAdj],"&lt;=7")</f>
        <v>0</v>
      </c>
      <c r="F5" s="155">
        <f ca="1">COUNTIFS(Table2[Level of Review Required],"*further*",Table2[Date Notified (Adjusted)],"&gt;="&amp;start125,Table2[Date Notified (Adjusted)],"&lt;="&amp;closeREP,Table2[decision since DNAdj],"&gt;=0",Table2[decision since DNAdj],"&lt;=7")</f>
        <v>0</v>
      </c>
      <c r="G5" s="113">
        <f t="shared" ca="1" si="0"/>
        <v>0</v>
      </c>
    </row>
    <row r="6" spans="1:23" ht="27" thickBot="1" x14ac:dyDescent="0.3">
      <c r="B6" s="152" t="s">
        <v>428</v>
      </c>
      <c r="C6" s="153">
        <f ca="1">COUNTIFS(Table2[Level of Review Required],C$2,Table2[Date Notified (Adjusted)],"&gt;="&amp;start125,Table2[Date Notified (Adjusted)],"&lt;="&amp;closeREP,Table2[decision since DNAdj],"&gt;7")</f>
        <v>0</v>
      </c>
      <c r="D6" s="153">
        <f ca="1">COUNTIFS(Table2[Level of Review Required],D$2,Table2[Date Notified (Adjusted)],"&gt;="&amp;start125,Table2[Date Notified (Adjusted)],"&lt;="&amp;closeREP,Table2[decision since DNAdj],"&gt;7")</f>
        <v>0</v>
      </c>
      <c r="E6" s="153">
        <f ca="1">COUNTIFS(Table2[Level of Review Required],E$2,Table2[Date Notified (Adjusted)],"&gt;="&amp;start125,Table2[Date Notified (Adjusted)],"&lt;="&amp;closeREP,Table2[decision since DNAdj],"&gt;7")</f>
        <v>0</v>
      </c>
      <c r="F6" s="153">
        <f ca="1">COUNTIFS(Table2[Level of Review Required],"*further*",Table2[Date Notified (Adjusted)],"&gt;="&amp;start125,Table2[Date Notified (Adjusted)],"&lt;="&amp;closeREP,Table2[decision since DNAdj],"&gt;7")</f>
        <v>0</v>
      </c>
      <c r="G6" s="113">
        <f t="shared" ca="1" si="0"/>
        <v>0</v>
      </c>
    </row>
    <row r="7" spans="1:23" x14ac:dyDescent="0.25">
      <c r="A7" s="113" t="s">
        <v>82</v>
      </c>
      <c r="B7" s="113"/>
      <c r="C7" s="113">
        <f ca="1">SUM(C3:C6)</f>
        <v>0</v>
      </c>
      <c r="D7" s="113">
        <f ca="1">SUM(D3:D6)</f>
        <v>0</v>
      </c>
      <c r="E7" s="113">
        <f ca="1">SUM(E3:E6)</f>
        <v>0</v>
      </c>
      <c r="F7" s="113">
        <f ca="1">SUM(F3:F6)</f>
        <v>0</v>
      </c>
      <c r="G7" s="114">
        <f ca="1">SUM(G3:G6)</f>
        <v>0</v>
      </c>
      <c r="H7" s="121" t="str">
        <f ca="1">CONCATENATE("*note the ",COUNTIFS(Table2[Level of Review Required],"",Table2[Date Notified (Adjusted)],"&gt;="&amp;start125,Table2[Date Notified (Adjusted)],"&lt;="&amp;closeREP)," records with LR=blank are not included in this calculation")</f>
        <v>*note the 0 records with LR=blank are not included in this calculation</v>
      </c>
      <c r="I7" s="122"/>
      <c r="J7" s="122"/>
      <c r="K7" s="122"/>
      <c r="L7" s="122"/>
      <c r="M7" s="122"/>
      <c r="N7" s="113"/>
    </row>
    <row r="8" spans="1:23" x14ac:dyDescent="0.25">
      <c r="A8" s="98"/>
      <c r="B8" s="98"/>
      <c r="C8" s="98"/>
      <c r="D8" s="98"/>
      <c r="E8" s="98"/>
      <c r="F8" s="98"/>
      <c r="G8" s="98"/>
      <c r="H8" s="98"/>
      <c r="I8" s="98"/>
      <c r="J8" s="98"/>
      <c r="K8" s="98"/>
      <c r="L8" s="98"/>
      <c r="M8" s="98"/>
      <c r="N8" s="98"/>
      <c r="O8" s="98"/>
      <c r="P8" s="98"/>
      <c r="Q8" s="98"/>
      <c r="R8" s="98"/>
      <c r="S8" s="98"/>
      <c r="T8" s="98"/>
      <c r="U8" s="98"/>
      <c r="V8" s="98"/>
      <c r="W8" s="98"/>
    </row>
    <row r="9" spans="1:23" x14ac:dyDescent="0.25">
      <c r="A9" s="98"/>
      <c r="B9" s="98"/>
      <c r="C9" s="98"/>
      <c r="D9" s="98"/>
      <c r="E9" s="98"/>
      <c r="F9" s="98"/>
      <c r="G9" s="98"/>
      <c r="H9" s="98"/>
      <c r="I9" s="98"/>
      <c r="J9" s="98"/>
      <c r="K9" s="98"/>
      <c r="L9" s="98"/>
      <c r="M9" s="98"/>
      <c r="N9" s="98"/>
      <c r="O9" s="98"/>
      <c r="P9" s="98"/>
      <c r="Q9" s="98"/>
      <c r="R9" s="98"/>
      <c r="S9" s="98"/>
      <c r="T9" s="98"/>
      <c r="U9" s="98"/>
      <c r="V9" s="98"/>
      <c r="W9" s="98"/>
    </row>
    <row r="10" spans="1:23" x14ac:dyDescent="0.25">
      <c r="A10" s="98"/>
      <c r="B10" s="98"/>
      <c r="C10" s="98"/>
      <c r="D10" s="98"/>
      <c r="E10" s="98"/>
      <c r="F10" s="98"/>
      <c r="G10" s="98"/>
      <c r="H10" s="98"/>
      <c r="I10" s="98"/>
      <c r="J10" s="98"/>
      <c r="K10" s="98"/>
      <c r="L10" s="98"/>
      <c r="M10" s="98"/>
      <c r="N10" s="98"/>
      <c r="O10" s="98"/>
      <c r="P10" s="98"/>
      <c r="Q10" s="98"/>
      <c r="R10" s="98"/>
      <c r="S10" s="98"/>
      <c r="T10" s="98"/>
      <c r="U10" s="98"/>
      <c r="V10" s="98"/>
      <c r="W10" s="98"/>
    </row>
    <row r="11" spans="1:23" x14ac:dyDescent="0.25">
      <c r="A11" s="98"/>
      <c r="B11" s="98"/>
      <c r="C11" s="98"/>
      <c r="D11" s="98"/>
      <c r="E11" s="98"/>
      <c r="F11" s="98"/>
      <c r="G11" s="98"/>
      <c r="H11" s="98"/>
      <c r="I11" s="98"/>
      <c r="J11" s="98"/>
      <c r="K11" s="98"/>
      <c r="L11" s="98"/>
      <c r="M11" s="98"/>
      <c r="N11" s="98"/>
      <c r="O11" s="98"/>
      <c r="P11" s="98"/>
      <c r="Q11" s="98"/>
      <c r="R11" s="98"/>
      <c r="S11" s="98"/>
      <c r="T11" s="98"/>
      <c r="U11" s="98"/>
      <c r="V11" s="98"/>
      <c r="W11" s="98"/>
    </row>
    <row r="12" spans="1:23" x14ac:dyDescent="0.25">
      <c r="A12" s="98"/>
      <c r="B12" s="98"/>
      <c r="C12" s="98"/>
      <c r="D12" s="98"/>
      <c r="E12" s="98"/>
      <c r="F12" s="98"/>
      <c r="G12" s="98"/>
      <c r="H12" s="98"/>
      <c r="I12" s="98"/>
      <c r="J12" s="98"/>
      <c r="K12" s="98"/>
      <c r="L12" s="98"/>
      <c r="M12" s="98"/>
      <c r="N12" s="98"/>
      <c r="O12" s="98"/>
      <c r="P12" s="98"/>
      <c r="Q12" s="98"/>
      <c r="R12" s="98"/>
      <c r="S12" s="98"/>
      <c r="T12" s="98"/>
      <c r="U12" s="98"/>
      <c r="V12" s="98"/>
      <c r="W12" s="98"/>
    </row>
    <row r="13" spans="1:23" x14ac:dyDescent="0.25">
      <c r="A13" s="98"/>
      <c r="B13" s="98"/>
      <c r="C13" s="98"/>
      <c r="D13" s="98"/>
      <c r="E13" s="98"/>
      <c r="F13" s="98"/>
      <c r="G13" s="98"/>
      <c r="H13" s="98"/>
      <c r="I13" s="98"/>
      <c r="J13" s="98"/>
      <c r="K13" s="98"/>
      <c r="L13" s="98"/>
      <c r="M13" s="98"/>
      <c r="N13" s="98"/>
      <c r="O13" s="98"/>
      <c r="P13" s="98"/>
      <c r="Q13" s="98"/>
      <c r="R13" s="98"/>
      <c r="S13" s="98"/>
      <c r="T13" s="98"/>
      <c r="U13" s="98"/>
      <c r="V13" s="98"/>
      <c r="W13" s="98"/>
    </row>
    <row r="14" spans="1:23" x14ac:dyDescent="0.25">
      <c r="A14" s="98"/>
      <c r="B14" s="98"/>
      <c r="C14" s="98"/>
      <c r="D14" s="98"/>
      <c r="E14" s="98"/>
      <c r="F14" s="98"/>
      <c r="G14" s="98"/>
      <c r="H14" s="98"/>
      <c r="I14" s="98"/>
      <c r="J14" s="98"/>
      <c r="K14" s="98"/>
      <c r="L14" s="98"/>
      <c r="M14" s="98"/>
      <c r="N14" s="98"/>
      <c r="O14" s="98"/>
      <c r="P14" s="98"/>
      <c r="Q14" s="98"/>
      <c r="R14" s="98"/>
      <c r="S14" s="98"/>
      <c r="T14" s="98"/>
      <c r="U14" s="98"/>
      <c r="V14" s="98"/>
      <c r="W14" s="98"/>
    </row>
    <row r="15" spans="1:23" x14ac:dyDescent="0.25">
      <c r="A15" s="98"/>
      <c r="B15" s="98"/>
      <c r="C15" s="98"/>
      <c r="D15" s="98"/>
      <c r="E15" s="98"/>
      <c r="F15" s="98"/>
      <c r="G15" s="98"/>
      <c r="H15" s="98"/>
      <c r="I15" s="98"/>
      <c r="J15" s="98"/>
      <c r="K15" s="98"/>
      <c r="L15" s="98"/>
      <c r="M15" s="98"/>
      <c r="N15" s="98"/>
      <c r="O15" s="98"/>
      <c r="P15" s="98"/>
      <c r="Q15" s="98"/>
      <c r="R15" s="98"/>
      <c r="S15" s="98"/>
      <c r="T15" s="98"/>
      <c r="U15" s="98"/>
      <c r="V15" s="98"/>
      <c r="W15" s="98"/>
    </row>
    <row r="16" spans="1:23" x14ac:dyDescent="0.25">
      <c r="A16" s="98"/>
      <c r="B16" s="98"/>
      <c r="C16" s="98"/>
      <c r="D16" s="98"/>
      <c r="E16" s="98"/>
      <c r="F16" s="98"/>
      <c r="G16" s="98"/>
      <c r="H16" s="98"/>
      <c r="I16" s="98"/>
      <c r="J16" s="98"/>
      <c r="K16" s="98"/>
      <c r="L16" s="98"/>
      <c r="M16" s="98"/>
      <c r="N16" s="98"/>
      <c r="O16" s="98"/>
      <c r="P16" s="98"/>
      <c r="Q16" s="98"/>
      <c r="R16" s="98"/>
      <c r="S16" s="98"/>
      <c r="T16" s="98"/>
      <c r="U16" s="98"/>
      <c r="V16" s="98"/>
      <c r="W16" s="98"/>
    </row>
    <row r="17" spans="1:23" x14ac:dyDescent="0.25">
      <c r="A17" s="98"/>
      <c r="B17" s="98"/>
      <c r="C17" s="98"/>
      <c r="D17" s="98"/>
      <c r="E17" s="98"/>
      <c r="F17" s="98"/>
      <c r="G17" s="98"/>
      <c r="H17" s="98"/>
      <c r="I17" s="98"/>
      <c r="J17" s="98"/>
      <c r="K17" s="98"/>
      <c r="L17" s="98"/>
      <c r="M17" s="98"/>
      <c r="N17" s="98"/>
      <c r="O17" s="98"/>
      <c r="P17" s="98"/>
      <c r="Q17" s="98"/>
      <c r="R17" s="98"/>
      <c r="S17" s="98"/>
      <c r="T17" s="98"/>
      <c r="U17" s="98"/>
      <c r="V17" s="98"/>
      <c r="W17" s="98"/>
    </row>
    <row r="18" spans="1:23" x14ac:dyDescent="0.25">
      <c r="A18" s="98"/>
      <c r="B18" s="98"/>
      <c r="C18" s="98"/>
      <c r="D18" s="98"/>
      <c r="E18" s="98"/>
      <c r="F18" s="98"/>
      <c r="G18" s="98"/>
      <c r="H18" s="98"/>
      <c r="I18" s="98"/>
      <c r="J18" s="98"/>
      <c r="K18" s="98"/>
      <c r="L18" s="98"/>
      <c r="M18" s="98"/>
      <c r="N18" s="98"/>
      <c r="O18" s="98"/>
      <c r="P18" s="98"/>
      <c r="Q18" s="98"/>
      <c r="R18" s="98"/>
      <c r="S18" s="98"/>
      <c r="T18" s="98"/>
      <c r="U18" s="98"/>
      <c r="V18" s="98"/>
      <c r="W18" s="98"/>
    </row>
    <row r="19" spans="1:23" x14ac:dyDescent="0.25">
      <c r="A19" s="98"/>
      <c r="B19" s="98"/>
      <c r="C19" s="98"/>
      <c r="D19" s="98"/>
      <c r="E19" s="98"/>
      <c r="F19" s="98"/>
      <c r="G19" s="98"/>
      <c r="H19" s="98"/>
      <c r="I19" s="98"/>
      <c r="J19" s="98"/>
      <c r="K19" s="98"/>
      <c r="L19" s="98"/>
      <c r="M19" s="98"/>
      <c r="N19" s="98"/>
      <c r="O19" s="98"/>
      <c r="P19" s="98"/>
      <c r="Q19" s="98"/>
      <c r="R19" s="98"/>
      <c r="S19" s="98"/>
      <c r="T19" s="98"/>
      <c r="U19" s="98"/>
      <c r="V19" s="98"/>
      <c r="W19" s="98"/>
    </row>
    <row r="20" spans="1:23" x14ac:dyDescent="0.25">
      <c r="A20" s="98"/>
      <c r="B20" s="98"/>
      <c r="C20" s="98"/>
      <c r="D20" s="98"/>
      <c r="E20" s="98"/>
      <c r="F20" s="98"/>
      <c r="G20" s="98"/>
      <c r="H20" s="98"/>
      <c r="I20" s="98"/>
      <c r="J20" s="98"/>
      <c r="K20" s="98"/>
      <c r="L20" s="98"/>
      <c r="M20" s="98"/>
      <c r="N20" s="98"/>
      <c r="O20" s="98"/>
      <c r="P20" s="98"/>
      <c r="Q20" s="98"/>
      <c r="R20" s="98"/>
      <c r="S20" s="98"/>
      <c r="T20" s="98"/>
      <c r="U20" s="98"/>
      <c r="V20" s="98"/>
      <c r="W20" s="98"/>
    </row>
    <row r="21" spans="1:23" x14ac:dyDescent="0.25">
      <c r="A21" s="98"/>
      <c r="B21" s="98"/>
      <c r="C21" s="98"/>
      <c r="D21" s="98"/>
      <c r="E21" s="98"/>
      <c r="F21" s="98"/>
      <c r="G21" s="98"/>
      <c r="H21" s="98"/>
      <c r="I21" s="98"/>
      <c r="J21" s="98"/>
      <c r="K21" s="98"/>
      <c r="L21" s="98"/>
      <c r="M21" s="98"/>
      <c r="N21" s="98"/>
      <c r="O21" s="98"/>
      <c r="P21" s="98"/>
      <c r="Q21" s="98"/>
      <c r="R21" s="98"/>
      <c r="S21" s="98"/>
      <c r="T21" s="98"/>
      <c r="U21" s="98"/>
      <c r="V21" s="98"/>
      <c r="W21" s="98"/>
    </row>
    <row r="22" spans="1:23" ht="15.75" x14ac:dyDescent="0.25">
      <c r="A22" s="126" t="s">
        <v>429</v>
      </c>
      <c r="P22" s="130">
        <f ca="1">G6</f>
        <v>0</v>
      </c>
    </row>
    <row r="23" spans="1:23" ht="39.75" thickBot="1" x14ac:dyDescent="0.3">
      <c r="B23" s="94" t="s">
        <v>384</v>
      </c>
      <c r="C23" s="94" t="s">
        <v>376</v>
      </c>
      <c r="D23" s="116" t="s">
        <v>377</v>
      </c>
      <c r="E23" s="127" t="s">
        <v>379</v>
      </c>
      <c r="F23" s="127" t="s">
        <v>378</v>
      </c>
      <c r="G23" s="129" t="s">
        <v>380</v>
      </c>
    </row>
    <row r="24" spans="1:23" ht="18" customHeight="1" thickBot="1" x14ac:dyDescent="0.3">
      <c r="A24" t="str">
        <f ca="1">IF(ISERROR(G24),"",CONCATENATE(TEXT(G24,"0%")," in ",B24," days"))</f>
        <v/>
      </c>
      <c r="B24" s="109">
        <v>8</v>
      </c>
      <c r="C24" s="109">
        <f ca="1">COUNTIFS(Table2[Date Notified (Adjusted)],"&gt;="&amp;start125,Table2[Date Notified (Adjusted)],"&lt;="&amp;closeREP,Table2[decision since DNAdj],B24)</f>
        <v>0</v>
      </c>
      <c r="D24" s="131" t="e">
        <f t="shared" ref="D24:D42" ca="1" si="1">C24/$P$22</f>
        <v>#DIV/0!</v>
      </c>
      <c r="E24" s="109">
        <f ca="1">C24</f>
        <v>0</v>
      </c>
      <c r="F24" s="128" t="e">
        <f t="shared" ref="F24:F42" ca="1" si="2">E24/$P$22</f>
        <v>#DIV/0!</v>
      </c>
      <c r="G24" s="92" t="e">
        <f ca="1">IF(F24&gt;=50%,F24,NA())</f>
        <v>#DIV/0!</v>
      </c>
    </row>
    <row r="25" spans="1:23" ht="15.75" thickBot="1" x14ac:dyDescent="0.3">
      <c r="A25" t="str">
        <f t="shared" ref="A25:A27" ca="1" si="3">IF(ISERROR(G25),"",CONCATENATE(TEXT(G25,"0%")," in ",B25," days"))</f>
        <v/>
      </c>
      <c r="B25" s="109">
        <f>B24+1</f>
        <v>9</v>
      </c>
      <c r="C25" s="109">
        <f ca="1">COUNTIFS(Table2[Date Notified (Adjusted)],"&gt;="&amp;start125,Table2[Date Notified (Adjusted)],"&lt;="&amp;closeREP,Table2[decision since DNAdj],B25)</f>
        <v>0</v>
      </c>
      <c r="D25" s="131" t="e">
        <f t="shared" ca="1" si="1"/>
        <v>#DIV/0!</v>
      </c>
      <c r="E25" s="109">
        <f ca="1">E24+C25</f>
        <v>0</v>
      </c>
      <c r="F25" s="128" t="e">
        <f t="shared" ca="1" si="2"/>
        <v>#DIV/0!</v>
      </c>
      <c r="G25" s="92" t="e">
        <f ca="1">IF(COUNT(G$24:G24)=0,IF(ROUND(F25,1)&gt;=50%,F25,NA()),NA())</f>
        <v>#DIV/0!</v>
      </c>
    </row>
    <row r="26" spans="1:23" ht="15.75" thickBot="1" x14ac:dyDescent="0.3">
      <c r="A26" t="str">
        <f t="shared" ca="1" si="3"/>
        <v/>
      </c>
      <c r="B26" s="109">
        <f t="shared" ref="B26:B36" si="4">B25+1</f>
        <v>10</v>
      </c>
      <c r="C26" s="109">
        <f ca="1">COUNTIFS(Table2[Date Notified (Adjusted)],"&gt;="&amp;start125,Table2[Date Notified (Adjusted)],"&lt;="&amp;closeREP,Table2[decision since DNAdj],B26)</f>
        <v>0</v>
      </c>
      <c r="D26" s="131" t="e">
        <f t="shared" ca="1" si="1"/>
        <v>#DIV/0!</v>
      </c>
      <c r="E26" s="109">
        <f t="shared" ref="E26:E40" ca="1" si="5">E25+C26</f>
        <v>0</v>
      </c>
      <c r="F26" s="128" t="e">
        <f t="shared" ca="1" si="2"/>
        <v>#DIV/0!</v>
      </c>
      <c r="G26" s="92" t="e">
        <f ca="1">IF(COUNT(G$24:G25)=0,IF(ROUND(F26,1)&gt;=50%,F26,NA()),NA())</f>
        <v>#DIV/0!</v>
      </c>
    </row>
    <row r="27" spans="1:23" ht="15.75" thickBot="1" x14ac:dyDescent="0.3">
      <c r="A27" t="str">
        <f t="shared" ca="1" si="3"/>
        <v/>
      </c>
      <c r="B27" s="109">
        <f t="shared" si="4"/>
        <v>11</v>
      </c>
      <c r="C27" s="109">
        <f ca="1">COUNTIFS(Table2[Date Notified (Adjusted)],"&gt;="&amp;start125,Table2[Date Notified (Adjusted)],"&lt;="&amp;closeREP,Table2[decision since DNAdj],B27)</f>
        <v>0</v>
      </c>
      <c r="D27" s="131" t="e">
        <f t="shared" ca="1" si="1"/>
        <v>#DIV/0!</v>
      </c>
      <c r="E27" s="109">
        <f t="shared" ca="1" si="5"/>
        <v>0</v>
      </c>
      <c r="F27" s="128" t="e">
        <f t="shared" ca="1" si="2"/>
        <v>#DIV/0!</v>
      </c>
      <c r="G27" s="92" t="e">
        <f ca="1">IF(COUNT(G$24:G26)=0,IF(ROUND(F27,1)&gt;=50%,F27,NA()),NA())</f>
        <v>#DIV/0!</v>
      </c>
    </row>
    <row r="28" spans="1:23" ht="15.75" thickBot="1" x14ac:dyDescent="0.3">
      <c r="A28" t="str">
        <f t="shared" ref="A28:A42" ca="1" si="6">IF(ISERROR(G28),"",CONCATENATE(TEXT(G28,"0%")," in ",B28," days"))</f>
        <v/>
      </c>
      <c r="B28" s="109">
        <f t="shared" si="4"/>
        <v>12</v>
      </c>
      <c r="C28" s="109">
        <f ca="1">COUNTIFS(Table2[Date Notified (Adjusted)],"&gt;="&amp;start125,Table2[Date Notified (Adjusted)],"&lt;="&amp;closeREP,Table2[decision since DNAdj],B28)</f>
        <v>0</v>
      </c>
      <c r="D28" s="131" t="e">
        <f t="shared" ca="1" si="1"/>
        <v>#DIV/0!</v>
      </c>
      <c r="E28" s="109">
        <f t="shared" ca="1" si="5"/>
        <v>0</v>
      </c>
      <c r="F28" s="128" t="e">
        <f t="shared" ca="1" si="2"/>
        <v>#DIV/0!</v>
      </c>
      <c r="G28" s="92" t="e">
        <f ca="1">IF(COUNT(G$24:G27)=0,IF(ROUND(F28,1)&gt;=50%,F28,NA()),NA())</f>
        <v>#DIV/0!</v>
      </c>
    </row>
    <row r="29" spans="1:23" ht="15.75" thickBot="1" x14ac:dyDescent="0.3">
      <c r="A29" t="str">
        <f t="shared" ca="1" si="6"/>
        <v/>
      </c>
      <c r="B29" s="109">
        <f t="shared" si="4"/>
        <v>13</v>
      </c>
      <c r="C29" s="109">
        <f ca="1">COUNTIFS(Table2[Date Notified (Adjusted)],"&gt;="&amp;start125,Table2[Date Notified (Adjusted)],"&lt;="&amp;closeREP,Table2[decision since DNAdj],B29)</f>
        <v>0</v>
      </c>
      <c r="D29" s="131" t="e">
        <f t="shared" ca="1" si="1"/>
        <v>#DIV/0!</v>
      </c>
      <c r="E29" s="109">
        <f t="shared" ca="1" si="5"/>
        <v>0</v>
      </c>
      <c r="F29" s="128" t="e">
        <f t="shared" ca="1" si="2"/>
        <v>#DIV/0!</v>
      </c>
      <c r="G29" s="92" t="e">
        <f ca="1">IF(COUNT(G$24:G28)=0,IF(ROUND(F29,1)&gt;=50%,F29,NA()),NA())</f>
        <v>#DIV/0!</v>
      </c>
    </row>
    <row r="30" spans="1:23" ht="15.75" thickBot="1" x14ac:dyDescent="0.3">
      <c r="A30" t="str">
        <f t="shared" ca="1" si="6"/>
        <v/>
      </c>
      <c r="B30" s="109">
        <f t="shared" si="4"/>
        <v>14</v>
      </c>
      <c r="C30" s="109">
        <f ca="1">COUNTIFS(Table2[Date Notified (Adjusted)],"&gt;="&amp;start125,Table2[Date Notified (Adjusted)],"&lt;="&amp;closeREP,Table2[decision since DNAdj],B30)</f>
        <v>0</v>
      </c>
      <c r="D30" s="131" t="e">
        <f t="shared" ca="1" si="1"/>
        <v>#DIV/0!</v>
      </c>
      <c r="E30" s="109">
        <f t="shared" ca="1" si="5"/>
        <v>0</v>
      </c>
      <c r="F30" s="128" t="e">
        <f t="shared" ca="1" si="2"/>
        <v>#DIV/0!</v>
      </c>
      <c r="G30" s="92" t="e">
        <f ca="1">IF(COUNT(G$24:G29)=0,IF(ROUND(F30,1)&gt;=50%,F30,NA()),NA())</f>
        <v>#DIV/0!</v>
      </c>
    </row>
    <row r="31" spans="1:23" ht="15.75" thickBot="1" x14ac:dyDescent="0.3">
      <c r="A31" t="str">
        <f t="shared" ca="1" si="6"/>
        <v/>
      </c>
      <c r="B31" s="109">
        <f t="shared" si="4"/>
        <v>15</v>
      </c>
      <c r="C31" s="109">
        <f ca="1">COUNTIFS(Table2[Date Notified (Adjusted)],"&gt;="&amp;start125,Table2[Date Notified (Adjusted)],"&lt;="&amp;closeREP,Table2[decision since DNAdj],B31)</f>
        <v>0</v>
      </c>
      <c r="D31" s="131" t="e">
        <f t="shared" ca="1" si="1"/>
        <v>#DIV/0!</v>
      </c>
      <c r="E31" s="109">
        <f t="shared" ca="1" si="5"/>
        <v>0</v>
      </c>
      <c r="F31" s="128" t="e">
        <f t="shared" ca="1" si="2"/>
        <v>#DIV/0!</v>
      </c>
      <c r="G31" s="92" t="e">
        <f ca="1">IF(COUNT(G$24:G30)=0,IF(ROUND(F31,1)&gt;=50%,F31,NA()),NA())</f>
        <v>#DIV/0!</v>
      </c>
    </row>
    <row r="32" spans="1:23" ht="15.75" thickBot="1" x14ac:dyDescent="0.3">
      <c r="A32" t="str">
        <f t="shared" ca="1" si="6"/>
        <v/>
      </c>
      <c r="B32" s="109">
        <f t="shared" si="4"/>
        <v>16</v>
      </c>
      <c r="C32" s="109">
        <f ca="1">COUNTIFS(Table2[Date Notified (Adjusted)],"&gt;="&amp;start125,Table2[Date Notified (Adjusted)],"&lt;="&amp;closeREP,Table2[decision since DNAdj],B32)</f>
        <v>0</v>
      </c>
      <c r="D32" s="131" t="e">
        <f t="shared" ca="1" si="1"/>
        <v>#DIV/0!</v>
      </c>
      <c r="E32" s="109">
        <f t="shared" ca="1" si="5"/>
        <v>0</v>
      </c>
      <c r="F32" s="128" t="e">
        <f t="shared" ca="1" si="2"/>
        <v>#DIV/0!</v>
      </c>
      <c r="G32" s="92" t="e">
        <f ca="1">IF(COUNT(G$24:G31)=0,IF(ROUND(F32,1)&gt;=50%,F32,NA()),NA())</f>
        <v>#DIV/0!</v>
      </c>
    </row>
    <row r="33" spans="1:16" ht="15.75" thickBot="1" x14ac:dyDescent="0.3">
      <c r="A33" t="str">
        <f t="shared" ca="1" si="6"/>
        <v/>
      </c>
      <c r="B33" s="109">
        <f t="shared" si="4"/>
        <v>17</v>
      </c>
      <c r="C33" s="109">
        <f ca="1">COUNTIFS(Table2[Date Notified (Adjusted)],"&gt;="&amp;start125,Table2[Date Notified (Adjusted)],"&lt;="&amp;closeREP,Table2[decision since DNAdj],B33)</f>
        <v>0</v>
      </c>
      <c r="D33" s="131" t="e">
        <f t="shared" ca="1" si="1"/>
        <v>#DIV/0!</v>
      </c>
      <c r="E33" s="109">
        <f t="shared" ca="1" si="5"/>
        <v>0</v>
      </c>
      <c r="F33" s="128" t="e">
        <f t="shared" ca="1" si="2"/>
        <v>#DIV/0!</v>
      </c>
      <c r="G33" s="92" t="e">
        <f ca="1">IF(COUNT(G$24:G32)=0,IF(ROUND(F33,1)&gt;=50%,F33,NA()),NA())</f>
        <v>#DIV/0!</v>
      </c>
    </row>
    <row r="34" spans="1:16" ht="15.75" thickBot="1" x14ac:dyDescent="0.3">
      <c r="A34" t="str">
        <f t="shared" ca="1" si="6"/>
        <v/>
      </c>
      <c r="B34" s="109">
        <f t="shared" si="4"/>
        <v>18</v>
      </c>
      <c r="C34" s="109">
        <f ca="1">COUNTIFS(Table2[Date Notified (Adjusted)],"&gt;="&amp;start125,Table2[Date Notified (Adjusted)],"&lt;="&amp;closeREP,Table2[decision since DNAdj],B34)</f>
        <v>0</v>
      </c>
      <c r="D34" s="131" t="e">
        <f t="shared" ca="1" si="1"/>
        <v>#DIV/0!</v>
      </c>
      <c r="E34" s="109">
        <f t="shared" ca="1" si="5"/>
        <v>0</v>
      </c>
      <c r="F34" s="128" t="e">
        <f t="shared" ca="1" si="2"/>
        <v>#DIV/0!</v>
      </c>
      <c r="G34" s="92" t="e">
        <f ca="1">IF(COUNT(G$24:G33)=0,IF(ROUND(F34,1)&gt;=50%,F34,NA()),NA())</f>
        <v>#DIV/0!</v>
      </c>
    </row>
    <row r="35" spans="1:16" ht="15.75" thickBot="1" x14ac:dyDescent="0.3">
      <c r="A35" t="str">
        <f t="shared" ca="1" si="6"/>
        <v/>
      </c>
      <c r="B35" s="109">
        <f t="shared" si="4"/>
        <v>19</v>
      </c>
      <c r="C35" s="109">
        <f ca="1">COUNTIFS(Table2[Date Notified (Adjusted)],"&gt;="&amp;start125,Table2[Date Notified (Adjusted)],"&lt;="&amp;closeREP,Table2[decision since DNAdj],B35)</f>
        <v>0</v>
      </c>
      <c r="D35" s="131" t="e">
        <f t="shared" ca="1" si="1"/>
        <v>#DIV/0!</v>
      </c>
      <c r="E35" s="109">
        <f t="shared" ca="1" si="5"/>
        <v>0</v>
      </c>
      <c r="F35" s="128" t="e">
        <f t="shared" ca="1" si="2"/>
        <v>#DIV/0!</v>
      </c>
      <c r="G35" s="92" t="e">
        <f ca="1">IF(COUNT(G$24:G34)=0,IF(ROUND(F35,1)&gt;=50%,F35,NA()),NA())</f>
        <v>#DIV/0!</v>
      </c>
    </row>
    <row r="36" spans="1:16" ht="15.75" thickBot="1" x14ac:dyDescent="0.3">
      <c r="A36" t="str">
        <f t="shared" ca="1" si="6"/>
        <v/>
      </c>
      <c r="B36" s="109">
        <f t="shared" si="4"/>
        <v>20</v>
      </c>
      <c r="C36" s="109">
        <f ca="1">COUNTIFS(Table2[Date Notified (Adjusted)],"&gt;="&amp;start125,Table2[Date Notified (Adjusted)],"&lt;="&amp;closeREP,Table2[decision since DNAdj],B36)</f>
        <v>0</v>
      </c>
      <c r="D36" s="131" t="e">
        <f t="shared" ca="1" si="1"/>
        <v>#DIV/0!</v>
      </c>
      <c r="E36" s="109">
        <f t="shared" ca="1" si="5"/>
        <v>0</v>
      </c>
      <c r="F36" s="128" t="e">
        <f t="shared" ca="1" si="2"/>
        <v>#DIV/0!</v>
      </c>
      <c r="G36" s="92" t="e">
        <f ca="1">IF(COUNT(G$24:G35)=0,IF(ROUND(F36,1)&gt;=50%,F36,NA()),NA())</f>
        <v>#DIV/0!</v>
      </c>
    </row>
    <row r="37" spans="1:16" ht="15.75" thickBot="1" x14ac:dyDescent="0.3">
      <c r="A37" t="str">
        <f t="shared" ca="1" si="6"/>
        <v/>
      </c>
      <c r="B37" s="109" t="s">
        <v>372</v>
      </c>
      <c r="C37" s="109">
        <f ca="1">COUNTIFS(Table2[Date Notified (Adjusted)],"&gt;="&amp;start125,Table2[Date Notified (Adjusted)],"&lt;="&amp;closeREP,Table2[decision since DNAdj],"&gt;="&amp;LEFT(B37,2),Table2[decision since DNAdj],"&lt;="&amp;RIGHT(B37,2))</f>
        <v>0</v>
      </c>
      <c r="D37" s="131" t="e">
        <f t="shared" ca="1" si="1"/>
        <v>#DIV/0!</v>
      </c>
      <c r="E37" s="109">
        <f t="shared" ca="1" si="5"/>
        <v>0</v>
      </c>
      <c r="F37" s="128" t="e">
        <f t="shared" ca="1" si="2"/>
        <v>#DIV/0!</v>
      </c>
      <c r="G37" s="92" t="e">
        <f ca="1">IF(COUNT(G$24:G36)=0,IF(ROUND(F37,1)&gt;=50%,F37,NA()),NA())</f>
        <v>#DIV/0!</v>
      </c>
    </row>
    <row r="38" spans="1:16" ht="15.75" thickBot="1" x14ac:dyDescent="0.3">
      <c r="A38" t="str">
        <f t="shared" ca="1" si="6"/>
        <v/>
      </c>
      <c r="B38" s="109" t="s">
        <v>373</v>
      </c>
      <c r="C38" s="109">
        <f ca="1">COUNTIFS(Table2[Date Notified (Adjusted)],"&gt;="&amp;start125,Table2[Date Notified (Adjusted)],"&lt;="&amp;closeREP,Table2[decision since DNAdj],"&gt;="&amp;LEFT(B38,2),Table2[decision since DNAdj],"&lt;="&amp;RIGHT(B38,2))</f>
        <v>0</v>
      </c>
      <c r="D38" s="131" t="e">
        <f t="shared" ca="1" si="1"/>
        <v>#DIV/0!</v>
      </c>
      <c r="E38" s="109">
        <f t="shared" ca="1" si="5"/>
        <v>0</v>
      </c>
      <c r="F38" s="128" t="e">
        <f t="shared" ca="1" si="2"/>
        <v>#DIV/0!</v>
      </c>
      <c r="G38" s="92" t="e">
        <f ca="1">IF(COUNT(G$24:G37)=0,IF(ROUND(F38,1)&gt;=50%,F38,NA()),NA())</f>
        <v>#DIV/0!</v>
      </c>
    </row>
    <row r="39" spans="1:16" ht="15.75" thickBot="1" x14ac:dyDescent="0.3">
      <c r="A39" t="str">
        <f t="shared" ca="1" si="6"/>
        <v/>
      </c>
      <c r="B39" s="109" t="s">
        <v>374</v>
      </c>
      <c r="C39" s="109">
        <f ca="1">COUNTIFS(Table2[Date Notified (Adjusted)],"&gt;="&amp;start125,Table2[Date Notified (Adjusted)],"&lt;="&amp;closeREP,Table2[decision since DNAdj],"&gt;="&amp;LEFT(B39,2),Table2[decision since DNAdj],"&lt;="&amp;RIGHT(B39,2))</f>
        <v>0</v>
      </c>
      <c r="D39" s="131" t="e">
        <f t="shared" ca="1" si="1"/>
        <v>#DIV/0!</v>
      </c>
      <c r="E39" s="109">
        <f t="shared" ca="1" si="5"/>
        <v>0</v>
      </c>
      <c r="F39" s="128" t="e">
        <f t="shared" ca="1" si="2"/>
        <v>#DIV/0!</v>
      </c>
      <c r="G39" s="92" t="e">
        <f ca="1">IF(COUNT(G$24:G38)=0,IF(ROUND(F39,1)&gt;=50%,F39,NA()),NA())</f>
        <v>#DIV/0!</v>
      </c>
    </row>
    <row r="40" spans="1:16" ht="15.75" thickBot="1" x14ac:dyDescent="0.3">
      <c r="A40" t="str">
        <f t="shared" ca="1" si="6"/>
        <v/>
      </c>
      <c r="B40" s="109" t="s">
        <v>375</v>
      </c>
      <c r="C40" s="109">
        <f ca="1">COUNTIFS(Table2[Date Notified (Adjusted)],"&gt;="&amp;start125,Table2[Date Notified (Adjusted)],"&lt;="&amp;closeREP,Table2[decision since DNAdj],"&gt;="&amp;LEFT(B40,2),Table2[decision since DNAdj],"&lt;="&amp;RIGHT(B40,2))</f>
        <v>0</v>
      </c>
      <c r="D40" s="131" t="e">
        <f t="shared" ca="1" si="1"/>
        <v>#DIV/0!</v>
      </c>
      <c r="E40" s="109">
        <f t="shared" ca="1" si="5"/>
        <v>0</v>
      </c>
      <c r="F40" s="128" t="e">
        <f t="shared" ca="1" si="2"/>
        <v>#DIV/0!</v>
      </c>
      <c r="G40" s="92" t="e">
        <f ca="1">IF(COUNT(G$24:G39)=0,IF(ROUND(F40,1)&gt;=50%,F40,NA()),NA())</f>
        <v>#DIV/0!</v>
      </c>
    </row>
    <row r="41" spans="1:16" ht="15.75" thickBot="1" x14ac:dyDescent="0.3">
      <c r="A41" t="str">
        <f t="shared" ca="1" si="6"/>
        <v/>
      </c>
      <c r="B41" s="109" t="s">
        <v>430</v>
      </c>
      <c r="C41" s="109">
        <f ca="1">COUNTIFS(Table2[Date Notified (Adjusted)],"&gt;="&amp;start125,Table2[Date Notified (Adjusted)],"&lt;="&amp;closeREP,Table2[decision since DNAdj],"&gt;="&amp;LEFT(B41,2),Table2[decision since DNAdj],"&lt;="&amp;RIGHT(B41,3))</f>
        <v>0</v>
      </c>
      <c r="D41" s="131" t="e">
        <f t="shared" ca="1" si="1"/>
        <v>#DIV/0!</v>
      </c>
      <c r="E41" s="109">
        <f t="shared" ref="E41:E42" ca="1" si="7">E40+C41</f>
        <v>0</v>
      </c>
      <c r="F41" s="128" t="e">
        <f t="shared" ca="1" si="2"/>
        <v>#DIV/0!</v>
      </c>
      <c r="G41" s="92" t="e">
        <f ca="1">IF(COUNT(G$24:G40)=0,IF(ROUND(F41,1)&gt;=50%,F41,NA()),NA())</f>
        <v>#DIV/0!</v>
      </c>
    </row>
    <row r="42" spans="1:16" ht="15.75" thickBot="1" x14ac:dyDescent="0.3">
      <c r="A42" t="str">
        <f t="shared" ca="1" si="6"/>
        <v/>
      </c>
      <c r="B42" s="109" t="str">
        <f>IF(MAX(Table2[decision since DNAdj])&gt;121,CONCATENATE("121-",MAX(Table2[decision since DNAdj])),"")</f>
        <v/>
      </c>
      <c r="C42" s="109">
        <f ca="1">COUNTIFS(Table2[Date Notified (Adjusted)],"&gt;="&amp;start125,Table2[Date Notified (Adjusted)],"&lt;="&amp;closeREP,Table2[decision since DNAdj],"&gt;="&amp;LEFT(B42,3))</f>
        <v>0</v>
      </c>
      <c r="D42" s="131" t="e">
        <f t="shared" ca="1" si="1"/>
        <v>#DIV/0!</v>
      </c>
      <c r="E42" s="109">
        <f t="shared" ca="1" si="7"/>
        <v>0</v>
      </c>
      <c r="F42" s="128" t="e">
        <f t="shared" ca="1" si="2"/>
        <v>#DIV/0!</v>
      </c>
      <c r="G42" s="92" t="e">
        <f ca="1">IF(COUNT(G$24:G41)=0,IF(ROUND(F42,1)&gt;=50%,F42,NA()),NA())</f>
        <v>#DIV/0!</v>
      </c>
    </row>
    <row r="44" spans="1:16" ht="15.75" x14ac:dyDescent="0.25">
      <c r="A44" s="126" t="s">
        <v>431</v>
      </c>
      <c r="P44" s="130">
        <f ca="1">C6</f>
        <v>0</v>
      </c>
    </row>
    <row r="45" spans="1:16" ht="39.75" thickBot="1" x14ac:dyDescent="0.3">
      <c r="B45" s="94" t="s">
        <v>384</v>
      </c>
      <c r="C45" s="94" t="s">
        <v>376</v>
      </c>
      <c r="D45" s="116" t="s">
        <v>377</v>
      </c>
      <c r="E45" s="127" t="s">
        <v>379</v>
      </c>
      <c r="F45" s="127" t="s">
        <v>378</v>
      </c>
      <c r="G45" s="129" t="s">
        <v>380</v>
      </c>
    </row>
    <row r="46" spans="1:16" ht="15.75" thickBot="1" x14ac:dyDescent="0.3">
      <c r="A46" t="str">
        <f ca="1">IF(ISERROR(G46),"",CONCATENATE(TEXT(G46,"0%")," in ",B46," days"))</f>
        <v/>
      </c>
      <c r="B46" s="109">
        <v>8</v>
      </c>
      <c r="C46" s="109">
        <f ca="1">COUNTIFS(Table2[Level of Review Required],"*comprehensive*",Table2[Date Notified (Adjusted)],"&gt;="&amp;start125,Table2[Date Notified (Adjusted)],"&lt;="&amp;closeREP,Table2[decision since DNAdj],B46)</f>
        <v>0</v>
      </c>
      <c r="D46" s="131" t="e">
        <f t="shared" ref="D46:D64" ca="1" si="8">C46/$P$44</f>
        <v>#DIV/0!</v>
      </c>
      <c r="E46" s="109">
        <f ca="1">C46</f>
        <v>0</v>
      </c>
      <c r="F46" s="128" t="e">
        <f t="shared" ref="F46:F64" ca="1" si="9">E46/$P$44</f>
        <v>#DIV/0!</v>
      </c>
      <c r="G46" s="92" t="e">
        <f ca="1">IF(F46&gt;=50%,F46,NA())</f>
        <v>#DIV/0!</v>
      </c>
    </row>
    <row r="47" spans="1:16" ht="15.75" thickBot="1" x14ac:dyDescent="0.3">
      <c r="A47" t="str">
        <f t="shared" ref="A47:A49" ca="1" si="10">IF(ISERROR(G47),"",CONCATENATE(TEXT(G47,"0%")," in ",B47," days"))</f>
        <v/>
      </c>
      <c r="B47" s="109">
        <f>B46+1</f>
        <v>9</v>
      </c>
      <c r="C47" s="109">
        <f ca="1">COUNTIFS(Table2[Level of Review Required],"*comprehensive*",Table2[Date Notified (Adjusted)],"&gt;="&amp;start125,Table2[Date Notified (Adjusted)],"&lt;="&amp;closeREP,Table2[decision since DNAdj],B47)</f>
        <v>0</v>
      </c>
      <c r="D47" s="131" t="e">
        <f t="shared" ca="1" si="8"/>
        <v>#DIV/0!</v>
      </c>
      <c r="E47" s="109">
        <f ca="1">E46+C47</f>
        <v>0</v>
      </c>
      <c r="F47" s="128" t="e">
        <f t="shared" ca="1" si="9"/>
        <v>#DIV/0!</v>
      </c>
      <c r="G47" s="92" t="e">
        <f ca="1">IF(COUNT(G$46:G46)=0,IF(ROUND(F47,2)&gt;=50%,F47,NA()),NA())</f>
        <v>#DIV/0!</v>
      </c>
    </row>
    <row r="48" spans="1:16" ht="15.75" thickBot="1" x14ac:dyDescent="0.3">
      <c r="A48" t="str">
        <f t="shared" ca="1" si="10"/>
        <v/>
      </c>
      <c r="B48" s="109">
        <f t="shared" ref="B48:B58" si="11">B47+1</f>
        <v>10</v>
      </c>
      <c r="C48" s="109">
        <f ca="1">COUNTIFS(Table2[Level of Review Required],"*comprehensive*",Table2[Date Notified (Adjusted)],"&gt;="&amp;start125,Table2[Date Notified (Adjusted)],"&lt;="&amp;closeREP,Table2[decision since DNAdj],B48)</f>
        <v>0</v>
      </c>
      <c r="D48" s="131" t="e">
        <f t="shared" ca="1" si="8"/>
        <v>#DIV/0!</v>
      </c>
      <c r="E48" s="109">
        <f t="shared" ref="E48:E64" ca="1" si="12">E47+C48</f>
        <v>0</v>
      </c>
      <c r="F48" s="128" t="e">
        <f t="shared" ca="1" si="9"/>
        <v>#DIV/0!</v>
      </c>
      <c r="G48" s="92" t="e">
        <f ca="1">IF(COUNT(G$46:G47)=0,IF(ROUND(F48,2)&gt;=50%,F48,NA()),NA())</f>
        <v>#DIV/0!</v>
      </c>
    </row>
    <row r="49" spans="1:7" ht="15.75" thickBot="1" x14ac:dyDescent="0.3">
      <c r="A49" t="str">
        <f t="shared" ca="1" si="10"/>
        <v/>
      </c>
      <c r="B49" s="109">
        <f t="shared" si="11"/>
        <v>11</v>
      </c>
      <c r="C49" s="109">
        <f ca="1">COUNTIFS(Table2[Level of Review Required],"*comprehensive*",Table2[Date Notified (Adjusted)],"&gt;="&amp;start125,Table2[Date Notified (Adjusted)],"&lt;="&amp;closeREP,Table2[decision since DNAdj],B49)</f>
        <v>0</v>
      </c>
      <c r="D49" s="131" t="e">
        <f t="shared" ca="1" si="8"/>
        <v>#DIV/0!</v>
      </c>
      <c r="E49" s="109">
        <f t="shared" ca="1" si="12"/>
        <v>0</v>
      </c>
      <c r="F49" s="128" t="e">
        <f t="shared" ca="1" si="9"/>
        <v>#DIV/0!</v>
      </c>
      <c r="G49" s="92" t="e">
        <f ca="1">IF(COUNT(G$46:G48)=0,IF(ROUND(F49,2)&gt;=50%,F49,NA()),NA())</f>
        <v>#DIV/0!</v>
      </c>
    </row>
    <row r="50" spans="1:7" ht="15.75" thickBot="1" x14ac:dyDescent="0.3">
      <c r="A50" t="str">
        <f t="shared" ref="A50:A64" ca="1" si="13">IF(ISERROR(G50),"",CONCATENATE(TEXT(G50,"0%")," in ",B50," days"))</f>
        <v/>
      </c>
      <c r="B50" s="109">
        <f t="shared" si="11"/>
        <v>12</v>
      </c>
      <c r="C50" s="109">
        <f ca="1">COUNTIFS(Table2[Level of Review Required],"*comprehensive*",Table2[Date Notified (Adjusted)],"&gt;="&amp;start125,Table2[Date Notified (Adjusted)],"&lt;="&amp;closeREP,Table2[decision since DNAdj],B50)</f>
        <v>0</v>
      </c>
      <c r="D50" s="131" t="e">
        <f t="shared" ca="1" si="8"/>
        <v>#DIV/0!</v>
      </c>
      <c r="E50" s="109">
        <f t="shared" ca="1" si="12"/>
        <v>0</v>
      </c>
      <c r="F50" s="128" t="e">
        <f t="shared" ca="1" si="9"/>
        <v>#DIV/0!</v>
      </c>
      <c r="G50" s="92" t="e">
        <f ca="1">IF(COUNT(G$46:G49)=0,IF(ROUND(F50,2)&gt;=50%,F50,NA()),NA())</f>
        <v>#DIV/0!</v>
      </c>
    </row>
    <row r="51" spans="1:7" ht="15.75" thickBot="1" x14ac:dyDescent="0.3">
      <c r="A51" t="str">
        <f t="shared" ca="1" si="13"/>
        <v/>
      </c>
      <c r="B51" s="109">
        <f t="shared" si="11"/>
        <v>13</v>
      </c>
      <c r="C51" s="109">
        <f ca="1">COUNTIFS(Table2[Level of Review Required],"*comprehensive*",Table2[Date Notified (Adjusted)],"&gt;="&amp;start125,Table2[Date Notified (Adjusted)],"&lt;="&amp;closeREP,Table2[decision since DNAdj],B51)</f>
        <v>0</v>
      </c>
      <c r="D51" s="131" t="e">
        <f t="shared" ca="1" si="8"/>
        <v>#DIV/0!</v>
      </c>
      <c r="E51" s="109">
        <f t="shared" ca="1" si="12"/>
        <v>0</v>
      </c>
      <c r="F51" s="128" t="e">
        <f t="shared" ca="1" si="9"/>
        <v>#DIV/0!</v>
      </c>
      <c r="G51" s="92" t="e">
        <f ca="1">IF(COUNT(G$46:G50)=0,IF(ROUND(F51,2)&gt;=50%,F51,NA()),NA())</f>
        <v>#DIV/0!</v>
      </c>
    </row>
    <row r="52" spans="1:7" ht="15.75" thickBot="1" x14ac:dyDescent="0.3">
      <c r="A52" t="str">
        <f t="shared" ca="1" si="13"/>
        <v/>
      </c>
      <c r="B52" s="109">
        <f t="shared" si="11"/>
        <v>14</v>
      </c>
      <c r="C52" s="109">
        <f ca="1">COUNTIFS(Table2[Level of Review Required],"*comprehensive*",Table2[Date Notified (Adjusted)],"&gt;="&amp;start125,Table2[Date Notified (Adjusted)],"&lt;="&amp;closeREP,Table2[decision since DNAdj],B52)</f>
        <v>0</v>
      </c>
      <c r="D52" s="131" t="e">
        <f t="shared" ca="1" si="8"/>
        <v>#DIV/0!</v>
      </c>
      <c r="E52" s="109">
        <f t="shared" ca="1" si="12"/>
        <v>0</v>
      </c>
      <c r="F52" s="128" t="e">
        <f t="shared" ca="1" si="9"/>
        <v>#DIV/0!</v>
      </c>
      <c r="G52" s="92" t="e">
        <f ca="1">IF(COUNT(G$46:G51)=0,IF(ROUND(F52,2)&gt;=50%,F52,NA()),NA())</f>
        <v>#DIV/0!</v>
      </c>
    </row>
    <row r="53" spans="1:7" ht="15.75" thickBot="1" x14ac:dyDescent="0.3">
      <c r="A53" t="str">
        <f t="shared" ca="1" si="13"/>
        <v/>
      </c>
      <c r="B53" s="109">
        <f t="shared" si="11"/>
        <v>15</v>
      </c>
      <c r="C53" s="109">
        <f ca="1">COUNTIFS(Table2[Level of Review Required],"*comprehensive*",Table2[Date Notified (Adjusted)],"&gt;="&amp;start125,Table2[Date Notified (Adjusted)],"&lt;="&amp;closeREP,Table2[decision since DNAdj],B53)</f>
        <v>0</v>
      </c>
      <c r="D53" s="131" t="e">
        <f t="shared" ca="1" si="8"/>
        <v>#DIV/0!</v>
      </c>
      <c r="E53" s="109">
        <f t="shared" ca="1" si="12"/>
        <v>0</v>
      </c>
      <c r="F53" s="128" t="e">
        <f t="shared" ca="1" si="9"/>
        <v>#DIV/0!</v>
      </c>
      <c r="G53" s="92" t="e">
        <f ca="1">IF(COUNT(G$46:G52)=0,IF(ROUND(F53,2)&gt;=50%,F53,NA()),NA())</f>
        <v>#DIV/0!</v>
      </c>
    </row>
    <row r="54" spans="1:7" ht="15.75" thickBot="1" x14ac:dyDescent="0.3">
      <c r="A54" t="str">
        <f t="shared" ca="1" si="13"/>
        <v/>
      </c>
      <c r="B54" s="109">
        <f t="shared" si="11"/>
        <v>16</v>
      </c>
      <c r="C54" s="109">
        <f ca="1">COUNTIFS(Table2[Level of Review Required],"*comprehensive*",Table2[Date Notified (Adjusted)],"&gt;="&amp;start125,Table2[Date Notified (Adjusted)],"&lt;="&amp;closeREP,Table2[decision since DNAdj],B54)</f>
        <v>0</v>
      </c>
      <c r="D54" s="131" t="e">
        <f t="shared" ca="1" si="8"/>
        <v>#DIV/0!</v>
      </c>
      <c r="E54" s="109">
        <f t="shared" ca="1" si="12"/>
        <v>0</v>
      </c>
      <c r="F54" s="128" t="e">
        <f t="shared" ca="1" si="9"/>
        <v>#DIV/0!</v>
      </c>
      <c r="G54" s="92" t="e">
        <f ca="1">IF(COUNT(G$46:G53)=0,IF(ROUND(F54,2)&gt;=50%,F54,NA()),NA())</f>
        <v>#DIV/0!</v>
      </c>
    </row>
    <row r="55" spans="1:7" ht="15.75" thickBot="1" x14ac:dyDescent="0.3">
      <c r="A55" t="str">
        <f t="shared" ca="1" si="13"/>
        <v/>
      </c>
      <c r="B55" s="109">
        <f t="shared" si="11"/>
        <v>17</v>
      </c>
      <c r="C55" s="109">
        <f ca="1">COUNTIFS(Table2[Level of Review Required],"*comprehensive*",Table2[Date Notified (Adjusted)],"&gt;="&amp;start125,Table2[Date Notified (Adjusted)],"&lt;="&amp;closeREP,Table2[decision since DNAdj],B55)</f>
        <v>0</v>
      </c>
      <c r="D55" s="131" t="e">
        <f t="shared" ca="1" si="8"/>
        <v>#DIV/0!</v>
      </c>
      <c r="E55" s="109">
        <f t="shared" ca="1" si="12"/>
        <v>0</v>
      </c>
      <c r="F55" s="128" t="e">
        <f t="shared" ca="1" si="9"/>
        <v>#DIV/0!</v>
      </c>
      <c r="G55" s="92" t="e">
        <f ca="1">IF(COUNT(G$46:G54)=0,IF(ROUND(F55,2)&gt;=50%,F55,NA()),NA())</f>
        <v>#DIV/0!</v>
      </c>
    </row>
    <row r="56" spans="1:7" ht="15.75" thickBot="1" x14ac:dyDescent="0.3">
      <c r="A56" t="str">
        <f t="shared" ca="1" si="13"/>
        <v/>
      </c>
      <c r="B56" s="109">
        <f t="shared" si="11"/>
        <v>18</v>
      </c>
      <c r="C56" s="109">
        <f ca="1">COUNTIFS(Table2[Level of Review Required],"*comprehensive*",Table2[Date Notified (Adjusted)],"&gt;="&amp;start125,Table2[Date Notified (Adjusted)],"&lt;="&amp;closeREP,Table2[decision since DNAdj],B56)</f>
        <v>0</v>
      </c>
      <c r="D56" s="131" t="e">
        <f t="shared" ca="1" si="8"/>
        <v>#DIV/0!</v>
      </c>
      <c r="E56" s="109">
        <f t="shared" ca="1" si="12"/>
        <v>0</v>
      </c>
      <c r="F56" s="128" t="e">
        <f t="shared" ca="1" si="9"/>
        <v>#DIV/0!</v>
      </c>
      <c r="G56" s="92" t="e">
        <f ca="1">IF(COUNT(G$46:G55)=0,IF(ROUND(F56,2)&gt;=50%,F56,NA()),NA())</f>
        <v>#DIV/0!</v>
      </c>
    </row>
    <row r="57" spans="1:7" ht="15.75" thickBot="1" x14ac:dyDescent="0.3">
      <c r="A57" t="str">
        <f t="shared" ca="1" si="13"/>
        <v/>
      </c>
      <c r="B57" s="109">
        <f t="shared" si="11"/>
        <v>19</v>
      </c>
      <c r="C57" s="109">
        <f ca="1">COUNTIFS(Table2[Level of Review Required],"*comprehensive*",Table2[Date Notified (Adjusted)],"&gt;="&amp;start125,Table2[Date Notified (Adjusted)],"&lt;="&amp;closeREP,Table2[decision since DNAdj],B57)</f>
        <v>0</v>
      </c>
      <c r="D57" s="131" t="e">
        <f t="shared" ca="1" si="8"/>
        <v>#DIV/0!</v>
      </c>
      <c r="E57" s="109">
        <f t="shared" ca="1" si="12"/>
        <v>0</v>
      </c>
      <c r="F57" s="128" t="e">
        <f t="shared" ca="1" si="9"/>
        <v>#DIV/0!</v>
      </c>
      <c r="G57" s="92" t="e">
        <f ca="1">IF(COUNT(G$46:G56)=0,IF(ROUND(F57,2)&gt;=50%,F57,NA()),NA())</f>
        <v>#DIV/0!</v>
      </c>
    </row>
    <row r="58" spans="1:7" ht="15.75" thickBot="1" x14ac:dyDescent="0.3">
      <c r="A58" t="str">
        <f t="shared" ca="1" si="13"/>
        <v/>
      </c>
      <c r="B58" s="109">
        <f t="shared" si="11"/>
        <v>20</v>
      </c>
      <c r="C58" s="109">
        <f ca="1">COUNTIFS(Table2[Level of Review Required],"*comprehensive*",Table2[Date Notified (Adjusted)],"&gt;="&amp;start125,Table2[Date Notified (Adjusted)],"&lt;="&amp;closeREP,Table2[decision since DNAdj],B58)</f>
        <v>0</v>
      </c>
      <c r="D58" s="131" t="e">
        <f t="shared" ca="1" si="8"/>
        <v>#DIV/0!</v>
      </c>
      <c r="E58" s="109">
        <f t="shared" ca="1" si="12"/>
        <v>0</v>
      </c>
      <c r="F58" s="128" t="e">
        <f t="shared" ca="1" si="9"/>
        <v>#DIV/0!</v>
      </c>
      <c r="G58" s="92" t="e">
        <f ca="1">IF(COUNT(G$46:G57)=0,IF(ROUND(F58,2)&gt;=50%,F58,NA()),NA())</f>
        <v>#DIV/0!</v>
      </c>
    </row>
    <row r="59" spans="1:7" ht="15.75" thickBot="1" x14ac:dyDescent="0.3">
      <c r="A59" t="str">
        <f t="shared" ca="1" si="13"/>
        <v/>
      </c>
      <c r="B59" s="109" t="s">
        <v>372</v>
      </c>
      <c r="C59" s="109">
        <f ca="1">COUNTIFS(Table2[Level of Review Required],"*comprehensive*",Table2[Date Notified (Adjusted)],"&gt;="&amp;start125,Table2[Date Notified (Adjusted)],"&lt;="&amp;closeREP,Table2[decision since DNAdj],"&gt;="&amp;LEFT(B59,2),Table2[decision since DNAdj],"&lt;="&amp;RIGHT(B59,2))</f>
        <v>0</v>
      </c>
      <c r="D59" s="131" t="e">
        <f t="shared" ca="1" si="8"/>
        <v>#DIV/0!</v>
      </c>
      <c r="E59" s="109">
        <f t="shared" ca="1" si="12"/>
        <v>0</v>
      </c>
      <c r="F59" s="128" t="e">
        <f t="shared" ca="1" si="9"/>
        <v>#DIV/0!</v>
      </c>
      <c r="G59" s="92" t="e">
        <f ca="1">IF(COUNT(G$46:G58)=0,IF(ROUND(F59,2)&gt;=50%,F59,NA()),NA())</f>
        <v>#DIV/0!</v>
      </c>
    </row>
    <row r="60" spans="1:7" ht="15.75" thickBot="1" x14ac:dyDescent="0.3">
      <c r="A60" t="str">
        <f t="shared" ca="1" si="13"/>
        <v/>
      </c>
      <c r="B60" s="109" t="s">
        <v>373</v>
      </c>
      <c r="C60" s="109">
        <f ca="1">COUNTIFS(Table2[Level of Review Required],"*comprehensive*",Table2[Date Notified (Adjusted)],"&gt;="&amp;start125,Table2[Date Notified (Adjusted)],"&lt;="&amp;closeREP,Table2[decision since DNAdj],"&gt;="&amp;LEFT(B60,2),Table2[decision since DNAdj],"&lt;="&amp;RIGHT(B60,2))</f>
        <v>0</v>
      </c>
      <c r="D60" s="131" t="e">
        <f t="shared" ca="1" si="8"/>
        <v>#DIV/0!</v>
      </c>
      <c r="E60" s="109">
        <f t="shared" ca="1" si="12"/>
        <v>0</v>
      </c>
      <c r="F60" s="128" t="e">
        <f t="shared" ca="1" si="9"/>
        <v>#DIV/0!</v>
      </c>
      <c r="G60" s="92" t="e">
        <f ca="1">IF(COUNT(G$46:G59)=0,IF(ROUND(F60,2)&gt;=50%,F60,NA()),NA())</f>
        <v>#DIV/0!</v>
      </c>
    </row>
    <row r="61" spans="1:7" ht="15.75" thickBot="1" x14ac:dyDescent="0.3">
      <c r="A61" t="str">
        <f t="shared" ca="1" si="13"/>
        <v/>
      </c>
      <c r="B61" s="109" t="s">
        <v>374</v>
      </c>
      <c r="C61" s="109">
        <f ca="1">COUNTIFS(Table2[Level of Review Required],"*comprehensive*",Table2[Date Notified (Adjusted)],"&gt;="&amp;start125,Table2[Date Notified (Adjusted)],"&lt;="&amp;closeREP,Table2[decision since DNAdj],"&gt;="&amp;LEFT(B61,2),Table2[decision since DNAdj],"&lt;="&amp;RIGHT(B61,2))</f>
        <v>0</v>
      </c>
      <c r="D61" s="131" t="e">
        <f t="shared" ca="1" si="8"/>
        <v>#DIV/0!</v>
      </c>
      <c r="E61" s="109">
        <f t="shared" ca="1" si="12"/>
        <v>0</v>
      </c>
      <c r="F61" s="128" t="e">
        <f t="shared" ca="1" si="9"/>
        <v>#DIV/0!</v>
      </c>
      <c r="G61" s="92" t="e">
        <f ca="1">IF(COUNT(G$46:G60)=0,IF(ROUND(F61,2)&gt;=50%,F61,NA()),NA())</f>
        <v>#DIV/0!</v>
      </c>
    </row>
    <row r="62" spans="1:7" ht="15.75" thickBot="1" x14ac:dyDescent="0.3">
      <c r="A62" t="str">
        <f t="shared" ca="1" si="13"/>
        <v/>
      </c>
      <c r="B62" s="109" t="s">
        <v>375</v>
      </c>
      <c r="C62" s="109">
        <f ca="1">COUNTIFS(Table2[Level of Review Required],"*comprehensive*",Table2[Date Notified (Adjusted)],"&gt;="&amp;start125,Table2[Date Notified (Adjusted)],"&lt;="&amp;closeREP,Table2[decision since DNAdj],"&gt;="&amp;LEFT(B62,2),Table2[decision since DNAdj],"&lt;="&amp;RIGHT(B62,2))</f>
        <v>0</v>
      </c>
      <c r="D62" s="131" t="e">
        <f t="shared" ca="1" si="8"/>
        <v>#DIV/0!</v>
      </c>
      <c r="E62" s="109">
        <f t="shared" ca="1" si="12"/>
        <v>0</v>
      </c>
      <c r="F62" s="128" t="e">
        <f t="shared" ca="1" si="9"/>
        <v>#DIV/0!</v>
      </c>
      <c r="G62" s="92" t="e">
        <f ca="1">IF(COUNT(G$46:G61)=0,IF(ROUND(F62,2)&gt;=50%,F62,NA()),NA())</f>
        <v>#DIV/0!</v>
      </c>
    </row>
    <row r="63" spans="1:7" ht="15.75" thickBot="1" x14ac:dyDescent="0.3">
      <c r="A63" t="str">
        <f t="shared" ca="1" si="13"/>
        <v/>
      </c>
      <c r="B63" s="109" t="s">
        <v>430</v>
      </c>
      <c r="C63" s="109">
        <f ca="1">COUNTIFS(Table2[Level of Review Required],"*comprehensive*",Table2[Date Notified (Adjusted)],"&gt;="&amp;start125,Table2[Date Notified (Adjusted)],"&lt;="&amp;closeREP,Table2[decision since DNAdj],"&gt;="&amp;LEFT(B63,2),Table2[decision since DNAdj],"&lt;="&amp;RIGHT(B63,3))</f>
        <v>0</v>
      </c>
      <c r="D63" s="131" t="e">
        <f t="shared" ca="1" si="8"/>
        <v>#DIV/0!</v>
      </c>
      <c r="E63" s="109">
        <f t="shared" ca="1" si="12"/>
        <v>0</v>
      </c>
      <c r="F63" s="128" t="e">
        <f t="shared" ca="1" si="9"/>
        <v>#DIV/0!</v>
      </c>
      <c r="G63" s="92" t="e">
        <f ca="1">IF(COUNT(G$46:G62)=0,IF(ROUND(F63,2)&gt;=50%,F63,NA()),NA())</f>
        <v>#DIV/0!</v>
      </c>
    </row>
    <row r="64" spans="1:7" ht="15.75" thickBot="1" x14ac:dyDescent="0.3">
      <c r="A64" t="str">
        <f t="shared" ca="1" si="13"/>
        <v/>
      </c>
      <c r="B64" s="109" t="str">
        <f>IF(MAX(Table2[decision since DNAdj])&gt;121,CONCATENATE("121-",MAX(Table2[decision since DNAdj])),"")</f>
        <v/>
      </c>
      <c r="C64" s="109">
        <f ca="1">COUNTIFS(Table2[Level of Review Required],"*comprehensive*",Table2[Date Notified (Adjusted)],"&gt;="&amp;start125,Table2[Date Notified (Adjusted)],"&lt;="&amp;closeREP,Table2[decision since DNAdj],"&gt;="&amp;LEFT(B64,3))</f>
        <v>0</v>
      </c>
      <c r="D64" s="131" t="e">
        <f t="shared" ca="1" si="8"/>
        <v>#DIV/0!</v>
      </c>
      <c r="E64" s="109">
        <f t="shared" ca="1" si="12"/>
        <v>0</v>
      </c>
      <c r="F64" s="128" t="e">
        <f t="shared" ca="1" si="9"/>
        <v>#DIV/0!</v>
      </c>
      <c r="G64" s="92" t="e">
        <f ca="1">IF(COUNT(G$46:G63)=0,IF(ROUND(F64,2)&gt;=50%,F64,NA()),NA())</f>
        <v>#DIV/0!</v>
      </c>
    </row>
    <row r="66" spans="1:16" ht="15.75" x14ac:dyDescent="0.25">
      <c r="A66" s="126" t="s">
        <v>432</v>
      </c>
      <c r="P66" s="130">
        <f ca="1">D6</f>
        <v>0</v>
      </c>
    </row>
    <row r="67" spans="1:16" ht="39.75" thickBot="1" x14ac:dyDescent="0.3">
      <c r="B67" s="94" t="s">
        <v>384</v>
      </c>
      <c r="C67" s="94" t="s">
        <v>376</v>
      </c>
      <c r="D67" s="116" t="s">
        <v>377</v>
      </c>
      <c r="E67" s="127" t="s">
        <v>379</v>
      </c>
      <c r="F67" s="127" t="s">
        <v>378</v>
      </c>
      <c r="G67" s="129" t="s">
        <v>380</v>
      </c>
    </row>
    <row r="68" spans="1:16" ht="15.75" thickBot="1" x14ac:dyDescent="0.3">
      <c r="A68" t="str">
        <f ca="1">IF(ISERROR(G68),"",CONCATENATE(TEXT(G68,"0%")," in ",B68," days"))</f>
        <v/>
      </c>
      <c r="B68" s="109">
        <v>8</v>
      </c>
      <c r="C68" s="109">
        <f ca="1">COUNTIFS(Table2[Level of Review Required],"*concise*",Table2[Date Notified (Adjusted)],"&gt;="&amp;start125,Table2[Date Notified (Adjusted)],"&lt;="&amp;closeREP,Table2[decision since DNAdj],B68)</f>
        <v>0</v>
      </c>
      <c r="D68" s="131" t="e">
        <f t="shared" ref="D68:D86" ca="1" si="14">C68/$P$66</f>
        <v>#DIV/0!</v>
      </c>
      <c r="E68" s="109">
        <f ca="1">C68</f>
        <v>0</v>
      </c>
      <c r="F68" s="128" t="e">
        <f t="shared" ref="F68:F86" ca="1" si="15">E68/$P$66</f>
        <v>#DIV/0!</v>
      </c>
      <c r="G68" s="92" t="e">
        <f ca="1">IF(F68&gt;=50%,F68,NA())</f>
        <v>#DIV/0!</v>
      </c>
    </row>
    <row r="69" spans="1:16" ht="15.75" thickBot="1" x14ac:dyDescent="0.3">
      <c r="A69" t="str">
        <f t="shared" ref="A69:A71" ca="1" si="16">IF(ISERROR(G69),"",CONCATENATE(TEXT(G69,"0%")," in ",B69," days"))</f>
        <v/>
      </c>
      <c r="B69" s="109">
        <f>B68+1</f>
        <v>9</v>
      </c>
      <c r="C69" s="109">
        <f ca="1">COUNTIFS(Table2[Level of Review Required],"*concise*",Table2[Date Notified (Adjusted)],"&gt;="&amp;start125,Table2[Date Notified (Adjusted)],"&lt;="&amp;closeREP,Table2[decision since DNAdj],B69)</f>
        <v>0</v>
      </c>
      <c r="D69" s="131" t="e">
        <f t="shared" ca="1" si="14"/>
        <v>#DIV/0!</v>
      </c>
      <c r="E69" s="109">
        <f ca="1">E68+C69</f>
        <v>0</v>
      </c>
      <c r="F69" s="128" t="e">
        <f t="shared" ca="1" si="15"/>
        <v>#DIV/0!</v>
      </c>
      <c r="G69" s="92" t="e">
        <f ca="1">IF(COUNT(G$68:G68)=0,IF(ROUND(F69,1)&gt;=50%,F69,NA()),NA())</f>
        <v>#DIV/0!</v>
      </c>
    </row>
    <row r="70" spans="1:16" ht="15.75" thickBot="1" x14ac:dyDescent="0.3">
      <c r="A70" t="str">
        <f t="shared" ca="1" si="16"/>
        <v/>
      </c>
      <c r="B70" s="109">
        <f t="shared" ref="B70:B80" si="17">B69+1</f>
        <v>10</v>
      </c>
      <c r="C70" s="109">
        <f ca="1">COUNTIFS(Table2[Level of Review Required],"*concise*",Table2[Date Notified (Adjusted)],"&gt;="&amp;start125,Table2[Date Notified (Adjusted)],"&lt;="&amp;closeREP,Table2[decision since DNAdj],B70)</f>
        <v>0</v>
      </c>
      <c r="D70" s="131" t="e">
        <f t="shared" ca="1" si="14"/>
        <v>#DIV/0!</v>
      </c>
      <c r="E70" s="109">
        <f t="shared" ref="E70:E86" ca="1" si="18">E69+C70</f>
        <v>0</v>
      </c>
      <c r="F70" s="128" t="e">
        <f t="shared" ca="1" si="15"/>
        <v>#DIV/0!</v>
      </c>
      <c r="G70" s="92" t="e">
        <f ca="1">IF(COUNT(G$68:G69)=0,IF(ROUND(F70,1)&gt;=50%,F70,NA()),NA())</f>
        <v>#DIV/0!</v>
      </c>
    </row>
    <row r="71" spans="1:16" ht="15.75" thickBot="1" x14ac:dyDescent="0.3">
      <c r="A71" t="str">
        <f t="shared" ca="1" si="16"/>
        <v/>
      </c>
      <c r="B71" s="109">
        <f t="shared" si="17"/>
        <v>11</v>
      </c>
      <c r="C71" s="109">
        <f ca="1">COUNTIFS(Table2[Level of Review Required],"*concise*",Table2[Date Notified (Adjusted)],"&gt;="&amp;start125,Table2[Date Notified (Adjusted)],"&lt;="&amp;closeREP,Table2[decision since DNAdj],B71)</f>
        <v>0</v>
      </c>
      <c r="D71" s="131" t="e">
        <f t="shared" ca="1" si="14"/>
        <v>#DIV/0!</v>
      </c>
      <c r="E71" s="109">
        <f t="shared" ca="1" si="18"/>
        <v>0</v>
      </c>
      <c r="F71" s="128" t="e">
        <f t="shared" ca="1" si="15"/>
        <v>#DIV/0!</v>
      </c>
      <c r="G71" s="92" t="e">
        <f ca="1">IF(COUNT(G$68:G70)=0,IF(ROUND(F71,1)&gt;=50%,F71,NA()),NA())</f>
        <v>#DIV/0!</v>
      </c>
    </row>
    <row r="72" spans="1:16" ht="15.75" thickBot="1" x14ac:dyDescent="0.3">
      <c r="A72" t="str">
        <f t="shared" ref="A72:A86" ca="1" si="19">IF(ISERROR(G72),"",CONCATENATE(TEXT(G72,"0%")," in ",B72," days"))</f>
        <v/>
      </c>
      <c r="B72" s="109">
        <f t="shared" si="17"/>
        <v>12</v>
      </c>
      <c r="C72" s="109">
        <f ca="1">COUNTIFS(Table2[Level of Review Required],"*concise*",Table2[Date Notified (Adjusted)],"&gt;="&amp;start125,Table2[Date Notified (Adjusted)],"&lt;="&amp;closeREP,Table2[decision since DNAdj],B72)</f>
        <v>0</v>
      </c>
      <c r="D72" s="131" t="e">
        <f t="shared" ca="1" si="14"/>
        <v>#DIV/0!</v>
      </c>
      <c r="E72" s="109">
        <f t="shared" ca="1" si="18"/>
        <v>0</v>
      </c>
      <c r="F72" s="128" t="e">
        <f t="shared" ca="1" si="15"/>
        <v>#DIV/0!</v>
      </c>
      <c r="G72" s="92" t="e">
        <f ca="1">IF(COUNT(G$68:G71)=0,IF(ROUND(F72,1)&gt;=50%,F72,NA()),NA())</f>
        <v>#DIV/0!</v>
      </c>
    </row>
    <row r="73" spans="1:16" ht="15.75" thickBot="1" x14ac:dyDescent="0.3">
      <c r="A73" t="str">
        <f t="shared" ca="1" si="19"/>
        <v/>
      </c>
      <c r="B73" s="109">
        <f t="shared" si="17"/>
        <v>13</v>
      </c>
      <c r="C73" s="109">
        <f ca="1">COUNTIFS(Table2[Level of Review Required],"*concise*",Table2[Date Notified (Adjusted)],"&gt;="&amp;start125,Table2[Date Notified (Adjusted)],"&lt;="&amp;closeREP,Table2[decision since DNAdj],B73)</f>
        <v>0</v>
      </c>
      <c r="D73" s="131" t="e">
        <f t="shared" ca="1" si="14"/>
        <v>#DIV/0!</v>
      </c>
      <c r="E73" s="109">
        <f t="shared" ca="1" si="18"/>
        <v>0</v>
      </c>
      <c r="F73" s="128" t="e">
        <f t="shared" ca="1" si="15"/>
        <v>#DIV/0!</v>
      </c>
      <c r="G73" s="92" t="e">
        <f ca="1">IF(COUNT(G$68:G72)=0,IF(ROUND(F73,1)&gt;=50%,F73,NA()),NA())</f>
        <v>#DIV/0!</v>
      </c>
    </row>
    <row r="74" spans="1:16" ht="15.75" thickBot="1" x14ac:dyDescent="0.3">
      <c r="A74" t="str">
        <f t="shared" ca="1" si="19"/>
        <v/>
      </c>
      <c r="B74" s="109">
        <f t="shared" si="17"/>
        <v>14</v>
      </c>
      <c r="C74" s="109">
        <f ca="1">COUNTIFS(Table2[Level of Review Required],"*concise*",Table2[Date Notified (Adjusted)],"&gt;="&amp;start125,Table2[Date Notified (Adjusted)],"&lt;="&amp;closeREP,Table2[decision since DNAdj],B74)</f>
        <v>0</v>
      </c>
      <c r="D74" s="131" t="e">
        <f t="shared" ca="1" si="14"/>
        <v>#DIV/0!</v>
      </c>
      <c r="E74" s="109">
        <f t="shared" ca="1" si="18"/>
        <v>0</v>
      </c>
      <c r="F74" s="128" t="e">
        <f t="shared" ca="1" si="15"/>
        <v>#DIV/0!</v>
      </c>
      <c r="G74" s="92" t="e">
        <f ca="1">IF(COUNT(G$68:G73)=0,IF(ROUND(F74,1)&gt;=50%,F74,NA()),NA())</f>
        <v>#DIV/0!</v>
      </c>
    </row>
    <row r="75" spans="1:16" ht="15.75" thickBot="1" x14ac:dyDescent="0.3">
      <c r="A75" t="str">
        <f t="shared" ca="1" si="19"/>
        <v/>
      </c>
      <c r="B75" s="109">
        <f t="shared" si="17"/>
        <v>15</v>
      </c>
      <c r="C75" s="109">
        <f ca="1">COUNTIFS(Table2[Level of Review Required],"*concise*",Table2[Date Notified (Adjusted)],"&gt;="&amp;start125,Table2[Date Notified (Adjusted)],"&lt;="&amp;closeREP,Table2[decision since DNAdj],B75)</f>
        <v>0</v>
      </c>
      <c r="D75" s="131" t="e">
        <f t="shared" ca="1" si="14"/>
        <v>#DIV/0!</v>
      </c>
      <c r="E75" s="109">
        <f t="shared" ca="1" si="18"/>
        <v>0</v>
      </c>
      <c r="F75" s="128" t="e">
        <f t="shared" ca="1" si="15"/>
        <v>#DIV/0!</v>
      </c>
      <c r="G75" s="92" t="e">
        <f ca="1">IF(COUNT(G$68:G74)=0,IF(ROUND(F75,1)&gt;=50%,F75,NA()),NA())</f>
        <v>#DIV/0!</v>
      </c>
    </row>
    <row r="76" spans="1:16" ht="15.75" thickBot="1" x14ac:dyDescent="0.3">
      <c r="A76" t="str">
        <f t="shared" ca="1" si="19"/>
        <v/>
      </c>
      <c r="B76" s="109">
        <f t="shared" si="17"/>
        <v>16</v>
      </c>
      <c r="C76" s="109">
        <f ca="1">COUNTIFS(Table2[Level of Review Required],"*concise*",Table2[Date Notified (Adjusted)],"&gt;="&amp;start125,Table2[Date Notified (Adjusted)],"&lt;="&amp;closeREP,Table2[decision since DNAdj],B76)</f>
        <v>0</v>
      </c>
      <c r="D76" s="131" t="e">
        <f t="shared" ca="1" si="14"/>
        <v>#DIV/0!</v>
      </c>
      <c r="E76" s="109">
        <f t="shared" ca="1" si="18"/>
        <v>0</v>
      </c>
      <c r="F76" s="128" t="e">
        <f t="shared" ca="1" si="15"/>
        <v>#DIV/0!</v>
      </c>
      <c r="G76" s="92" t="e">
        <f ca="1">IF(COUNT(G$68:G75)=0,IF(ROUND(F76,1)&gt;=50%,F76,NA()),NA())</f>
        <v>#DIV/0!</v>
      </c>
    </row>
    <row r="77" spans="1:16" ht="15.75" thickBot="1" x14ac:dyDescent="0.3">
      <c r="A77" t="str">
        <f t="shared" ca="1" si="19"/>
        <v/>
      </c>
      <c r="B77" s="109">
        <f t="shared" si="17"/>
        <v>17</v>
      </c>
      <c r="C77" s="109">
        <f ca="1">COUNTIFS(Table2[Level of Review Required],"*concise*",Table2[Date Notified (Adjusted)],"&gt;="&amp;start125,Table2[Date Notified (Adjusted)],"&lt;="&amp;closeREP,Table2[decision since DNAdj],B77)</f>
        <v>0</v>
      </c>
      <c r="D77" s="131" t="e">
        <f t="shared" ca="1" si="14"/>
        <v>#DIV/0!</v>
      </c>
      <c r="E77" s="109">
        <f t="shared" ca="1" si="18"/>
        <v>0</v>
      </c>
      <c r="F77" s="128" t="e">
        <f t="shared" ca="1" si="15"/>
        <v>#DIV/0!</v>
      </c>
      <c r="G77" s="92" t="e">
        <f ca="1">IF(COUNT(G$68:G76)=0,IF(ROUND(F77,1)&gt;=50%,F77,NA()),NA())</f>
        <v>#DIV/0!</v>
      </c>
    </row>
    <row r="78" spans="1:16" ht="15.75" thickBot="1" x14ac:dyDescent="0.3">
      <c r="A78" t="str">
        <f t="shared" ca="1" si="19"/>
        <v/>
      </c>
      <c r="B78" s="109">
        <f t="shared" si="17"/>
        <v>18</v>
      </c>
      <c r="C78" s="109">
        <f ca="1">COUNTIFS(Table2[Level of Review Required],"*concise*",Table2[Date Notified (Adjusted)],"&gt;="&amp;start125,Table2[Date Notified (Adjusted)],"&lt;="&amp;closeREP,Table2[decision since DNAdj],B78)</f>
        <v>0</v>
      </c>
      <c r="D78" s="131" t="e">
        <f t="shared" ca="1" si="14"/>
        <v>#DIV/0!</v>
      </c>
      <c r="E78" s="109">
        <f t="shared" ca="1" si="18"/>
        <v>0</v>
      </c>
      <c r="F78" s="128" t="e">
        <f t="shared" ca="1" si="15"/>
        <v>#DIV/0!</v>
      </c>
      <c r="G78" s="92" t="e">
        <f ca="1">IF(COUNT(G$68:G77)=0,IF(ROUND(F78,1)&gt;=50%,F78,NA()),NA())</f>
        <v>#DIV/0!</v>
      </c>
    </row>
    <row r="79" spans="1:16" ht="15.75" thickBot="1" x14ac:dyDescent="0.3">
      <c r="A79" t="str">
        <f t="shared" ca="1" si="19"/>
        <v/>
      </c>
      <c r="B79" s="109">
        <f t="shared" si="17"/>
        <v>19</v>
      </c>
      <c r="C79" s="109">
        <f ca="1">COUNTIFS(Table2[Level of Review Required],"*concise*",Table2[Date Notified (Adjusted)],"&gt;="&amp;start125,Table2[Date Notified (Adjusted)],"&lt;="&amp;closeREP,Table2[decision since DNAdj],B79)</f>
        <v>0</v>
      </c>
      <c r="D79" s="131" t="e">
        <f t="shared" ca="1" si="14"/>
        <v>#DIV/0!</v>
      </c>
      <c r="E79" s="109">
        <f t="shared" ca="1" si="18"/>
        <v>0</v>
      </c>
      <c r="F79" s="128" t="e">
        <f t="shared" ca="1" si="15"/>
        <v>#DIV/0!</v>
      </c>
      <c r="G79" s="92" t="e">
        <f ca="1">IF(COUNT(G$68:G78)=0,IF(ROUND(F79,1)&gt;=50%,F79,NA()),NA())</f>
        <v>#DIV/0!</v>
      </c>
    </row>
    <row r="80" spans="1:16" ht="15.75" thickBot="1" x14ac:dyDescent="0.3">
      <c r="A80" t="str">
        <f t="shared" ca="1" si="19"/>
        <v/>
      </c>
      <c r="B80" s="109">
        <f t="shared" si="17"/>
        <v>20</v>
      </c>
      <c r="C80" s="109">
        <f ca="1">COUNTIFS(Table2[Level of Review Required],"*concise*",Table2[Date Notified (Adjusted)],"&gt;="&amp;start125,Table2[Date Notified (Adjusted)],"&lt;="&amp;closeREP,Table2[decision since DNAdj],B80)</f>
        <v>0</v>
      </c>
      <c r="D80" s="131" t="e">
        <f t="shared" ca="1" si="14"/>
        <v>#DIV/0!</v>
      </c>
      <c r="E80" s="109">
        <f t="shared" ca="1" si="18"/>
        <v>0</v>
      </c>
      <c r="F80" s="128" t="e">
        <f t="shared" ca="1" si="15"/>
        <v>#DIV/0!</v>
      </c>
      <c r="G80" s="92" t="e">
        <f ca="1">IF(COUNT(G$68:G79)=0,IF(ROUND(F80,1)&gt;=50%,F80,NA()),NA())</f>
        <v>#DIV/0!</v>
      </c>
    </row>
    <row r="81" spans="1:16" ht="15.75" thickBot="1" x14ac:dyDescent="0.3">
      <c r="A81" t="str">
        <f t="shared" ca="1" si="19"/>
        <v/>
      </c>
      <c r="B81" s="109" t="s">
        <v>372</v>
      </c>
      <c r="C81" s="109">
        <f ca="1">COUNTIFS(Table2[Level of Review Required],"*concise*",Table2[Date Notified (Adjusted)],"&gt;="&amp;start125,Table2[Date Notified (Adjusted)],"&lt;="&amp;closeREP,Table2[decision since DNAdj],"&gt;="&amp;LEFT(B81,2),Table2[decision since DNAdj],"&lt;="&amp;RIGHT(B81,2))</f>
        <v>0</v>
      </c>
      <c r="D81" s="131" t="e">
        <f t="shared" ca="1" si="14"/>
        <v>#DIV/0!</v>
      </c>
      <c r="E81" s="109">
        <f t="shared" ca="1" si="18"/>
        <v>0</v>
      </c>
      <c r="F81" s="128" t="e">
        <f t="shared" ca="1" si="15"/>
        <v>#DIV/0!</v>
      </c>
      <c r="G81" s="92" t="e">
        <f ca="1">IF(COUNT(G$68:G80)=0,IF(ROUND(F81,1)&gt;=50%,F81,NA()),NA())</f>
        <v>#DIV/0!</v>
      </c>
    </row>
    <row r="82" spans="1:16" ht="15.75" thickBot="1" x14ac:dyDescent="0.3">
      <c r="A82" t="str">
        <f t="shared" ca="1" si="19"/>
        <v/>
      </c>
      <c r="B82" s="109" t="s">
        <v>373</v>
      </c>
      <c r="C82" s="109">
        <f ca="1">COUNTIFS(Table2[Level of Review Required],"*concise*",Table2[Date Notified (Adjusted)],"&gt;="&amp;start125,Table2[Date Notified (Adjusted)],"&lt;="&amp;closeREP,Table2[decision since DNAdj],"&gt;="&amp;LEFT(B82,2),Table2[decision since DNAdj],"&lt;="&amp;RIGHT(B82,2))</f>
        <v>0</v>
      </c>
      <c r="D82" s="131" t="e">
        <f t="shared" ca="1" si="14"/>
        <v>#DIV/0!</v>
      </c>
      <c r="E82" s="109">
        <f t="shared" ca="1" si="18"/>
        <v>0</v>
      </c>
      <c r="F82" s="128" t="e">
        <f t="shared" ca="1" si="15"/>
        <v>#DIV/0!</v>
      </c>
      <c r="G82" s="92" t="e">
        <f ca="1">IF(COUNT(G$68:G81)=0,IF(ROUND(F82,1)&gt;=50%,F82,NA()),NA())</f>
        <v>#DIV/0!</v>
      </c>
    </row>
    <row r="83" spans="1:16" ht="15.75" thickBot="1" x14ac:dyDescent="0.3">
      <c r="A83" t="str">
        <f t="shared" ca="1" si="19"/>
        <v/>
      </c>
      <c r="B83" s="109" t="s">
        <v>374</v>
      </c>
      <c r="C83" s="109">
        <f ca="1">COUNTIFS(Table2[Level of Review Required],"*concise*",Table2[Date Notified (Adjusted)],"&gt;="&amp;start125,Table2[Date Notified (Adjusted)],"&lt;="&amp;closeREP,Table2[decision since DNAdj],"&gt;="&amp;LEFT(B83,2),Table2[decision since DNAdj],"&lt;="&amp;RIGHT(B83,2))</f>
        <v>0</v>
      </c>
      <c r="D83" s="131" t="e">
        <f t="shared" ca="1" si="14"/>
        <v>#DIV/0!</v>
      </c>
      <c r="E83" s="109">
        <f t="shared" ca="1" si="18"/>
        <v>0</v>
      </c>
      <c r="F83" s="128" t="e">
        <f t="shared" ca="1" si="15"/>
        <v>#DIV/0!</v>
      </c>
      <c r="G83" s="92" t="e">
        <f ca="1">IF(COUNT(G$68:G82)=0,IF(ROUND(F83,1)&gt;=50%,F83,NA()),NA())</f>
        <v>#DIV/0!</v>
      </c>
    </row>
    <row r="84" spans="1:16" ht="15.75" thickBot="1" x14ac:dyDescent="0.3">
      <c r="A84" t="str">
        <f t="shared" ca="1" si="19"/>
        <v/>
      </c>
      <c r="B84" s="109" t="s">
        <v>375</v>
      </c>
      <c r="C84" s="109">
        <f ca="1">COUNTIFS(Table2[Level of Review Required],"*concise*",Table2[Date Notified (Adjusted)],"&gt;="&amp;start125,Table2[Date Notified (Adjusted)],"&lt;="&amp;closeREP,Table2[decision since DNAdj],"&gt;="&amp;LEFT(B84,2),Table2[decision since DNAdj],"&lt;="&amp;RIGHT(B84,2))</f>
        <v>0</v>
      </c>
      <c r="D84" s="131" t="e">
        <f t="shared" ca="1" si="14"/>
        <v>#DIV/0!</v>
      </c>
      <c r="E84" s="109">
        <f t="shared" ca="1" si="18"/>
        <v>0</v>
      </c>
      <c r="F84" s="128" t="e">
        <f t="shared" ca="1" si="15"/>
        <v>#DIV/0!</v>
      </c>
      <c r="G84" s="92" t="e">
        <f ca="1">IF(COUNT(G$68:G83)=0,IF(ROUND(F84,1)&gt;=50%,F84,NA()),NA())</f>
        <v>#DIV/0!</v>
      </c>
    </row>
    <row r="85" spans="1:16" ht="15.75" thickBot="1" x14ac:dyDescent="0.3">
      <c r="A85" t="str">
        <f t="shared" ca="1" si="19"/>
        <v/>
      </c>
      <c r="B85" s="109" t="s">
        <v>430</v>
      </c>
      <c r="C85" s="109">
        <f ca="1">COUNTIFS(Table2[Level of Review Required],"*concise*",Table2[Date Notified (Adjusted)],"&gt;="&amp;start125,Table2[Date Notified (Adjusted)],"&lt;="&amp;closeREP,Table2[decision since DNAdj],"&gt;="&amp;LEFT(B85,2),Table2[decision since DNAdj],"&lt;="&amp;RIGHT(B85,3))</f>
        <v>0</v>
      </c>
      <c r="D85" s="131" t="e">
        <f t="shared" ca="1" si="14"/>
        <v>#DIV/0!</v>
      </c>
      <c r="E85" s="109">
        <f t="shared" ca="1" si="18"/>
        <v>0</v>
      </c>
      <c r="F85" s="128" t="e">
        <f t="shared" ca="1" si="15"/>
        <v>#DIV/0!</v>
      </c>
      <c r="G85" s="92" t="e">
        <f ca="1">IF(COUNT(G$68:G84)=0,IF(ROUND(F85,1)&gt;=50%,F85,NA()),NA())</f>
        <v>#DIV/0!</v>
      </c>
    </row>
    <row r="86" spans="1:16" ht="15.75" thickBot="1" x14ac:dyDescent="0.3">
      <c r="A86" t="str">
        <f t="shared" ca="1" si="19"/>
        <v/>
      </c>
      <c r="B86" s="109" t="str">
        <f>IF(MAX(Table2[decision since DNAdj])&gt;121,CONCATENATE("121-",MAX(Table2[decision since DNAdj])),"")</f>
        <v/>
      </c>
      <c r="C86" s="109">
        <f ca="1">COUNTIFS(Table2[Level of Review Required],"*concise*",Table2[Date Notified (Adjusted)],"&gt;="&amp;start125,Table2[Date Notified (Adjusted)],"&lt;="&amp;closeREP,Table2[decision since DNAdj],"&gt;="&amp;LEFT(B86,3))</f>
        <v>0</v>
      </c>
      <c r="D86" s="131" t="e">
        <f t="shared" ca="1" si="14"/>
        <v>#DIV/0!</v>
      </c>
      <c r="E86" s="109">
        <f t="shared" ca="1" si="18"/>
        <v>0</v>
      </c>
      <c r="F86" s="128" t="e">
        <f t="shared" ca="1" si="15"/>
        <v>#DIV/0!</v>
      </c>
      <c r="G86" s="92" t="e">
        <f ca="1">IF(COUNT(G$68:G85)=0,IF(ROUND(F86,1)&gt;=50%,F86,NA()),NA())</f>
        <v>#DIV/0!</v>
      </c>
    </row>
    <row r="88" spans="1:16" ht="15.75" x14ac:dyDescent="0.25">
      <c r="A88" s="126" t="s">
        <v>433</v>
      </c>
      <c r="P88" s="130">
        <f ca="1">E6</f>
        <v>0</v>
      </c>
    </row>
    <row r="89" spans="1:16" ht="39.75" thickBot="1" x14ac:dyDescent="0.3">
      <c r="B89" s="94" t="s">
        <v>384</v>
      </c>
      <c r="C89" s="94" t="s">
        <v>376</v>
      </c>
      <c r="D89" s="116" t="s">
        <v>377</v>
      </c>
      <c r="E89" s="127" t="s">
        <v>379</v>
      </c>
      <c r="F89" s="127" t="s">
        <v>378</v>
      </c>
      <c r="G89" s="129" t="s">
        <v>380</v>
      </c>
    </row>
    <row r="90" spans="1:16" ht="15.75" thickBot="1" x14ac:dyDescent="0.3">
      <c r="A90" t="str">
        <f ca="1">IF(ISERROR(G90),"",CONCATENATE(TEXT(G90,"0%")," in ",B90," days"))</f>
        <v/>
      </c>
      <c r="B90" s="109">
        <v>8</v>
      </c>
      <c r="C90" s="109">
        <f ca="1">COUNTIFS(Table2[Level of Review Required],"*aggregate*",Table2[Date Notified (Adjusted)],"&gt;="&amp;start125,Table2[Date Notified (Adjusted)],"&lt;="&amp;closeREP,Table2[decision since DNAdj],B90)</f>
        <v>0</v>
      </c>
      <c r="D90" s="131" t="e">
        <f t="shared" ref="D90:D108" ca="1" si="20">C90/$P$88</f>
        <v>#DIV/0!</v>
      </c>
      <c r="E90" s="109">
        <f ca="1">C90</f>
        <v>0</v>
      </c>
      <c r="F90" s="128" t="e">
        <f t="shared" ref="F90:F108" ca="1" si="21">E90/$P$88</f>
        <v>#DIV/0!</v>
      </c>
      <c r="G90" s="92" t="e">
        <f ca="1">IF(F90&gt;=50%,F90,NA())</f>
        <v>#DIV/0!</v>
      </c>
    </row>
    <row r="91" spans="1:16" ht="15.75" thickBot="1" x14ac:dyDescent="0.3">
      <c r="A91" t="str">
        <f t="shared" ref="A91:A93" ca="1" si="22">IF(ISERROR(G91),"",CONCATENATE(TEXT(G91,"0%")," in ",B91," days"))</f>
        <v/>
      </c>
      <c r="B91" s="109">
        <f>B90+1</f>
        <v>9</v>
      </c>
      <c r="C91" s="109">
        <f ca="1">COUNTIFS(Table2[Level of Review Required],"*aggregate*",Table2[Date Notified (Adjusted)],"&gt;="&amp;start125,Table2[Date Notified (Adjusted)],"&lt;="&amp;closeREP,Table2[decision since DNAdj],B91)</f>
        <v>0</v>
      </c>
      <c r="D91" s="131" t="e">
        <f t="shared" ca="1" si="20"/>
        <v>#DIV/0!</v>
      </c>
      <c r="E91" s="109">
        <f ca="1">E90+C91</f>
        <v>0</v>
      </c>
      <c r="F91" s="128" t="e">
        <f t="shared" ca="1" si="21"/>
        <v>#DIV/0!</v>
      </c>
      <c r="G91" s="92" t="e">
        <f ca="1">IF(COUNT(G$90:G90)=0,IF(ROUND(F91,1)&gt;=50%,F91,NA()),NA())</f>
        <v>#DIV/0!</v>
      </c>
    </row>
    <row r="92" spans="1:16" ht="15.75" thickBot="1" x14ac:dyDescent="0.3">
      <c r="A92" t="str">
        <f t="shared" ca="1" si="22"/>
        <v/>
      </c>
      <c r="B92" s="109">
        <f t="shared" ref="B92:B102" si="23">B91+1</f>
        <v>10</v>
      </c>
      <c r="C92" s="109">
        <f ca="1">COUNTIFS(Table2[Level of Review Required],"*aggregate*",Table2[Date Notified (Adjusted)],"&gt;="&amp;start125,Table2[Date Notified (Adjusted)],"&lt;="&amp;closeREP,Table2[decision since DNAdj],B92)</f>
        <v>0</v>
      </c>
      <c r="D92" s="131" t="e">
        <f t="shared" ca="1" si="20"/>
        <v>#DIV/0!</v>
      </c>
      <c r="E92" s="109">
        <f t="shared" ref="E92:E108" ca="1" si="24">E91+C92</f>
        <v>0</v>
      </c>
      <c r="F92" s="128" t="e">
        <f t="shared" ca="1" si="21"/>
        <v>#DIV/0!</v>
      </c>
      <c r="G92" s="92" t="e">
        <f ca="1">IF(COUNT(G$90:G91)=0,IF(ROUND(F92,1)&gt;=50%,F92,NA()),NA())</f>
        <v>#DIV/0!</v>
      </c>
    </row>
    <row r="93" spans="1:16" ht="15.75" thickBot="1" x14ac:dyDescent="0.3">
      <c r="A93" t="str">
        <f t="shared" ca="1" si="22"/>
        <v/>
      </c>
      <c r="B93" s="109">
        <f t="shared" si="23"/>
        <v>11</v>
      </c>
      <c r="C93" s="109">
        <f ca="1">COUNTIFS(Table2[Level of Review Required],"*aggregate*",Table2[Date Notified (Adjusted)],"&gt;="&amp;start125,Table2[Date Notified (Adjusted)],"&lt;="&amp;closeREP,Table2[decision since DNAdj],B93)</f>
        <v>0</v>
      </c>
      <c r="D93" s="131" t="e">
        <f t="shared" ca="1" si="20"/>
        <v>#DIV/0!</v>
      </c>
      <c r="E93" s="109">
        <f t="shared" ca="1" si="24"/>
        <v>0</v>
      </c>
      <c r="F93" s="128" t="e">
        <f t="shared" ca="1" si="21"/>
        <v>#DIV/0!</v>
      </c>
      <c r="G93" s="92" t="e">
        <f ca="1">IF(COUNT(G$90:G92)=0,IF(ROUND(F93,1)&gt;=50%,F93,NA()),NA())</f>
        <v>#DIV/0!</v>
      </c>
    </row>
    <row r="94" spans="1:16" ht="15.75" thickBot="1" x14ac:dyDescent="0.3">
      <c r="A94" t="str">
        <f t="shared" ref="A94:A108" ca="1" si="25">IF(ISERROR(G94),"",CONCATENATE(TEXT(G94,"0%")," in ",B94," days"))</f>
        <v/>
      </c>
      <c r="B94" s="109">
        <f t="shared" si="23"/>
        <v>12</v>
      </c>
      <c r="C94" s="109">
        <f ca="1">COUNTIFS(Table2[Level of Review Required],"*aggregate*",Table2[Date Notified (Adjusted)],"&gt;="&amp;start125,Table2[Date Notified (Adjusted)],"&lt;="&amp;closeREP,Table2[decision since DNAdj],B94)</f>
        <v>0</v>
      </c>
      <c r="D94" s="131" t="e">
        <f t="shared" ca="1" si="20"/>
        <v>#DIV/0!</v>
      </c>
      <c r="E94" s="109">
        <f t="shared" ca="1" si="24"/>
        <v>0</v>
      </c>
      <c r="F94" s="128" t="e">
        <f t="shared" ca="1" si="21"/>
        <v>#DIV/0!</v>
      </c>
      <c r="G94" s="92" t="e">
        <f ca="1">IF(COUNT(G$90:G93)=0,IF(ROUND(F94,1)&gt;=50%,F94,NA()),NA())</f>
        <v>#DIV/0!</v>
      </c>
    </row>
    <row r="95" spans="1:16" ht="15.75" thickBot="1" x14ac:dyDescent="0.3">
      <c r="A95" t="str">
        <f t="shared" ca="1" si="25"/>
        <v/>
      </c>
      <c r="B95" s="109">
        <f t="shared" si="23"/>
        <v>13</v>
      </c>
      <c r="C95" s="109">
        <f ca="1">COUNTIFS(Table2[Level of Review Required],"*aggregate*",Table2[Date Notified (Adjusted)],"&gt;="&amp;start125,Table2[Date Notified (Adjusted)],"&lt;="&amp;closeREP,Table2[decision since DNAdj],B95)</f>
        <v>0</v>
      </c>
      <c r="D95" s="131" t="e">
        <f t="shared" ca="1" si="20"/>
        <v>#DIV/0!</v>
      </c>
      <c r="E95" s="109">
        <f t="shared" ca="1" si="24"/>
        <v>0</v>
      </c>
      <c r="F95" s="128" t="e">
        <f t="shared" ca="1" si="21"/>
        <v>#DIV/0!</v>
      </c>
      <c r="G95" s="92" t="e">
        <f ca="1">IF(COUNT(G$90:G94)=0,IF(ROUND(F95,1)&gt;=50%,F95,NA()),NA())</f>
        <v>#DIV/0!</v>
      </c>
    </row>
    <row r="96" spans="1:16" ht="15.75" thickBot="1" x14ac:dyDescent="0.3">
      <c r="A96" t="str">
        <f t="shared" ca="1" si="25"/>
        <v/>
      </c>
      <c r="B96" s="109">
        <f t="shared" si="23"/>
        <v>14</v>
      </c>
      <c r="C96" s="109">
        <f ca="1">COUNTIFS(Table2[Level of Review Required],"*aggregate*",Table2[Date Notified (Adjusted)],"&gt;="&amp;start125,Table2[Date Notified (Adjusted)],"&lt;="&amp;closeREP,Table2[decision since DNAdj],B96)</f>
        <v>0</v>
      </c>
      <c r="D96" s="131" t="e">
        <f t="shared" ca="1" si="20"/>
        <v>#DIV/0!</v>
      </c>
      <c r="E96" s="109">
        <f t="shared" ca="1" si="24"/>
        <v>0</v>
      </c>
      <c r="F96" s="128" t="e">
        <f t="shared" ca="1" si="21"/>
        <v>#DIV/0!</v>
      </c>
      <c r="G96" s="92" t="e">
        <f ca="1">IF(COUNT(G$90:G95)=0,IF(ROUND(F96,1)&gt;=50%,F96,NA()),NA())</f>
        <v>#DIV/0!</v>
      </c>
    </row>
    <row r="97" spans="1:16" ht="15.75" thickBot="1" x14ac:dyDescent="0.3">
      <c r="A97" t="str">
        <f t="shared" ca="1" si="25"/>
        <v/>
      </c>
      <c r="B97" s="109">
        <f t="shared" si="23"/>
        <v>15</v>
      </c>
      <c r="C97" s="109">
        <f ca="1">COUNTIFS(Table2[Level of Review Required],"*aggregate*",Table2[Date Notified (Adjusted)],"&gt;="&amp;start125,Table2[Date Notified (Adjusted)],"&lt;="&amp;closeREP,Table2[decision since DNAdj],B97)</f>
        <v>0</v>
      </c>
      <c r="D97" s="131" t="e">
        <f t="shared" ca="1" si="20"/>
        <v>#DIV/0!</v>
      </c>
      <c r="E97" s="109">
        <f t="shared" ca="1" si="24"/>
        <v>0</v>
      </c>
      <c r="F97" s="128" t="e">
        <f t="shared" ca="1" si="21"/>
        <v>#DIV/0!</v>
      </c>
      <c r="G97" s="92" t="e">
        <f ca="1">IF(COUNT(G$90:G96)=0,IF(ROUND(F97,1)&gt;=50%,F97,NA()),NA())</f>
        <v>#DIV/0!</v>
      </c>
    </row>
    <row r="98" spans="1:16" ht="15.75" thickBot="1" x14ac:dyDescent="0.3">
      <c r="A98" t="str">
        <f t="shared" ca="1" si="25"/>
        <v/>
      </c>
      <c r="B98" s="109">
        <f t="shared" si="23"/>
        <v>16</v>
      </c>
      <c r="C98" s="109">
        <f ca="1">COUNTIFS(Table2[Level of Review Required],"*aggregate*",Table2[Date Notified (Adjusted)],"&gt;="&amp;start125,Table2[Date Notified (Adjusted)],"&lt;="&amp;closeREP,Table2[decision since DNAdj],B98)</f>
        <v>0</v>
      </c>
      <c r="D98" s="131" t="e">
        <f t="shared" ca="1" si="20"/>
        <v>#DIV/0!</v>
      </c>
      <c r="E98" s="109">
        <f t="shared" ca="1" si="24"/>
        <v>0</v>
      </c>
      <c r="F98" s="128" t="e">
        <f t="shared" ca="1" si="21"/>
        <v>#DIV/0!</v>
      </c>
      <c r="G98" s="92" t="e">
        <f ca="1">IF(COUNT(G$90:G97)=0,IF(ROUND(F98,1)&gt;=50%,F98,NA()),NA())</f>
        <v>#DIV/0!</v>
      </c>
    </row>
    <row r="99" spans="1:16" ht="15.75" thickBot="1" x14ac:dyDescent="0.3">
      <c r="A99" t="str">
        <f t="shared" ca="1" si="25"/>
        <v/>
      </c>
      <c r="B99" s="109">
        <f t="shared" si="23"/>
        <v>17</v>
      </c>
      <c r="C99" s="109">
        <f ca="1">COUNTIFS(Table2[Level of Review Required],"*aggregate*",Table2[Date Notified (Adjusted)],"&gt;="&amp;start125,Table2[Date Notified (Adjusted)],"&lt;="&amp;closeREP,Table2[decision since DNAdj],B99)</f>
        <v>0</v>
      </c>
      <c r="D99" s="131" t="e">
        <f t="shared" ca="1" si="20"/>
        <v>#DIV/0!</v>
      </c>
      <c r="E99" s="109">
        <f t="shared" ca="1" si="24"/>
        <v>0</v>
      </c>
      <c r="F99" s="128" t="e">
        <f t="shared" ca="1" si="21"/>
        <v>#DIV/0!</v>
      </c>
      <c r="G99" s="92" t="e">
        <f ca="1">IF(COUNT(G$90:G98)=0,IF(ROUND(F99,1)&gt;=50%,F99,NA()),NA())</f>
        <v>#DIV/0!</v>
      </c>
    </row>
    <row r="100" spans="1:16" ht="15.75" thickBot="1" x14ac:dyDescent="0.3">
      <c r="A100" t="str">
        <f t="shared" ca="1" si="25"/>
        <v/>
      </c>
      <c r="B100" s="109">
        <f t="shared" si="23"/>
        <v>18</v>
      </c>
      <c r="C100" s="109">
        <f ca="1">COUNTIFS(Table2[Level of Review Required],"*aggregate*",Table2[Date Notified (Adjusted)],"&gt;="&amp;start125,Table2[Date Notified (Adjusted)],"&lt;="&amp;closeREP,Table2[decision since DNAdj],B100)</f>
        <v>0</v>
      </c>
      <c r="D100" s="131" t="e">
        <f t="shared" ca="1" si="20"/>
        <v>#DIV/0!</v>
      </c>
      <c r="E100" s="109">
        <f t="shared" ca="1" si="24"/>
        <v>0</v>
      </c>
      <c r="F100" s="128" t="e">
        <f t="shared" ca="1" si="21"/>
        <v>#DIV/0!</v>
      </c>
      <c r="G100" s="92" t="e">
        <f ca="1">IF(COUNT(G$90:G99)=0,IF(ROUND(F100,1)&gt;=50%,F100,NA()),NA())</f>
        <v>#DIV/0!</v>
      </c>
    </row>
    <row r="101" spans="1:16" ht="15.75" thickBot="1" x14ac:dyDescent="0.3">
      <c r="A101" t="str">
        <f t="shared" ca="1" si="25"/>
        <v/>
      </c>
      <c r="B101" s="109">
        <f t="shared" si="23"/>
        <v>19</v>
      </c>
      <c r="C101" s="109">
        <f ca="1">COUNTIFS(Table2[Level of Review Required],"*aggregate*",Table2[Date Notified (Adjusted)],"&gt;="&amp;start125,Table2[Date Notified (Adjusted)],"&lt;="&amp;closeREP,Table2[decision since DNAdj],B101)</f>
        <v>0</v>
      </c>
      <c r="D101" s="131" t="e">
        <f t="shared" ca="1" si="20"/>
        <v>#DIV/0!</v>
      </c>
      <c r="E101" s="109">
        <f t="shared" ca="1" si="24"/>
        <v>0</v>
      </c>
      <c r="F101" s="128" t="e">
        <f t="shared" ca="1" si="21"/>
        <v>#DIV/0!</v>
      </c>
      <c r="G101" s="92" t="e">
        <f ca="1">IF(COUNT(G$90:G100)=0,IF(ROUND(F101,1)&gt;=50%,F101,NA()),NA())</f>
        <v>#DIV/0!</v>
      </c>
    </row>
    <row r="102" spans="1:16" ht="15.75" thickBot="1" x14ac:dyDescent="0.3">
      <c r="A102" t="str">
        <f t="shared" ca="1" si="25"/>
        <v/>
      </c>
      <c r="B102" s="109">
        <f t="shared" si="23"/>
        <v>20</v>
      </c>
      <c r="C102" s="109">
        <f ca="1">COUNTIFS(Table2[Level of Review Required],"*aggregate*",Table2[Date Notified (Adjusted)],"&gt;="&amp;start125,Table2[Date Notified (Adjusted)],"&lt;="&amp;closeREP,Table2[decision since DNAdj],B102)</f>
        <v>0</v>
      </c>
      <c r="D102" s="131" t="e">
        <f t="shared" ca="1" si="20"/>
        <v>#DIV/0!</v>
      </c>
      <c r="E102" s="109">
        <f t="shared" ca="1" si="24"/>
        <v>0</v>
      </c>
      <c r="F102" s="128" t="e">
        <f t="shared" ca="1" si="21"/>
        <v>#DIV/0!</v>
      </c>
      <c r="G102" s="92" t="e">
        <f ca="1">IF(COUNT(G$90:G101)=0,IF(ROUND(F102,1)&gt;=50%,F102,NA()),NA())</f>
        <v>#DIV/0!</v>
      </c>
    </row>
    <row r="103" spans="1:16" ht="15.75" thickBot="1" x14ac:dyDescent="0.3">
      <c r="A103" t="str">
        <f t="shared" ca="1" si="25"/>
        <v/>
      </c>
      <c r="B103" s="109" t="s">
        <v>372</v>
      </c>
      <c r="C103" s="109">
        <f ca="1">COUNTIFS(Table2[Level of Review Required],"*aggregate*",Table2[Date Notified (Adjusted)],"&gt;="&amp;start125,Table2[Date Notified (Adjusted)],"&lt;="&amp;closeREP,Table2[decision since DNAdj],"&gt;="&amp;LEFT(B103,2),Table2[decision since DNAdj],"&lt;="&amp;RIGHT(B103,2))</f>
        <v>0</v>
      </c>
      <c r="D103" s="131" t="e">
        <f t="shared" ca="1" si="20"/>
        <v>#DIV/0!</v>
      </c>
      <c r="E103" s="109">
        <f t="shared" ca="1" si="24"/>
        <v>0</v>
      </c>
      <c r="F103" s="128" t="e">
        <f t="shared" ca="1" si="21"/>
        <v>#DIV/0!</v>
      </c>
      <c r="G103" s="92" t="e">
        <f ca="1">IF(COUNT(G$90:G102)=0,IF(ROUND(F103,1)&gt;=50%,F103,NA()),NA())</f>
        <v>#DIV/0!</v>
      </c>
    </row>
    <row r="104" spans="1:16" ht="15.75" thickBot="1" x14ac:dyDescent="0.3">
      <c r="A104" t="str">
        <f t="shared" ca="1" si="25"/>
        <v/>
      </c>
      <c r="B104" s="109" t="s">
        <v>373</v>
      </c>
      <c r="C104" s="109">
        <f ca="1">COUNTIFS(Table2[Level of Review Required],"*aggregate*",Table2[Date Notified (Adjusted)],"&gt;="&amp;start125,Table2[Date Notified (Adjusted)],"&lt;="&amp;closeREP,Table2[decision since DNAdj],"&gt;="&amp;LEFT(B104,2),Table2[decision since DNAdj],"&lt;="&amp;RIGHT(B104,2))</f>
        <v>0</v>
      </c>
      <c r="D104" s="131" t="e">
        <f t="shared" ca="1" si="20"/>
        <v>#DIV/0!</v>
      </c>
      <c r="E104" s="109">
        <f t="shared" ca="1" si="24"/>
        <v>0</v>
      </c>
      <c r="F104" s="128" t="e">
        <f t="shared" ca="1" si="21"/>
        <v>#DIV/0!</v>
      </c>
      <c r="G104" s="92" t="e">
        <f ca="1">IF(COUNT(G$90:G103)=0,IF(ROUND(F104,1)&gt;=50%,F104,NA()),NA())</f>
        <v>#DIV/0!</v>
      </c>
    </row>
    <row r="105" spans="1:16" ht="15.75" thickBot="1" x14ac:dyDescent="0.3">
      <c r="A105" t="str">
        <f t="shared" ca="1" si="25"/>
        <v/>
      </c>
      <c r="B105" s="109" t="s">
        <v>374</v>
      </c>
      <c r="C105" s="109">
        <f ca="1">COUNTIFS(Table2[Level of Review Required],"*aggregate*",Table2[Date Notified (Adjusted)],"&gt;="&amp;start125,Table2[Date Notified (Adjusted)],"&lt;="&amp;closeREP,Table2[decision since DNAdj],"&gt;="&amp;LEFT(B105,2),Table2[decision since DNAdj],"&lt;="&amp;RIGHT(B105,2))</f>
        <v>0</v>
      </c>
      <c r="D105" s="131" t="e">
        <f t="shared" ca="1" si="20"/>
        <v>#DIV/0!</v>
      </c>
      <c r="E105" s="109">
        <f t="shared" ca="1" si="24"/>
        <v>0</v>
      </c>
      <c r="F105" s="128" t="e">
        <f t="shared" ca="1" si="21"/>
        <v>#DIV/0!</v>
      </c>
      <c r="G105" s="92" t="e">
        <f ca="1">IF(COUNT(G$90:G104)=0,IF(ROUND(F105,1)&gt;=50%,F105,NA()),NA())</f>
        <v>#DIV/0!</v>
      </c>
    </row>
    <row r="106" spans="1:16" ht="15.75" thickBot="1" x14ac:dyDescent="0.3">
      <c r="A106" t="str">
        <f t="shared" ca="1" si="25"/>
        <v/>
      </c>
      <c r="B106" s="109" t="s">
        <v>375</v>
      </c>
      <c r="C106" s="109">
        <f ca="1">COUNTIFS(Table2[Level of Review Required],"*aggregate*",Table2[Date Notified (Adjusted)],"&gt;="&amp;start125,Table2[Date Notified (Adjusted)],"&lt;="&amp;closeREP,Table2[decision since DNAdj],"&gt;="&amp;LEFT(B106,2),Table2[decision since DNAdj],"&lt;="&amp;RIGHT(B106,2))</f>
        <v>0</v>
      </c>
      <c r="D106" s="131" t="e">
        <f t="shared" ca="1" si="20"/>
        <v>#DIV/0!</v>
      </c>
      <c r="E106" s="109">
        <f t="shared" ca="1" si="24"/>
        <v>0</v>
      </c>
      <c r="F106" s="128" t="e">
        <f t="shared" ca="1" si="21"/>
        <v>#DIV/0!</v>
      </c>
      <c r="G106" s="92" t="e">
        <f ca="1">IF(COUNT(G$90:G105)=0,IF(ROUND(F106,1)&gt;=50%,F106,NA()),NA())</f>
        <v>#DIV/0!</v>
      </c>
    </row>
    <row r="107" spans="1:16" ht="15.75" thickBot="1" x14ac:dyDescent="0.3">
      <c r="A107" t="str">
        <f t="shared" ca="1" si="25"/>
        <v/>
      </c>
      <c r="B107" s="109" t="s">
        <v>430</v>
      </c>
      <c r="C107" s="109">
        <f ca="1">COUNTIFS(Table2[Level of Review Required],"*aggregate*",Table2[Date Notified (Adjusted)],"&gt;="&amp;start125,Table2[Date Notified (Adjusted)],"&lt;="&amp;closeREP,Table2[decision since DNAdj],"&gt;="&amp;LEFT(B107,2),Table2[decision since DNAdj],"&lt;="&amp;RIGHT(B107,3))</f>
        <v>0</v>
      </c>
      <c r="D107" s="131" t="e">
        <f t="shared" ca="1" si="20"/>
        <v>#DIV/0!</v>
      </c>
      <c r="E107" s="109">
        <f t="shared" ca="1" si="24"/>
        <v>0</v>
      </c>
      <c r="F107" s="128" t="e">
        <f t="shared" ca="1" si="21"/>
        <v>#DIV/0!</v>
      </c>
      <c r="G107" s="92" t="e">
        <f ca="1">IF(COUNT(G$90:G106)=0,IF(ROUND(F107,1)&gt;=50%,F107,NA()),NA())</f>
        <v>#DIV/0!</v>
      </c>
    </row>
    <row r="108" spans="1:16" ht="15.75" thickBot="1" x14ac:dyDescent="0.3">
      <c r="A108" t="str">
        <f t="shared" ca="1" si="25"/>
        <v/>
      </c>
      <c r="B108" s="109" t="str">
        <f>IF(MAX(Table2[decision since DNAdj])&gt;121,CONCATENATE("121-",MAX(Table2[decision since DNAdj])),"")</f>
        <v/>
      </c>
      <c r="C108" s="109">
        <f ca="1">COUNTIFS(Table2[Level of Review Required],"*aggregate*",Table2[Date Notified (Adjusted)],"&gt;="&amp;start125,Table2[Date Notified (Adjusted)],"&lt;="&amp;closeREP,Table2[decision since DNAdj],"&gt;="&amp;LEFT(B108,3))</f>
        <v>0</v>
      </c>
      <c r="D108" s="131" t="e">
        <f t="shared" ca="1" si="20"/>
        <v>#DIV/0!</v>
      </c>
      <c r="E108" s="109">
        <f t="shared" ca="1" si="24"/>
        <v>0</v>
      </c>
      <c r="F108" s="128" t="e">
        <f t="shared" ca="1" si="21"/>
        <v>#DIV/0!</v>
      </c>
      <c r="G108" s="92" t="e">
        <f ca="1">IF(COUNT(G$90:G107)=0,IF(ROUND(F108,1)&gt;=50%,F108,NA()),NA())</f>
        <v>#DIV/0!</v>
      </c>
    </row>
    <row r="109" spans="1:16" x14ac:dyDescent="0.25">
      <c r="G109" s="95"/>
    </row>
    <row r="110" spans="1:16" ht="15.75" x14ac:dyDescent="0.25">
      <c r="A110" s="126" t="s">
        <v>434</v>
      </c>
      <c r="P110" s="130">
        <f ca="1">F6</f>
        <v>0</v>
      </c>
    </row>
    <row r="111" spans="1:16" ht="39.75" thickBot="1" x14ac:dyDescent="0.3">
      <c r="B111" s="94" t="s">
        <v>384</v>
      </c>
      <c r="C111" s="94" t="s">
        <v>376</v>
      </c>
      <c r="D111" s="116" t="s">
        <v>377</v>
      </c>
      <c r="E111" s="127" t="s">
        <v>379</v>
      </c>
      <c r="F111" s="127" t="s">
        <v>378</v>
      </c>
      <c r="G111" s="129" t="s">
        <v>380</v>
      </c>
    </row>
    <row r="112" spans="1:16" ht="15.75" thickBot="1" x14ac:dyDescent="0.3">
      <c r="A112" t="str">
        <f ca="1">IF(ISERROR(G112),"",CONCATENATE(TEXT(G112,"0%")," in ",B112," days"))</f>
        <v/>
      </c>
      <c r="B112" s="109">
        <v>8</v>
      </c>
      <c r="C112" s="109">
        <f ca="1">COUNTIFS(Table2[Level of Review Required],"*further*",Table2[Date Notified (Adjusted)],"&gt;="&amp;start125,Table2[Date Notified (Adjusted)],"&lt;="&amp;closeREP,Table2[decision since DNAdj],B112)</f>
        <v>0</v>
      </c>
      <c r="D112" s="131" t="e">
        <f t="shared" ref="D112:D130" ca="1" si="26">C112/$P$110</f>
        <v>#DIV/0!</v>
      </c>
      <c r="E112" s="109">
        <f ca="1">C112</f>
        <v>0</v>
      </c>
      <c r="F112" s="128" t="e">
        <f t="shared" ref="F112:F130" ca="1" si="27">E112/$P$110</f>
        <v>#DIV/0!</v>
      </c>
      <c r="G112" s="92" t="e">
        <f ca="1">IF(F112&gt;=50%,F112,NA())</f>
        <v>#DIV/0!</v>
      </c>
    </row>
    <row r="113" spans="1:7" ht="15.75" thickBot="1" x14ac:dyDescent="0.3">
      <c r="A113" t="str">
        <f t="shared" ref="A113:A115" ca="1" si="28">IF(ISERROR(G113),"",CONCATENATE(TEXT(G113,"0%")," in ",B113," days"))</f>
        <v/>
      </c>
      <c r="B113" s="109">
        <f>B112+1</f>
        <v>9</v>
      </c>
      <c r="C113" s="109">
        <f ca="1">COUNTIFS(Table2[Level of Review Required],"*further*",Table2[Date Notified (Adjusted)],"&gt;="&amp;start125,Table2[Date Notified (Adjusted)],"&lt;="&amp;closeREP,Table2[decision since DNAdj],B113)</f>
        <v>0</v>
      </c>
      <c r="D113" s="131" t="e">
        <f t="shared" ca="1" si="26"/>
        <v>#DIV/0!</v>
      </c>
      <c r="E113" s="109">
        <f ca="1">E112+C113</f>
        <v>0</v>
      </c>
      <c r="F113" s="128" t="e">
        <f t="shared" ca="1" si="27"/>
        <v>#DIV/0!</v>
      </c>
      <c r="G113" s="92" t="e">
        <f ca="1">IF(COUNT(G$112:G112)=0,IF(ROUND(F113,1)&gt;=50%,F113,NA()),NA())</f>
        <v>#DIV/0!</v>
      </c>
    </row>
    <row r="114" spans="1:7" ht="15.75" thickBot="1" x14ac:dyDescent="0.3">
      <c r="A114" t="str">
        <f t="shared" ca="1" si="28"/>
        <v/>
      </c>
      <c r="B114" s="109">
        <f t="shared" ref="B114:B124" si="29">B113+1</f>
        <v>10</v>
      </c>
      <c r="C114" s="109">
        <f ca="1">COUNTIFS(Table2[Level of Review Required],"*further*",Table2[Date Notified (Adjusted)],"&gt;="&amp;start125,Table2[Date Notified (Adjusted)],"&lt;="&amp;closeREP,Table2[decision since DNAdj],B114)</f>
        <v>0</v>
      </c>
      <c r="D114" s="131" t="e">
        <f t="shared" ca="1" si="26"/>
        <v>#DIV/0!</v>
      </c>
      <c r="E114" s="109">
        <f t="shared" ref="E114:E130" ca="1" si="30">E113+C114</f>
        <v>0</v>
      </c>
      <c r="F114" s="128" t="e">
        <f t="shared" ca="1" si="27"/>
        <v>#DIV/0!</v>
      </c>
      <c r="G114" s="92" t="e">
        <f ca="1">IF(COUNT(G$112:G113)=0,IF(ROUND(F114,1)&gt;=50%,F114,NA()),NA())</f>
        <v>#DIV/0!</v>
      </c>
    </row>
    <row r="115" spans="1:7" ht="15.75" thickBot="1" x14ac:dyDescent="0.3">
      <c r="A115" t="str">
        <f t="shared" ca="1" si="28"/>
        <v/>
      </c>
      <c r="B115" s="109">
        <f t="shared" si="29"/>
        <v>11</v>
      </c>
      <c r="C115" s="109">
        <f ca="1">COUNTIFS(Table2[Level of Review Required],"*further*",Table2[Date Notified (Adjusted)],"&gt;="&amp;start125,Table2[Date Notified (Adjusted)],"&lt;="&amp;closeREP,Table2[decision since DNAdj],B115)</f>
        <v>0</v>
      </c>
      <c r="D115" s="131" t="e">
        <f t="shared" ca="1" si="26"/>
        <v>#DIV/0!</v>
      </c>
      <c r="E115" s="109">
        <f t="shared" ca="1" si="30"/>
        <v>0</v>
      </c>
      <c r="F115" s="128" t="e">
        <f t="shared" ca="1" si="27"/>
        <v>#DIV/0!</v>
      </c>
      <c r="G115" s="92" t="e">
        <f ca="1">IF(COUNT(G$112:G114)=0,IF(ROUND(F115,1)&gt;=50%,F115,NA()),NA())</f>
        <v>#DIV/0!</v>
      </c>
    </row>
    <row r="116" spans="1:7" ht="15.75" thickBot="1" x14ac:dyDescent="0.3">
      <c r="A116" t="str">
        <f t="shared" ref="A116:A130" ca="1" si="31">IF(ISERROR(G116),"",CONCATENATE(TEXT(G116,"0%")," in ",B116," days"))</f>
        <v/>
      </c>
      <c r="B116" s="109">
        <f t="shared" si="29"/>
        <v>12</v>
      </c>
      <c r="C116" s="109">
        <f ca="1">COUNTIFS(Table2[Level of Review Required],"*further*",Table2[Date Notified (Adjusted)],"&gt;="&amp;start125,Table2[Date Notified (Adjusted)],"&lt;="&amp;closeREP,Table2[decision since DNAdj],B116)</f>
        <v>0</v>
      </c>
      <c r="D116" s="131" t="e">
        <f t="shared" ca="1" si="26"/>
        <v>#DIV/0!</v>
      </c>
      <c r="E116" s="109">
        <f t="shared" ca="1" si="30"/>
        <v>0</v>
      </c>
      <c r="F116" s="128" t="e">
        <f t="shared" ca="1" si="27"/>
        <v>#DIV/0!</v>
      </c>
      <c r="G116" s="92" t="e">
        <f ca="1">IF(COUNT(G$112:G115)=0,IF(ROUND(F116,1)&gt;=50%,F116,NA()),NA())</f>
        <v>#DIV/0!</v>
      </c>
    </row>
    <row r="117" spans="1:7" ht="15.75" thickBot="1" x14ac:dyDescent="0.3">
      <c r="A117" t="str">
        <f t="shared" ca="1" si="31"/>
        <v/>
      </c>
      <c r="B117" s="109">
        <f t="shared" si="29"/>
        <v>13</v>
      </c>
      <c r="C117" s="109">
        <f ca="1">COUNTIFS(Table2[Level of Review Required],"*further*",Table2[Date Notified (Adjusted)],"&gt;="&amp;start125,Table2[Date Notified (Adjusted)],"&lt;="&amp;closeREP,Table2[decision since DNAdj],B117)</f>
        <v>0</v>
      </c>
      <c r="D117" s="131" t="e">
        <f t="shared" ca="1" si="26"/>
        <v>#DIV/0!</v>
      </c>
      <c r="E117" s="109">
        <f t="shared" ca="1" si="30"/>
        <v>0</v>
      </c>
      <c r="F117" s="128" t="e">
        <f t="shared" ca="1" si="27"/>
        <v>#DIV/0!</v>
      </c>
      <c r="G117" s="92" t="e">
        <f ca="1">IF(COUNT(G$112:G116)=0,IF(ROUND(F117,1)&gt;=50%,F117,NA()),NA())</f>
        <v>#DIV/0!</v>
      </c>
    </row>
    <row r="118" spans="1:7" ht="15.75" thickBot="1" x14ac:dyDescent="0.3">
      <c r="A118" t="str">
        <f t="shared" ca="1" si="31"/>
        <v/>
      </c>
      <c r="B118" s="109">
        <f t="shared" si="29"/>
        <v>14</v>
      </c>
      <c r="C118" s="109">
        <f ca="1">COUNTIFS(Table2[Level of Review Required],"*further*",Table2[Date Notified (Adjusted)],"&gt;="&amp;start125,Table2[Date Notified (Adjusted)],"&lt;="&amp;closeREP,Table2[decision since DNAdj],B118)</f>
        <v>0</v>
      </c>
      <c r="D118" s="131" t="e">
        <f t="shared" ca="1" si="26"/>
        <v>#DIV/0!</v>
      </c>
      <c r="E118" s="109">
        <f t="shared" ca="1" si="30"/>
        <v>0</v>
      </c>
      <c r="F118" s="128" t="e">
        <f t="shared" ca="1" si="27"/>
        <v>#DIV/0!</v>
      </c>
      <c r="G118" s="92" t="e">
        <f ca="1">IF(COUNT(G$112:G117)=0,IF(ROUND(F118,1)&gt;=50%,F118,NA()),NA())</f>
        <v>#DIV/0!</v>
      </c>
    </row>
    <row r="119" spans="1:7" ht="15.75" thickBot="1" x14ac:dyDescent="0.3">
      <c r="A119" t="str">
        <f t="shared" ca="1" si="31"/>
        <v/>
      </c>
      <c r="B119" s="109">
        <f t="shared" si="29"/>
        <v>15</v>
      </c>
      <c r="C119" s="109">
        <f ca="1">COUNTIFS(Table2[Level of Review Required],"*further*",Table2[Date Notified (Adjusted)],"&gt;="&amp;start125,Table2[Date Notified (Adjusted)],"&lt;="&amp;closeREP,Table2[decision since DNAdj],B119)</f>
        <v>0</v>
      </c>
      <c r="D119" s="131" t="e">
        <f t="shared" ca="1" si="26"/>
        <v>#DIV/0!</v>
      </c>
      <c r="E119" s="109">
        <f t="shared" ca="1" si="30"/>
        <v>0</v>
      </c>
      <c r="F119" s="128" t="e">
        <f t="shared" ca="1" si="27"/>
        <v>#DIV/0!</v>
      </c>
      <c r="G119" s="92" t="e">
        <f ca="1">IF(COUNT(G$112:G118)=0,IF(ROUND(F119,1)&gt;=50%,F119,NA()),NA())</f>
        <v>#DIV/0!</v>
      </c>
    </row>
    <row r="120" spans="1:7" ht="15.75" thickBot="1" x14ac:dyDescent="0.3">
      <c r="A120" t="str">
        <f t="shared" ca="1" si="31"/>
        <v/>
      </c>
      <c r="B120" s="109">
        <f t="shared" si="29"/>
        <v>16</v>
      </c>
      <c r="C120" s="109">
        <f ca="1">COUNTIFS(Table2[Level of Review Required],"*further*",Table2[Date Notified (Adjusted)],"&gt;="&amp;start125,Table2[Date Notified (Adjusted)],"&lt;="&amp;closeREP,Table2[decision since DNAdj],B120)</f>
        <v>0</v>
      </c>
      <c r="D120" s="131" t="e">
        <f t="shared" ca="1" si="26"/>
        <v>#DIV/0!</v>
      </c>
      <c r="E120" s="109">
        <f t="shared" ca="1" si="30"/>
        <v>0</v>
      </c>
      <c r="F120" s="128" t="e">
        <f t="shared" ca="1" si="27"/>
        <v>#DIV/0!</v>
      </c>
      <c r="G120" s="92" t="e">
        <f ca="1">IF(COUNT(G$112:G119)=0,IF(ROUND(F120,1)&gt;=50%,F120,NA()),NA())</f>
        <v>#DIV/0!</v>
      </c>
    </row>
    <row r="121" spans="1:7" ht="15.75" thickBot="1" x14ac:dyDescent="0.3">
      <c r="A121" t="str">
        <f t="shared" ca="1" si="31"/>
        <v/>
      </c>
      <c r="B121" s="109">
        <f t="shared" si="29"/>
        <v>17</v>
      </c>
      <c r="C121" s="109">
        <f ca="1">COUNTIFS(Table2[Level of Review Required],"*further*",Table2[Date Notified (Adjusted)],"&gt;="&amp;start125,Table2[Date Notified (Adjusted)],"&lt;="&amp;closeREP,Table2[decision since DNAdj],B121)</f>
        <v>0</v>
      </c>
      <c r="D121" s="131" t="e">
        <f t="shared" ca="1" si="26"/>
        <v>#DIV/0!</v>
      </c>
      <c r="E121" s="109">
        <f t="shared" ca="1" si="30"/>
        <v>0</v>
      </c>
      <c r="F121" s="128" t="e">
        <f t="shared" ca="1" si="27"/>
        <v>#DIV/0!</v>
      </c>
      <c r="G121" s="92" t="e">
        <f ca="1">IF(COUNT(G$112:G120)=0,IF(ROUND(F121,1)&gt;=50%,F121,NA()),NA())</f>
        <v>#DIV/0!</v>
      </c>
    </row>
    <row r="122" spans="1:7" ht="15.75" thickBot="1" x14ac:dyDescent="0.3">
      <c r="A122" t="str">
        <f t="shared" ca="1" si="31"/>
        <v/>
      </c>
      <c r="B122" s="109">
        <f t="shared" si="29"/>
        <v>18</v>
      </c>
      <c r="C122" s="109">
        <f ca="1">COUNTIFS(Table2[Level of Review Required],"*further*",Table2[Date Notified (Adjusted)],"&gt;="&amp;start125,Table2[Date Notified (Adjusted)],"&lt;="&amp;closeREP,Table2[decision since DNAdj],B122)</f>
        <v>0</v>
      </c>
      <c r="D122" s="131" t="e">
        <f t="shared" ca="1" si="26"/>
        <v>#DIV/0!</v>
      </c>
      <c r="E122" s="109">
        <f t="shared" ca="1" si="30"/>
        <v>0</v>
      </c>
      <c r="F122" s="128" t="e">
        <f t="shared" ca="1" si="27"/>
        <v>#DIV/0!</v>
      </c>
      <c r="G122" s="92" t="e">
        <f ca="1">IF(COUNT(G$112:G121)=0,IF(ROUND(F122,1)&gt;=50%,F122,NA()),NA())</f>
        <v>#DIV/0!</v>
      </c>
    </row>
    <row r="123" spans="1:7" ht="15.75" thickBot="1" x14ac:dyDescent="0.3">
      <c r="A123" t="str">
        <f t="shared" ca="1" si="31"/>
        <v/>
      </c>
      <c r="B123" s="109">
        <f t="shared" si="29"/>
        <v>19</v>
      </c>
      <c r="C123" s="109">
        <f ca="1">COUNTIFS(Table2[Level of Review Required],"*further*",Table2[Date Notified (Adjusted)],"&gt;="&amp;start125,Table2[Date Notified (Adjusted)],"&lt;="&amp;closeREP,Table2[decision since DNAdj],B123)</f>
        <v>0</v>
      </c>
      <c r="D123" s="131" t="e">
        <f t="shared" ca="1" si="26"/>
        <v>#DIV/0!</v>
      </c>
      <c r="E123" s="109">
        <f t="shared" ca="1" si="30"/>
        <v>0</v>
      </c>
      <c r="F123" s="128" t="e">
        <f t="shared" ca="1" si="27"/>
        <v>#DIV/0!</v>
      </c>
      <c r="G123" s="92" t="e">
        <f ca="1">IF(COUNT(G$112:G122)=0,IF(ROUND(F123,1)&gt;=50%,F123,NA()),NA())</f>
        <v>#DIV/0!</v>
      </c>
    </row>
    <row r="124" spans="1:7" ht="15.75" thickBot="1" x14ac:dyDescent="0.3">
      <c r="A124" t="str">
        <f t="shared" ca="1" si="31"/>
        <v/>
      </c>
      <c r="B124" s="109">
        <f t="shared" si="29"/>
        <v>20</v>
      </c>
      <c r="C124" s="109">
        <f ca="1">COUNTIFS(Table2[Level of Review Required],"*further*",Table2[Date Notified (Adjusted)],"&gt;="&amp;start125,Table2[Date Notified (Adjusted)],"&lt;="&amp;closeREP,Table2[decision since DNAdj],B124)</f>
        <v>0</v>
      </c>
      <c r="D124" s="131" t="e">
        <f t="shared" ca="1" si="26"/>
        <v>#DIV/0!</v>
      </c>
      <c r="E124" s="109">
        <f t="shared" ca="1" si="30"/>
        <v>0</v>
      </c>
      <c r="F124" s="128" t="e">
        <f t="shared" ca="1" si="27"/>
        <v>#DIV/0!</v>
      </c>
      <c r="G124" s="92" t="e">
        <f ca="1">IF(COUNT(G$112:G123)=0,IF(ROUND(F124,1)&gt;=50%,F124,NA()),NA())</f>
        <v>#DIV/0!</v>
      </c>
    </row>
    <row r="125" spans="1:7" ht="15.75" thickBot="1" x14ac:dyDescent="0.3">
      <c r="A125" t="str">
        <f t="shared" ca="1" si="31"/>
        <v/>
      </c>
      <c r="B125" s="109" t="s">
        <v>372</v>
      </c>
      <c r="C125" s="109">
        <f ca="1">COUNTIFS(Table2[Level of Review Required],"*further*",Table2[Date Notified (Adjusted)],"&gt;="&amp;start125,Table2[Date Notified (Adjusted)],"&lt;="&amp;closeREP,Table2[decision since DNAdj],"&gt;="&amp;LEFT(B125,2),Table2[decision since DNAdj],"&lt;="&amp;RIGHT(B125,2))</f>
        <v>0</v>
      </c>
      <c r="D125" s="131" t="e">
        <f t="shared" ca="1" si="26"/>
        <v>#DIV/0!</v>
      </c>
      <c r="E125" s="109">
        <f t="shared" ca="1" si="30"/>
        <v>0</v>
      </c>
      <c r="F125" s="128" t="e">
        <f t="shared" ca="1" si="27"/>
        <v>#DIV/0!</v>
      </c>
      <c r="G125" s="92" t="e">
        <f ca="1">IF(COUNT(G$112:G124)=0,IF(ROUND(F125,1)&gt;=50%,F125,NA()),NA())</f>
        <v>#DIV/0!</v>
      </c>
    </row>
    <row r="126" spans="1:7" ht="15.75" thickBot="1" x14ac:dyDescent="0.3">
      <c r="A126" t="str">
        <f t="shared" ca="1" si="31"/>
        <v/>
      </c>
      <c r="B126" s="109" t="s">
        <v>373</v>
      </c>
      <c r="C126" s="109">
        <f ca="1">COUNTIFS(Table2[Level of Review Required],"*further*",Table2[Date Notified (Adjusted)],"&gt;="&amp;start125,Table2[Date Notified (Adjusted)],"&lt;="&amp;closeREP,Table2[decision since DNAdj],"&gt;="&amp;LEFT(B126,2),Table2[decision since DNAdj],"&lt;="&amp;RIGHT(B126,2))</f>
        <v>0</v>
      </c>
      <c r="D126" s="131" t="e">
        <f t="shared" ca="1" si="26"/>
        <v>#DIV/0!</v>
      </c>
      <c r="E126" s="109">
        <f t="shared" ca="1" si="30"/>
        <v>0</v>
      </c>
      <c r="F126" s="128" t="e">
        <f t="shared" ca="1" si="27"/>
        <v>#DIV/0!</v>
      </c>
      <c r="G126" s="92" t="e">
        <f ca="1">IF(COUNT(G$112:G125)=0,IF(ROUND(F126,1)&gt;=50%,F126,NA()),NA())</f>
        <v>#DIV/0!</v>
      </c>
    </row>
    <row r="127" spans="1:7" ht="15.75" thickBot="1" x14ac:dyDescent="0.3">
      <c r="A127" t="str">
        <f t="shared" ca="1" si="31"/>
        <v/>
      </c>
      <c r="B127" s="109" t="s">
        <v>374</v>
      </c>
      <c r="C127" s="109">
        <f ca="1">COUNTIFS(Table2[Level of Review Required],"*further*",Table2[Date Notified (Adjusted)],"&gt;="&amp;start125,Table2[Date Notified (Adjusted)],"&lt;="&amp;closeREP,Table2[decision since DNAdj],"&gt;="&amp;LEFT(B127,2),Table2[decision since DNAdj],"&lt;="&amp;RIGHT(B127,2))</f>
        <v>0</v>
      </c>
      <c r="D127" s="131" t="e">
        <f t="shared" ca="1" si="26"/>
        <v>#DIV/0!</v>
      </c>
      <c r="E127" s="109">
        <f t="shared" ca="1" si="30"/>
        <v>0</v>
      </c>
      <c r="F127" s="128" t="e">
        <f t="shared" ca="1" si="27"/>
        <v>#DIV/0!</v>
      </c>
      <c r="G127" s="92" t="e">
        <f ca="1">IF(COUNT(G$112:G126)=0,IF(ROUND(F127,1)&gt;=50%,F127,NA()),NA())</f>
        <v>#DIV/0!</v>
      </c>
    </row>
    <row r="128" spans="1:7" ht="15.75" thickBot="1" x14ac:dyDescent="0.3">
      <c r="A128" t="str">
        <f t="shared" ca="1" si="31"/>
        <v/>
      </c>
      <c r="B128" s="109" t="s">
        <v>375</v>
      </c>
      <c r="C128" s="109">
        <f ca="1">COUNTIFS(Table2[Level of Review Required],"*further*",Table2[Date Notified (Adjusted)],"&gt;="&amp;start125,Table2[Date Notified (Adjusted)],"&lt;="&amp;closeREP,Table2[decision since DNAdj],"&gt;="&amp;LEFT(B128,2),Table2[decision since DNAdj],"&lt;="&amp;RIGHT(B128,2))</f>
        <v>0</v>
      </c>
      <c r="D128" s="131" t="e">
        <f t="shared" ca="1" si="26"/>
        <v>#DIV/0!</v>
      </c>
      <c r="E128" s="109">
        <f t="shared" ca="1" si="30"/>
        <v>0</v>
      </c>
      <c r="F128" s="128" t="e">
        <f t="shared" ca="1" si="27"/>
        <v>#DIV/0!</v>
      </c>
      <c r="G128" s="92" t="e">
        <f ca="1">IF(COUNT(G$112:G127)=0,IF(ROUND(F128,1)&gt;=50%,F128,NA()),NA())</f>
        <v>#DIV/0!</v>
      </c>
    </row>
    <row r="129" spans="1:7" ht="15.75" thickBot="1" x14ac:dyDescent="0.3">
      <c r="A129" t="str">
        <f t="shared" ca="1" si="31"/>
        <v/>
      </c>
      <c r="B129" s="109" t="s">
        <v>430</v>
      </c>
      <c r="C129" s="109">
        <f ca="1">COUNTIFS(Table2[Level of Review Required],"*further*",Table2[Date Notified (Adjusted)],"&gt;="&amp;start125,Table2[Date Notified (Adjusted)],"&lt;="&amp;closeREP,Table2[decision since DNAdj],"&gt;="&amp;LEFT(B129,2),Table2[decision since DNAdj],"&lt;="&amp;RIGHT(B129,3))</f>
        <v>0</v>
      </c>
      <c r="D129" s="131" t="e">
        <f t="shared" ca="1" si="26"/>
        <v>#DIV/0!</v>
      </c>
      <c r="E129" s="109">
        <f t="shared" ca="1" si="30"/>
        <v>0</v>
      </c>
      <c r="F129" s="128" t="e">
        <f t="shared" ca="1" si="27"/>
        <v>#DIV/0!</v>
      </c>
      <c r="G129" s="92" t="e">
        <f ca="1">IF(COUNT(G$112:G128)=0,IF(ROUND(F129,1)&gt;=50%,F129,NA()),NA())</f>
        <v>#DIV/0!</v>
      </c>
    </row>
    <row r="130" spans="1:7" ht="15.75" thickBot="1" x14ac:dyDescent="0.3">
      <c r="A130" t="str">
        <f t="shared" ca="1" si="31"/>
        <v/>
      </c>
      <c r="B130" s="109" t="str">
        <f>IF(MAX(Table2[decision since DNAdj])&gt;121,CONCATENATE("121-",MAX(Table2[decision since DNAdj])),"")</f>
        <v/>
      </c>
      <c r="C130" s="109">
        <f ca="1">COUNTIFS(Table2[Level of Review Required],"*further*",Table2[Date Notified (Adjusted)],"&gt;="&amp;start125,Table2[Date Notified (Adjusted)],"&lt;="&amp;closeREP,Table2[decision since DNAdj],"&gt;="&amp;LEFT(B130,3))</f>
        <v>0</v>
      </c>
      <c r="D130" s="131" t="e">
        <f t="shared" ca="1" si="26"/>
        <v>#DIV/0!</v>
      </c>
      <c r="E130" s="109">
        <f t="shared" ca="1" si="30"/>
        <v>0</v>
      </c>
      <c r="F130" s="128" t="e">
        <f t="shared" ca="1" si="27"/>
        <v>#DIV/0!</v>
      </c>
      <c r="G130" s="92" t="e">
        <f ca="1">IF(COUNT(G$112:G129)=0,IF(ROUND(F130,1)&gt;=50%,F130,NA()),NA())</f>
        <v>#DIV/0!</v>
      </c>
    </row>
  </sheetData>
  <conditionalFormatting sqref="G112:G130">
    <cfRule type="containsErrors" dxfId="88" priority="9">
      <formula>ISERROR(G112)</formula>
    </cfRule>
    <cfRule type="notContainsErrors" dxfId="87" priority="10">
      <formula>NOT(ISERROR(G112))</formula>
    </cfRule>
  </conditionalFormatting>
  <conditionalFormatting sqref="G24:G42">
    <cfRule type="containsErrors" dxfId="86" priority="1">
      <formula>ISERROR(G24)</formula>
    </cfRule>
    <cfRule type="notContainsErrors" dxfId="85" priority="2">
      <formula>NOT(ISERROR(G24))</formula>
    </cfRule>
  </conditionalFormatting>
  <conditionalFormatting sqref="G68:G86">
    <cfRule type="containsErrors" dxfId="84" priority="5">
      <formula>ISERROR(G68)</formula>
    </cfRule>
    <cfRule type="notContainsErrors" dxfId="83" priority="6">
      <formula>NOT(ISERROR(G68))</formula>
    </cfRule>
  </conditionalFormatting>
  <conditionalFormatting sqref="G90:G108">
    <cfRule type="containsErrors" dxfId="82" priority="7">
      <formula>ISERROR(G90)</formula>
    </cfRule>
    <cfRule type="notContainsErrors" dxfId="81" priority="8">
      <formula>NOT(ISERROR(G90))</formula>
    </cfRule>
  </conditionalFormatting>
  <conditionalFormatting sqref="G46:G64">
    <cfRule type="containsErrors" dxfId="80" priority="3">
      <formula>ISERROR(G46)</formula>
    </cfRule>
    <cfRule type="notContainsErrors" dxfId="79" priority="4">
      <formula>NOT(ISERROR(G46))</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sheetPr>
  <dimension ref="B1:AC48"/>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12.140625" customWidth="1"/>
    <col min="24" max="24" width="7.42578125" customWidth="1"/>
    <col min="25" max="25" width="11.7109375" customWidth="1"/>
    <col min="29" max="29" width="15.42578125" customWidth="1"/>
  </cols>
  <sheetData>
    <row r="1" spans="2:29" ht="51.75" customHeight="1" thickBot="1" x14ac:dyDescent="0.35">
      <c r="E1" s="396" t="str">
        <f>CONCATENATE("The table below shows the distribution of records which have Date Review Decision Made before DNAdj and LR ",AC2,",  detailed per location and month based on DNAdj. Percentages are calculated against total number of records which have LR ",AC2,".")</f>
        <v>The table below shows the distribution of records which have Date Review Decision Made before DNAdj and LR concise,  detailed per location and month based on DNAdj. Percentages are calculated against total number of records which have LR concise.</v>
      </c>
      <c r="F1" s="396"/>
      <c r="G1" s="396"/>
      <c r="H1" s="396"/>
      <c r="I1" s="396"/>
      <c r="J1" s="396"/>
      <c r="K1" s="396"/>
      <c r="L1" s="396"/>
      <c r="M1" s="396"/>
      <c r="N1" s="396"/>
      <c r="O1" s="396"/>
      <c r="P1" s="396"/>
      <c r="Q1" s="396"/>
      <c r="R1" s="396"/>
      <c r="S1" s="396"/>
      <c r="T1" s="396"/>
      <c r="U1" s="396"/>
      <c r="V1" s="396"/>
      <c r="W1" s="396"/>
      <c r="X1" s="396"/>
      <c r="AC1" t="s">
        <v>492</v>
      </c>
    </row>
    <row r="2" spans="2:29" ht="33" customHeight="1"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34" t="s">
        <v>437</v>
      </c>
      <c r="X2" s="235" t="s">
        <v>316</v>
      </c>
      <c r="Y2" s="209" t="str">
        <f ca="1">CONCATENATE(TEXT(E2,"mmmyy"),"-",TEXT(T2,"mmmyy")," LR ",AC2)</f>
        <v>Oct21-Jan23 LR concise</v>
      </c>
      <c r="AB2" s="101" t="s">
        <v>325</v>
      </c>
      <c r="AC2" s="246" t="s">
        <v>326</v>
      </c>
    </row>
    <row r="3" spans="2:29" x14ac:dyDescent="0.25">
      <c r="B3" s="220" t="s">
        <v>256</v>
      </c>
      <c r="C3" s="157"/>
      <c r="D3" s="158" t="s">
        <v>121</v>
      </c>
      <c r="E3" s="159" t="e">
        <f ca="1">COUNTIFS(Table2[Level of Review Required],"*"&amp;$AC$2&amp;"*",Table2[Date Notified (Adjusted)],"&gt;="&amp;E$2,Table2[Date Notified (Adjusted)],"&lt;"&amp;F$2,Table2[what is wrong],"*Decision Rev before DNAdj*",Table2[Calculated Location],"*"&amp;$D3&amp;"*")/COUNTIFS(Table2[Level of Review Required],"*"&amp;$AC$2&amp;"*",Table2[Date Notified (Adjusted)],"&gt;="&amp;E$2,Table2[Date Notified (Adjusted)],"&lt;"&amp;F$2,Table2[Calculated Location],"*"&amp;$D3&amp;"*")</f>
        <v>#DIV/0!</v>
      </c>
      <c r="F3" s="160" t="e">
        <f ca="1">COUNTIFS(Table2[Level of Review Required],"*"&amp;$AC$2&amp;"*",Table2[Date Notified (Adjusted)],"&gt;="&amp;F$2,Table2[Date Notified (Adjusted)],"&lt;"&amp;G$2,Table2[what is wrong],"*Decision Rev before DNAdj*",Table2[Calculated Location],"*"&amp;$D3&amp;"*")/COUNTIFS(Table2[Level of Review Required],"*"&amp;$AC$2&amp;"*",Table2[Date Notified (Adjusted)],"&gt;="&amp;F$2,Table2[Date Notified (Adjusted)],"&lt;"&amp;G$2,Table2[Calculated Location],"*"&amp;$D3&amp;"*")</f>
        <v>#DIV/0!</v>
      </c>
      <c r="G3" s="160" t="e">
        <f ca="1">COUNTIFS(Table2[Level of Review Required],"*"&amp;$AC$2&amp;"*",Table2[Date Notified (Adjusted)],"&gt;="&amp;G$2,Table2[Date Notified (Adjusted)],"&lt;"&amp;H$2,Table2[what is wrong],"*Decision Rev before DNAdj*",Table2[Calculated Location],"*"&amp;$D3&amp;"*")/COUNTIFS(Table2[Level of Review Required],"*"&amp;$AC$2&amp;"*",Table2[Date Notified (Adjusted)],"&gt;="&amp;G$2,Table2[Date Notified (Adjusted)],"&lt;"&amp;H$2,Table2[Calculated Location],"*"&amp;$D3&amp;"*")</f>
        <v>#DIV/0!</v>
      </c>
      <c r="H3" s="160" t="e">
        <f ca="1">COUNTIFS(Table2[Level of Review Required],"*"&amp;$AC$2&amp;"*",Table2[Date Notified (Adjusted)],"&gt;="&amp;H$2,Table2[Date Notified (Adjusted)],"&lt;"&amp;I$2,Table2[what is wrong],"*Decision Rev before DNAdj*",Table2[Calculated Location],"*"&amp;$D3&amp;"*")/COUNTIFS(Table2[Level of Review Required],"*"&amp;$AC$2&amp;"*",Table2[Date Notified (Adjusted)],"&gt;="&amp;H$2,Table2[Date Notified (Adjusted)],"&lt;"&amp;I$2,Table2[Calculated Location],"*"&amp;$D3&amp;"*")</f>
        <v>#DIV/0!</v>
      </c>
      <c r="I3" s="160" t="e">
        <f ca="1">COUNTIFS(Table2[Level of Review Required],"*"&amp;$AC$2&amp;"*",Table2[Date Notified (Adjusted)],"&gt;="&amp;I$2,Table2[Date Notified (Adjusted)],"&lt;"&amp;J$2,Table2[what is wrong],"*Decision Rev before DNAdj*",Table2[Calculated Location],"*"&amp;$D3&amp;"*")/COUNTIFS(Table2[Level of Review Required],"*"&amp;$AC$2&amp;"*",Table2[Date Notified (Adjusted)],"&gt;="&amp;I$2,Table2[Date Notified (Adjusted)],"&lt;"&amp;J$2,Table2[Calculated Location],"*"&amp;$D3&amp;"*")</f>
        <v>#DIV/0!</v>
      </c>
      <c r="J3" s="160" t="e">
        <f ca="1">COUNTIFS(Table2[Level of Review Required],"*"&amp;$AC$2&amp;"*",Table2[Date Notified (Adjusted)],"&gt;="&amp;J$2,Table2[Date Notified (Adjusted)],"&lt;"&amp;K$2,Table2[what is wrong],"*Decision Rev before DNAdj*",Table2[Calculated Location],"*"&amp;$D3&amp;"*")/COUNTIFS(Table2[Level of Review Required],"*"&amp;$AC$2&amp;"*",Table2[Date Notified (Adjusted)],"&gt;="&amp;J$2,Table2[Date Notified (Adjusted)],"&lt;"&amp;K$2,Table2[Calculated Location],"*"&amp;$D3&amp;"*")</f>
        <v>#DIV/0!</v>
      </c>
      <c r="K3" s="160" t="e">
        <f ca="1">COUNTIFS(Table2[Level of Review Required],"*"&amp;$AC$2&amp;"*",Table2[Date Notified (Adjusted)],"&gt;="&amp;K$2,Table2[Date Notified (Adjusted)],"&lt;"&amp;L$2,Table2[what is wrong],"*Decision Rev before DNAdj*",Table2[Calculated Location],"*"&amp;$D3&amp;"*")/COUNTIFS(Table2[Level of Review Required],"*"&amp;$AC$2&amp;"*",Table2[Date Notified (Adjusted)],"&gt;="&amp;K$2,Table2[Date Notified (Adjusted)],"&lt;"&amp;L$2,Table2[Calculated Location],"*"&amp;$D3&amp;"*")</f>
        <v>#DIV/0!</v>
      </c>
      <c r="L3" s="160" t="e">
        <f ca="1">COUNTIFS(Table2[Level of Review Required],"*"&amp;$AC$2&amp;"*",Table2[Date Notified (Adjusted)],"&gt;="&amp;L$2,Table2[Date Notified (Adjusted)],"&lt;"&amp;M$2,Table2[what is wrong],"*Decision Rev before DNAdj*",Table2[Calculated Location],"*"&amp;$D3&amp;"*")/COUNTIFS(Table2[Level of Review Required],"*"&amp;$AC$2&amp;"*",Table2[Date Notified (Adjusted)],"&gt;="&amp;L$2,Table2[Date Notified (Adjusted)],"&lt;"&amp;M$2,Table2[Calculated Location],"*"&amp;$D3&amp;"*")</f>
        <v>#DIV/0!</v>
      </c>
      <c r="M3" s="160" t="e">
        <f ca="1">COUNTIFS(Table2[Level of Review Required],"*"&amp;$AC$2&amp;"*",Table2[Date Notified (Adjusted)],"&gt;="&amp;M$2,Table2[Date Notified (Adjusted)],"&lt;"&amp;N$2,Table2[what is wrong],"*Decision Rev before DNAdj*",Table2[Calculated Location],"*"&amp;$D3&amp;"*")/COUNTIFS(Table2[Level of Review Required],"*"&amp;$AC$2&amp;"*",Table2[Date Notified (Adjusted)],"&gt;="&amp;M$2,Table2[Date Notified (Adjusted)],"&lt;"&amp;N$2,Table2[Calculated Location],"*"&amp;$D3&amp;"*")</f>
        <v>#DIV/0!</v>
      </c>
      <c r="N3" s="160" t="e">
        <f ca="1">COUNTIFS(Table2[Level of Review Required],"*"&amp;$AC$2&amp;"*",Table2[Date Notified (Adjusted)],"&gt;="&amp;N$2,Table2[Date Notified (Adjusted)],"&lt;"&amp;O$2,Table2[what is wrong],"*Decision Rev before DNAdj*",Table2[Calculated Location],"*"&amp;$D3&amp;"*")/COUNTIFS(Table2[Level of Review Required],"*"&amp;$AC$2&amp;"*",Table2[Date Notified (Adjusted)],"&gt;="&amp;N$2,Table2[Date Notified (Adjusted)],"&lt;"&amp;O$2,Table2[Calculated Location],"*"&amp;$D3&amp;"*")</f>
        <v>#DIV/0!</v>
      </c>
      <c r="O3" s="160" t="e">
        <f ca="1">COUNTIFS(Table2[Level of Review Required],"*"&amp;$AC$2&amp;"*",Table2[Date Notified (Adjusted)],"&gt;="&amp;O$2,Table2[Date Notified (Adjusted)],"&lt;"&amp;P$2,Table2[what is wrong],"*Decision Rev before DNAdj*",Table2[Calculated Location],"*"&amp;$D3&amp;"*")/COUNTIFS(Table2[Level of Review Required],"*"&amp;$AC$2&amp;"*",Table2[Date Notified (Adjusted)],"&gt;="&amp;O$2,Table2[Date Notified (Adjusted)],"&lt;"&amp;P$2,Table2[Calculated Location],"*"&amp;$D3&amp;"*")</f>
        <v>#DIV/0!</v>
      </c>
      <c r="P3" s="160" t="e">
        <f ca="1">COUNTIFS(Table2[Level of Review Required],"*"&amp;$AC$2&amp;"*",Table2[Date Notified (Adjusted)],"&gt;="&amp;P$2,Table2[Date Notified (Adjusted)],"&lt;"&amp;Q$2,Table2[what is wrong],"*Decision Rev before DNAdj*",Table2[Calculated Location],"*"&amp;$D3&amp;"*")/COUNTIFS(Table2[Level of Review Required],"*"&amp;$AC$2&amp;"*",Table2[Date Notified (Adjusted)],"&gt;="&amp;P$2,Table2[Date Notified (Adjusted)],"&lt;"&amp;Q$2,Table2[Calculated Location],"*"&amp;$D3&amp;"*")</f>
        <v>#DIV/0!</v>
      </c>
      <c r="Q3" s="160" t="e">
        <f ca="1">COUNTIFS(Table2[Level of Review Required],"*"&amp;$AC$2&amp;"*",Table2[Date Notified (Adjusted)],"&gt;="&amp;Q$2,Table2[Date Notified (Adjusted)],"&lt;"&amp;R$2,Table2[what is wrong],"*Decision Rev before DNAdj*",Table2[Calculated Location],"*"&amp;$D3&amp;"*")/COUNTIFS(Table2[Level of Review Required],"*"&amp;$AC$2&amp;"*",Table2[Date Notified (Adjusted)],"&gt;="&amp;Q$2,Table2[Date Notified (Adjusted)],"&lt;"&amp;R$2,Table2[Calculated Location],"*"&amp;$D3&amp;"*")</f>
        <v>#DIV/0!</v>
      </c>
      <c r="R3" s="160" t="e">
        <f ca="1">COUNTIFS(Table2[Level of Review Required],"*"&amp;$AC$2&amp;"*",Table2[Date Notified (Adjusted)],"&gt;="&amp;R$2,Table2[Date Notified (Adjusted)],"&lt;"&amp;S$2,Table2[what is wrong],"*Decision Rev before DNAdj*",Table2[Calculated Location],"*"&amp;$D3&amp;"*")/COUNTIFS(Table2[Level of Review Required],"*"&amp;$AC$2&amp;"*",Table2[Date Notified (Adjusted)],"&gt;="&amp;R$2,Table2[Date Notified (Adjusted)],"&lt;"&amp;S$2,Table2[Calculated Location],"*"&amp;$D3&amp;"*")</f>
        <v>#DIV/0!</v>
      </c>
      <c r="S3" s="160" t="e">
        <f ca="1">COUNTIFS(Table2[Level of Review Required],"*"&amp;$AC$2&amp;"*",Table2[Date Notified (Adjusted)],"&gt;="&amp;S$2,Table2[Date Notified (Adjusted)],"&lt;"&amp;T$2,Table2[what is wrong],"*Decision Rev before DNAdj*",Table2[Calculated Location],"*"&amp;$D3&amp;"*")/COUNTIFS(Table2[Level of Review Required],"*"&amp;$AC$2&amp;"*",Table2[Date Notified (Adjusted)],"&gt;="&amp;S$2,Table2[Date Notified (Adjusted)],"&lt;"&amp;T$2,Table2[Calculated Location],"*"&amp;$D3&amp;"*")</f>
        <v>#DIV/0!</v>
      </c>
      <c r="T3" s="160" t="e">
        <f ca="1">COUNTIFS(Table2[Level of Review Required],"*"&amp;$AC$2&amp;"*",Table2[Date Notified (Adjusted)],"&gt;="&amp;T$2,Table2[Date Notified (Adjusted)],"&lt;"&amp;U$2,Table2[what is wrong],"*Decision Rev before DNAdj*",Table2[Calculated Location],"*"&amp;$D3&amp;"*")/COUNTIFS(Table2[Level of Review Required],"*"&amp;$AC$2&amp;"*",Table2[Date Notified (Adjusted)],"&gt;="&amp;T$2,Table2[Date Notified (Adjusted)],"&lt;"&amp;U$2,Table2[Calculated Location],"*"&amp;$D3&amp;"*")</f>
        <v>#DIV/0!</v>
      </c>
      <c r="U3" s="157"/>
      <c r="V3" s="157"/>
      <c r="W3" s="226">
        <f ca="1">COUNTIFS(Table2[Level of Review Required],"*"&amp;$AC$2&amp;"*",Table2[Date Notified (Adjusted)],"&gt;="&amp;E$2,Table2[Date Notified (Adjusted)],"&lt;"&amp;U$2,Table2[Calculated Location],"*"&amp;$D3&amp;"*",Table2[what is wrong],"*Decision Rev before DNAdj*")</f>
        <v>0</v>
      </c>
      <c r="X3" s="227" t="e">
        <f ca="1">W3/Y3</f>
        <v>#DIV/0!</v>
      </c>
      <c r="Y3" s="236">
        <f ca="1">COUNTIFS(Table2[Level of Review Required],"*"&amp;$AC$2&amp;"*",Table2[Date Notified (Adjusted)],"&gt;="&amp;E$2,Table2[Date Notified (Adjusted)],"&lt;"&amp;U$2,Table2[Calculated Location],"*"&amp;$D3&amp;"*")</f>
        <v>0</v>
      </c>
    </row>
    <row r="4" spans="2:29" x14ac:dyDescent="0.25">
      <c r="B4" s="222" t="s">
        <v>234</v>
      </c>
      <c r="C4" s="161"/>
      <c r="D4" s="162" t="s">
        <v>118</v>
      </c>
      <c r="E4" s="163" t="e">
        <f ca="1">COUNTIFS(Table2[Level of Review Required],"*"&amp;$AC$2&amp;"*",Table2[Date Notified (Adjusted)],"&gt;="&amp;E$2,Table2[Date Notified (Adjusted)],"&lt;"&amp;F$2,Table2[what is wrong],"*Decision Rev before DNAdj*",Table2[Calculated Location],"*"&amp;$D4&amp;"*")/COUNTIFS(Table2[Level of Review Required],"*"&amp;$AC$2&amp;"*",Table2[Date Notified (Adjusted)],"&gt;="&amp;E$2,Table2[Date Notified (Adjusted)],"&lt;"&amp;F$2,Table2[Calculated Location],"*"&amp;$D4&amp;"*")</f>
        <v>#DIV/0!</v>
      </c>
      <c r="F4" s="164" t="e">
        <f ca="1">COUNTIFS(Table2[Level of Review Required],"*"&amp;$AC$2&amp;"*",Table2[Date Notified (Adjusted)],"&gt;="&amp;F$2,Table2[Date Notified (Adjusted)],"&lt;"&amp;G$2,Table2[what is wrong],"*Decision Rev before DNAdj*",Table2[Calculated Location],"*"&amp;$D4&amp;"*")/COUNTIFS(Table2[Level of Review Required],"*"&amp;$AC$2&amp;"*",Table2[Date Notified (Adjusted)],"&gt;="&amp;F$2,Table2[Date Notified (Adjusted)],"&lt;"&amp;G$2,Table2[Calculated Location],"*"&amp;$D4&amp;"*")</f>
        <v>#DIV/0!</v>
      </c>
      <c r="G4" s="164" t="e">
        <f ca="1">COUNTIFS(Table2[Level of Review Required],"*"&amp;$AC$2&amp;"*",Table2[Date Notified (Adjusted)],"&gt;="&amp;G$2,Table2[Date Notified (Adjusted)],"&lt;"&amp;H$2,Table2[what is wrong],"*Decision Rev before DNAdj*",Table2[Calculated Location],"*"&amp;$D4&amp;"*")/COUNTIFS(Table2[Level of Review Required],"*"&amp;$AC$2&amp;"*",Table2[Date Notified (Adjusted)],"&gt;="&amp;G$2,Table2[Date Notified (Adjusted)],"&lt;"&amp;H$2,Table2[Calculated Location],"*"&amp;$D4&amp;"*")</f>
        <v>#DIV/0!</v>
      </c>
      <c r="H4" s="164" t="e">
        <f ca="1">COUNTIFS(Table2[Level of Review Required],"*"&amp;$AC$2&amp;"*",Table2[Date Notified (Adjusted)],"&gt;="&amp;H$2,Table2[Date Notified (Adjusted)],"&lt;"&amp;I$2,Table2[what is wrong],"*Decision Rev before DNAdj*",Table2[Calculated Location],"*"&amp;$D4&amp;"*")/COUNTIFS(Table2[Level of Review Required],"*"&amp;$AC$2&amp;"*",Table2[Date Notified (Adjusted)],"&gt;="&amp;H$2,Table2[Date Notified (Adjusted)],"&lt;"&amp;I$2,Table2[Calculated Location],"*"&amp;$D4&amp;"*")</f>
        <v>#DIV/0!</v>
      </c>
      <c r="I4" s="164" t="e">
        <f ca="1">COUNTIFS(Table2[Level of Review Required],"*"&amp;$AC$2&amp;"*",Table2[Date Notified (Adjusted)],"&gt;="&amp;I$2,Table2[Date Notified (Adjusted)],"&lt;"&amp;J$2,Table2[what is wrong],"*Decision Rev before DNAdj*",Table2[Calculated Location],"*"&amp;$D4&amp;"*")/COUNTIFS(Table2[Level of Review Required],"*"&amp;$AC$2&amp;"*",Table2[Date Notified (Adjusted)],"&gt;="&amp;I$2,Table2[Date Notified (Adjusted)],"&lt;"&amp;J$2,Table2[Calculated Location],"*"&amp;$D4&amp;"*")</f>
        <v>#DIV/0!</v>
      </c>
      <c r="J4" s="164" t="e">
        <f ca="1">COUNTIFS(Table2[Level of Review Required],"*"&amp;$AC$2&amp;"*",Table2[Date Notified (Adjusted)],"&gt;="&amp;J$2,Table2[Date Notified (Adjusted)],"&lt;"&amp;K$2,Table2[what is wrong],"*Decision Rev before DNAdj*",Table2[Calculated Location],"*"&amp;$D4&amp;"*")/COUNTIFS(Table2[Level of Review Required],"*"&amp;$AC$2&amp;"*",Table2[Date Notified (Adjusted)],"&gt;="&amp;J$2,Table2[Date Notified (Adjusted)],"&lt;"&amp;K$2,Table2[Calculated Location],"*"&amp;$D4&amp;"*")</f>
        <v>#DIV/0!</v>
      </c>
      <c r="K4" s="164" t="e">
        <f ca="1">COUNTIFS(Table2[Level of Review Required],"*"&amp;$AC$2&amp;"*",Table2[Date Notified (Adjusted)],"&gt;="&amp;K$2,Table2[Date Notified (Adjusted)],"&lt;"&amp;L$2,Table2[what is wrong],"*Decision Rev before DNAdj*",Table2[Calculated Location],"*"&amp;$D4&amp;"*")/COUNTIFS(Table2[Level of Review Required],"*"&amp;$AC$2&amp;"*",Table2[Date Notified (Adjusted)],"&gt;="&amp;K$2,Table2[Date Notified (Adjusted)],"&lt;"&amp;L$2,Table2[Calculated Location],"*"&amp;$D4&amp;"*")</f>
        <v>#DIV/0!</v>
      </c>
      <c r="L4" s="164" t="e">
        <f ca="1">COUNTIFS(Table2[Level of Review Required],"*"&amp;$AC$2&amp;"*",Table2[Date Notified (Adjusted)],"&gt;="&amp;L$2,Table2[Date Notified (Adjusted)],"&lt;"&amp;M$2,Table2[what is wrong],"*Decision Rev before DNAdj*",Table2[Calculated Location],"*"&amp;$D4&amp;"*")/COUNTIFS(Table2[Level of Review Required],"*"&amp;$AC$2&amp;"*",Table2[Date Notified (Adjusted)],"&gt;="&amp;L$2,Table2[Date Notified (Adjusted)],"&lt;"&amp;M$2,Table2[Calculated Location],"*"&amp;$D4&amp;"*")</f>
        <v>#DIV/0!</v>
      </c>
      <c r="M4" s="164" t="e">
        <f ca="1">COUNTIFS(Table2[Level of Review Required],"*"&amp;$AC$2&amp;"*",Table2[Date Notified (Adjusted)],"&gt;="&amp;M$2,Table2[Date Notified (Adjusted)],"&lt;"&amp;N$2,Table2[what is wrong],"*Decision Rev before DNAdj*",Table2[Calculated Location],"*"&amp;$D4&amp;"*")/COUNTIFS(Table2[Level of Review Required],"*"&amp;$AC$2&amp;"*",Table2[Date Notified (Adjusted)],"&gt;="&amp;M$2,Table2[Date Notified (Adjusted)],"&lt;"&amp;N$2,Table2[Calculated Location],"*"&amp;$D4&amp;"*")</f>
        <v>#DIV/0!</v>
      </c>
      <c r="N4" s="164" t="e">
        <f ca="1">COUNTIFS(Table2[Level of Review Required],"*"&amp;$AC$2&amp;"*",Table2[Date Notified (Adjusted)],"&gt;="&amp;N$2,Table2[Date Notified (Adjusted)],"&lt;"&amp;O$2,Table2[what is wrong],"*Decision Rev before DNAdj*",Table2[Calculated Location],"*"&amp;$D4&amp;"*")/COUNTIFS(Table2[Level of Review Required],"*"&amp;$AC$2&amp;"*",Table2[Date Notified (Adjusted)],"&gt;="&amp;N$2,Table2[Date Notified (Adjusted)],"&lt;"&amp;O$2,Table2[Calculated Location],"*"&amp;$D4&amp;"*")</f>
        <v>#DIV/0!</v>
      </c>
      <c r="O4" s="164" t="e">
        <f ca="1">COUNTIFS(Table2[Level of Review Required],"*"&amp;$AC$2&amp;"*",Table2[Date Notified (Adjusted)],"&gt;="&amp;O$2,Table2[Date Notified (Adjusted)],"&lt;"&amp;P$2,Table2[what is wrong],"*Decision Rev before DNAdj*",Table2[Calculated Location],"*"&amp;$D4&amp;"*")/COUNTIFS(Table2[Level of Review Required],"*"&amp;$AC$2&amp;"*",Table2[Date Notified (Adjusted)],"&gt;="&amp;O$2,Table2[Date Notified (Adjusted)],"&lt;"&amp;P$2,Table2[Calculated Location],"*"&amp;$D4&amp;"*")</f>
        <v>#DIV/0!</v>
      </c>
      <c r="P4" s="164" t="e">
        <f ca="1">COUNTIFS(Table2[Level of Review Required],"*"&amp;$AC$2&amp;"*",Table2[Date Notified (Adjusted)],"&gt;="&amp;P$2,Table2[Date Notified (Adjusted)],"&lt;"&amp;Q$2,Table2[what is wrong],"*Decision Rev before DNAdj*",Table2[Calculated Location],"*"&amp;$D4&amp;"*")/COUNTIFS(Table2[Level of Review Required],"*"&amp;$AC$2&amp;"*",Table2[Date Notified (Adjusted)],"&gt;="&amp;P$2,Table2[Date Notified (Adjusted)],"&lt;"&amp;Q$2,Table2[Calculated Location],"*"&amp;$D4&amp;"*")</f>
        <v>#DIV/0!</v>
      </c>
      <c r="Q4" s="164" t="e">
        <f ca="1">COUNTIFS(Table2[Level of Review Required],"*"&amp;$AC$2&amp;"*",Table2[Date Notified (Adjusted)],"&gt;="&amp;Q$2,Table2[Date Notified (Adjusted)],"&lt;"&amp;R$2,Table2[what is wrong],"*Decision Rev before DNAdj*",Table2[Calculated Location],"*"&amp;$D4&amp;"*")/COUNTIFS(Table2[Level of Review Required],"*"&amp;$AC$2&amp;"*",Table2[Date Notified (Adjusted)],"&gt;="&amp;Q$2,Table2[Date Notified (Adjusted)],"&lt;"&amp;R$2,Table2[Calculated Location],"*"&amp;$D4&amp;"*")</f>
        <v>#DIV/0!</v>
      </c>
      <c r="R4" s="164" t="e">
        <f ca="1">COUNTIFS(Table2[Level of Review Required],"*"&amp;$AC$2&amp;"*",Table2[Date Notified (Adjusted)],"&gt;="&amp;R$2,Table2[Date Notified (Adjusted)],"&lt;"&amp;S$2,Table2[what is wrong],"*Decision Rev before DNAdj*",Table2[Calculated Location],"*"&amp;$D4&amp;"*")/COUNTIFS(Table2[Level of Review Required],"*"&amp;$AC$2&amp;"*",Table2[Date Notified (Adjusted)],"&gt;="&amp;R$2,Table2[Date Notified (Adjusted)],"&lt;"&amp;S$2,Table2[Calculated Location],"*"&amp;$D4&amp;"*")</f>
        <v>#DIV/0!</v>
      </c>
      <c r="S4" s="164" t="e">
        <f ca="1">COUNTIFS(Table2[Level of Review Required],"*"&amp;$AC$2&amp;"*",Table2[Date Notified (Adjusted)],"&gt;="&amp;S$2,Table2[Date Notified (Adjusted)],"&lt;"&amp;T$2,Table2[what is wrong],"*Decision Rev before DNAdj*",Table2[Calculated Location],"*"&amp;$D4&amp;"*")/COUNTIFS(Table2[Level of Review Required],"*"&amp;$AC$2&amp;"*",Table2[Date Notified (Adjusted)],"&gt;="&amp;S$2,Table2[Date Notified (Adjusted)],"&lt;"&amp;T$2,Table2[Calculated Location],"*"&amp;$D4&amp;"*")</f>
        <v>#DIV/0!</v>
      </c>
      <c r="T4" s="164" t="e">
        <f ca="1">COUNTIFS(Table2[Level of Review Required],"*"&amp;$AC$2&amp;"*",Table2[Date Notified (Adjusted)],"&gt;="&amp;T$2,Table2[Date Notified (Adjusted)],"&lt;"&amp;U$2,Table2[what is wrong],"*Decision Rev before DNAdj*",Table2[Calculated Location],"*"&amp;$D4&amp;"*")/COUNTIFS(Table2[Level of Review Required],"*"&amp;$AC$2&amp;"*",Table2[Date Notified (Adjusted)],"&gt;="&amp;T$2,Table2[Date Notified (Adjusted)],"&lt;"&amp;U$2,Table2[Calculated Location],"*"&amp;$D4&amp;"*")</f>
        <v>#DIV/0!</v>
      </c>
      <c r="U4" s="161"/>
      <c r="V4" s="161"/>
      <c r="W4" s="228">
        <f ca="1">COUNTIFS(Table2[Level of Review Required],"*"&amp;$AC$2&amp;"*",Table2[Date Notified (Adjusted)],"&gt;="&amp;E$2,Table2[Date Notified (Adjusted)],"&lt;"&amp;U$2,Table2[Calculated Location],"*"&amp;$D4&amp;"*",Table2[what is wrong],"*Decision Rev before DNAdj*")</f>
        <v>0</v>
      </c>
      <c r="X4" s="229" t="e">
        <f t="shared" ref="X4:X21" ca="1" si="1">W4/Y4</f>
        <v>#DIV/0!</v>
      </c>
      <c r="Y4" s="237">
        <f ca="1">COUNTIFS(Table2[Level of Review Required],"*"&amp;$AC$2&amp;"*",Table2[Date Notified (Adjusted)],"&gt;="&amp;E$2,Table2[Date Notified (Adjusted)],"&lt;"&amp;U$2,Table2[Calculated Location],"*"&amp;$D4&amp;"*")</f>
        <v>0</v>
      </c>
    </row>
    <row r="5" spans="2:29" x14ac:dyDescent="0.25">
      <c r="B5" s="222" t="s">
        <v>257</v>
      </c>
      <c r="C5" s="162"/>
      <c r="D5" s="162" t="s">
        <v>119</v>
      </c>
      <c r="E5" s="163" t="e">
        <f ca="1">COUNTIFS(Table2[Level of Review Required],"*"&amp;$AC$2&amp;"*",Table2[Date Notified (Adjusted)],"&gt;="&amp;E$2,Table2[Date Notified (Adjusted)],"&lt;"&amp;F$2,Table2[what is wrong],"*Decision Rev before DNAdj*",Table2[Calculated Location],"*"&amp;$D5&amp;"*")/COUNTIFS(Table2[Level of Review Required],"*"&amp;$AC$2&amp;"*",Table2[Date Notified (Adjusted)],"&gt;="&amp;E$2,Table2[Date Notified (Adjusted)],"&lt;"&amp;F$2,Table2[Calculated Location],"*"&amp;$D5&amp;"*")</f>
        <v>#DIV/0!</v>
      </c>
      <c r="F5" s="164" t="e">
        <f ca="1">COUNTIFS(Table2[Level of Review Required],"*"&amp;$AC$2&amp;"*",Table2[Date Notified (Adjusted)],"&gt;="&amp;F$2,Table2[Date Notified (Adjusted)],"&lt;"&amp;G$2,Table2[what is wrong],"*Decision Rev before DNAdj*",Table2[Calculated Location],"*"&amp;$D5&amp;"*")/COUNTIFS(Table2[Level of Review Required],"*"&amp;$AC$2&amp;"*",Table2[Date Notified (Adjusted)],"&gt;="&amp;F$2,Table2[Date Notified (Adjusted)],"&lt;"&amp;G$2,Table2[Calculated Location],"*"&amp;$D5&amp;"*")</f>
        <v>#DIV/0!</v>
      </c>
      <c r="G5" s="164" t="e">
        <f ca="1">COUNTIFS(Table2[Level of Review Required],"*"&amp;$AC$2&amp;"*",Table2[Date Notified (Adjusted)],"&gt;="&amp;G$2,Table2[Date Notified (Adjusted)],"&lt;"&amp;H$2,Table2[what is wrong],"*Decision Rev before DNAdj*",Table2[Calculated Location],"*"&amp;$D5&amp;"*")/COUNTIFS(Table2[Level of Review Required],"*"&amp;$AC$2&amp;"*",Table2[Date Notified (Adjusted)],"&gt;="&amp;G$2,Table2[Date Notified (Adjusted)],"&lt;"&amp;H$2,Table2[Calculated Location],"*"&amp;$D5&amp;"*")</f>
        <v>#DIV/0!</v>
      </c>
      <c r="H5" s="164" t="e">
        <f ca="1">COUNTIFS(Table2[Level of Review Required],"*"&amp;$AC$2&amp;"*",Table2[Date Notified (Adjusted)],"&gt;="&amp;H$2,Table2[Date Notified (Adjusted)],"&lt;"&amp;I$2,Table2[what is wrong],"*Decision Rev before DNAdj*",Table2[Calculated Location],"*"&amp;$D5&amp;"*")/COUNTIFS(Table2[Level of Review Required],"*"&amp;$AC$2&amp;"*",Table2[Date Notified (Adjusted)],"&gt;="&amp;H$2,Table2[Date Notified (Adjusted)],"&lt;"&amp;I$2,Table2[Calculated Location],"*"&amp;$D5&amp;"*")</f>
        <v>#DIV/0!</v>
      </c>
      <c r="I5" s="164" t="e">
        <f ca="1">COUNTIFS(Table2[Level of Review Required],"*"&amp;$AC$2&amp;"*",Table2[Date Notified (Adjusted)],"&gt;="&amp;I$2,Table2[Date Notified (Adjusted)],"&lt;"&amp;J$2,Table2[what is wrong],"*Decision Rev before DNAdj*",Table2[Calculated Location],"*"&amp;$D5&amp;"*")/COUNTIFS(Table2[Level of Review Required],"*"&amp;$AC$2&amp;"*",Table2[Date Notified (Adjusted)],"&gt;="&amp;I$2,Table2[Date Notified (Adjusted)],"&lt;"&amp;J$2,Table2[Calculated Location],"*"&amp;$D5&amp;"*")</f>
        <v>#DIV/0!</v>
      </c>
      <c r="J5" s="164" t="e">
        <f ca="1">COUNTIFS(Table2[Level of Review Required],"*"&amp;$AC$2&amp;"*",Table2[Date Notified (Adjusted)],"&gt;="&amp;J$2,Table2[Date Notified (Adjusted)],"&lt;"&amp;K$2,Table2[what is wrong],"*Decision Rev before DNAdj*",Table2[Calculated Location],"*"&amp;$D5&amp;"*")/COUNTIFS(Table2[Level of Review Required],"*"&amp;$AC$2&amp;"*",Table2[Date Notified (Adjusted)],"&gt;="&amp;J$2,Table2[Date Notified (Adjusted)],"&lt;"&amp;K$2,Table2[Calculated Location],"*"&amp;$D5&amp;"*")</f>
        <v>#DIV/0!</v>
      </c>
      <c r="K5" s="164" t="e">
        <f ca="1">COUNTIFS(Table2[Level of Review Required],"*"&amp;$AC$2&amp;"*",Table2[Date Notified (Adjusted)],"&gt;="&amp;K$2,Table2[Date Notified (Adjusted)],"&lt;"&amp;L$2,Table2[what is wrong],"*Decision Rev before DNAdj*",Table2[Calculated Location],"*"&amp;$D5&amp;"*")/COUNTIFS(Table2[Level of Review Required],"*"&amp;$AC$2&amp;"*",Table2[Date Notified (Adjusted)],"&gt;="&amp;K$2,Table2[Date Notified (Adjusted)],"&lt;"&amp;L$2,Table2[Calculated Location],"*"&amp;$D5&amp;"*")</f>
        <v>#DIV/0!</v>
      </c>
      <c r="L5" s="164" t="e">
        <f ca="1">COUNTIFS(Table2[Level of Review Required],"*"&amp;$AC$2&amp;"*",Table2[Date Notified (Adjusted)],"&gt;="&amp;L$2,Table2[Date Notified (Adjusted)],"&lt;"&amp;M$2,Table2[what is wrong],"*Decision Rev before DNAdj*",Table2[Calculated Location],"*"&amp;$D5&amp;"*")/COUNTIFS(Table2[Level of Review Required],"*"&amp;$AC$2&amp;"*",Table2[Date Notified (Adjusted)],"&gt;="&amp;L$2,Table2[Date Notified (Adjusted)],"&lt;"&amp;M$2,Table2[Calculated Location],"*"&amp;$D5&amp;"*")</f>
        <v>#DIV/0!</v>
      </c>
      <c r="M5" s="164" t="e">
        <f ca="1">COUNTIFS(Table2[Level of Review Required],"*"&amp;$AC$2&amp;"*",Table2[Date Notified (Adjusted)],"&gt;="&amp;M$2,Table2[Date Notified (Adjusted)],"&lt;"&amp;N$2,Table2[what is wrong],"*Decision Rev before DNAdj*",Table2[Calculated Location],"*"&amp;$D5&amp;"*")/COUNTIFS(Table2[Level of Review Required],"*"&amp;$AC$2&amp;"*",Table2[Date Notified (Adjusted)],"&gt;="&amp;M$2,Table2[Date Notified (Adjusted)],"&lt;"&amp;N$2,Table2[Calculated Location],"*"&amp;$D5&amp;"*")</f>
        <v>#DIV/0!</v>
      </c>
      <c r="N5" s="164" t="e">
        <f ca="1">COUNTIFS(Table2[Level of Review Required],"*"&amp;$AC$2&amp;"*",Table2[Date Notified (Adjusted)],"&gt;="&amp;N$2,Table2[Date Notified (Adjusted)],"&lt;"&amp;O$2,Table2[what is wrong],"*Decision Rev before DNAdj*",Table2[Calculated Location],"*"&amp;$D5&amp;"*")/COUNTIFS(Table2[Level of Review Required],"*"&amp;$AC$2&amp;"*",Table2[Date Notified (Adjusted)],"&gt;="&amp;N$2,Table2[Date Notified (Adjusted)],"&lt;"&amp;O$2,Table2[Calculated Location],"*"&amp;$D5&amp;"*")</f>
        <v>#DIV/0!</v>
      </c>
      <c r="O5" s="164" t="e">
        <f ca="1">COUNTIFS(Table2[Level of Review Required],"*"&amp;$AC$2&amp;"*",Table2[Date Notified (Adjusted)],"&gt;="&amp;O$2,Table2[Date Notified (Adjusted)],"&lt;"&amp;P$2,Table2[what is wrong],"*Decision Rev before DNAdj*",Table2[Calculated Location],"*"&amp;$D5&amp;"*")/COUNTIFS(Table2[Level of Review Required],"*"&amp;$AC$2&amp;"*",Table2[Date Notified (Adjusted)],"&gt;="&amp;O$2,Table2[Date Notified (Adjusted)],"&lt;"&amp;P$2,Table2[Calculated Location],"*"&amp;$D5&amp;"*")</f>
        <v>#DIV/0!</v>
      </c>
      <c r="P5" s="164" t="e">
        <f ca="1">COUNTIFS(Table2[Level of Review Required],"*"&amp;$AC$2&amp;"*",Table2[Date Notified (Adjusted)],"&gt;="&amp;P$2,Table2[Date Notified (Adjusted)],"&lt;"&amp;Q$2,Table2[what is wrong],"*Decision Rev before DNAdj*",Table2[Calculated Location],"*"&amp;$D5&amp;"*")/COUNTIFS(Table2[Level of Review Required],"*"&amp;$AC$2&amp;"*",Table2[Date Notified (Adjusted)],"&gt;="&amp;P$2,Table2[Date Notified (Adjusted)],"&lt;"&amp;Q$2,Table2[Calculated Location],"*"&amp;$D5&amp;"*")</f>
        <v>#DIV/0!</v>
      </c>
      <c r="Q5" s="164" t="e">
        <f ca="1">COUNTIFS(Table2[Level of Review Required],"*"&amp;$AC$2&amp;"*",Table2[Date Notified (Adjusted)],"&gt;="&amp;Q$2,Table2[Date Notified (Adjusted)],"&lt;"&amp;R$2,Table2[what is wrong],"*Decision Rev before DNAdj*",Table2[Calculated Location],"*"&amp;$D5&amp;"*")/COUNTIFS(Table2[Level of Review Required],"*"&amp;$AC$2&amp;"*",Table2[Date Notified (Adjusted)],"&gt;="&amp;Q$2,Table2[Date Notified (Adjusted)],"&lt;"&amp;R$2,Table2[Calculated Location],"*"&amp;$D5&amp;"*")</f>
        <v>#DIV/0!</v>
      </c>
      <c r="R5" s="164" t="e">
        <f ca="1">COUNTIFS(Table2[Level of Review Required],"*"&amp;$AC$2&amp;"*",Table2[Date Notified (Adjusted)],"&gt;="&amp;R$2,Table2[Date Notified (Adjusted)],"&lt;"&amp;S$2,Table2[what is wrong],"*Decision Rev before DNAdj*",Table2[Calculated Location],"*"&amp;$D5&amp;"*")/COUNTIFS(Table2[Level of Review Required],"*"&amp;$AC$2&amp;"*",Table2[Date Notified (Adjusted)],"&gt;="&amp;R$2,Table2[Date Notified (Adjusted)],"&lt;"&amp;S$2,Table2[Calculated Location],"*"&amp;$D5&amp;"*")</f>
        <v>#DIV/0!</v>
      </c>
      <c r="S5" s="164" t="e">
        <f ca="1">COUNTIFS(Table2[Level of Review Required],"*"&amp;$AC$2&amp;"*",Table2[Date Notified (Adjusted)],"&gt;="&amp;S$2,Table2[Date Notified (Adjusted)],"&lt;"&amp;T$2,Table2[what is wrong],"*Decision Rev before DNAdj*",Table2[Calculated Location],"*"&amp;$D5&amp;"*")/COUNTIFS(Table2[Level of Review Required],"*"&amp;$AC$2&amp;"*",Table2[Date Notified (Adjusted)],"&gt;="&amp;S$2,Table2[Date Notified (Adjusted)],"&lt;"&amp;T$2,Table2[Calculated Location],"*"&amp;$D5&amp;"*")</f>
        <v>#DIV/0!</v>
      </c>
      <c r="T5" s="164" t="e">
        <f ca="1">COUNTIFS(Table2[Level of Review Required],"*"&amp;$AC$2&amp;"*",Table2[Date Notified (Adjusted)],"&gt;="&amp;T$2,Table2[Date Notified (Adjusted)],"&lt;"&amp;U$2,Table2[what is wrong],"*Decision Rev before DNAdj*",Table2[Calculated Location],"*"&amp;$D5&amp;"*")/COUNTIFS(Table2[Level of Review Required],"*"&amp;$AC$2&amp;"*",Table2[Date Notified (Adjusted)],"&gt;="&amp;T$2,Table2[Date Notified (Adjusted)],"&lt;"&amp;U$2,Table2[Calculated Location],"*"&amp;$D5&amp;"*")</f>
        <v>#DIV/0!</v>
      </c>
      <c r="U5" s="161"/>
      <c r="V5" s="161"/>
      <c r="W5" s="228">
        <f ca="1">COUNTIFS(Table2[Level of Review Required],"*"&amp;$AC$2&amp;"*",Table2[Date Notified (Adjusted)],"&gt;="&amp;E$2,Table2[Date Notified (Adjusted)],"&lt;"&amp;U$2,Table2[Calculated Location],"*"&amp;$D5&amp;"*",Table2[what is wrong],"*Decision Rev before DNAdj*")</f>
        <v>0</v>
      </c>
      <c r="X5" s="229" t="e">
        <f t="shared" ref="X5" ca="1" si="2">W5/Y5</f>
        <v>#DIV/0!</v>
      </c>
      <c r="Y5" s="237">
        <f ca="1">COUNTIFS(Table2[Level of Review Required],"*"&amp;$AC$2&amp;"*",Table2[Date Notified (Adjusted)],"&gt;="&amp;E$2,Table2[Date Notified (Adjusted)],"&lt;"&amp;U$2,Table2[Calculated Location],"*"&amp;$D5&amp;"*")</f>
        <v>0</v>
      </c>
    </row>
    <row r="6" spans="2:29" x14ac:dyDescent="0.25">
      <c r="B6" s="222" t="s">
        <v>258</v>
      </c>
      <c r="C6" s="161"/>
      <c r="D6" s="162" t="s">
        <v>120</v>
      </c>
      <c r="E6" s="163" t="e">
        <f ca="1">COUNTIFS(Table2[Level of Review Required],"*"&amp;$AC$2&amp;"*",Table2[Date Notified (Adjusted)],"&gt;="&amp;E$2,Table2[Date Notified (Adjusted)],"&lt;"&amp;F$2,Table2[what is wrong],"*Decision Rev before DNAdj*",Table2[Calculated Location],"*"&amp;$D6&amp;"*")/COUNTIFS(Table2[Level of Review Required],"*"&amp;$AC$2&amp;"*",Table2[Date Notified (Adjusted)],"&gt;="&amp;E$2,Table2[Date Notified (Adjusted)],"&lt;"&amp;F$2,Table2[Calculated Location],"*"&amp;$D6&amp;"*")</f>
        <v>#DIV/0!</v>
      </c>
      <c r="F6" s="164" t="e">
        <f ca="1">COUNTIFS(Table2[Level of Review Required],"*"&amp;$AC$2&amp;"*",Table2[Date Notified (Adjusted)],"&gt;="&amp;F$2,Table2[Date Notified (Adjusted)],"&lt;"&amp;G$2,Table2[what is wrong],"*Decision Rev before DNAdj*",Table2[Calculated Location],"*"&amp;$D6&amp;"*")/COUNTIFS(Table2[Level of Review Required],"*"&amp;$AC$2&amp;"*",Table2[Date Notified (Adjusted)],"&gt;="&amp;F$2,Table2[Date Notified (Adjusted)],"&lt;"&amp;G$2,Table2[Calculated Location],"*"&amp;$D6&amp;"*")</f>
        <v>#DIV/0!</v>
      </c>
      <c r="G6" s="164" t="e">
        <f ca="1">COUNTIFS(Table2[Level of Review Required],"*"&amp;$AC$2&amp;"*",Table2[Date Notified (Adjusted)],"&gt;="&amp;G$2,Table2[Date Notified (Adjusted)],"&lt;"&amp;H$2,Table2[what is wrong],"*Decision Rev before DNAdj*",Table2[Calculated Location],"*"&amp;$D6&amp;"*")/COUNTIFS(Table2[Level of Review Required],"*"&amp;$AC$2&amp;"*",Table2[Date Notified (Adjusted)],"&gt;="&amp;G$2,Table2[Date Notified (Adjusted)],"&lt;"&amp;H$2,Table2[Calculated Location],"*"&amp;$D6&amp;"*")</f>
        <v>#DIV/0!</v>
      </c>
      <c r="H6" s="164" t="e">
        <f ca="1">COUNTIFS(Table2[Level of Review Required],"*"&amp;$AC$2&amp;"*",Table2[Date Notified (Adjusted)],"&gt;="&amp;H$2,Table2[Date Notified (Adjusted)],"&lt;"&amp;I$2,Table2[what is wrong],"*Decision Rev before DNAdj*",Table2[Calculated Location],"*"&amp;$D6&amp;"*")/COUNTIFS(Table2[Level of Review Required],"*"&amp;$AC$2&amp;"*",Table2[Date Notified (Adjusted)],"&gt;="&amp;H$2,Table2[Date Notified (Adjusted)],"&lt;"&amp;I$2,Table2[Calculated Location],"*"&amp;$D6&amp;"*")</f>
        <v>#DIV/0!</v>
      </c>
      <c r="I6" s="164" t="e">
        <f ca="1">COUNTIFS(Table2[Level of Review Required],"*"&amp;$AC$2&amp;"*",Table2[Date Notified (Adjusted)],"&gt;="&amp;I$2,Table2[Date Notified (Adjusted)],"&lt;"&amp;J$2,Table2[what is wrong],"*Decision Rev before DNAdj*",Table2[Calculated Location],"*"&amp;$D6&amp;"*")/COUNTIFS(Table2[Level of Review Required],"*"&amp;$AC$2&amp;"*",Table2[Date Notified (Adjusted)],"&gt;="&amp;I$2,Table2[Date Notified (Adjusted)],"&lt;"&amp;J$2,Table2[Calculated Location],"*"&amp;$D6&amp;"*")</f>
        <v>#DIV/0!</v>
      </c>
      <c r="J6" s="164" t="e">
        <f ca="1">COUNTIFS(Table2[Level of Review Required],"*"&amp;$AC$2&amp;"*",Table2[Date Notified (Adjusted)],"&gt;="&amp;J$2,Table2[Date Notified (Adjusted)],"&lt;"&amp;K$2,Table2[what is wrong],"*Decision Rev before DNAdj*",Table2[Calculated Location],"*"&amp;$D6&amp;"*")/COUNTIFS(Table2[Level of Review Required],"*"&amp;$AC$2&amp;"*",Table2[Date Notified (Adjusted)],"&gt;="&amp;J$2,Table2[Date Notified (Adjusted)],"&lt;"&amp;K$2,Table2[Calculated Location],"*"&amp;$D6&amp;"*")</f>
        <v>#DIV/0!</v>
      </c>
      <c r="K6" s="164" t="e">
        <f ca="1">COUNTIFS(Table2[Level of Review Required],"*"&amp;$AC$2&amp;"*",Table2[Date Notified (Adjusted)],"&gt;="&amp;K$2,Table2[Date Notified (Adjusted)],"&lt;"&amp;L$2,Table2[what is wrong],"*Decision Rev before DNAdj*",Table2[Calculated Location],"*"&amp;$D6&amp;"*")/COUNTIFS(Table2[Level of Review Required],"*"&amp;$AC$2&amp;"*",Table2[Date Notified (Adjusted)],"&gt;="&amp;K$2,Table2[Date Notified (Adjusted)],"&lt;"&amp;L$2,Table2[Calculated Location],"*"&amp;$D6&amp;"*")</f>
        <v>#DIV/0!</v>
      </c>
      <c r="L6" s="164" t="e">
        <f ca="1">COUNTIFS(Table2[Level of Review Required],"*"&amp;$AC$2&amp;"*",Table2[Date Notified (Adjusted)],"&gt;="&amp;L$2,Table2[Date Notified (Adjusted)],"&lt;"&amp;M$2,Table2[what is wrong],"*Decision Rev before DNAdj*",Table2[Calculated Location],"*"&amp;$D6&amp;"*")/COUNTIFS(Table2[Level of Review Required],"*"&amp;$AC$2&amp;"*",Table2[Date Notified (Adjusted)],"&gt;="&amp;L$2,Table2[Date Notified (Adjusted)],"&lt;"&amp;M$2,Table2[Calculated Location],"*"&amp;$D6&amp;"*")</f>
        <v>#DIV/0!</v>
      </c>
      <c r="M6" s="164" t="e">
        <f ca="1">COUNTIFS(Table2[Level of Review Required],"*"&amp;$AC$2&amp;"*",Table2[Date Notified (Adjusted)],"&gt;="&amp;M$2,Table2[Date Notified (Adjusted)],"&lt;"&amp;N$2,Table2[what is wrong],"*Decision Rev before DNAdj*",Table2[Calculated Location],"*"&amp;$D6&amp;"*")/COUNTIFS(Table2[Level of Review Required],"*"&amp;$AC$2&amp;"*",Table2[Date Notified (Adjusted)],"&gt;="&amp;M$2,Table2[Date Notified (Adjusted)],"&lt;"&amp;N$2,Table2[Calculated Location],"*"&amp;$D6&amp;"*")</f>
        <v>#DIV/0!</v>
      </c>
      <c r="N6" s="164" t="e">
        <f ca="1">COUNTIFS(Table2[Level of Review Required],"*"&amp;$AC$2&amp;"*",Table2[Date Notified (Adjusted)],"&gt;="&amp;N$2,Table2[Date Notified (Adjusted)],"&lt;"&amp;O$2,Table2[what is wrong],"*Decision Rev before DNAdj*",Table2[Calculated Location],"*"&amp;$D6&amp;"*")/COUNTIFS(Table2[Level of Review Required],"*"&amp;$AC$2&amp;"*",Table2[Date Notified (Adjusted)],"&gt;="&amp;N$2,Table2[Date Notified (Adjusted)],"&lt;"&amp;O$2,Table2[Calculated Location],"*"&amp;$D6&amp;"*")</f>
        <v>#DIV/0!</v>
      </c>
      <c r="O6" s="164" t="e">
        <f ca="1">COUNTIFS(Table2[Level of Review Required],"*"&amp;$AC$2&amp;"*",Table2[Date Notified (Adjusted)],"&gt;="&amp;O$2,Table2[Date Notified (Adjusted)],"&lt;"&amp;P$2,Table2[what is wrong],"*Decision Rev before DNAdj*",Table2[Calculated Location],"*"&amp;$D6&amp;"*")/COUNTIFS(Table2[Level of Review Required],"*"&amp;$AC$2&amp;"*",Table2[Date Notified (Adjusted)],"&gt;="&amp;O$2,Table2[Date Notified (Adjusted)],"&lt;"&amp;P$2,Table2[Calculated Location],"*"&amp;$D6&amp;"*")</f>
        <v>#DIV/0!</v>
      </c>
      <c r="P6" s="164" t="e">
        <f ca="1">COUNTIFS(Table2[Level of Review Required],"*"&amp;$AC$2&amp;"*",Table2[Date Notified (Adjusted)],"&gt;="&amp;P$2,Table2[Date Notified (Adjusted)],"&lt;"&amp;Q$2,Table2[what is wrong],"*Decision Rev before DNAdj*",Table2[Calculated Location],"*"&amp;$D6&amp;"*")/COUNTIFS(Table2[Level of Review Required],"*"&amp;$AC$2&amp;"*",Table2[Date Notified (Adjusted)],"&gt;="&amp;P$2,Table2[Date Notified (Adjusted)],"&lt;"&amp;Q$2,Table2[Calculated Location],"*"&amp;$D6&amp;"*")</f>
        <v>#DIV/0!</v>
      </c>
      <c r="Q6" s="164" t="e">
        <f ca="1">COUNTIFS(Table2[Level of Review Required],"*"&amp;$AC$2&amp;"*",Table2[Date Notified (Adjusted)],"&gt;="&amp;Q$2,Table2[Date Notified (Adjusted)],"&lt;"&amp;R$2,Table2[what is wrong],"*Decision Rev before DNAdj*",Table2[Calculated Location],"*"&amp;$D6&amp;"*")/COUNTIFS(Table2[Level of Review Required],"*"&amp;$AC$2&amp;"*",Table2[Date Notified (Adjusted)],"&gt;="&amp;Q$2,Table2[Date Notified (Adjusted)],"&lt;"&amp;R$2,Table2[Calculated Location],"*"&amp;$D6&amp;"*")</f>
        <v>#DIV/0!</v>
      </c>
      <c r="R6" s="164" t="e">
        <f ca="1">COUNTIFS(Table2[Level of Review Required],"*"&amp;$AC$2&amp;"*",Table2[Date Notified (Adjusted)],"&gt;="&amp;R$2,Table2[Date Notified (Adjusted)],"&lt;"&amp;S$2,Table2[what is wrong],"*Decision Rev before DNAdj*",Table2[Calculated Location],"*"&amp;$D6&amp;"*")/COUNTIFS(Table2[Level of Review Required],"*"&amp;$AC$2&amp;"*",Table2[Date Notified (Adjusted)],"&gt;="&amp;R$2,Table2[Date Notified (Adjusted)],"&lt;"&amp;S$2,Table2[Calculated Location],"*"&amp;$D6&amp;"*")</f>
        <v>#DIV/0!</v>
      </c>
      <c r="S6" s="164" t="e">
        <f ca="1">COUNTIFS(Table2[Level of Review Required],"*"&amp;$AC$2&amp;"*",Table2[Date Notified (Adjusted)],"&gt;="&amp;S$2,Table2[Date Notified (Adjusted)],"&lt;"&amp;T$2,Table2[what is wrong],"*Decision Rev before DNAdj*",Table2[Calculated Location],"*"&amp;$D6&amp;"*")/COUNTIFS(Table2[Level of Review Required],"*"&amp;$AC$2&amp;"*",Table2[Date Notified (Adjusted)],"&gt;="&amp;S$2,Table2[Date Notified (Adjusted)],"&lt;"&amp;T$2,Table2[Calculated Location],"*"&amp;$D6&amp;"*")</f>
        <v>#DIV/0!</v>
      </c>
      <c r="T6" s="164" t="e">
        <f ca="1">COUNTIFS(Table2[Level of Review Required],"*"&amp;$AC$2&amp;"*",Table2[Date Notified (Adjusted)],"&gt;="&amp;T$2,Table2[Date Notified (Adjusted)],"&lt;"&amp;U$2,Table2[what is wrong],"*Decision Rev before DNAdj*",Table2[Calculated Location],"*"&amp;$D6&amp;"*")/COUNTIFS(Table2[Level of Review Required],"*"&amp;$AC$2&amp;"*",Table2[Date Notified (Adjusted)],"&gt;="&amp;T$2,Table2[Date Notified (Adjusted)],"&lt;"&amp;U$2,Table2[Calculated Location],"*"&amp;$D6&amp;"*")</f>
        <v>#DIV/0!</v>
      </c>
      <c r="U6" s="161"/>
      <c r="V6" s="161"/>
      <c r="W6" s="228">
        <f ca="1">COUNTIFS(Table2[Level of Review Required],"*"&amp;$AC$2&amp;"*",Table2[Date Notified (Adjusted)],"&gt;="&amp;E$2,Table2[Date Notified (Adjusted)],"&lt;"&amp;U$2,Table2[Calculated Location],"*"&amp;$D6&amp;"*",Table2[what is wrong],"*Decision Rev before DNAdj*")</f>
        <v>0</v>
      </c>
      <c r="X6" s="229" t="e">
        <f t="shared" ca="1" si="1"/>
        <v>#DIV/0!</v>
      </c>
      <c r="Y6" s="237">
        <f ca="1">COUNTIFS(Table2[Level of Review Required],"*"&amp;$AC$2&amp;"*",Table2[Date Notified (Adjusted)],"&gt;="&amp;E$2,Table2[Date Notified (Adjusted)],"&lt;"&amp;U$2,Table2[Calculated Location],"*"&amp;$D6&amp;"*")</f>
        <v>0</v>
      </c>
    </row>
    <row r="7" spans="2:29" x14ac:dyDescent="0.25">
      <c r="B7" s="222" t="s">
        <v>259</v>
      </c>
      <c r="C7" s="161"/>
      <c r="D7" s="162" t="s">
        <v>122</v>
      </c>
      <c r="E7" s="163" t="e">
        <f ca="1">COUNTIFS(Table2[Level of Review Required],"*"&amp;$AC$2&amp;"*",Table2[Date Notified (Adjusted)],"&gt;="&amp;E$2,Table2[Date Notified (Adjusted)],"&lt;"&amp;F$2,Table2[what is wrong],"*Decision Rev before DNAdj*",Table2[Calculated Location],"*"&amp;$D7&amp;"*")/COUNTIFS(Table2[Level of Review Required],"*"&amp;$AC$2&amp;"*",Table2[Date Notified (Adjusted)],"&gt;="&amp;E$2,Table2[Date Notified (Adjusted)],"&lt;"&amp;F$2,Table2[Calculated Location],"*"&amp;$D7&amp;"*")</f>
        <v>#DIV/0!</v>
      </c>
      <c r="F7" s="164" t="e">
        <f ca="1">COUNTIFS(Table2[Level of Review Required],"*"&amp;$AC$2&amp;"*",Table2[Date Notified (Adjusted)],"&gt;="&amp;F$2,Table2[Date Notified (Adjusted)],"&lt;"&amp;G$2,Table2[what is wrong],"*Decision Rev before DNAdj*",Table2[Calculated Location],"*"&amp;$D7&amp;"*")/COUNTIFS(Table2[Level of Review Required],"*"&amp;$AC$2&amp;"*",Table2[Date Notified (Adjusted)],"&gt;="&amp;F$2,Table2[Date Notified (Adjusted)],"&lt;"&amp;G$2,Table2[Calculated Location],"*"&amp;$D7&amp;"*")</f>
        <v>#DIV/0!</v>
      </c>
      <c r="G7" s="164" t="e">
        <f ca="1">COUNTIFS(Table2[Level of Review Required],"*"&amp;$AC$2&amp;"*",Table2[Date Notified (Adjusted)],"&gt;="&amp;G$2,Table2[Date Notified (Adjusted)],"&lt;"&amp;H$2,Table2[what is wrong],"*Decision Rev before DNAdj*",Table2[Calculated Location],"*"&amp;$D7&amp;"*")/COUNTIFS(Table2[Level of Review Required],"*"&amp;$AC$2&amp;"*",Table2[Date Notified (Adjusted)],"&gt;="&amp;G$2,Table2[Date Notified (Adjusted)],"&lt;"&amp;H$2,Table2[Calculated Location],"*"&amp;$D7&amp;"*")</f>
        <v>#DIV/0!</v>
      </c>
      <c r="H7" s="164" t="e">
        <f ca="1">COUNTIFS(Table2[Level of Review Required],"*"&amp;$AC$2&amp;"*",Table2[Date Notified (Adjusted)],"&gt;="&amp;H$2,Table2[Date Notified (Adjusted)],"&lt;"&amp;I$2,Table2[what is wrong],"*Decision Rev before DNAdj*",Table2[Calculated Location],"*"&amp;$D7&amp;"*")/COUNTIFS(Table2[Level of Review Required],"*"&amp;$AC$2&amp;"*",Table2[Date Notified (Adjusted)],"&gt;="&amp;H$2,Table2[Date Notified (Adjusted)],"&lt;"&amp;I$2,Table2[Calculated Location],"*"&amp;$D7&amp;"*")</f>
        <v>#DIV/0!</v>
      </c>
      <c r="I7" s="164" t="e">
        <f ca="1">COUNTIFS(Table2[Level of Review Required],"*"&amp;$AC$2&amp;"*",Table2[Date Notified (Adjusted)],"&gt;="&amp;I$2,Table2[Date Notified (Adjusted)],"&lt;"&amp;J$2,Table2[what is wrong],"*Decision Rev before DNAdj*",Table2[Calculated Location],"*"&amp;$D7&amp;"*")/COUNTIFS(Table2[Level of Review Required],"*"&amp;$AC$2&amp;"*",Table2[Date Notified (Adjusted)],"&gt;="&amp;I$2,Table2[Date Notified (Adjusted)],"&lt;"&amp;J$2,Table2[Calculated Location],"*"&amp;$D7&amp;"*")</f>
        <v>#DIV/0!</v>
      </c>
      <c r="J7" s="164" t="e">
        <f ca="1">COUNTIFS(Table2[Level of Review Required],"*"&amp;$AC$2&amp;"*",Table2[Date Notified (Adjusted)],"&gt;="&amp;J$2,Table2[Date Notified (Adjusted)],"&lt;"&amp;K$2,Table2[what is wrong],"*Decision Rev before DNAdj*",Table2[Calculated Location],"*"&amp;$D7&amp;"*")/COUNTIFS(Table2[Level of Review Required],"*"&amp;$AC$2&amp;"*",Table2[Date Notified (Adjusted)],"&gt;="&amp;J$2,Table2[Date Notified (Adjusted)],"&lt;"&amp;K$2,Table2[Calculated Location],"*"&amp;$D7&amp;"*")</f>
        <v>#DIV/0!</v>
      </c>
      <c r="K7" s="164" t="e">
        <f ca="1">COUNTIFS(Table2[Level of Review Required],"*"&amp;$AC$2&amp;"*",Table2[Date Notified (Adjusted)],"&gt;="&amp;K$2,Table2[Date Notified (Adjusted)],"&lt;"&amp;L$2,Table2[what is wrong],"*Decision Rev before DNAdj*",Table2[Calculated Location],"*"&amp;$D7&amp;"*")/COUNTIFS(Table2[Level of Review Required],"*"&amp;$AC$2&amp;"*",Table2[Date Notified (Adjusted)],"&gt;="&amp;K$2,Table2[Date Notified (Adjusted)],"&lt;"&amp;L$2,Table2[Calculated Location],"*"&amp;$D7&amp;"*")</f>
        <v>#DIV/0!</v>
      </c>
      <c r="L7" s="164" t="e">
        <f ca="1">COUNTIFS(Table2[Level of Review Required],"*"&amp;$AC$2&amp;"*",Table2[Date Notified (Adjusted)],"&gt;="&amp;L$2,Table2[Date Notified (Adjusted)],"&lt;"&amp;M$2,Table2[what is wrong],"*Decision Rev before DNAdj*",Table2[Calculated Location],"*"&amp;$D7&amp;"*")/COUNTIFS(Table2[Level of Review Required],"*"&amp;$AC$2&amp;"*",Table2[Date Notified (Adjusted)],"&gt;="&amp;L$2,Table2[Date Notified (Adjusted)],"&lt;"&amp;M$2,Table2[Calculated Location],"*"&amp;$D7&amp;"*")</f>
        <v>#DIV/0!</v>
      </c>
      <c r="M7" s="164" t="e">
        <f ca="1">COUNTIFS(Table2[Level of Review Required],"*"&amp;$AC$2&amp;"*",Table2[Date Notified (Adjusted)],"&gt;="&amp;M$2,Table2[Date Notified (Adjusted)],"&lt;"&amp;N$2,Table2[what is wrong],"*Decision Rev before DNAdj*",Table2[Calculated Location],"*"&amp;$D7&amp;"*")/COUNTIFS(Table2[Level of Review Required],"*"&amp;$AC$2&amp;"*",Table2[Date Notified (Adjusted)],"&gt;="&amp;M$2,Table2[Date Notified (Adjusted)],"&lt;"&amp;N$2,Table2[Calculated Location],"*"&amp;$D7&amp;"*")</f>
        <v>#DIV/0!</v>
      </c>
      <c r="N7" s="164" t="e">
        <f ca="1">COUNTIFS(Table2[Level of Review Required],"*"&amp;$AC$2&amp;"*",Table2[Date Notified (Adjusted)],"&gt;="&amp;N$2,Table2[Date Notified (Adjusted)],"&lt;"&amp;O$2,Table2[what is wrong],"*Decision Rev before DNAdj*",Table2[Calculated Location],"*"&amp;$D7&amp;"*")/COUNTIFS(Table2[Level of Review Required],"*"&amp;$AC$2&amp;"*",Table2[Date Notified (Adjusted)],"&gt;="&amp;N$2,Table2[Date Notified (Adjusted)],"&lt;"&amp;O$2,Table2[Calculated Location],"*"&amp;$D7&amp;"*")</f>
        <v>#DIV/0!</v>
      </c>
      <c r="O7" s="164" t="e">
        <f ca="1">COUNTIFS(Table2[Level of Review Required],"*"&amp;$AC$2&amp;"*",Table2[Date Notified (Adjusted)],"&gt;="&amp;O$2,Table2[Date Notified (Adjusted)],"&lt;"&amp;P$2,Table2[what is wrong],"*Decision Rev before DNAdj*",Table2[Calculated Location],"*"&amp;$D7&amp;"*")/COUNTIFS(Table2[Level of Review Required],"*"&amp;$AC$2&amp;"*",Table2[Date Notified (Adjusted)],"&gt;="&amp;O$2,Table2[Date Notified (Adjusted)],"&lt;"&amp;P$2,Table2[Calculated Location],"*"&amp;$D7&amp;"*")</f>
        <v>#DIV/0!</v>
      </c>
      <c r="P7" s="164" t="e">
        <f ca="1">COUNTIFS(Table2[Level of Review Required],"*"&amp;$AC$2&amp;"*",Table2[Date Notified (Adjusted)],"&gt;="&amp;P$2,Table2[Date Notified (Adjusted)],"&lt;"&amp;Q$2,Table2[what is wrong],"*Decision Rev before DNAdj*",Table2[Calculated Location],"*"&amp;$D7&amp;"*")/COUNTIFS(Table2[Level of Review Required],"*"&amp;$AC$2&amp;"*",Table2[Date Notified (Adjusted)],"&gt;="&amp;P$2,Table2[Date Notified (Adjusted)],"&lt;"&amp;Q$2,Table2[Calculated Location],"*"&amp;$D7&amp;"*")</f>
        <v>#DIV/0!</v>
      </c>
      <c r="Q7" s="164" t="e">
        <f ca="1">COUNTIFS(Table2[Level of Review Required],"*"&amp;$AC$2&amp;"*",Table2[Date Notified (Adjusted)],"&gt;="&amp;Q$2,Table2[Date Notified (Adjusted)],"&lt;"&amp;R$2,Table2[what is wrong],"*Decision Rev before DNAdj*",Table2[Calculated Location],"*"&amp;$D7&amp;"*")/COUNTIFS(Table2[Level of Review Required],"*"&amp;$AC$2&amp;"*",Table2[Date Notified (Adjusted)],"&gt;="&amp;Q$2,Table2[Date Notified (Adjusted)],"&lt;"&amp;R$2,Table2[Calculated Location],"*"&amp;$D7&amp;"*")</f>
        <v>#DIV/0!</v>
      </c>
      <c r="R7" s="164" t="e">
        <f ca="1">COUNTIFS(Table2[Level of Review Required],"*"&amp;$AC$2&amp;"*",Table2[Date Notified (Adjusted)],"&gt;="&amp;R$2,Table2[Date Notified (Adjusted)],"&lt;"&amp;S$2,Table2[what is wrong],"*Decision Rev before DNAdj*",Table2[Calculated Location],"*"&amp;$D7&amp;"*")/COUNTIFS(Table2[Level of Review Required],"*"&amp;$AC$2&amp;"*",Table2[Date Notified (Adjusted)],"&gt;="&amp;R$2,Table2[Date Notified (Adjusted)],"&lt;"&amp;S$2,Table2[Calculated Location],"*"&amp;$D7&amp;"*")</f>
        <v>#DIV/0!</v>
      </c>
      <c r="S7" s="164" t="e">
        <f ca="1">COUNTIFS(Table2[Level of Review Required],"*"&amp;$AC$2&amp;"*",Table2[Date Notified (Adjusted)],"&gt;="&amp;S$2,Table2[Date Notified (Adjusted)],"&lt;"&amp;T$2,Table2[what is wrong],"*Decision Rev before DNAdj*",Table2[Calculated Location],"*"&amp;$D7&amp;"*")/COUNTIFS(Table2[Level of Review Required],"*"&amp;$AC$2&amp;"*",Table2[Date Notified (Adjusted)],"&gt;="&amp;S$2,Table2[Date Notified (Adjusted)],"&lt;"&amp;T$2,Table2[Calculated Location],"*"&amp;$D7&amp;"*")</f>
        <v>#DIV/0!</v>
      </c>
      <c r="T7" s="164" t="e">
        <f ca="1">COUNTIFS(Table2[Level of Review Required],"*"&amp;$AC$2&amp;"*",Table2[Date Notified (Adjusted)],"&gt;="&amp;T$2,Table2[Date Notified (Adjusted)],"&lt;"&amp;U$2,Table2[what is wrong],"*Decision Rev before DNAdj*",Table2[Calculated Location],"*"&amp;$D7&amp;"*")/COUNTIFS(Table2[Level of Review Required],"*"&amp;$AC$2&amp;"*",Table2[Date Notified (Adjusted)],"&gt;="&amp;T$2,Table2[Date Notified (Adjusted)],"&lt;"&amp;U$2,Table2[Calculated Location],"*"&amp;$D7&amp;"*")</f>
        <v>#DIV/0!</v>
      </c>
      <c r="U7" s="165"/>
      <c r="V7" s="161"/>
      <c r="W7" s="228">
        <f ca="1">COUNTIFS(Table2[Level of Review Required],"*"&amp;$AC$2&amp;"*",Table2[Date Notified (Adjusted)],"&gt;="&amp;E$2,Table2[Date Notified (Adjusted)],"&lt;"&amp;U$2,Table2[Calculated Location],"*"&amp;$D7&amp;"*",Table2[what is wrong],"*Decision Rev before DNAdj*")</f>
        <v>0</v>
      </c>
      <c r="X7" s="229" t="e">
        <f t="shared" ca="1" si="1"/>
        <v>#DIV/0!</v>
      </c>
      <c r="Y7" s="237">
        <f ca="1">COUNTIFS(Table2[Level of Review Required],"*"&amp;$AC$2&amp;"*",Table2[Date Notified (Adjusted)],"&gt;="&amp;E$2,Table2[Date Notified (Adjusted)],"&lt;"&amp;U$2,Table2[Calculated Location],"*"&amp;$D7&amp;"*")</f>
        <v>0</v>
      </c>
    </row>
    <row r="8" spans="2:29" x14ac:dyDescent="0.25">
      <c r="B8" s="222" t="s">
        <v>260</v>
      </c>
      <c r="C8" s="161"/>
      <c r="D8" s="162" t="s">
        <v>123</v>
      </c>
      <c r="E8" s="163" t="e">
        <f ca="1">COUNTIFS(Table2[Level of Review Required],"*"&amp;$AC$2&amp;"*",Table2[Date Notified (Adjusted)],"&gt;="&amp;E$2,Table2[Date Notified (Adjusted)],"&lt;"&amp;F$2,Table2[what is wrong],"*Decision Rev before DNAdj*",Table2[Calculated Location],"*"&amp;$D8&amp;"*")/COUNTIFS(Table2[Level of Review Required],"*"&amp;$AC$2&amp;"*",Table2[Date Notified (Adjusted)],"&gt;="&amp;E$2,Table2[Date Notified (Adjusted)],"&lt;"&amp;F$2,Table2[Calculated Location],"*"&amp;$D8&amp;"*")</f>
        <v>#DIV/0!</v>
      </c>
      <c r="F8" s="164" t="e">
        <f ca="1">COUNTIFS(Table2[Level of Review Required],"*"&amp;$AC$2&amp;"*",Table2[Date Notified (Adjusted)],"&gt;="&amp;F$2,Table2[Date Notified (Adjusted)],"&lt;"&amp;G$2,Table2[what is wrong],"*Decision Rev before DNAdj*",Table2[Calculated Location],"*"&amp;$D8&amp;"*")/COUNTIFS(Table2[Level of Review Required],"*"&amp;$AC$2&amp;"*",Table2[Date Notified (Adjusted)],"&gt;="&amp;F$2,Table2[Date Notified (Adjusted)],"&lt;"&amp;G$2,Table2[Calculated Location],"*"&amp;$D8&amp;"*")</f>
        <v>#DIV/0!</v>
      </c>
      <c r="G8" s="164" t="e">
        <f ca="1">COUNTIFS(Table2[Level of Review Required],"*"&amp;$AC$2&amp;"*",Table2[Date Notified (Adjusted)],"&gt;="&amp;G$2,Table2[Date Notified (Adjusted)],"&lt;"&amp;H$2,Table2[what is wrong],"*Decision Rev before DNAdj*",Table2[Calculated Location],"*"&amp;$D8&amp;"*")/COUNTIFS(Table2[Level of Review Required],"*"&amp;$AC$2&amp;"*",Table2[Date Notified (Adjusted)],"&gt;="&amp;G$2,Table2[Date Notified (Adjusted)],"&lt;"&amp;H$2,Table2[Calculated Location],"*"&amp;$D8&amp;"*")</f>
        <v>#DIV/0!</v>
      </c>
      <c r="H8" s="164" t="e">
        <f ca="1">COUNTIFS(Table2[Level of Review Required],"*"&amp;$AC$2&amp;"*",Table2[Date Notified (Adjusted)],"&gt;="&amp;H$2,Table2[Date Notified (Adjusted)],"&lt;"&amp;I$2,Table2[what is wrong],"*Decision Rev before DNAdj*",Table2[Calculated Location],"*"&amp;$D8&amp;"*")/COUNTIFS(Table2[Level of Review Required],"*"&amp;$AC$2&amp;"*",Table2[Date Notified (Adjusted)],"&gt;="&amp;H$2,Table2[Date Notified (Adjusted)],"&lt;"&amp;I$2,Table2[Calculated Location],"*"&amp;$D8&amp;"*")</f>
        <v>#DIV/0!</v>
      </c>
      <c r="I8" s="164" t="e">
        <f ca="1">COUNTIFS(Table2[Level of Review Required],"*"&amp;$AC$2&amp;"*",Table2[Date Notified (Adjusted)],"&gt;="&amp;I$2,Table2[Date Notified (Adjusted)],"&lt;"&amp;J$2,Table2[what is wrong],"*Decision Rev before DNAdj*",Table2[Calculated Location],"*"&amp;$D8&amp;"*")/COUNTIFS(Table2[Level of Review Required],"*"&amp;$AC$2&amp;"*",Table2[Date Notified (Adjusted)],"&gt;="&amp;I$2,Table2[Date Notified (Adjusted)],"&lt;"&amp;J$2,Table2[Calculated Location],"*"&amp;$D8&amp;"*")</f>
        <v>#DIV/0!</v>
      </c>
      <c r="J8" s="164" t="e">
        <f ca="1">COUNTIFS(Table2[Level of Review Required],"*"&amp;$AC$2&amp;"*",Table2[Date Notified (Adjusted)],"&gt;="&amp;J$2,Table2[Date Notified (Adjusted)],"&lt;"&amp;K$2,Table2[what is wrong],"*Decision Rev before DNAdj*",Table2[Calculated Location],"*"&amp;$D8&amp;"*")/COUNTIFS(Table2[Level of Review Required],"*"&amp;$AC$2&amp;"*",Table2[Date Notified (Adjusted)],"&gt;="&amp;J$2,Table2[Date Notified (Adjusted)],"&lt;"&amp;K$2,Table2[Calculated Location],"*"&amp;$D8&amp;"*")</f>
        <v>#DIV/0!</v>
      </c>
      <c r="K8" s="164" t="e">
        <f ca="1">COUNTIFS(Table2[Level of Review Required],"*"&amp;$AC$2&amp;"*",Table2[Date Notified (Adjusted)],"&gt;="&amp;K$2,Table2[Date Notified (Adjusted)],"&lt;"&amp;L$2,Table2[what is wrong],"*Decision Rev before DNAdj*",Table2[Calculated Location],"*"&amp;$D8&amp;"*")/COUNTIFS(Table2[Level of Review Required],"*"&amp;$AC$2&amp;"*",Table2[Date Notified (Adjusted)],"&gt;="&amp;K$2,Table2[Date Notified (Adjusted)],"&lt;"&amp;L$2,Table2[Calculated Location],"*"&amp;$D8&amp;"*")</f>
        <v>#DIV/0!</v>
      </c>
      <c r="L8" s="164" t="e">
        <f ca="1">COUNTIFS(Table2[Level of Review Required],"*"&amp;$AC$2&amp;"*",Table2[Date Notified (Adjusted)],"&gt;="&amp;L$2,Table2[Date Notified (Adjusted)],"&lt;"&amp;M$2,Table2[what is wrong],"*Decision Rev before DNAdj*",Table2[Calculated Location],"*"&amp;$D8&amp;"*")/COUNTIFS(Table2[Level of Review Required],"*"&amp;$AC$2&amp;"*",Table2[Date Notified (Adjusted)],"&gt;="&amp;L$2,Table2[Date Notified (Adjusted)],"&lt;"&amp;M$2,Table2[Calculated Location],"*"&amp;$D8&amp;"*")</f>
        <v>#DIV/0!</v>
      </c>
      <c r="M8" s="164" t="e">
        <f ca="1">COUNTIFS(Table2[Level of Review Required],"*"&amp;$AC$2&amp;"*",Table2[Date Notified (Adjusted)],"&gt;="&amp;M$2,Table2[Date Notified (Adjusted)],"&lt;"&amp;N$2,Table2[what is wrong],"*Decision Rev before DNAdj*",Table2[Calculated Location],"*"&amp;$D8&amp;"*")/COUNTIFS(Table2[Level of Review Required],"*"&amp;$AC$2&amp;"*",Table2[Date Notified (Adjusted)],"&gt;="&amp;M$2,Table2[Date Notified (Adjusted)],"&lt;"&amp;N$2,Table2[Calculated Location],"*"&amp;$D8&amp;"*")</f>
        <v>#DIV/0!</v>
      </c>
      <c r="N8" s="164" t="e">
        <f ca="1">COUNTIFS(Table2[Level of Review Required],"*"&amp;$AC$2&amp;"*",Table2[Date Notified (Adjusted)],"&gt;="&amp;N$2,Table2[Date Notified (Adjusted)],"&lt;"&amp;O$2,Table2[what is wrong],"*Decision Rev before DNAdj*",Table2[Calculated Location],"*"&amp;$D8&amp;"*")/COUNTIFS(Table2[Level of Review Required],"*"&amp;$AC$2&amp;"*",Table2[Date Notified (Adjusted)],"&gt;="&amp;N$2,Table2[Date Notified (Adjusted)],"&lt;"&amp;O$2,Table2[Calculated Location],"*"&amp;$D8&amp;"*")</f>
        <v>#DIV/0!</v>
      </c>
      <c r="O8" s="164" t="e">
        <f ca="1">COUNTIFS(Table2[Level of Review Required],"*"&amp;$AC$2&amp;"*",Table2[Date Notified (Adjusted)],"&gt;="&amp;O$2,Table2[Date Notified (Adjusted)],"&lt;"&amp;P$2,Table2[what is wrong],"*Decision Rev before DNAdj*",Table2[Calculated Location],"*"&amp;$D8&amp;"*")/COUNTIFS(Table2[Level of Review Required],"*"&amp;$AC$2&amp;"*",Table2[Date Notified (Adjusted)],"&gt;="&amp;O$2,Table2[Date Notified (Adjusted)],"&lt;"&amp;P$2,Table2[Calculated Location],"*"&amp;$D8&amp;"*")</f>
        <v>#DIV/0!</v>
      </c>
      <c r="P8" s="164" t="e">
        <f ca="1">COUNTIFS(Table2[Level of Review Required],"*"&amp;$AC$2&amp;"*",Table2[Date Notified (Adjusted)],"&gt;="&amp;P$2,Table2[Date Notified (Adjusted)],"&lt;"&amp;Q$2,Table2[what is wrong],"*Decision Rev before DNAdj*",Table2[Calculated Location],"*"&amp;$D8&amp;"*")/COUNTIFS(Table2[Level of Review Required],"*"&amp;$AC$2&amp;"*",Table2[Date Notified (Adjusted)],"&gt;="&amp;P$2,Table2[Date Notified (Adjusted)],"&lt;"&amp;Q$2,Table2[Calculated Location],"*"&amp;$D8&amp;"*")</f>
        <v>#DIV/0!</v>
      </c>
      <c r="Q8" s="164" t="e">
        <f ca="1">COUNTIFS(Table2[Level of Review Required],"*"&amp;$AC$2&amp;"*",Table2[Date Notified (Adjusted)],"&gt;="&amp;Q$2,Table2[Date Notified (Adjusted)],"&lt;"&amp;R$2,Table2[what is wrong],"*Decision Rev before DNAdj*",Table2[Calculated Location],"*"&amp;$D8&amp;"*")/COUNTIFS(Table2[Level of Review Required],"*"&amp;$AC$2&amp;"*",Table2[Date Notified (Adjusted)],"&gt;="&amp;Q$2,Table2[Date Notified (Adjusted)],"&lt;"&amp;R$2,Table2[Calculated Location],"*"&amp;$D8&amp;"*")</f>
        <v>#DIV/0!</v>
      </c>
      <c r="R8" s="164" t="e">
        <f ca="1">COUNTIFS(Table2[Level of Review Required],"*"&amp;$AC$2&amp;"*",Table2[Date Notified (Adjusted)],"&gt;="&amp;R$2,Table2[Date Notified (Adjusted)],"&lt;"&amp;S$2,Table2[what is wrong],"*Decision Rev before DNAdj*",Table2[Calculated Location],"*"&amp;$D8&amp;"*")/COUNTIFS(Table2[Level of Review Required],"*"&amp;$AC$2&amp;"*",Table2[Date Notified (Adjusted)],"&gt;="&amp;R$2,Table2[Date Notified (Adjusted)],"&lt;"&amp;S$2,Table2[Calculated Location],"*"&amp;$D8&amp;"*")</f>
        <v>#DIV/0!</v>
      </c>
      <c r="S8" s="164" t="e">
        <f ca="1">COUNTIFS(Table2[Level of Review Required],"*"&amp;$AC$2&amp;"*",Table2[Date Notified (Adjusted)],"&gt;="&amp;S$2,Table2[Date Notified (Adjusted)],"&lt;"&amp;T$2,Table2[what is wrong],"*Decision Rev before DNAdj*",Table2[Calculated Location],"*"&amp;$D8&amp;"*")/COUNTIFS(Table2[Level of Review Required],"*"&amp;$AC$2&amp;"*",Table2[Date Notified (Adjusted)],"&gt;="&amp;S$2,Table2[Date Notified (Adjusted)],"&lt;"&amp;T$2,Table2[Calculated Location],"*"&amp;$D8&amp;"*")</f>
        <v>#DIV/0!</v>
      </c>
      <c r="T8" s="164" t="e">
        <f ca="1">COUNTIFS(Table2[Level of Review Required],"*"&amp;$AC$2&amp;"*",Table2[Date Notified (Adjusted)],"&gt;="&amp;T$2,Table2[Date Notified (Adjusted)],"&lt;"&amp;U$2,Table2[what is wrong],"*Decision Rev before DNAdj*",Table2[Calculated Location],"*"&amp;$D8&amp;"*")/COUNTIFS(Table2[Level of Review Required],"*"&amp;$AC$2&amp;"*",Table2[Date Notified (Adjusted)],"&gt;="&amp;T$2,Table2[Date Notified (Adjusted)],"&lt;"&amp;U$2,Table2[Calculated Location],"*"&amp;$D8&amp;"*")</f>
        <v>#DIV/0!</v>
      </c>
      <c r="U8" s="165"/>
      <c r="V8" s="161"/>
      <c r="W8" s="228">
        <f ca="1">COUNTIFS(Table2[Level of Review Required],"*"&amp;$AC$2&amp;"*",Table2[Date Notified (Adjusted)],"&gt;="&amp;E$2,Table2[Date Notified (Adjusted)],"&lt;"&amp;U$2,Table2[Calculated Location],"*"&amp;$D8&amp;"*",Table2[what is wrong],"*Decision Rev before DNAdj*")</f>
        <v>0</v>
      </c>
      <c r="X8" s="229" t="e">
        <f t="shared" ca="1" si="1"/>
        <v>#DIV/0!</v>
      </c>
      <c r="Y8" s="237">
        <f ca="1">COUNTIFS(Table2[Level of Review Required],"*"&amp;$AC$2&amp;"*",Table2[Date Notified (Adjusted)],"&gt;="&amp;E$2,Table2[Date Notified (Adjusted)],"&lt;"&amp;U$2,Table2[Calculated Location],"*"&amp;$D8&amp;"*")</f>
        <v>0</v>
      </c>
    </row>
    <row r="9" spans="2:29" x14ac:dyDescent="0.25">
      <c r="B9" s="222" t="s">
        <v>261</v>
      </c>
      <c r="C9" s="161"/>
      <c r="D9" s="162" t="s">
        <v>117</v>
      </c>
      <c r="E9" s="163" t="e">
        <f ca="1">COUNTIFS(Table2[Level of Review Required],"*"&amp;$AC$2&amp;"*",Table2[Date Notified (Adjusted)],"&gt;="&amp;E$2,Table2[Date Notified (Adjusted)],"&lt;"&amp;F$2,Table2[what is wrong],"*Decision Rev before DNAdj*",Table2[Calculated Location],"*"&amp;$D9&amp;"*")/COUNTIFS(Table2[Level of Review Required],"*"&amp;$AC$2&amp;"*",Table2[Date Notified (Adjusted)],"&gt;="&amp;E$2,Table2[Date Notified (Adjusted)],"&lt;"&amp;F$2,Table2[Calculated Location],"*"&amp;$D9&amp;"*")</f>
        <v>#DIV/0!</v>
      </c>
      <c r="F9" s="164" t="e">
        <f ca="1">COUNTIFS(Table2[Level of Review Required],"*"&amp;$AC$2&amp;"*",Table2[Date Notified (Adjusted)],"&gt;="&amp;F$2,Table2[Date Notified (Adjusted)],"&lt;"&amp;G$2,Table2[what is wrong],"*Decision Rev before DNAdj*",Table2[Calculated Location],"*"&amp;$D9&amp;"*")/COUNTIFS(Table2[Level of Review Required],"*"&amp;$AC$2&amp;"*",Table2[Date Notified (Adjusted)],"&gt;="&amp;F$2,Table2[Date Notified (Adjusted)],"&lt;"&amp;G$2,Table2[Calculated Location],"*"&amp;$D9&amp;"*")</f>
        <v>#DIV/0!</v>
      </c>
      <c r="G9" s="164" t="e">
        <f ca="1">COUNTIFS(Table2[Level of Review Required],"*"&amp;$AC$2&amp;"*",Table2[Date Notified (Adjusted)],"&gt;="&amp;G$2,Table2[Date Notified (Adjusted)],"&lt;"&amp;H$2,Table2[what is wrong],"*Decision Rev before DNAdj*",Table2[Calculated Location],"*"&amp;$D9&amp;"*")/COUNTIFS(Table2[Level of Review Required],"*"&amp;$AC$2&amp;"*",Table2[Date Notified (Adjusted)],"&gt;="&amp;G$2,Table2[Date Notified (Adjusted)],"&lt;"&amp;H$2,Table2[Calculated Location],"*"&amp;$D9&amp;"*")</f>
        <v>#DIV/0!</v>
      </c>
      <c r="H9" s="164" t="e">
        <f ca="1">COUNTIFS(Table2[Level of Review Required],"*"&amp;$AC$2&amp;"*",Table2[Date Notified (Adjusted)],"&gt;="&amp;H$2,Table2[Date Notified (Adjusted)],"&lt;"&amp;I$2,Table2[what is wrong],"*Decision Rev before DNAdj*",Table2[Calculated Location],"*"&amp;$D9&amp;"*")/COUNTIFS(Table2[Level of Review Required],"*"&amp;$AC$2&amp;"*",Table2[Date Notified (Adjusted)],"&gt;="&amp;H$2,Table2[Date Notified (Adjusted)],"&lt;"&amp;I$2,Table2[Calculated Location],"*"&amp;$D9&amp;"*")</f>
        <v>#DIV/0!</v>
      </c>
      <c r="I9" s="164" t="e">
        <f ca="1">COUNTIFS(Table2[Level of Review Required],"*"&amp;$AC$2&amp;"*",Table2[Date Notified (Adjusted)],"&gt;="&amp;I$2,Table2[Date Notified (Adjusted)],"&lt;"&amp;J$2,Table2[what is wrong],"*Decision Rev before DNAdj*",Table2[Calculated Location],"*"&amp;$D9&amp;"*")/COUNTIFS(Table2[Level of Review Required],"*"&amp;$AC$2&amp;"*",Table2[Date Notified (Adjusted)],"&gt;="&amp;I$2,Table2[Date Notified (Adjusted)],"&lt;"&amp;J$2,Table2[Calculated Location],"*"&amp;$D9&amp;"*")</f>
        <v>#DIV/0!</v>
      </c>
      <c r="J9" s="164" t="e">
        <f ca="1">COUNTIFS(Table2[Level of Review Required],"*"&amp;$AC$2&amp;"*",Table2[Date Notified (Adjusted)],"&gt;="&amp;J$2,Table2[Date Notified (Adjusted)],"&lt;"&amp;K$2,Table2[what is wrong],"*Decision Rev before DNAdj*",Table2[Calculated Location],"*"&amp;$D9&amp;"*")/COUNTIFS(Table2[Level of Review Required],"*"&amp;$AC$2&amp;"*",Table2[Date Notified (Adjusted)],"&gt;="&amp;J$2,Table2[Date Notified (Adjusted)],"&lt;"&amp;K$2,Table2[Calculated Location],"*"&amp;$D9&amp;"*")</f>
        <v>#DIV/0!</v>
      </c>
      <c r="K9" s="164" t="e">
        <f ca="1">COUNTIFS(Table2[Level of Review Required],"*"&amp;$AC$2&amp;"*",Table2[Date Notified (Adjusted)],"&gt;="&amp;K$2,Table2[Date Notified (Adjusted)],"&lt;"&amp;L$2,Table2[what is wrong],"*Decision Rev before DNAdj*",Table2[Calculated Location],"*"&amp;$D9&amp;"*")/COUNTIFS(Table2[Level of Review Required],"*"&amp;$AC$2&amp;"*",Table2[Date Notified (Adjusted)],"&gt;="&amp;K$2,Table2[Date Notified (Adjusted)],"&lt;"&amp;L$2,Table2[Calculated Location],"*"&amp;$D9&amp;"*")</f>
        <v>#DIV/0!</v>
      </c>
      <c r="L9" s="164" t="e">
        <f ca="1">COUNTIFS(Table2[Level of Review Required],"*"&amp;$AC$2&amp;"*",Table2[Date Notified (Adjusted)],"&gt;="&amp;L$2,Table2[Date Notified (Adjusted)],"&lt;"&amp;M$2,Table2[what is wrong],"*Decision Rev before DNAdj*",Table2[Calculated Location],"*"&amp;$D9&amp;"*")/COUNTIFS(Table2[Level of Review Required],"*"&amp;$AC$2&amp;"*",Table2[Date Notified (Adjusted)],"&gt;="&amp;L$2,Table2[Date Notified (Adjusted)],"&lt;"&amp;M$2,Table2[Calculated Location],"*"&amp;$D9&amp;"*")</f>
        <v>#DIV/0!</v>
      </c>
      <c r="M9" s="164" t="e">
        <f ca="1">COUNTIFS(Table2[Level of Review Required],"*"&amp;$AC$2&amp;"*",Table2[Date Notified (Adjusted)],"&gt;="&amp;M$2,Table2[Date Notified (Adjusted)],"&lt;"&amp;N$2,Table2[what is wrong],"*Decision Rev before DNAdj*",Table2[Calculated Location],"*"&amp;$D9&amp;"*")/COUNTIFS(Table2[Level of Review Required],"*"&amp;$AC$2&amp;"*",Table2[Date Notified (Adjusted)],"&gt;="&amp;M$2,Table2[Date Notified (Adjusted)],"&lt;"&amp;N$2,Table2[Calculated Location],"*"&amp;$D9&amp;"*")</f>
        <v>#DIV/0!</v>
      </c>
      <c r="N9" s="164" t="e">
        <f ca="1">COUNTIFS(Table2[Level of Review Required],"*"&amp;$AC$2&amp;"*",Table2[Date Notified (Adjusted)],"&gt;="&amp;N$2,Table2[Date Notified (Adjusted)],"&lt;"&amp;O$2,Table2[what is wrong],"*Decision Rev before DNAdj*",Table2[Calculated Location],"*"&amp;$D9&amp;"*")/COUNTIFS(Table2[Level of Review Required],"*"&amp;$AC$2&amp;"*",Table2[Date Notified (Adjusted)],"&gt;="&amp;N$2,Table2[Date Notified (Adjusted)],"&lt;"&amp;O$2,Table2[Calculated Location],"*"&amp;$D9&amp;"*")</f>
        <v>#DIV/0!</v>
      </c>
      <c r="O9" s="164" t="e">
        <f ca="1">COUNTIFS(Table2[Level of Review Required],"*"&amp;$AC$2&amp;"*",Table2[Date Notified (Adjusted)],"&gt;="&amp;O$2,Table2[Date Notified (Adjusted)],"&lt;"&amp;P$2,Table2[what is wrong],"*Decision Rev before DNAdj*",Table2[Calculated Location],"*"&amp;$D9&amp;"*")/COUNTIFS(Table2[Level of Review Required],"*"&amp;$AC$2&amp;"*",Table2[Date Notified (Adjusted)],"&gt;="&amp;O$2,Table2[Date Notified (Adjusted)],"&lt;"&amp;P$2,Table2[Calculated Location],"*"&amp;$D9&amp;"*")</f>
        <v>#DIV/0!</v>
      </c>
      <c r="P9" s="164" t="e">
        <f ca="1">COUNTIFS(Table2[Level of Review Required],"*"&amp;$AC$2&amp;"*",Table2[Date Notified (Adjusted)],"&gt;="&amp;P$2,Table2[Date Notified (Adjusted)],"&lt;"&amp;Q$2,Table2[what is wrong],"*Decision Rev before DNAdj*",Table2[Calculated Location],"*"&amp;$D9&amp;"*")/COUNTIFS(Table2[Level of Review Required],"*"&amp;$AC$2&amp;"*",Table2[Date Notified (Adjusted)],"&gt;="&amp;P$2,Table2[Date Notified (Adjusted)],"&lt;"&amp;Q$2,Table2[Calculated Location],"*"&amp;$D9&amp;"*")</f>
        <v>#DIV/0!</v>
      </c>
      <c r="Q9" s="164" t="e">
        <f ca="1">COUNTIFS(Table2[Level of Review Required],"*"&amp;$AC$2&amp;"*",Table2[Date Notified (Adjusted)],"&gt;="&amp;Q$2,Table2[Date Notified (Adjusted)],"&lt;"&amp;R$2,Table2[what is wrong],"*Decision Rev before DNAdj*",Table2[Calculated Location],"*"&amp;$D9&amp;"*")/COUNTIFS(Table2[Level of Review Required],"*"&amp;$AC$2&amp;"*",Table2[Date Notified (Adjusted)],"&gt;="&amp;Q$2,Table2[Date Notified (Adjusted)],"&lt;"&amp;R$2,Table2[Calculated Location],"*"&amp;$D9&amp;"*")</f>
        <v>#DIV/0!</v>
      </c>
      <c r="R9" s="164" t="e">
        <f ca="1">COUNTIFS(Table2[Level of Review Required],"*"&amp;$AC$2&amp;"*",Table2[Date Notified (Adjusted)],"&gt;="&amp;R$2,Table2[Date Notified (Adjusted)],"&lt;"&amp;S$2,Table2[what is wrong],"*Decision Rev before DNAdj*",Table2[Calculated Location],"*"&amp;$D9&amp;"*")/COUNTIFS(Table2[Level of Review Required],"*"&amp;$AC$2&amp;"*",Table2[Date Notified (Adjusted)],"&gt;="&amp;R$2,Table2[Date Notified (Adjusted)],"&lt;"&amp;S$2,Table2[Calculated Location],"*"&amp;$D9&amp;"*")</f>
        <v>#DIV/0!</v>
      </c>
      <c r="S9" s="164" t="e">
        <f ca="1">COUNTIFS(Table2[Level of Review Required],"*"&amp;$AC$2&amp;"*",Table2[Date Notified (Adjusted)],"&gt;="&amp;S$2,Table2[Date Notified (Adjusted)],"&lt;"&amp;T$2,Table2[what is wrong],"*Decision Rev before DNAdj*",Table2[Calculated Location],"*"&amp;$D9&amp;"*")/COUNTIFS(Table2[Level of Review Required],"*"&amp;$AC$2&amp;"*",Table2[Date Notified (Adjusted)],"&gt;="&amp;S$2,Table2[Date Notified (Adjusted)],"&lt;"&amp;T$2,Table2[Calculated Location],"*"&amp;$D9&amp;"*")</f>
        <v>#DIV/0!</v>
      </c>
      <c r="T9" s="164" t="e">
        <f ca="1">COUNTIFS(Table2[Level of Review Required],"*"&amp;$AC$2&amp;"*",Table2[Date Notified (Adjusted)],"&gt;="&amp;T$2,Table2[Date Notified (Adjusted)],"&lt;"&amp;U$2,Table2[what is wrong],"*Decision Rev before DNAdj*",Table2[Calculated Location],"*"&amp;$D9&amp;"*")/COUNTIFS(Table2[Level of Review Required],"*"&amp;$AC$2&amp;"*",Table2[Date Notified (Adjusted)],"&gt;="&amp;T$2,Table2[Date Notified (Adjusted)],"&lt;"&amp;U$2,Table2[Calculated Location],"*"&amp;$D9&amp;"*")</f>
        <v>#DIV/0!</v>
      </c>
      <c r="U9" s="165"/>
      <c r="V9" s="161"/>
      <c r="W9" s="228">
        <f ca="1">COUNTIFS(Table2[Level of Review Required],"*"&amp;$AC$2&amp;"*",Table2[Date Notified (Adjusted)],"&gt;="&amp;E$2,Table2[Date Notified (Adjusted)],"&lt;"&amp;U$2,Table2[Calculated Location],"*"&amp;$D9&amp;"*",Table2[what is wrong],"*Decision Rev before DNAdj*")</f>
        <v>0</v>
      </c>
      <c r="X9" s="229" t="e">
        <f t="shared" ca="1" si="1"/>
        <v>#DIV/0!</v>
      </c>
      <c r="Y9" s="237">
        <f ca="1">COUNTIFS(Table2[Level of Review Required],"*"&amp;$AC$2&amp;"*",Table2[Date Notified (Adjusted)],"&gt;="&amp;E$2,Table2[Date Notified (Adjusted)],"&lt;"&amp;U$2,Table2[Calculated Location],"*"&amp;$D9&amp;"*")</f>
        <v>0</v>
      </c>
    </row>
    <row r="10" spans="2:29" x14ac:dyDescent="0.25">
      <c r="B10" s="224" t="s">
        <v>262</v>
      </c>
      <c r="C10" s="166"/>
      <c r="D10" s="167" t="s">
        <v>104</v>
      </c>
      <c r="E10" s="168" t="e">
        <f ca="1">COUNTIFS(Table2[Level of Review Required],"*"&amp;$AC$2&amp;"*",Table2[Date Notified (Adjusted)],"&gt;="&amp;E$2,Table2[Date Notified (Adjusted)],"&lt;"&amp;F$2,Table2[what is wrong],"*Decision Rev before DNAdj*",Table2[Calculated Location],"*"&amp;$D10&amp;"*")/COUNTIFS(Table2[Level of Review Required],"*"&amp;$AC$2&amp;"*",Table2[Date Notified (Adjusted)],"&gt;="&amp;E$2,Table2[Date Notified (Adjusted)],"&lt;"&amp;F$2,Table2[Calculated Location],"*"&amp;$D10&amp;"*")</f>
        <v>#DIV/0!</v>
      </c>
      <c r="F10" s="169" t="e">
        <f ca="1">COUNTIFS(Table2[Level of Review Required],"*"&amp;$AC$2&amp;"*",Table2[Date Notified (Adjusted)],"&gt;="&amp;F$2,Table2[Date Notified (Adjusted)],"&lt;"&amp;G$2,Table2[what is wrong],"*Decision Rev before DNAdj*",Table2[Calculated Location],"*"&amp;$D10&amp;"*")/COUNTIFS(Table2[Level of Review Required],"*"&amp;$AC$2&amp;"*",Table2[Date Notified (Adjusted)],"&gt;="&amp;F$2,Table2[Date Notified (Adjusted)],"&lt;"&amp;G$2,Table2[Calculated Location],"*"&amp;$D10&amp;"*")</f>
        <v>#DIV/0!</v>
      </c>
      <c r="G10" s="169" t="e">
        <f ca="1">COUNTIFS(Table2[Level of Review Required],"*"&amp;$AC$2&amp;"*",Table2[Date Notified (Adjusted)],"&gt;="&amp;G$2,Table2[Date Notified (Adjusted)],"&lt;"&amp;H$2,Table2[what is wrong],"*Decision Rev before DNAdj*",Table2[Calculated Location],"*"&amp;$D10&amp;"*")/COUNTIFS(Table2[Level of Review Required],"*"&amp;$AC$2&amp;"*",Table2[Date Notified (Adjusted)],"&gt;="&amp;G$2,Table2[Date Notified (Adjusted)],"&lt;"&amp;H$2,Table2[Calculated Location],"*"&amp;$D10&amp;"*")</f>
        <v>#DIV/0!</v>
      </c>
      <c r="H10" s="169" t="e">
        <f ca="1">COUNTIFS(Table2[Level of Review Required],"*"&amp;$AC$2&amp;"*",Table2[Date Notified (Adjusted)],"&gt;="&amp;H$2,Table2[Date Notified (Adjusted)],"&lt;"&amp;I$2,Table2[what is wrong],"*Decision Rev before DNAdj*",Table2[Calculated Location],"*"&amp;$D10&amp;"*")/COUNTIFS(Table2[Level of Review Required],"*"&amp;$AC$2&amp;"*",Table2[Date Notified (Adjusted)],"&gt;="&amp;H$2,Table2[Date Notified (Adjusted)],"&lt;"&amp;I$2,Table2[Calculated Location],"*"&amp;$D10&amp;"*")</f>
        <v>#DIV/0!</v>
      </c>
      <c r="I10" s="169" t="e">
        <f ca="1">COUNTIFS(Table2[Level of Review Required],"*"&amp;$AC$2&amp;"*",Table2[Date Notified (Adjusted)],"&gt;="&amp;I$2,Table2[Date Notified (Adjusted)],"&lt;"&amp;J$2,Table2[what is wrong],"*Decision Rev before DNAdj*",Table2[Calculated Location],"*"&amp;$D10&amp;"*")/COUNTIFS(Table2[Level of Review Required],"*"&amp;$AC$2&amp;"*",Table2[Date Notified (Adjusted)],"&gt;="&amp;I$2,Table2[Date Notified (Adjusted)],"&lt;"&amp;J$2,Table2[Calculated Location],"*"&amp;$D10&amp;"*")</f>
        <v>#DIV/0!</v>
      </c>
      <c r="J10" s="169" t="e">
        <f ca="1">COUNTIFS(Table2[Level of Review Required],"*"&amp;$AC$2&amp;"*",Table2[Date Notified (Adjusted)],"&gt;="&amp;J$2,Table2[Date Notified (Adjusted)],"&lt;"&amp;K$2,Table2[what is wrong],"*Decision Rev before DNAdj*",Table2[Calculated Location],"*"&amp;$D10&amp;"*")/COUNTIFS(Table2[Level of Review Required],"*"&amp;$AC$2&amp;"*",Table2[Date Notified (Adjusted)],"&gt;="&amp;J$2,Table2[Date Notified (Adjusted)],"&lt;"&amp;K$2,Table2[Calculated Location],"*"&amp;$D10&amp;"*")</f>
        <v>#DIV/0!</v>
      </c>
      <c r="K10" s="169" t="e">
        <f ca="1">COUNTIFS(Table2[Level of Review Required],"*"&amp;$AC$2&amp;"*",Table2[Date Notified (Adjusted)],"&gt;="&amp;K$2,Table2[Date Notified (Adjusted)],"&lt;"&amp;L$2,Table2[what is wrong],"*Decision Rev before DNAdj*",Table2[Calculated Location],"*"&amp;$D10&amp;"*")/COUNTIFS(Table2[Level of Review Required],"*"&amp;$AC$2&amp;"*",Table2[Date Notified (Adjusted)],"&gt;="&amp;K$2,Table2[Date Notified (Adjusted)],"&lt;"&amp;L$2,Table2[Calculated Location],"*"&amp;$D10&amp;"*")</f>
        <v>#DIV/0!</v>
      </c>
      <c r="L10" s="169" t="e">
        <f ca="1">COUNTIFS(Table2[Level of Review Required],"*"&amp;$AC$2&amp;"*",Table2[Date Notified (Adjusted)],"&gt;="&amp;L$2,Table2[Date Notified (Adjusted)],"&lt;"&amp;M$2,Table2[what is wrong],"*Decision Rev before DNAdj*",Table2[Calculated Location],"*"&amp;$D10&amp;"*")/COUNTIFS(Table2[Level of Review Required],"*"&amp;$AC$2&amp;"*",Table2[Date Notified (Adjusted)],"&gt;="&amp;L$2,Table2[Date Notified (Adjusted)],"&lt;"&amp;M$2,Table2[Calculated Location],"*"&amp;$D10&amp;"*")</f>
        <v>#DIV/0!</v>
      </c>
      <c r="M10" s="169" t="e">
        <f ca="1">COUNTIFS(Table2[Level of Review Required],"*"&amp;$AC$2&amp;"*",Table2[Date Notified (Adjusted)],"&gt;="&amp;M$2,Table2[Date Notified (Adjusted)],"&lt;"&amp;N$2,Table2[what is wrong],"*Decision Rev before DNAdj*",Table2[Calculated Location],"*"&amp;$D10&amp;"*")/COUNTIFS(Table2[Level of Review Required],"*"&amp;$AC$2&amp;"*",Table2[Date Notified (Adjusted)],"&gt;="&amp;M$2,Table2[Date Notified (Adjusted)],"&lt;"&amp;N$2,Table2[Calculated Location],"*"&amp;$D10&amp;"*")</f>
        <v>#DIV/0!</v>
      </c>
      <c r="N10" s="169" t="e">
        <f ca="1">COUNTIFS(Table2[Level of Review Required],"*"&amp;$AC$2&amp;"*",Table2[Date Notified (Adjusted)],"&gt;="&amp;N$2,Table2[Date Notified (Adjusted)],"&lt;"&amp;O$2,Table2[what is wrong],"*Decision Rev before DNAdj*",Table2[Calculated Location],"*"&amp;$D10&amp;"*")/COUNTIFS(Table2[Level of Review Required],"*"&amp;$AC$2&amp;"*",Table2[Date Notified (Adjusted)],"&gt;="&amp;N$2,Table2[Date Notified (Adjusted)],"&lt;"&amp;O$2,Table2[Calculated Location],"*"&amp;$D10&amp;"*")</f>
        <v>#DIV/0!</v>
      </c>
      <c r="O10" s="169" t="e">
        <f ca="1">COUNTIFS(Table2[Level of Review Required],"*"&amp;$AC$2&amp;"*",Table2[Date Notified (Adjusted)],"&gt;="&amp;O$2,Table2[Date Notified (Adjusted)],"&lt;"&amp;P$2,Table2[what is wrong],"*Decision Rev before DNAdj*",Table2[Calculated Location],"*"&amp;$D10&amp;"*")/COUNTIFS(Table2[Level of Review Required],"*"&amp;$AC$2&amp;"*",Table2[Date Notified (Adjusted)],"&gt;="&amp;O$2,Table2[Date Notified (Adjusted)],"&lt;"&amp;P$2,Table2[Calculated Location],"*"&amp;$D10&amp;"*")</f>
        <v>#DIV/0!</v>
      </c>
      <c r="P10" s="169" t="e">
        <f ca="1">COUNTIFS(Table2[Level of Review Required],"*"&amp;$AC$2&amp;"*",Table2[Date Notified (Adjusted)],"&gt;="&amp;P$2,Table2[Date Notified (Adjusted)],"&lt;"&amp;Q$2,Table2[what is wrong],"*Decision Rev before DNAdj*",Table2[Calculated Location],"*"&amp;$D10&amp;"*")/COUNTIFS(Table2[Level of Review Required],"*"&amp;$AC$2&amp;"*",Table2[Date Notified (Adjusted)],"&gt;="&amp;P$2,Table2[Date Notified (Adjusted)],"&lt;"&amp;Q$2,Table2[Calculated Location],"*"&amp;$D10&amp;"*")</f>
        <v>#DIV/0!</v>
      </c>
      <c r="Q10" s="169" t="e">
        <f ca="1">COUNTIFS(Table2[Level of Review Required],"*"&amp;$AC$2&amp;"*",Table2[Date Notified (Adjusted)],"&gt;="&amp;Q$2,Table2[Date Notified (Adjusted)],"&lt;"&amp;R$2,Table2[what is wrong],"*Decision Rev before DNAdj*",Table2[Calculated Location],"*"&amp;$D10&amp;"*")/COUNTIFS(Table2[Level of Review Required],"*"&amp;$AC$2&amp;"*",Table2[Date Notified (Adjusted)],"&gt;="&amp;Q$2,Table2[Date Notified (Adjusted)],"&lt;"&amp;R$2,Table2[Calculated Location],"*"&amp;$D10&amp;"*")</f>
        <v>#DIV/0!</v>
      </c>
      <c r="R10" s="169" t="e">
        <f ca="1">COUNTIFS(Table2[Level of Review Required],"*"&amp;$AC$2&amp;"*",Table2[Date Notified (Adjusted)],"&gt;="&amp;R$2,Table2[Date Notified (Adjusted)],"&lt;"&amp;S$2,Table2[what is wrong],"*Decision Rev before DNAdj*",Table2[Calculated Location],"*"&amp;$D10&amp;"*")/COUNTIFS(Table2[Level of Review Required],"*"&amp;$AC$2&amp;"*",Table2[Date Notified (Adjusted)],"&gt;="&amp;R$2,Table2[Date Notified (Adjusted)],"&lt;"&amp;S$2,Table2[Calculated Location],"*"&amp;$D10&amp;"*")</f>
        <v>#DIV/0!</v>
      </c>
      <c r="S10" s="169" t="e">
        <f ca="1">COUNTIFS(Table2[Level of Review Required],"*"&amp;$AC$2&amp;"*",Table2[Date Notified (Adjusted)],"&gt;="&amp;S$2,Table2[Date Notified (Adjusted)],"&lt;"&amp;T$2,Table2[what is wrong],"*Decision Rev before DNAdj*",Table2[Calculated Location],"*"&amp;$D10&amp;"*")/COUNTIFS(Table2[Level of Review Required],"*"&amp;$AC$2&amp;"*",Table2[Date Notified (Adjusted)],"&gt;="&amp;S$2,Table2[Date Notified (Adjusted)],"&lt;"&amp;T$2,Table2[Calculated Location],"*"&amp;$D10&amp;"*")</f>
        <v>#DIV/0!</v>
      </c>
      <c r="T10" s="169" t="e">
        <f ca="1">COUNTIFS(Table2[Level of Review Required],"*"&amp;$AC$2&amp;"*",Table2[Date Notified (Adjusted)],"&gt;="&amp;T$2,Table2[Date Notified (Adjusted)],"&lt;"&amp;U$2,Table2[what is wrong],"*Decision Rev before DNAdj*",Table2[Calculated Location],"*"&amp;$D10&amp;"*")/COUNTIFS(Table2[Level of Review Required],"*"&amp;$AC$2&amp;"*",Table2[Date Notified (Adjusted)],"&gt;="&amp;T$2,Table2[Date Notified (Adjusted)],"&lt;"&amp;U$2,Table2[Calculated Location],"*"&amp;$D10&amp;"*")</f>
        <v>#DIV/0!</v>
      </c>
      <c r="U10" s="170"/>
      <c r="V10" s="166"/>
      <c r="W10" s="230">
        <f ca="1">COUNTIFS(Table2[Level of Review Required],"*"&amp;$AC$2&amp;"*",Table2[Date Notified (Adjusted)],"&gt;="&amp;E$2,Table2[Date Notified (Adjusted)],"&lt;"&amp;U$2,Table2[Calculated Location],"*"&amp;$D10&amp;"*",Table2[what is wrong],"*Decision Rev before DNAdj*")</f>
        <v>0</v>
      </c>
      <c r="X10" s="231" t="e">
        <f t="shared" ca="1" si="1"/>
        <v>#DIV/0!</v>
      </c>
      <c r="Y10" s="238">
        <f ca="1">COUNTIFS(Table2[Level of Review Required],"*"&amp;$AC$2&amp;"*",Table2[Date Notified (Adjusted)],"&gt;="&amp;E$2,Table2[Date Notified (Adjusted)],"&lt;"&amp;U$2,Table2[Calculated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Required],"*"&amp;$AC$2&amp;"*",Table2[Date Notified (Adjusted)],"&gt;="&amp;E$2,Table2[Date Notified (Adjusted)],"&lt;"&amp;F$2,Table2[what is wrong],"*Decision Rev before DNAdj*",Table2[Calculated Location],"*"&amp;$D12&amp;"*")/COUNTIFS(Table2[Level of Review Required],"*"&amp;$AC$2&amp;"*",Table2[Date Notified (Adjusted)],"&gt;="&amp;E$2,Table2[Date Notified (Adjusted)],"&lt;"&amp;F$2,Table2[Calculated Location],"*"&amp;$D12&amp;"*")</f>
        <v>#DIV/0!</v>
      </c>
      <c r="F12" s="160" t="e">
        <f ca="1">COUNTIFS(Table2[Level of Review Required],"*"&amp;$AC$2&amp;"*",Table2[Date Notified (Adjusted)],"&gt;="&amp;F$2,Table2[Date Notified (Adjusted)],"&lt;"&amp;G$2,Table2[what is wrong],"*Decision Rev before DNAdj*",Table2[Calculated Location],"*"&amp;$D12&amp;"*")/COUNTIFS(Table2[Level of Review Required],"*"&amp;$AC$2&amp;"*",Table2[Date Notified (Adjusted)],"&gt;="&amp;F$2,Table2[Date Notified (Adjusted)],"&lt;"&amp;G$2,Table2[Calculated Location],"*"&amp;$D12&amp;"*")</f>
        <v>#DIV/0!</v>
      </c>
      <c r="G12" s="160" t="e">
        <f ca="1">COUNTIFS(Table2[Level of Review Required],"*"&amp;$AC$2&amp;"*",Table2[Date Notified (Adjusted)],"&gt;="&amp;G$2,Table2[Date Notified (Adjusted)],"&lt;"&amp;H$2,Table2[what is wrong],"*Decision Rev before DNAdj*",Table2[Calculated Location],"*"&amp;$D12&amp;"*")/COUNTIFS(Table2[Level of Review Required],"*"&amp;$AC$2&amp;"*",Table2[Date Notified (Adjusted)],"&gt;="&amp;G$2,Table2[Date Notified (Adjusted)],"&lt;"&amp;H$2,Table2[Calculated Location],"*"&amp;$D12&amp;"*")</f>
        <v>#DIV/0!</v>
      </c>
      <c r="H12" s="160" t="e">
        <f ca="1">COUNTIFS(Table2[Level of Review Required],"*"&amp;$AC$2&amp;"*",Table2[Date Notified (Adjusted)],"&gt;="&amp;H$2,Table2[Date Notified (Adjusted)],"&lt;"&amp;I$2,Table2[what is wrong],"*Decision Rev before DNAdj*",Table2[Calculated Location],"*"&amp;$D12&amp;"*")/COUNTIFS(Table2[Level of Review Required],"*"&amp;$AC$2&amp;"*",Table2[Date Notified (Adjusted)],"&gt;="&amp;H$2,Table2[Date Notified (Adjusted)],"&lt;"&amp;I$2,Table2[Calculated Location],"*"&amp;$D12&amp;"*")</f>
        <v>#DIV/0!</v>
      </c>
      <c r="I12" s="160" t="e">
        <f ca="1">COUNTIFS(Table2[Level of Review Required],"*"&amp;$AC$2&amp;"*",Table2[Date Notified (Adjusted)],"&gt;="&amp;I$2,Table2[Date Notified (Adjusted)],"&lt;"&amp;J$2,Table2[what is wrong],"*Decision Rev before DNAdj*",Table2[Calculated Location],"*"&amp;$D12&amp;"*")/COUNTIFS(Table2[Level of Review Required],"*"&amp;$AC$2&amp;"*",Table2[Date Notified (Adjusted)],"&gt;="&amp;I$2,Table2[Date Notified (Adjusted)],"&lt;"&amp;J$2,Table2[Calculated Location],"*"&amp;$D12&amp;"*")</f>
        <v>#DIV/0!</v>
      </c>
      <c r="J12" s="160" t="e">
        <f ca="1">COUNTIFS(Table2[Level of Review Required],"*"&amp;$AC$2&amp;"*",Table2[Date Notified (Adjusted)],"&gt;="&amp;J$2,Table2[Date Notified (Adjusted)],"&lt;"&amp;K$2,Table2[what is wrong],"*Decision Rev before DNAdj*",Table2[Calculated Location],"*"&amp;$D12&amp;"*")/COUNTIFS(Table2[Level of Review Required],"*"&amp;$AC$2&amp;"*",Table2[Date Notified (Adjusted)],"&gt;="&amp;J$2,Table2[Date Notified (Adjusted)],"&lt;"&amp;K$2,Table2[Calculated Location],"*"&amp;$D12&amp;"*")</f>
        <v>#DIV/0!</v>
      </c>
      <c r="K12" s="160" t="e">
        <f ca="1">COUNTIFS(Table2[Level of Review Required],"*"&amp;$AC$2&amp;"*",Table2[Date Notified (Adjusted)],"&gt;="&amp;K$2,Table2[Date Notified (Adjusted)],"&lt;"&amp;L$2,Table2[what is wrong],"*Decision Rev before DNAdj*",Table2[Calculated Location],"*"&amp;$D12&amp;"*")/COUNTIFS(Table2[Level of Review Required],"*"&amp;$AC$2&amp;"*",Table2[Date Notified (Adjusted)],"&gt;="&amp;K$2,Table2[Date Notified (Adjusted)],"&lt;"&amp;L$2,Table2[Calculated Location],"*"&amp;$D12&amp;"*")</f>
        <v>#DIV/0!</v>
      </c>
      <c r="L12" s="160" t="e">
        <f ca="1">COUNTIFS(Table2[Level of Review Required],"*"&amp;$AC$2&amp;"*",Table2[Date Notified (Adjusted)],"&gt;="&amp;L$2,Table2[Date Notified (Adjusted)],"&lt;"&amp;M$2,Table2[what is wrong],"*Decision Rev before DNAdj*",Table2[Calculated Location],"*"&amp;$D12&amp;"*")/COUNTIFS(Table2[Level of Review Required],"*"&amp;$AC$2&amp;"*",Table2[Date Notified (Adjusted)],"&gt;="&amp;L$2,Table2[Date Notified (Adjusted)],"&lt;"&amp;M$2,Table2[Calculated Location],"*"&amp;$D12&amp;"*")</f>
        <v>#DIV/0!</v>
      </c>
      <c r="M12" s="160" t="e">
        <f ca="1">COUNTIFS(Table2[Level of Review Required],"*"&amp;$AC$2&amp;"*",Table2[Date Notified (Adjusted)],"&gt;="&amp;M$2,Table2[Date Notified (Adjusted)],"&lt;"&amp;N$2,Table2[what is wrong],"*Decision Rev before DNAdj*",Table2[Calculated Location],"*"&amp;$D12&amp;"*")/COUNTIFS(Table2[Level of Review Required],"*"&amp;$AC$2&amp;"*",Table2[Date Notified (Adjusted)],"&gt;="&amp;M$2,Table2[Date Notified (Adjusted)],"&lt;"&amp;N$2,Table2[Calculated Location],"*"&amp;$D12&amp;"*")</f>
        <v>#DIV/0!</v>
      </c>
      <c r="N12" s="160" t="e">
        <f ca="1">COUNTIFS(Table2[Level of Review Required],"*"&amp;$AC$2&amp;"*",Table2[Date Notified (Adjusted)],"&gt;="&amp;N$2,Table2[Date Notified (Adjusted)],"&lt;"&amp;O$2,Table2[what is wrong],"*Decision Rev before DNAdj*",Table2[Calculated Location],"*"&amp;$D12&amp;"*")/COUNTIFS(Table2[Level of Review Required],"*"&amp;$AC$2&amp;"*",Table2[Date Notified (Adjusted)],"&gt;="&amp;N$2,Table2[Date Notified (Adjusted)],"&lt;"&amp;O$2,Table2[Calculated Location],"*"&amp;$D12&amp;"*")</f>
        <v>#DIV/0!</v>
      </c>
      <c r="O12" s="160" t="e">
        <f ca="1">COUNTIFS(Table2[Level of Review Required],"*"&amp;$AC$2&amp;"*",Table2[Date Notified (Adjusted)],"&gt;="&amp;O$2,Table2[Date Notified (Adjusted)],"&lt;"&amp;P$2,Table2[what is wrong],"*Decision Rev before DNAdj*",Table2[Calculated Location],"*"&amp;$D12&amp;"*")/COUNTIFS(Table2[Level of Review Required],"*"&amp;$AC$2&amp;"*",Table2[Date Notified (Adjusted)],"&gt;="&amp;O$2,Table2[Date Notified (Adjusted)],"&lt;"&amp;P$2,Table2[Calculated Location],"*"&amp;$D12&amp;"*")</f>
        <v>#DIV/0!</v>
      </c>
      <c r="P12" s="160" t="e">
        <f ca="1">COUNTIFS(Table2[Level of Review Required],"*"&amp;$AC$2&amp;"*",Table2[Date Notified (Adjusted)],"&gt;="&amp;P$2,Table2[Date Notified (Adjusted)],"&lt;"&amp;Q$2,Table2[what is wrong],"*Decision Rev before DNAdj*",Table2[Calculated Location],"*"&amp;$D12&amp;"*")/COUNTIFS(Table2[Level of Review Required],"*"&amp;$AC$2&amp;"*",Table2[Date Notified (Adjusted)],"&gt;="&amp;P$2,Table2[Date Notified (Adjusted)],"&lt;"&amp;Q$2,Table2[Calculated Location],"*"&amp;$D12&amp;"*")</f>
        <v>#DIV/0!</v>
      </c>
      <c r="Q12" s="160" t="e">
        <f ca="1">COUNTIFS(Table2[Level of Review Required],"*"&amp;$AC$2&amp;"*",Table2[Date Notified (Adjusted)],"&gt;="&amp;Q$2,Table2[Date Notified (Adjusted)],"&lt;"&amp;R$2,Table2[what is wrong],"*Decision Rev before DNAdj*",Table2[Calculated Location],"*"&amp;$D12&amp;"*")/COUNTIFS(Table2[Level of Review Required],"*"&amp;$AC$2&amp;"*",Table2[Date Notified (Adjusted)],"&gt;="&amp;Q$2,Table2[Date Notified (Adjusted)],"&lt;"&amp;R$2,Table2[Calculated Location],"*"&amp;$D12&amp;"*")</f>
        <v>#DIV/0!</v>
      </c>
      <c r="R12" s="160" t="e">
        <f ca="1">COUNTIFS(Table2[Level of Review Required],"*"&amp;$AC$2&amp;"*",Table2[Date Notified (Adjusted)],"&gt;="&amp;R$2,Table2[Date Notified (Adjusted)],"&lt;"&amp;S$2,Table2[what is wrong],"*Decision Rev before DNAdj*",Table2[Calculated Location],"*"&amp;$D12&amp;"*")/COUNTIFS(Table2[Level of Review Required],"*"&amp;$AC$2&amp;"*",Table2[Date Notified (Adjusted)],"&gt;="&amp;R$2,Table2[Date Notified (Adjusted)],"&lt;"&amp;S$2,Table2[Calculated Location],"*"&amp;$D12&amp;"*")</f>
        <v>#DIV/0!</v>
      </c>
      <c r="S12" s="160" t="e">
        <f ca="1">COUNTIFS(Table2[Level of Review Required],"*"&amp;$AC$2&amp;"*",Table2[Date Notified (Adjusted)],"&gt;="&amp;S$2,Table2[Date Notified (Adjusted)],"&lt;"&amp;T$2,Table2[what is wrong],"*Decision Rev before DNAdj*",Table2[Calculated Location],"*"&amp;$D12&amp;"*")/COUNTIFS(Table2[Level of Review Required],"*"&amp;$AC$2&amp;"*",Table2[Date Notified (Adjusted)],"&gt;="&amp;S$2,Table2[Date Notified (Adjusted)],"&lt;"&amp;T$2,Table2[Calculated Location],"*"&amp;$D12&amp;"*")</f>
        <v>#DIV/0!</v>
      </c>
      <c r="T12" s="160" t="e">
        <f ca="1">COUNTIFS(Table2[Level of Review Required],"*"&amp;$AC$2&amp;"*",Table2[Date Notified (Adjusted)],"&gt;="&amp;T$2,Table2[Date Notified (Adjusted)],"&lt;"&amp;U$2,Table2[what is wrong],"*Decision Rev before DNAdj*",Table2[Calculated Location],"*"&amp;$D12&amp;"*")/COUNTIFS(Table2[Level of Review Required],"*"&amp;$AC$2&amp;"*",Table2[Date Notified (Adjusted)],"&gt;="&amp;T$2,Table2[Date Notified (Adjusted)],"&lt;"&amp;U$2,Table2[Calculated Location],"*"&amp;$D12&amp;"*")</f>
        <v>#DIV/0!</v>
      </c>
      <c r="U12" s="157"/>
      <c r="V12" s="157"/>
      <c r="W12" s="226">
        <f ca="1">COUNTIFS(Table2[Level of Review Required],"*"&amp;$AC$2&amp;"*",Table2[Date Notified (Adjusted)],"&gt;="&amp;E$2,Table2[Date Notified (Adjusted)],"&lt;"&amp;U$2,Table2[Calculated Location],"*"&amp;$D12&amp;"*",Table2[what is wrong],"*Decision Rev before DNAdj*")</f>
        <v>0</v>
      </c>
      <c r="X12" s="227" t="e">
        <f t="shared" ca="1" si="1"/>
        <v>#DIV/0!</v>
      </c>
      <c r="Y12" s="236">
        <f ca="1">COUNTIFS(Table2[Level of Review Required],"*"&amp;$AC$2&amp;"*",Table2[Date Notified (Adjusted)],"&gt;="&amp;E$2,Table2[Date Notified (Adjusted)],"&lt;"&amp;U$2,Table2[Calculated Location],"*"&amp;$D12&amp;"*")</f>
        <v>0</v>
      </c>
    </row>
    <row r="13" spans="2:29" x14ac:dyDescent="0.25">
      <c r="B13" s="222" t="s">
        <v>106</v>
      </c>
      <c r="C13" s="161"/>
      <c r="D13" s="162" t="s">
        <v>125</v>
      </c>
      <c r="E13" s="163" t="e">
        <f ca="1">COUNTIFS(Table2[Level of Review Required],"*"&amp;$AC$2&amp;"*",Table2[Date Notified (Adjusted)],"&gt;="&amp;E$2,Table2[Date Notified (Adjusted)],"&lt;"&amp;F$2,Table2[what is wrong],"*Decision Rev before DNAdj*",Table2[Calculated Location],"*"&amp;$D13&amp;"*")/COUNTIFS(Table2[Level of Review Required],"*"&amp;$AC$2&amp;"*",Table2[Date Notified (Adjusted)],"&gt;="&amp;E$2,Table2[Date Notified (Adjusted)],"&lt;"&amp;F$2,Table2[Calculated Location],"*"&amp;$D13&amp;"*")</f>
        <v>#DIV/0!</v>
      </c>
      <c r="F13" s="164" t="e">
        <f ca="1">COUNTIFS(Table2[Level of Review Required],"*"&amp;$AC$2&amp;"*",Table2[Date Notified (Adjusted)],"&gt;="&amp;F$2,Table2[Date Notified (Adjusted)],"&lt;"&amp;G$2,Table2[what is wrong],"*Decision Rev before DNAdj*",Table2[Calculated Location],"*"&amp;$D13&amp;"*")/COUNTIFS(Table2[Level of Review Required],"*"&amp;$AC$2&amp;"*",Table2[Date Notified (Adjusted)],"&gt;="&amp;F$2,Table2[Date Notified (Adjusted)],"&lt;"&amp;G$2,Table2[Calculated Location],"*"&amp;$D13&amp;"*")</f>
        <v>#DIV/0!</v>
      </c>
      <c r="G13" s="164" t="e">
        <f ca="1">COUNTIFS(Table2[Level of Review Required],"*"&amp;$AC$2&amp;"*",Table2[Date Notified (Adjusted)],"&gt;="&amp;G$2,Table2[Date Notified (Adjusted)],"&lt;"&amp;H$2,Table2[what is wrong],"*Decision Rev before DNAdj*",Table2[Calculated Location],"*"&amp;$D13&amp;"*")/COUNTIFS(Table2[Level of Review Required],"*"&amp;$AC$2&amp;"*",Table2[Date Notified (Adjusted)],"&gt;="&amp;G$2,Table2[Date Notified (Adjusted)],"&lt;"&amp;H$2,Table2[Calculated Location],"*"&amp;$D13&amp;"*")</f>
        <v>#DIV/0!</v>
      </c>
      <c r="H13" s="164" t="e">
        <f ca="1">COUNTIFS(Table2[Level of Review Required],"*"&amp;$AC$2&amp;"*",Table2[Date Notified (Adjusted)],"&gt;="&amp;H$2,Table2[Date Notified (Adjusted)],"&lt;"&amp;I$2,Table2[what is wrong],"*Decision Rev before DNAdj*",Table2[Calculated Location],"*"&amp;$D13&amp;"*")/COUNTIFS(Table2[Level of Review Required],"*"&amp;$AC$2&amp;"*",Table2[Date Notified (Adjusted)],"&gt;="&amp;H$2,Table2[Date Notified (Adjusted)],"&lt;"&amp;I$2,Table2[Calculated Location],"*"&amp;$D13&amp;"*")</f>
        <v>#DIV/0!</v>
      </c>
      <c r="I13" s="164" t="e">
        <f ca="1">COUNTIFS(Table2[Level of Review Required],"*"&amp;$AC$2&amp;"*",Table2[Date Notified (Adjusted)],"&gt;="&amp;I$2,Table2[Date Notified (Adjusted)],"&lt;"&amp;J$2,Table2[what is wrong],"*Decision Rev before DNAdj*",Table2[Calculated Location],"*"&amp;$D13&amp;"*")/COUNTIFS(Table2[Level of Review Required],"*"&amp;$AC$2&amp;"*",Table2[Date Notified (Adjusted)],"&gt;="&amp;I$2,Table2[Date Notified (Adjusted)],"&lt;"&amp;J$2,Table2[Calculated Location],"*"&amp;$D13&amp;"*")</f>
        <v>#DIV/0!</v>
      </c>
      <c r="J13" s="164" t="e">
        <f ca="1">COUNTIFS(Table2[Level of Review Required],"*"&amp;$AC$2&amp;"*",Table2[Date Notified (Adjusted)],"&gt;="&amp;J$2,Table2[Date Notified (Adjusted)],"&lt;"&amp;K$2,Table2[what is wrong],"*Decision Rev before DNAdj*",Table2[Calculated Location],"*"&amp;$D13&amp;"*")/COUNTIFS(Table2[Level of Review Required],"*"&amp;$AC$2&amp;"*",Table2[Date Notified (Adjusted)],"&gt;="&amp;J$2,Table2[Date Notified (Adjusted)],"&lt;"&amp;K$2,Table2[Calculated Location],"*"&amp;$D13&amp;"*")</f>
        <v>#DIV/0!</v>
      </c>
      <c r="K13" s="164" t="e">
        <f ca="1">COUNTIFS(Table2[Level of Review Required],"*"&amp;$AC$2&amp;"*",Table2[Date Notified (Adjusted)],"&gt;="&amp;K$2,Table2[Date Notified (Adjusted)],"&lt;"&amp;L$2,Table2[what is wrong],"*Decision Rev before DNAdj*",Table2[Calculated Location],"*"&amp;$D13&amp;"*")/COUNTIFS(Table2[Level of Review Required],"*"&amp;$AC$2&amp;"*",Table2[Date Notified (Adjusted)],"&gt;="&amp;K$2,Table2[Date Notified (Adjusted)],"&lt;"&amp;L$2,Table2[Calculated Location],"*"&amp;$D13&amp;"*")</f>
        <v>#DIV/0!</v>
      </c>
      <c r="L13" s="164" t="e">
        <f ca="1">COUNTIFS(Table2[Level of Review Required],"*"&amp;$AC$2&amp;"*",Table2[Date Notified (Adjusted)],"&gt;="&amp;L$2,Table2[Date Notified (Adjusted)],"&lt;"&amp;M$2,Table2[what is wrong],"*Decision Rev before DNAdj*",Table2[Calculated Location],"*"&amp;$D13&amp;"*")/COUNTIFS(Table2[Level of Review Required],"*"&amp;$AC$2&amp;"*",Table2[Date Notified (Adjusted)],"&gt;="&amp;L$2,Table2[Date Notified (Adjusted)],"&lt;"&amp;M$2,Table2[Calculated Location],"*"&amp;$D13&amp;"*")</f>
        <v>#DIV/0!</v>
      </c>
      <c r="M13" s="164" t="e">
        <f ca="1">COUNTIFS(Table2[Level of Review Required],"*"&amp;$AC$2&amp;"*",Table2[Date Notified (Adjusted)],"&gt;="&amp;M$2,Table2[Date Notified (Adjusted)],"&lt;"&amp;N$2,Table2[what is wrong],"*Decision Rev before DNAdj*",Table2[Calculated Location],"*"&amp;$D13&amp;"*")/COUNTIFS(Table2[Level of Review Required],"*"&amp;$AC$2&amp;"*",Table2[Date Notified (Adjusted)],"&gt;="&amp;M$2,Table2[Date Notified (Adjusted)],"&lt;"&amp;N$2,Table2[Calculated Location],"*"&amp;$D13&amp;"*")</f>
        <v>#DIV/0!</v>
      </c>
      <c r="N13" s="164" t="e">
        <f ca="1">COUNTIFS(Table2[Level of Review Required],"*"&amp;$AC$2&amp;"*",Table2[Date Notified (Adjusted)],"&gt;="&amp;N$2,Table2[Date Notified (Adjusted)],"&lt;"&amp;O$2,Table2[what is wrong],"*Decision Rev before DNAdj*",Table2[Calculated Location],"*"&amp;$D13&amp;"*")/COUNTIFS(Table2[Level of Review Required],"*"&amp;$AC$2&amp;"*",Table2[Date Notified (Adjusted)],"&gt;="&amp;N$2,Table2[Date Notified (Adjusted)],"&lt;"&amp;O$2,Table2[Calculated Location],"*"&amp;$D13&amp;"*")</f>
        <v>#DIV/0!</v>
      </c>
      <c r="O13" s="164" t="e">
        <f ca="1">COUNTIFS(Table2[Level of Review Required],"*"&amp;$AC$2&amp;"*",Table2[Date Notified (Adjusted)],"&gt;="&amp;O$2,Table2[Date Notified (Adjusted)],"&lt;"&amp;P$2,Table2[what is wrong],"*Decision Rev before DNAdj*",Table2[Calculated Location],"*"&amp;$D13&amp;"*")/COUNTIFS(Table2[Level of Review Required],"*"&amp;$AC$2&amp;"*",Table2[Date Notified (Adjusted)],"&gt;="&amp;O$2,Table2[Date Notified (Adjusted)],"&lt;"&amp;P$2,Table2[Calculated Location],"*"&amp;$D13&amp;"*")</f>
        <v>#DIV/0!</v>
      </c>
      <c r="P13" s="164" t="e">
        <f ca="1">COUNTIFS(Table2[Level of Review Required],"*"&amp;$AC$2&amp;"*",Table2[Date Notified (Adjusted)],"&gt;="&amp;P$2,Table2[Date Notified (Adjusted)],"&lt;"&amp;Q$2,Table2[what is wrong],"*Decision Rev before DNAdj*",Table2[Calculated Location],"*"&amp;$D13&amp;"*")/COUNTIFS(Table2[Level of Review Required],"*"&amp;$AC$2&amp;"*",Table2[Date Notified (Adjusted)],"&gt;="&amp;P$2,Table2[Date Notified (Adjusted)],"&lt;"&amp;Q$2,Table2[Calculated Location],"*"&amp;$D13&amp;"*")</f>
        <v>#DIV/0!</v>
      </c>
      <c r="Q13" s="164" t="e">
        <f ca="1">COUNTIFS(Table2[Level of Review Required],"*"&amp;$AC$2&amp;"*",Table2[Date Notified (Adjusted)],"&gt;="&amp;Q$2,Table2[Date Notified (Adjusted)],"&lt;"&amp;R$2,Table2[what is wrong],"*Decision Rev before DNAdj*",Table2[Calculated Location],"*"&amp;$D13&amp;"*")/COUNTIFS(Table2[Level of Review Required],"*"&amp;$AC$2&amp;"*",Table2[Date Notified (Adjusted)],"&gt;="&amp;Q$2,Table2[Date Notified (Adjusted)],"&lt;"&amp;R$2,Table2[Calculated Location],"*"&amp;$D13&amp;"*")</f>
        <v>#DIV/0!</v>
      </c>
      <c r="R13" s="164" t="e">
        <f ca="1">COUNTIFS(Table2[Level of Review Required],"*"&amp;$AC$2&amp;"*",Table2[Date Notified (Adjusted)],"&gt;="&amp;R$2,Table2[Date Notified (Adjusted)],"&lt;"&amp;S$2,Table2[what is wrong],"*Decision Rev before DNAdj*",Table2[Calculated Location],"*"&amp;$D13&amp;"*")/COUNTIFS(Table2[Level of Review Required],"*"&amp;$AC$2&amp;"*",Table2[Date Notified (Adjusted)],"&gt;="&amp;R$2,Table2[Date Notified (Adjusted)],"&lt;"&amp;S$2,Table2[Calculated Location],"*"&amp;$D13&amp;"*")</f>
        <v>#DIV/0!</v>
      </c>
      <c r="S13" s="164" t="e">
        <f ca="1">COUNTIFS(Table2[Level of Review Required],"*"&amp;$AC$2&amp;"*",Table2[Date Notified (Adjusted)],"&gt;="&amp;S$2,Table2[Date Notified (Adjusted)],"&lt;"&amp;T$2,Table2[what is wrong],"*Decision Rev before DNAdj*",Table2[Calculated Location],"*"&amp;$D13&amp;"*")/COUNTIFS(Table2[Level of Review Required],"*"&amp;$AC$2&amp;"*",Table2[Date Notified (Adjusted)],"&gt;="&amp;S$2,Table2[Date Notified (Adjusted)],"&lt;"&amp;T$2,Table2[Calculated Location],"*"&amp;$D13&amp;"*")</f>
        <v>#DIV/0!</v>
      </c>
      <c r="T13" s="164" t="e">
        <f ca="1">COUNTIFS(Table2[Level of Review Required],"*"&amp;$AC$2&amp;"*",Table2[Date Notified (Adjusted)],"&gt;="&amp;T$2,Table2[Date Notified (Adjusted)],"&lt;"&amp;U$2,Table2[what is wrong],"*Decision Rev before DNAdj*",Table2[Calculated Location],"*"&amp;$D13&amp;"*")/COUNTIFS(Table2[Level of Review Required],"*"&amp;$AC$2&amp;"*",Table2[Date Notified (Adjusted)],"&gt;="&amp;T$2,Table2[Date Notified (Adjusted)],"&lt;"&amp;U$2,Table2[Calculated Location],"*"&amp;$D13&amp;"*")</f>
        <v>#DIV/0!</v>
      </c>
      <c r="U13" s="161"/>
      <c r="V13" s="161"/>
      <c r="W13" s="228">
        <f ca="1">COUNTIFS(Table2[Level of Review Required],"*"&amp;$AC$2&amp;"*",Table2[Date Notified (Adjusted)],"&gt;="&amp;E$2,Table2[Date Notified (Adjusted)],"&lt;"&amp;U$2,Table2[Calculated Location],"*"&amp;$D13&amp;"*",Table2[what is wrong],"*Decision Rev before DNAdj*")</f>
        <v>0</v>
      </c>
      <c r="X13" s="229" t="e">
        <f t="shared" ca="1" si="1"/>
        <v>#DIV/0!</v>
      </c>
      <c r="Y13" s="237">
        <f ca="1">COUNTIFS(Table2[Level of Review Required],"*"&amp;$AC$2&amp;"*",Table2[Date Notified (Adjusted)],"&gt;="&amp;E$2,Table2[Date Notified (Adjusted)],"&lt;"&amp;U$2,Table2[Calculated Location],"*"&amp;$D13&amp;"*")</f>
        <v>0</v>
      </c>
    </row>
    <row r="14" spans="2:29" x14ac:dyDescent="0.25">
      <c r="B14" s="222" t="s">
        <v>107</v>
      </c>
      <c r="C14" s="161"/>
      <c r="D14" s="162" t="s">
        <v>126</v>
      </c>
      <c r="E14" s="163" t="e">
        <f ca="1">COUNTIFS(Table2[Level of Review Required],"*"&amp;$AC$2&amp;"*",Table2[Date Notified (Adjusted)],"&gt;="&amp;E$2,Table2[Date Notified (Adjusted)],"&lt;"&amp;F$2,Table2[what is wrong],"*Decision Rev before DNAdj*",Table2[Calculated Location],"*"&amp;$D14&amp;"*")/COUNTIFS(Table2[Level of Review Required],"*"&amp;$AC$2&amp;"*",Table2[Date Notified (Adjusted)],"&gt;="&amp;E$2,Table2[Date Notified (Adjusted)],"&lt;"&amp;F$2,Table2[Calculated Location],"*"&amp;$D14&amp;"*")</f>
        <v>#DIV/0!</v>
      </c>
      <c r="F14" s="164" t="e">
        <f ca="1">COUNTIFS(Table2[Level of Review Required],"*"&amp;$AC$2&amp;"*",Table2[Date Notified (Adjusted)],"&gt;="&amp;F$2,Table2[Date Notified (Adjusted)],"&lt;"&amp;G$2,Table2[what is wrong],"*Decision Rev before DNAdj*",Table2[Calculated Location],"*"&amp;$D14&amp;"*")/COUNTIFS(Table2[Level of Review Required],"*"&amp;$AC$2&amp;"*",Table2[Date Notified (Adjusted)],"&gt;="&amp;F$2,Table2[Date Notified (Adjusted)],"&lt;"&amp;G$2,Table2[Calculated Location],"*"&amp;$D14&amp;"*")</f>
        <v>#DIV/0!</v>
      </c>
      <c r="G14" s="164" t="e">
        <f ca="1">COUNTIFS(Table2[Level of Review Required],"*"&amp;$AC$2&amp;"*",Table2[Date Notified (Adjusted)],"&gt;="&amp;G$2,Table2[Date Notified (Adjusted)],"&lt;"&amp;H$2,Table2[what is wrong],"*Decision Rev before DNAdj*",Table2[Calculated Location],"*"&amp;$D14&amp;"*")/COUNTIFS(Table2[Level of Review Required],"*"&amp;$AC$2&amp;"*",Table2[Date Notified (Adjusted)],"&gt;="&amp;G$2,Table2[Date Notified (Adjusted)],"&lt;"&amp;H$2,Table2[Calculated Location],"*"&amp;$D14&amp;"*")</f>
        <v>#DIV/0!</v>
      </c>
      <c r="H14" s="164" t="e">
        <f ca="1">COUNTIFS(Table2[Level of Review Required],"*"&amp;$AC$2&amp;"*",Table2[Date Notified (Adjusted)],"&gt;="&amp;H$2,Table2[Date Notified (Adjusted)],"&lt;"&amp;I$2,Table2[what is wrong],"*Decision Rev before DNAdj*",Table2[Calculated Location],"*"&amp;$D14&amp;"*")/COUNTIFS(Table2[Level of Review Required],"*"&amp;$AC$2&amp;"*",Table2[Date Notified (Adjusted)],"&gt;="&amp;H$2,Table2[Date Notified (Adjusted)],"&lt;"&amp;I$2,Table2[Calculated Location],"*"&amp;$D14&amp;"*")</f>
        <v>#DIV/0!</v>
      </c>
      <c r="I14" s="164" t="e">
        <f ca="1">COUNTIFS(Table2[Level of Review Required],"*"&amp;$AC$2&amp;"*",Table2[Date Notified (Adjusted)],"&gt;="&amp;I$2,Table2[Date Notified (Adjusted)],"&lt;"&amp;J$2,Table2[what is wrong],"*Decision Rev before DNAdj*",Table2[Calculated Location],"*"&amp;$D14&amp;"*")/COUNTIFS(Table2[Level of Review Required],"*"&amp;$AC$2&amp;"*",Table2[Date Notified (Adjusted)],"&gt;="&amp;I$2,Table2[Date Notified (Adjusted)],"&lt;"&amp;J$2,Table2[Calculated Location],"*"&amp;$D14&amp;"*")</f>
        <v>#DIV/0!</v>
      </c>
      <c r="J14" s="164" t="e">
        <f ca="1">COUNTIFS(Table2[Level of Review Required],"*"&amp;$AC$2&amp;"*",Table2[Date Notified (Adjusted)],"&gt;="&amp;J$2,Table2[Date Notified (Adjusted)],"&lt;"&amp;K$2,Table2[what is wrong],"*Decision Rev before DNAdj*",Table2[Calculated Location],"*"&amp;$D14&amp;"*")/COUNTIFS(Table2[Level of Review Required],"*"&amp;$AC$2&amp;"*",Table2[Date Notified (Adjusted)],"&gt;="&amp;J$2,Table2[Date Notified (Adjusted)],"&lt;"&amp;K$2,Table2[Calculated Location],"*"&amp;$D14&amp;"*")</f>
        <v>#DIV/0!</v>
      </c>
      <c r="K14" s="164" t="e">
        <f ca="1">COUNTIFS(Table2[Level of Review Required],"*"&amp;$AC$2&amp;"*",Table2[Date Notified (Adjusted)],"&gt;="&amp;K$2,Table2[Date Notified (Adjusted)],"&lt;"&amp;L$2,Table2[what is wrong],"*Decision Rev before DNAdj*",Table2[Calculated Location],"*"&amp;$D14&amp;"*")/COUNTIFS(Table2[Level of Review Required],"*"&amp;$AC$2&amp;"*",Table2[Date Notified (Adjusted)],"&gt;="&amp;K$2,Table2[Date Notified (Adjusted)],"&lt;"&amp;L$2,Table2[Calculated Location],"*"&amp;$D14&amp;"*")</f>
        <v>#DIV/0!</v>
      </c>
      <c r="L14" s="164" t="e">
        <f ca="1">COUNTIFS(Table2[Level of Review Required],"*"&amp;$AC$2&amp;"*",Table2[Date Notified (Adjusted)],"&gt;="&amp;L$2,Table2[Date Notified (Adjusted)],"&lt;"&amp;M$2,Table2[what is wrong],"*Decision Rev before DNAdj*",Table2[Calculated Location],"*"&amp;$D14&amp;"*")/COUNTIFS(Table2[Level of Review Required],"*"&amp;$AC$2&amp;"*",Table2[Date Notified (Adjusted)],"&gt;="&amp;L$2,Table2[Date Notified (Adjusted)],"&lt;"&amp;M$2,Table2[Calculated Location],"*"&amp;$D14&amp;"*")</f>
        <v>#DIV/0!</v>
      </c>
      <c r="M14" s="164" t="e">
        <f ca="1">COUNTIFS(Table2[Level of Review Required],"*"&amp;$AC$2&amp;"*",Table2[Date Notified (Adjusted)],"&gt;="&amp;M$2,Table2[Date Notified (Adjusted)],"&lt;"&amp;N$2,Table2[what is wrong],"*Decision Rev before DNAdj*",Table2[Calculated Location],"*"&amp;$D14&amp;"*")/COUNTIFS(Table2[Level of Review Required],"*"&amp;$AC$2&amp;"*",Table2[Date Notified (Adjusted)],"&gt;="&amp;M$2,Table2[Date Notified (Adjusted)],"&lt;"&amp;N$2,Table2[Calculated Location],"*"&amp;$D14&amp;"*")</f>
        <v>#DIV/0!</v>
      </c>
      <c r="N14" s="164" t="e">
        <f ca="1">COUNTIFS(Table2[Level of Review Required],"*"&amp;$AC$2&amp;"*",Table2[Date Notified (Adjusted)],"&gt;="&amp;N$2,Table2[Date Notified (Adjusted)],"&lt;"&amp;O$2,Table2[what is wrong],"*Decision Rev before DNAdj*",Table2[Calculated Location],"*"&amp;$D14&amp;"*")/COUNTIFS(Table2[Level of Review Required],"*"&amp;$AC$2&amp;"*",Table2[Date Notified (Adjusted)],"&gt;="&amp;N$2,Table2[Date Notified (Adjusted)],"&lt;"&amp;O$2,Table2[Calculated Location],"*"&amp;$D14&amp;"*")</f>
        <v>#DIV/0!</v>
      </c>
      <c r="O14" s="164" t="e">
        <f ca="1">COUNTIFS(Table2[Level of Review Required],"*"&amp;$AC$2&amp;"*",Table2[Date Notified (Adjusted)],"&gt;="&amp;O$2,Table2[Date Notified (Adjusted)],"&lt;"&amp;P$2,Table2[what is wrong],"*Decision Rev before DNAdj*",Table2[Calculated Location],"*"&amp;$D14&amp;"*")/COUNTIFS(Table2[Level of Review Required],"*"&amp;$AC$2&amp;"*",Table2[Date Notified (Adjusted)],"&gt;="&amp;O$2,Table2[Date Notified (Adjusted)],"&lt;"&amp;P$2,Table2[Calculated Location],"*"&amp;$D14&amp;"*")</f>
        <v>#DIV/0!</v>
      </c>
      <c r="P14" s="164" t="e">
        <f ca="1">COUNTIFS(Table2[Level of Review Required],"*"&amp;$AC$2&amp;"*",Table2[Date Notified (Adjusted)],"&gt;="&amp;P$2,Table2[Date Notified (Adjusted)],"&lt;"&amp;Q$2,Table2[what is wrong],"*Decision Rev before DNAdj*",Table2[Calculated Location],"*"&amp;$D14&amp;"*")/COUNTIFS(Table2[Level of Review Required],"*"&amp;$AC$2&amp;"*",Table2[Date Notified (Adjusted)],"&gt;="&amp;P$2,Table2[Date Notified (Adjusted)],"&lt;"&amp;Q$2,Table2[Calculated Location],"*"&amp;$D14&amp;"*")</f>
        <v>#DIV/0!</v>
      </c>
      <c r="Q14" s="164" t="e">
        <f ca="1">COUNTIFS(Table2[Level of Review Required],"*"&amp;$AC$2&amp;"*",Table2[Date Notified (Adjusted)],"&gt;="&amp;Q$2,Table2[Date Notified (Adjusted)],"&lt;"&amp;R$2,Table2[what is wrong],"*Decision Rev before DNAdj*",Table2[Calculated Location],"*"&amp;$D14&amp;"*")/COUNTIFS(Table2[Level of Review Required],"*"&amp;$AC$2&amp;"*",Table2[Date Notified (Adjusted)],"&gt;="&amp;Q$2,Table2[Date Notified (Adjusted)],"&lt;"&amp;R$2,Table2[Calculated Location],"*"&amp;$D14&amp;"*")</f>
        <v>#DIV/0!</v>
      </c>
      <c r="R14" s="164" t="e">
        <f ca="1">COUNTIFS(Table2[Level of Review Required],"*"&amp;$AC$2&amp;"*",Table2[Date Notified (Adjusted)],"&gt;="&amp;R$2,Table2[Date Notified (Adjusted)],"&lt;"&amp;S$2,Table2[what is wrong],"*Decision Rev before DNAdj*",Table2[Calculated Location],"*"&amp;$D14&amp;"*")/COUNTIFS(Table2[Level of Review Required],"*"&amp;$AC$2&amp;"*",Table2[Date Notified (Adjusted)],"&gt;="&amp;R$2,Table2[Date Notified (Adjusted)],"&lt;"&amp;S$2,Table2[Calculated Location],"*"&amp;$D14&amp;"*")</f>
        <v>#DIV/0!</v>
      </c>
      <c r="S14" s="164" t="e">
        <f ca="1">COUNTIFS(Table2[Level of Review Required],"*"&amp;$AC$2&amp;"*",Table2[Date Notified (Adjusted)],"&gt;="&amp;S$2,Table2[Date Notified (Adjusted)],"&lt;"&amp;T$2,Table2[what is wrong],"*Decision Rev before DNAdj*",Table2[Calculated Location],"*"&amp;$D14&amp;"*")/COUNTIFS(Table2[Level of Review Required],"*"&amp;$AC$2&amp;"*",Table2[Date Notified (Adjusted)],"&gt;="&amp;S$2,Table2[Date Notified (Adjusted)],"&lt;"&amp;T$2,Table2[Calculated Location],"*"&amp;$D14&amp;"*")</f>
        <v>#DIV/0!</v>
      </c>
      <c r="T14" s="164" t="e">
        <f ca="1">COUNTIFS(Table2[Level of Review Required],"*"&amp;$AC$2&amp;"*",Table2[Date Notified (Adjusted)],"&gt;="&amp;T$2,Table2[Date Notified (Adjusted)],"&lt;"&amp;U$2,Table2[what is wrong],"*Decision Rev before DNAdj*",Table2[Calculated Location],"*"&amp;$D14&amp;"*")/COUNTIFS(Table2[Level of Review Required],"*"&amp;$AC$2&amp;"*",Table2[Date Notified (Adjusted)],"&gt;="&amp;T$2,Table2[Date Notified (Adjusted)],"&lt;"&amp;U$2,Table2[Calculated Location],"*"&amp;$D14&amp;"*")</f>
        <v>#DIV/0!</v>
      </c>
      <c r="U14" s="161"/>
      <c r="V14" s="161"/>
      <c r="W14" s="228">
        <f ca="1">COUNTIFS(Table2[Level of Review Required],"*"&amp;$AC$2&amp;"*",Table2[Date Notified (Adjusted)],"&gt;="&amp;E$2,Table2[Date Notified (Adjusted)],"&lt;"&amp;U$2,Table2[Calculated Location],"*"&amp;$D14&amp;"*",Table2[what is wrong],"*Decision Rev before DNAdj*")</f>
        <v>0</v>
      </c>
      <c r="X14" s="229" t="e">
        <f t="shared" ca="1" si="1"/>
        <v>#DIV/0!</v>
      </c>
      <c r="Y14" s="237">
        <f ca="1">COUNTIFS(Table2[Level of Review Required],"*"&amp;$AC$2&amp;"*",Table2[Date Notified (Adjusted)],"&gt;="&amp;E$2,Table2[Date Notified (Adjusted)],"&lt;"&amp;U$2,Table2[Calculated Location],"*"&amp;$D14&amp;"*")</f>
        <v>0</v>
      </c>
    </row>
    <row r="15" spans="2:29" x14ac:dyDescent="0.25">
      <c r="B15" s="222" t="s">
        <v>108</v>
      </c>
      <c r="C15" s="161"/>
      <c r="D15" s="162" t="s">
        <v>127</v>
      </c>
      <c r="E15" s="163" t="e">
        <f ca="1">COUNTIFS(Table2[Level of Review Required],"*"&amp;$AC$2&amp;"*",Table2[Date Notified (Adjusted)],"&gt;="&amp;E$2,Table2[Date Notified (Adjusted)],"&lt;"&amp;F$2,Table2[what is wrong],"*Decision Rev before DNAdj*",Table2[Calculated Location],"*"&amp;$D15&amp;"*")/COUNTIFS(Table2[Level of Review Required],"*"&amp;$AC$2&amp;"*",Table2[Date Notified (Adjusted)],"&gt;="&amp;E$2,Table2[Date Notified (Adjusted)],"&lt;"&amp;F$2,Table2[Calculated Location],"*"&amp;$D15&amp;"*")</f>
        <v>#DIV/0!</v>
      </c>
      <c r="F15" s="164" t="e">
        <f ca="1">COUNTIFS(Table2[Level of Review Required],"*"&amp;$AC$2&amp;"*",Table2[Date Notified (Adjusted)],"&gt;="&amp;F$2,Table2[Date Notified (Adjusted)],"&lt;"&amp;G$2,Table2[what is wrong],"*Decision Rev before DNAdj*",Table2[Calculated Location],"*"&amp;$D15&amp;"*")/COUNTIFS(Table2[Level of Review Required],"*"&amp;$AC$2&amp;"*",Table2[Date Notified (Adjusted)],"&gt;="&amp;F$2,Table2[Date Notified (Adjusted)],"&lt;"&amp;G$2,Table2[Calculated Location],"*"&amp;$D15&amp;"*")</f>
        <v>#DIV/0!</v>
      </c>
      <c r="G15" s="164" t="e">
        <f ca="1">COUNTIFS(Table2[Level of Review Required],"*"&amp;$AC$2&amp;"*",Table2[Date Notified (Adjusted)],"&gt;="&amp;G$2,Table2[Date Notified (Adjusted)],"&lt;"&amp;H$2,Table2[what is wrong],"*Decision Rev before DNAdj*",Table2[Calculated Location],"*"&amp;$D15&amp;"*")/COUNTIFS(Table2[Level of Review Required],"*"&amp;$AC$2&amp;"*",Table2[Date Notified (Adjusted)],"&gt;="&amp;G$2,Table2[Date Notified (Adjusted)],"&lt;"&amp;H$2,Table2[Calculated Location],"*"&amp;$D15&amp;"*")</f>
        <v>#DIV/0!</v>
      </c>
      <c r="H15" s="164" t="e">
        <f ca="1">COUNTIFS(Table2[Level of Review Required],"*"&amp;$AC$2&amp;"*",Table2[Date Notified (Adjusted)],"&gt;="&amp;H$2,Table2[Date Notified (Adjusted)],"&lt;"&amp;I$2,Table2[what is wrong],"*Decision Rev before DNAdj*",Table2[Calculated Location],"*"&amp;$D15&amp;"*")/COUNTIFS(Table2[Level of Review Required],"*"&amp;$AC$2&amp;"*",Table2[Date Notified (Adjusted)],"&gt;="&amp;H$2,Table2[Date Notified (Adjusted)],"&lt;"&amp;I$2,Table2[Calculated Location],"*"&amp;$D15&amp;"*")</f>
        <v>#DIV/0!</v>
      </c>
      <c r="I15" s="164" t="e">
        <f ca="1">COUNTIFS(Table2[Level of Review Required],"*"&amp;$AC$2&amp;"*",Table2[Date Notified (Adjusted)],"&gt;="&amp;I$2,Table2[Date Notified (Adjusted)],"&lt;"&amp;J$2,Table2[what is wrong],"*Decision Rev before DNAdj*",Table2[Calculated Location],"*"&amp;$D15&amp;"*")/COUNTIFS(Table2[Level of Review Required],"*"&amp;$AC$2&amp;"*",Table2[Date Notified (Adjusted)],"&gt;="&amp;I$2,Table2[Date Notified (Adjusted)],"&lt;"&amp;J$2,Table2[Calculated Location],"*"&amp;$D15&amp;"*")</f>
        <v>#DIV/0!</v>
      </c>
      <c r="J15" s="164" t="e">
        <f ca="1">COUNTIFS(Table2[Level of Review Required],"*"&amp;$AC$2&amp;"*",Table2[Date Notified (Adjusted)],"&gt;="&amp;J$2,Table2[Date Notified (Adjusted)],"&lt;"&amp;K$2,Table2[what is wrong],"*Decision Rev before DNAdj*",Table2[Calculated Location],"*"&amp;$D15&amp;"*")/COUNTIFS(Table2[Level of Review Required],"*"&amp;$AC$2&amp;"*",Table2[Date Notified (Adjusted)],"&gt;="&amp;J$2,Table2[Date Notified (Adjusted)],"&lt;"&amp;K$2,Table2[Calculated Location],"*"&amp;$D15&amp;"*")</f>
        <v>#DIV/0!</v>
      </c>
      <c r="K15" s="164" t="e">
        <f ca="1">COUNTIFS(Table2[Level of Review Required],"*"&amp;$AC$2&amp;"*",Table2[Date Notified (Adjusted)],"&gt;="&amp;K$2,Table2[Date Notified (Adjusted)],"&lt;"&amp;L$2,Table2[what is wrong],"*Decision Rev before DNAdj*",Table2[Calculated Location],"*"&amp;$D15&amp;"*")/COUNTIFS(Table2[Level of Review Required],"*"&amp;$AC$2&amp;"*",Table2[Date Notified (Adjusted)],"&gt;="&amp;K$2,Table2[Date Notified (Adjusted)],"&lt;"&amp;L$2,Table2[Calculated Location],"*"&amp;$D15&amp;"*")</f>
        <v>#DIV/0!</v>
      </c>
      <c r="L15" s="164" t="e">
        <f ca="1">COUNTIFS(Table2[Level of Review Required],"*"&amp;$AC$2&amp;"*",Table2[Date Notified (Adjusted)],"&gt;="&amp;L$2,Table2[Date Notified (Adjusted)],"&lt;"&amp;M$2,Table2[what is wrong],"*Decision Rev before DNAdj*",Table2[Calculated Location],"*"&amp;$D15&amp;"*")/COUNTIFS(Table2[Level of Review Required],"*"&amp;$AC$2&amp;"*",Table2[Date Notified (Adjusted)],"&gt;="&amp;L$2,Table2[Date Notified (Adjusted)],"&lt;"&amp;M$2,Table2[Calculated Location],"*"&amp;$D15&amp;"*")</f>
        <v>#DIV/0!</v>
      </c>
      <c r="M15" s="164" t="e">
        <f ca="1">COUNTIFS(Table2[Level of Review Required],"*"&amp;$AC$2&amp;"*",Table2[Date Notified (Adjusted)],"&gt;="&amp;M$2,Table2[Date Notified (Adjusted)],"&lt;"&amp;N$2,Table2[what is wrong],"*Decision Rev before DNAdj*",Table2[Calculated Location],"*"&amp;$D15&amp;"*")/COUNTIFS(Table2[Level of Review Required],"*"&amp;$AC$2&amp;"*",Table2[Date Notified (Adjusted)],"&gt;="&amp;M$2,Table2[Date Notified (Adjusted)],"&lt;"&amp;N$2,Table2[Calculated Location],"*"&amp;$D15&amp;"*")</f>
        <v>#DIV/0!</v>
      </c>
      <c r="N15" s="164" t="e">
        <f ca="1">COUNTIFS(Table2[Level of Review Required],"*"&amp;$AC$2&amp;"*",Table2[Date Notified (Adjusted)],"&gt;="&amp;N$2,Table2[Date Notified (Adjusted)],"&lt;"&amp;O$2,Table2[what is wrong],"*Decision Rev before DNAdj*",Table2[Calculated Location],"*"&amp;$D15&amp;"*")/COUNTIFS(Table2[Level of Review Required],"*"&amp;$AC$2&amp;"*",Table2[Date Notified (Adjusted)],"&gt;="&amp;N$2,Table2[Date Notified (Adjusted)],"&lt;"&amp;O$2,Table2[Calculated Location],"*"&amp;$D15&amp;"*")</f>
        <v>#DIV/0!</v>
      </c>
      <c r="O15" s="164" t="e">
        <f ca="1">COUNTIFS(Table2[Level of Review Required],"*"&amp;$AC$2&amp;"*",Table2[Date Notified (Adjusted)],"&gt;="&amp;O$2,Table2[Date Notified (Adjusted)],"&lt;"&amp;P$2,Table2[what is wrong],"*Decision Rev before DNAdj*",Table2[Calculated Location],"*"&amp;$D15&amp;"*")/COUNTIFS(Table2[Level of Review Required],"*"&amp;$AC$2&amp;"*",Table2[Date Notified (Adjusted)],"&gt;="&amp;O$2,Table2[Date Notified (Adjusted)],"&lt;"&amp;P$2,Table2[Calculated Location],"*"&amp;$D15&amp;"*")</f>
        <v>#DIV/0!</v>
      </c>
      <c r="P15" s="164" t="e">
        <f ca="1">COUNTIFS(Table2[Level of Review Required],"*"&amp;$AC$2&amp;"*",Table2[Date Notified (Adjusted)],"&gt;="&amp;P$2,Table2[Date Notified (Adjusted)],"&lt;"&amp;Q$2,Table2[what is wrong],"*Decision Rev before DNAdj*",Table2[Calculated Location],"*"&amp;$D15&amp;"*")/COUNTIFS(Table2[Level of Review Required],"*"&amp;$AC$2&amp;"*",Table2[Date Notified (Adjusted)],"&gt;="&amp;P$2,Table2[Date Notified (Adjusted)],"&lt;"&amp;Q$2,Table2[Calculated Location],"*"&amp;$D15&amp;"*")</f>
        <v>#DIV/0!</v>
      </c>
      <c r="Q15" s="164" t="e">
        <f ca="1">COUNTIFS(Table2[Level of Review Required],"*"&amp;$AC$2&amp;"*",Table2[Date Notified (Adjusted)],"&gt;="&amp;Q$2,Table2[Date Notified (Adjusted)],"&lt;"&amp;R$2,Table2[what is wrong],"*Decision Rev before DNAdj*",Table2[Calculated Location],"*"&amp;$D15&amp;"*")/COUNTIFS(Table2[Level of Review Required],"*"&amp;$AC$2&amp;"*",Table2[Date Notified (Adjusted)],"&gt;="&amp;Q$2,Table2[Date Notified (Adjusted)],"&lt;"&amp;R$2,Table2[Calculated Location],"*"&amp;$D15&amp;"*")</f>
        <v>#DIV/0!</v>
      </c>
      <c r="R15" s="164" t="e">
        <f ca="1">COUNTIFS(Table2[Level of Review Required],"*"&amp;$AC$2&amp;"*",Table2[Date Notified (Adjusted)],"&gt;="&amp;R$2,Table2[Date Notified (Adjusted)],"&lt;"&amp;S$2,Table2[what is wrong],"*Decision Rev before DNAdj*",Table2[Calculated Location],"*"&amp;$D15&amp;"*")/COUNTIFS(Table2[Level of Review Required],"*"&amp;$AC$2&amp;"*",Table2[Date Notified (Adjusted)],"&gt;="&amp;R$2,Table2[Date Notified (Adjusted)],"&lt;"&amp;S$2,Table2[Calculated Location],"*"&amp;$D15&amp;"*")</f>
        <v>#DIV/0!</v>
      </c>
      <c r="S15" s="164" t="e">
        <f ca="1">COUNTIFS(Table2[Level of Review Required],"*"&amp;$AC$2&amp;"*",Table2[Date Notified (Adjusted)],"&gt;="&amp;S$2,Table2[Date Notified (Adjusted)],"&lt;"&amp;T$2,Table2[what is wrong],"*Decision Rev before DNAdj*",Table2[Calculated Location],"*"&amp;$D15&amp;"*")/COUNTIFS(Table2[Level of Review Required],"*"&amp;$AC$2&amp;"*",Table2[Date Notified (Adjusted)],"&gt;="&amp;S$2,Table2[Date Notified (Adjusted)],"&lt;"&amp;T$2,Table2[Calculated Location],"*"&amp;$D15&amp;"*")</f>
        <v>#DIV/0!</v>
      </c>
      <c r="T15" s="164" t="e">
        <f ca="1">COUNTIFS(Table2[Level of Review Required],"*"&amp;$AC$2&amp;"*",Table2[Date Notified (Adjusted)],"&gt;="&amp;T$2,Table2[Date Notified (Adjusted)],"&lt;"&amp;U$2,Table2[what is wrong],"*Decision Rev before DNAdj*",Table2[Calculated Location],"*"&amp;$D15&amp;"*")/COUNTIFS(Table2[Level of Review Required],"*"&amp;$AC$2&amp;"*",Table2[Date Notified (Adjusted)],"&gt;="&amp;T$2,Table2[Date Notified (Adjusted)],"&lt;"&amp;U$2,Table2[Calculated Location],"*"&amp;$D15&amp;"*")</f>
        <v>#DIV/0!</v>
      </c>
      <c r="U15" s="161"/>
      <c r="V15" s="161"/>
      <c r="W15" s="228">
        <f ca="1">COUNTIFS(Table2[Level of Review Required],"*"&amp;$AC$2&amp;"*",Table2[Date Notified (Adjusted)],"&gt;="&amp;E$2,Table2[Date Notified (Adjusted)],"&lt;"&amp;U$2,Table2[Calculated Location],"*"&amp;$D15&amp;"*",Table2[what is wrong],"*Decision Rev before DNAdj*")</f>
        <v>0</v>
      </c>
      <c r="X15" s="229" t="e">
        <f t="shared" ca="1" si="1"/>
        <v>#DIV/0!</v>
      </c>
      <c r="Y15" s="237">
        <f ca="1">COUNTIFS(Table2[Level of Review Required],"*"&amp;$AC$2&amp;"*",Table2[Date Notified (Adjusted)],"&gt;="&amp;E$2,Table2[Date Notified (Adjusted)],"&lt;"&amp;U$2,Table2[Calculated Location],"*"&amp;$D15&amp;"*")</f>
        <v>0</v>
      </c>
    </row>
    <row r="16" spans="2:29" x14ac:dyDescent="0.25">
      <c r="B16" s="222" t="s">
        <v>109</v>
      </c>
      <c r="C16" s="161"/>
      <c r="D16" s="162" t="s">
        <v>128</v>
      </c>
      <c r="E16" s="163" t="e">
        <f ca="1">COUNTIFS(Table2[Level of Review Required],"*"&amp;$AC$2&amp;"*",Table2[Date Notified (Adjusted)],"&gt;="&amp;E$2,Table2[Date Notified (Adjusted)],"&lt;"&amp;F$2,Table2[what is wrong],"*Decision Rev before DNAdj*",Table2[Calculated Location],"*"&amp;$D16&amp;"*")/COUNTIFS(Table2[Level of Review Required],"*"&amp;$AC$2&amp;"*",Table2[Date Notified (Adjusted)],"&gt;="&amp;E$2,Table2[Date Notified (Adjusted)],"&lt;"&amp;F$2,Table2[Calculated Location],"*"&amp;$D16&amp;"*")</f>
        <v>#DIV/0!</v>
      </c>
      <c r="F16" s="164" t="e">
        <f ca="1">COUNTIFS(Table2[Level of Review Required],"*"&amp;$AC$2&amp;"*",Table2[Date Notified (Adjusted)],"&gt;="&amp;F$2,Table2[Date Notified (Adjusted)],"&lt;"&amp;G$2,Table2[what is wrong],"*Decision Rev before DNAdj*",Table2[Calculated Location],"*"&amp;$D16&amp;"*")/COUNTIFS(Table2[Level of Review Required],"*"&amp;$AC$2&amp;"*",Table2[Date Notified (Adjusted)],"&gt;="&amp;F$2,Table2[Date Notified (Adjusted)],"&lt;"&amp;G$2,Table2[Calculated Location],"*"&amp;$D16&amp;"*")</f>
        <v>#DIV/0!</v>
      </c>
      <c r="G16" s="164" t="e">
        <f ca="1">COUNTIFS(Table2[Level of Review Required],"*"&amp;$AC$2&amp;"*",Table2[Date Notified (Adjusted)],"&gt;="&amp;G$2,Table2[Date Notified (Adjusted)],"&lt;"&amp;H$2,Table2[what is wrong],"*Decision Rev before DNAdj*",Table2[Calculated Location],"*"&amp;$D16&amp;"*")/COUNTIFS(Table2[Level of Review Required],"*"&amp;$AC$2&amp;"*",Table2[Date Notified (Adjusted)],"&gt;="&amp;G$2,Table2[Date Notified (Adjusted)],"&lt;"&amp;H$2,Table2[Calculated Location],"*"&amp;$D16&amp;"*")</f>
        <v>#DIV/0!</v>
      </c>
      <c r="H16" s="164" t="e">
        <f ca="1">COUNTIFS(Table2[Level of Review Required],"*"&amp;$AC$2&amp;"*",Table2[Date Notified (Adjusted)],"&gt;="&amp;H$2,Table2[Date Notified (Adjusted)],"&lt;"&amp;I$2,Table2[what is wrong],"*Decision Rev before DNAdj*",Table2[Calculated Location],"*"&amp;$D16&amp;"*")/COUNTIFS(Table2[Level of Review Required],"*"&amp;$AC$2&amp;"*",Table2[Date Notified (Adjusted)],"&gt;="&amp;H$2,Table2[Date Notified (Adjusted)],"&lt;"&amp;I$2,Table2[Calculated Location],"*"&amp;$D16&amp;"*")</f>
        <v>#DIV/0!</v>
      </c>
      <c r="I16" s="164" t="e">
        <f ca="1">COUNTIFS(Table2[Level of Review Required],"*"&amp;$AC$2&amp;"*",Table2[Date Notified (Adjusted)],"&gt;="&amp;I$2,Table2[Date Notified (Adjusted)],"&lt;"&amp;J$2,Table2[what is wrong],"*Decision Rev before DNAdj*",Table2[Calculated Location],"*"&amp;$D16&amp;"*")/COUNTIFS(Table2[Level of Review Required],"*"&amp;$AC$2&amp;"*",Table2[Date Notified (Adjusted)],"&gt;="&amp;I$2,Table2[Date Notified (Adjusted)],"&lt;"&amp;J$2,Table2[Calculated Location],"*"&amp;$D16&amp;"*")</f>
        <v>#DIV/0!</v>
      </c>
      <c r="J16" s="164" t="e">
        <f ca="1">COUNTIFS(Table2[Level of Review Required],"*"&amp;$AC$2&amp;"*",Table2[Date Notified (Adjusted)],"&gt;="&amp;J$2,Table2[Date Notified (Adjusted)],"&lt;"&amp;K$2,Table2[what is wrong],"*Decision Rev before DNAdj*",Table2[Calculated Location],"*"&amp;$D16&amp;"*")/COUNTIFS(Table2[Level of Review Required],"*"&amp;$AC$2&amp;"*",Table2[Date Notified (Adjusted)],"&gt;="&amp;J$2,Table2[Date Notified (Adjusted)],"&lt;"&amp;K$2,Table2[Calculated Location],"*"&amp;$D16&amp;"*")</f>
        <v>#DIV/0!</v>
      </c>
      <c r="K16" s="164" t="e">
        <f ca="1">COUNTIFS(Table2[Level of Review Required],"*"&amp;$AC$2&amp;"*",Table2[Date Notified (Adjusted)],"&gt;="&amp;K$2,Table2[Date Notified (Adjusted)],"&lt;"&amp;L$2,Table2[what is wrong],"*Decision Rev before DNAdj*",Table2[Calculated Location],"*"&amp;$D16&amp;"*")/COUNTIFS(Table2[Level of Review Required],"*"&amp;$AC$2&amp;"*",Table2[Date Notified (Adjusted)],"&gt;="&amp;K$2,Table2[Date Notified (Adjusted)],"&lt;"&amp;L$2,Table2[Calculated Location],"*"&amp;$D16&amp;"*")</f>
        <v>#DIV/0!</v>
      </c>
      <c r="L16" s="164" t="e">
        <f ca="1">COUNTIFS(Table2[Level of Review Required],"*"&amp;$AC$2&amp;"*",Table2[Date Notified (Adjusted)],"&gt;="&amp;L$2,Table2[Date Notified (Adjusted)],"&lt;"&amp;M$2,Table2[what is wrong],"*Decision Rev before DNAdj*",Table2[Calculated Location],"*"&amp;$D16&amp;"*")/COUNTIFS(Table2[Level of Review Required],"*"&amp;$AC$2&amp;"*",Table2[Date Notified (Adjusted)],"&gt;="&amp;L$2,Table2[Date Notified (Adjusted)],"&lt;"&amp;M$2,Table2[Calculated Location],"*"&amp;$D16&amp;"*")</f>
        <v>#DIV/0!</v>
      </c>
      <c r="M16" s="164" t="e">
        <f ca="1">COUNTIFS(Table2[Level of Review Required],"*"&amp;$AC$2&amp;"*",Table2[Date Notified (Adjusted)],"&gt;="&amp;M$2,Table2[Date Notified (Adjusted)],"&lt;"&amp;N$2,Table2[what is wrong],"*Decision Rev before DNAdj*",Table2[Calculated Location],"*"&amp;$D16&amp;"*")/COUNTIFS(Table2[Level of Review Required],"*"&amp;$AC$2&amp;"*",Table2[Date Notified (Adjusted)],"&gt;="&amp;M$2,Table2[Date Notified (Adjusted)],"&lt;"&amp;N$2,Table2[Calculated Location],"*"&amp;$D16&amp;"*")</f>
        <v>#DIV/0!</v>
      </c>
      <c r="N16" s="164" t="e">
        <f ca="1">COUNTIFS(Table2[Level of Review Required],"*"&amp;$AC$2&amp;"*",Table2[Date Notified (Adjusted)],"&gt;="&amp;N$2,Table2[Date Notified (Adjusted)],"&lt;"&amp;O$2,Table2[what is wrong],"*Decision Rev before DNAdj*",Table2[Calculated Location],"*"&amp;$D16&amp;"*")/COUNTIFS(Table2[Level of Review Required],"*"&amp;$AC$2&amp;"*",Table2[Date Notified (Adjusted)],"&gt;="&amp;N$2,Table2[Date Notified (Adjusted)],"&lt;"&amp;O$2,Table2[Calculated Location],"*"&amp;$D16&amp;"*")</f>
        <v>#DIV/0!</v>
      </c>
      <c r="O16" s="164" t="e">
        <f ca="1">COUNTIFS(Table2[Level of Review Required],"*"&amp;$AC$2&amp;"*",Table2[Date Notified (Adjusted)],"&gt;="&amp;O$2,Table2[Date Notified (Adjusted)],"&lt;"&amp;P$2,Table2[what is wrong],"*Decision Rev before DNAdj*",Table2[Calculated Location],"*"&amp;$D16&amp;"*")/COUNTIFS(Table2[Level of Review Required],"*"&amp;$AC$2&amp;"*",Table2[Date Notified (Adjusted)],"&gt;="&amp;O$2,Table2[Date Notified (Adjusted)],"&lt;"&amp;P$2,Table2[Calculated Location],"*"&amp;$D16&amp;"*")</f>
        <v>#DIV/0!</v>
      </c>
      <c r="P16" s="164" t="e">
        <f ca="1">COUNTIFS(Table2[Level of Review Required],"*"&amp;$AC$2&amp;"*",Table2[Date Notified (Adjusted)],"&gt;="&amp;P$2,Table2[Date Notified (Adjusted)],"&lt;"&amp;Q$2,Table2[what is wrong],"*Decision Rev before DNAdj*",Table2[Calculated Location],"*"&amp;$D16&amp;"*")/COUNTIFS(Table2[Level of Review Required],"*"&amp;$AC$2&amp;"*",Table2[Date Notified (Adjusted)],"&gt;="&amp;P$2,Table2[Date Notified (Adjusted)],"&lt;"&amp;Q$2,Table2[Calculated Location],"*"&amp;$D16&amp;"*")</f>
        <v>#DIV/0!</v>
      </c>
      <c r="Q16" s="164" t="e">
        <f ca="1">COUNTIFS(Table2[Level of Review Required],"*"&amp;$AC$2&amp;"*",Table2[Date Notified (Adjusted)],"&gt;="&amp;Q$2,Table2[Date Notified (Adjusted)],"&lt;"&amp;R$2,Table2[what is wrong],"*Decision Rev before DNAdj*",Table2[Calculated Location],"*"&amp;$D16&amp;"*")/COUNTIFS(Table2[Level of Review Required],"*"&amp;$AC$2&amp;"*",Table2[Date Notified (Adjusted)],"&gt;="&amp;Q$2,Table2[Date Notified (Adjusted)],"&lt;"&amp;R$2,Table2[Calculated Location],"*"&amp;$D16&amp;"*")</f>
        <v>#DIV/0!</v>
      </c>
      <c r="R16" s="164" t="e">
        <f ca="1">COUNTIFS(Table2[Level of Review Required],"*"&amp;$AC$2&amp;"*",Table2[Date Notified (Adjusted)],"&gt;="&amp;R$2,Table2[Date Notified (Adjusted)],"&lt;"&amp;S$2,Table2[what is wrong],"*Decision Rev before DNAdj*",Table2[Calculated Location],"*"&amp;$D16&amp;"*")/COUNTIFS(Table2[Level of Review Required],"*"&amp;$AC$2&amp;"*",Table2[Date Notified (Adjusted)],"&gt;="&amp;R$2,Table2[Date Notified (Adjusted)],"&lt;"&amp;S$2,Table2[Calculated Location],"*"&amp;$D16&amp;"*")</f>
        <v>#DIV/0!</v>
      </c>
      <c r="S16" s="164" t="e">
        <f ca="1">COUNTIFS(Table2[Level of Review Required],"*"&amp;$AC$2&amp;"*",Table2[Date Notified (Adjusted)],"&gt;="&amp;S$2,Table2[Date Notified (Adjusted)],"&lt;"&amp;T$2,Table2[what is wrong],"*Decision Rev before DNAdj*",Table2[Calculated Location],"*"&amp;$D16&amp;"*")/COUNTIFS(Table2[Level of Review Required],"*"&amp;$AC$2&amp;"*",Table2[Date Notified (Adjusted)],"&gt;="&amp;S$2,Table2[Date Notified (Adjusted)],"&lt;"&amp;T$2,Table2[Calculated Location],"*"&amp;$D16&amp;"*")</f>
        <v>#DIV/0!</v>
      </c>
      <c r="T16" s="164" t="e">
        <f ca="1">COUNTIFS(Table2[Level of Review Required],"*"&amp;$AC$2&amp;"*",Table2[Date Notified (Adjusted)],"&gt;="&amp;T$2,Table2[Date Notified (Adjusted)],"&lt;"&amp;U$2,Table2[what is wrong],"*Decision Rev before DNAdj*",Table2[Calculated Location],"*"&amp;$D16&amp;"*")/COUNTIFS(Table2[Level of Review Required],"*"&amp;$AC$2&amp;"*",Table2[Date Notified (Adjusted)],"&gt;="&amp;T$2,Table2[Date Notified (Adjusted)],"&lt;"&amp;U$2,Table2[Calculated Location],"*"&amp;$D16&amp;"*")</f>
        <v>#DIV/0!</v>
      </c>
      <c r="U16" s="161"/>
      <c r="V16" s="161"/>
      <c r="W16" s="228">
        <f ca="1">COUNTIFS(Table2[Level of Review Required],"*"&amp;$AC$2&amp;"*",Table2[Date Notified (Adjusted)],"&gt;="&amp;E$2,Table2[Date Notified (Adjusted)],"&lt;"&amp;U$2,Table2[Calculated Location],"*"&amp;$D16&amp;"*",Table2[what is wrong],"*Decision Rev before DNAdj*")</f>
        <v>0</v>
      </c>
      <c r="X16" s="229" t="e">
        <f t="shared" ca="1" si="1"/>
        <v>#DIV/0!</v>
      </c>
      <c r="Y16" s="237">
        <f ca="1">COUNTIFS(Table2[Level of Review Required],"*"&amp;$AC$2&amp;"*",Table2[Date Notified (Adjusted)],"&gt;="&amp;E$2,Table2[Date Notified (Adjusted)],"&lt;"&amp;U$2,Table2[Calculated Location],"*"&amp;$D16&amp;"*")</f>
        <v>0</v>
      </c>
    </row>
    <row r="17" spans="2:26" x14ac:dyDescent="0.25">
      <c r="B17" s="222" t="s">
        <v>110</v>
      </c>
      <c r="C17" s="161"/>
      <c r="D17" s="162" t="s">
        <v>129</v>
      </c>
      <c r="E17" s="163" t="e">
        <f ca="1">COUNTIFS(Table2[Level of Review Required],"*"&amp;$AC$2&amp;"*",Table2[Date Notified (Adjusted)],"&gt;="&amp;E$2,Table2[Date Notified (Adjusted)],"&lt;"&amp;F$2,Table2[what is wrong],"*Decision Rev before DNAdj*",Table2[Calculated Location],"*"&amp;$D17&amp;"*")/COUNTIFS(Table2[Level of Review Required],"*"&amp;$AC$2&amp;"*",Table2[Date Notified (Adjusted)],"&gt;="&amp;E$2,Table2[Date Notified (Adjusted)],"&lt;"&amp;F$2,Table2[Calculated Location],"*"&amp;$D17&amp;"*")</f>
        <v>#DIV/0!</v>
      </c>
      <c r="F17" s="164" t="e">
        <f ca="1">COUNTIFS(Table2[Level of Review Required],"*"&amp;$AC$2&amp;"*",Table2[Date Notified (Adjusted)],"&gt;="&amp;F$2,Table2[Date Notified (Adjusted)],"&lt;"&amp;G$2,Table2[what is wrong],"*Decision Rev before DNAdj*",Table2[Calculated Location],"*"&amp;$D17&amp;"*")/COUNTIFS(Table2[Level of Review Required],"*"&amp;$AC$2&amp;"*",Table2[Date Notified (Adjusted)],"&gt;="&amp;F$2,Table2[Date Notified (Adjusted)],"&lt;"&amp;G$2,Table2[Calculated Location],"*"&amp;$D17&amp;"*")</f>
        <v>#DIV/0!</v>
      </c>
      <c r="G17" s="164" t="e">
        <f ca="1">COUNTIFS(Table2[Level of Review Required],"*"&amp;$AC$2&amp;"*",Table2[Date Notified (Adjusted)],"&gt;="&amp;G$2,Table2[Date Notified (Adjusted)],"&lt;"&amp;H$2,Table2[what is wrong],"*Decision Rev before DNAdj*",Table2[Calculated Location],"*"&amp;$D17&amp;"*")/COUNTIFS(Table2[Level of Review Required],"*"&amp;$AC$2&amp;"*",Table2[Date Notified (Adjusted)],"&gt;="&amp;G$2,Table2[Date Notified (Adjusted)],"&lt;"&amp;H$2,Table2[Calculated Location],"*"&amp;$D17&amp;"*")</f>
        <v>#DIV/0!</v>
      </c>
      <c r="H17" s="164" t="e">
        <f ca="1">COUNTIFS(Table2[Level of Review Required],"*"&amp;$AC$2&amp;"*",Table2[Date Notified (Adjusted)],"&gt;="&amp;H$2,Table2[Date Notified (Adjusted)],"&lt;"&amp;I$2,Table2[what is wrong],"*Decision Rev before DNAdj*",Table2[Calculated Location],"*"&amp;$D17&amp;"*")/COUNTIFS(Table2[Level of Review Required],"*"&amp;$AC$2&amp;"*",Table2[Date Notified (Adjusted)],"&gt;="&amp;H$2,Table2[Date Notified (Adjusted)],"&lt;"&amp;I$2,Table2[Calculated Location],"*"&amp;$D17&amp;"*")</f>
        <v>#DIV/0!</v>
      </c>
      <c r="I17" s="164" t="e">
        <f ca="1">COUNTIFS(Table2[Level of Review Required],"*"&amp;$AC$2&amp;"*",Table2[Date Notified (Adjusted)],"&gt;="&amp;I$2,Table2[Date Notified (Adjusted)],"&lt;"&amp;J$2,Table2[what is wrong],"*Decision Rev before DNAdj*",Table2[Calculated Location],"*"&amp;$D17&amp;"*")/COUNTIFS(Table2[Level of Review Required],"*"&amp;$AC$2&amp;"*",Table2[Date Notified (Adjusted)],"&gt;="&amp;I$2,Table2[Date Notified (Adjusted)],"&lt;"&amp;J$2,Table2[Calculated Location],"*"&amp;$D17&amp;"*")</f>
        <v>#DIV/0!</v>
      </c>
      <c r="J17" s="164" t="e">
        <f ca="1">COUNTIFS(Table2[Level of Review Required],"*"&amp;$AC$2&amp;"*",Table2[Date Notified (Adjusted)],"&gt;="&amp;J$2,Table2[Date Notified (Adjusted)],"&lt;"&amp;K$2,Table2[what is wrong],"*Decision Rev before DNAdj*",Table2[Calculated Location],"*"&amp;$D17&amp;"*")/COUNTIFS(Table2[Level of Review Required],"*"&amp;$AC$2&amp;"*",Table2[Date Notified (Adjusted)],"&gt;="&amp;J$2,Table2[Date Notified (Adjusted)],"&lt;"&amp;K$2,Table2[Calculated Location],"*"&amp;$D17&amp;"*")</f>
        <v>#DIV/0!</v>
      </c>
      <c r="K17" s="164" t="e">
        <f ca="1">COUNTIFS(Table2[Level of Review Required],"*"&amp;$AC$2&amp;"*",Table2[Date Notified (Adjusted)],"&gt;="&amp;K$2,Table2[Date Notified (Adjusted)],"&lt;"&amp;L$2,Table2[what is wrong],"*Decision Rev before DNAdj*",Table2[Calculated Location],"*"&amp;$D17&amp;"*")/COUNTIFS(Table2[Level of Review Required],"*"&amp;$AC$2&amp;"*",Table2[Date Notified (Adjusted)],"&gt;="&amp;K$2,Table2[Date Notified (Adjusted)],"&lt;"&amp;L$2,Table2[Calculated Location],"*"&amp;$D17&amp;"*")</f>
        <v>#DIV/0!</v>
      </c>
      <c r="L17" s="164" t="e">
        <f ca="1">COUNTIFS(Table2[Level of Review Required],"*"&amp;$AC$2&amp;"*",Table2[Date Notified (Adjusted)],"&gt;="&amp;L$2,Table2[Date Notified (Adjusted)],"&lt;"&amp;M$2,Table2[what is wrong],"*Decision Rev before DNAdj*",Table2[Calculated Location],"*"&amp;$D17&amp;"*")/COUNTIFS(Table2[Level of Review Required],"*"&amp;$AC$2&amp;"*",Table2[Date Notified (Adjusted)],"&gt;="&amp;L$2,Table2[Date Notified (Adjusted)],"&lt;"&amp;M$2,Table2[Calculated Location],"*"&amp;$D17&amp;"*")</f>
        <v>#DIV/0!</v>
      </c>
      <c r="M17" s="164" t="e">
        <f ca="1">COUNTIFS(Table2[Level of Review Required],"*"&amp;$AC$2&amp;"*",Table2[Date Notified (Adjusted)],"&gt;="&amp;M$2,Table2[Date Notified (Adjusted)],"&lt;"&amp;N$2,Table2[what is wrong],"*Decision Rev before DNAdj*",Table2[Calculated Location],"*"&amp;$D17&amp;"*")/COUNTIFS(Table2[Level of Review Required],"*"&amp;$AC$2&amp;"*",Table2[Date Notified (Adjusted)],"&gt;="&amp;M$2,Table2[Date Notified (Adjusted)],"&lt;"&amp;N$2,Table2[Calculated Location],"*"&amp;$D17&amp;"*")</f>
        <v>#DIV/0!</v>
      </c>
      <c r="N17" s="164" t="e">
        <f ca="1">COUNTIFS(Table2[Level of Review Required],"*"&amp;$AC$2&amp;"*",Table2[Date Notified (Adjusted)],"&gt;="&amp;N$2,Table2[Date Notified (Adjusted)],"&lt;"&amp;O$2,Table2[what is wrong],"*Decision Rev before DNAdj*",Table2[Calculated Location],"*"&amp;$D17&amp;"*")/COUNTIFS(Table2[Level of Review Required],"*"&amp;$AC$2&amp;"*",Table2[Date Notified (Adjusted)],"&gt;="&amp;N$2,Table2[Date Notified (Adjusted)],"&lt;"&amp;O$2,Table2[Calculated Location],"*"&amp;$D17&amp;"*")</f>
        <v>#DIV/0!</v>
      </c>
      <c r="O17" s="164" t="e">
        <f ca="1">COUNTIFS(Table2[Level of Review Required],"*"&amp;$AC$2&amp;"*",Table2[Date Notified (Adjusted)],"&gt;="&amp;O$2,Table2[Date Notified (Adjusted)],"&lt;"&amp;P$2,Table2[what is wrong],"*Decision Rev before DNAdj*",Table2[Calculated Location],"*"&amp;$D17&amp;"*")/COUNTIFS(Table2[Level of Review Required],"*"&amp;$AC$2&amp;"*",Table2[Date Notified (Adjusted)],"&gt;="&amp;O$2,Table2[Date Notified (Adjusted)],"&lt;"&amp;P$2,Table2[Calculated Location],"*"&amp;$D17&amp;"*")</f>
        <v>#DIV/0!</v>
      </c>
      <c r="P17" s="164" t="e">
        <f ca="1">COUNTIFS(Table2[Level of Review Required],"*"&amp;$AC$2&amp;"*",Table2[Date Notified (Adjusted)],"&gt;="&amp;P$2,Table2[Date Notified (Adjusted)],"&lt;"&amp;Q$2,Table2[what is wrong],"*Decision Rev before DNAdj*",Table2[Calculated Location],"*"&amp;$D17&amp;"*")/COUNTIFS(Table2[Level of Review Required],"*"&amp;$AC$2&amp;"*",Table2[Date Notified (Adjusted)],"&gt;="&amp;P$2,Table2[Date Notified (Adjusted)],"&lt;"&amp;Q$2,Table2[Calculated Location],"*"&amp;$D17&amp;"*")</f>
        <v>#DIV/0!</v>
      </c>
      <c r="Q17" s="164" t="e">
        <f ca="1">COUNTIFS(Table2[Level of Review Required],"*"&amp;$AC$2&amp;"*",Table2[Date Notified (Adjusted)],"&gt;="&amp;Q$2,Table2[Date Notified (Adjusted)],"&lt;"&amp;R$2,Table2[what is wrong],"*Decision Rev before DNAdj*",Table2[Calculated Location],"*"&amp;$D17&amp;"*")/COUNTIFS(Table2[Level of Review Required],"*"&amp;$AC$2&amp;"*",Table2[Date Notified (Adjusted)],"&gt;="&amp;Q$2,Table2[Date Notified (Adjusted)],"&lt;"&amp;R$2,Table2[Calculated Location],"*"&amp;$D17&amp;"*")</f>
        <v>#DIV/0!</v>
      </c>
      <c r="R17" s="164" t="e">
        <f ca="1">COUNTIFS(Table2[Level of Review Required],"*"&amp;$AC$2&amp;"*",Table2[Date Notified (Adjusted)],"&gt;="&amp;R$2,Table2[Date Notified (Adjusted)],"&lt;"&amp;S$2,Table2[what is wrong],"*Decision Rev before DNAdj*",Table2[Calculated Location],"*"&amp;$D17&amp;"*")/COUNTIFS(Table2[Level of Review Required],"*"&amp;$AC$2&amp;"*",Table2[Date Notified (Adjusted)],"&gt;="&amp;R$2,Table2[Date Notified (Adjusted)],"&lt;"&amp;S$2,Table2[Calculated Location],"*"&amp;$D17&amp;"*")</f>
        <v>#DIV/0!</v>
      </c>
      <c r="S17" s="164" t="e">
        <f ca="1">COUNTIFS(Table2[Level of Review Required],"*"&amp;$AC$2&amp;"*",Table2[Date Notified (Adjusted)],"&gt;="&amp;S$2,Table2[Date Notified (Adjusted)],"&lt;"&amp;T$2,Table2[what is wrong],"*Decision Rev before DNAdj*",Table2[Calculated Location],"*"&amp;$D17&amp;"*")/COUNTIFS(Table2[Level of Review Required],"*"&amp;$AC$2&amp;"*",Table2[Date Notified (Adjusted)],"&gt;="&amp;S$2,Table2[Date Notified (Adjusted)],"&lt;"&amp;T$2,Table2[Calculated Location],"*"&amp;$D17&amp;"*")</f>
        <v>#DIV/0!</v>
      </c>
      <c r="T17" s="164" t="e">
        <f ca="1">COUNTIFS(Table2[Level of Review Required],"*"&amp;$AC$2&amp;"*",Table2[Date Notified (Adjusted)],"&gt;="&amp;T$2,Table2[Date Notified (Adjusted)],"&lt;"&amp;U$2,Table2[what is wrong],"*Decision Rev before DNAdj*",Table2[Calculated Location],"*"&amp;$D17&amp;"*")/COUNTIFS(Table2[Level of Review Required],"*"&amp;$AC$2&amp;"*",Table2[Date Notified (Adjusted)],"&gt;="&amp;T$2,Table2[Date Notified (Adjusted)],"&lt;"&amp;U$2,Table2[Calculated Location],"*"&amp;$D17&amp;"*")</f>
        <v>#DIV/0!</v>
      </c>
      <c r="U17" s="161"/>
      <c r="V17" s="161"/>
      <c r="W17" s="228">
        <f ca="1">COUNTIFS(Table2[Level of Review Required],"*"&amp;$AC$2&amp;"*",Table2[Date Notified (Adjusted)],"&gt;="&amp;E$2,Table2[Date Notified (Adjusted)],"&lt;"&amp;U$2,Table2[Calculated Location],"*"&amp;$D17&amp;"*",Table2[what is wrong],"*Decision Rev before DNAdj*")</f>
        <v>0</v>
      </c>
      <c r="X17" s="229" t="e">
        <f t="shared" ca="1" si="1"/>
        <v>#DIV/0!</v>
      </c>
      <c r="Y17" s="237">
        <f ca="1">COUNTIFS(Table2[Level of Review Required],"*"&amp;$AC$2&amp;"*",Table2[Date Notified (Adjusted)],"&gt;="&amp;E$2,Table2[Date Notified (Adjusted)],"&lt;"&amp;U$2,Table2[Calculated Location],"*"&amp;$D17&amp;"*")</f>
        <v>0</v>
      </c>
    </row>
    <row r="18" spans="2:26" x14ac:dyDescent="0.25">
      <c r="B18" s="222" t="s">
        <v>111</v>
      </c>
      <c r="C18" s="161"/>
      <c r="D18" s="162" t="s">
        <v>130</v>
      </c>
      <c r="E18" s="163" t="e">
        <f ca="1">COUNTIFS(Table2[Level of Review Required],"*"&amp;$AC$2&amp;"*",Table2[Date Notified (Adjusted)],"&gt;="&amp;E$2,Table2[Date Notified (Adjusted)],"&lt;"&amp;F$2,Table2[what is wrong],"*Decision Rev before DNAdj*",Table2[Calculated Location],"*"&amp;$D18&amp;"*")/COUNTIFS(Table2[Level of Review Required],"*"&amp;$AC$2&amp;"*",Table2[Date Notified (Adjusted)],"&gt;="&amp;E$2,Table2[Date Notified (Adjusted)],"&lt;"&amp;F$2,Table2[Calculated Location],"*"&amp;$D18&amp;"*")</f>
        <v>#DIV/0!</v>
      </c>
      <c r="F18" s="164" t="e">
        <f ca="1">COUNTIFS(Table2[Level of Review Required],"*"&amp;$AC$2&amp;"*",Table2[Date Notified (Adjusted)],"&gt;="&amp;F$2,Table2[Date Notified (Adjusted)],"&lt;"&amp;G$2,Table2[what is wrong],"*Decision Rev before DNAdj*",Table2[Calculated Location],"*"&amp;$D18&amp;"*")/COUNTIFS(Table2[Level of Review Required],"*"&amp;$AC$2&amp;"*",Table2[Date Notified (Adjusted)],"&gt;="&amp;F$2,Table2[Date Notified (Adjusted)],"&lt;"&amp;G$2,Table2[Calculated Location],"*"&amp;$D18&amp;"*")</f>
        <v>#DIV/0!</v>
      </c>
      <c r="G18" s="164" t="e">
        <f ca="1">COUNTIFS(Table2[Level of Review Required],"*"&amp;$AC$2&amp;"*",Table2[Date Notified (Adjusted)],"&gt;="&amp;G$2,Table2[Date Notified (Adjusted)],"&lt;"&amp;H$2,Table2[what is wrong],"*Decision Rev before DNAdj*",Table2[Calculated Location],"*"&amp;$D18&amp;"*")/COUNTIFS(Table2[Level of Review Required],"*"&amp;$AC$2&amp;"*",Table2[Date Notified (Adjusted)],"&gt;="&amp;G$2,Table2[Date Notified (Adjusted)],"&lt;"&amp;H$2,Table2[Calculated Location],"*"&amp;$D18&amp;"*")</f>
        <v>#DIV/0!</v>
      </c>
      <c r="H18" s="164" t="e">
        <f ca="1">COUNTIFS(Table2[Level of Review Required],"*"&amp;$AC$2&amp;"*",Table2[Date Notified (Adjusted)],"&gt;="&amp;H$2,Table2[Date Notified (Adjusted)],"&lt;"&amp;I$2,Table2[what is wrong],"*Decision Rev before DNAdj*",Table2[Calculated Location],"*"&amp;$D18&amp;"*")/COUNTIFS(Table2[Level of Review Required],"*"&amp;$AC$2&amp;"*",Table2[Date Notified (Adjusted)],"&gt;="&amp;H$2,Table2[Date Notified (Adjusted)],"&lt;"&amp;I$2,Table2[Calculated Location],"*"&amp;$D18&amp;"*")</f>
        <v>#DIV/0!</v>
      </c>
      <c r="I18" s="164" t="e">
        <f ca="1">COUNTIFS(Table2[Level of Review Required],"*"&amp;$AC$2&amp;"*",Table2[Date Notified (Adjusted)],"&gt;="&amp;I$2,Table2[Date Notified (Adjusted)],"&lt;"&amp;J$2,Table2[what is wrong],"*Decision Rev before DNAdj*",Table2[Calculated Location],"*"&amp;$D18&amp;"*")/COUNTIFS(Table2[Level of Review Required],"*"&amp;$AC$2&amp;"*",Table2[Date Notified (Adjusted)],"&gt;="&amp;I$2,Table2[Date Notified (Adjusted)],"&lt;"&amp;J$2,Table2[Calculated Location],"*"&amp;$D18&amp;"*")</f>
        <v>#DIV/0!</v>
      </c>
      <c r="J18" s="164" t="e">
        <f ca="1">COUNTIFS(Table2[Level of Review Required],"*"&amp;$AC$2&amp;"*",Table2[Date Notified (Adjusted)],"&gt;="&amp;J$2,Table2[Date Notified (Adjusted)],"&lt;"&amp;K$2,Table2[what is wrong],"*Decision Rev before DNAdj*",Table2[Calculated Location],"*"&amp;$D18&amp;"*")/COUNTIFS(Table2[Level of Review Required],"*"&amp;$AC$2&amp;"*",Table2[Date Notified (Adjusted)],"&gt;="&amp;J$2,Table2[Date Notified (Adjusted)],"&lt;"&amp;K$2,Table2[Calculated Location],"*"&amp;$D18&amp;"*")</f>
        <v>#DIV/0!</v>
      </c>
      <c r="K18" s="164" t="e">
        <f ca="1">COUNTIFS(Table2[Level of Review Required],"*"&amp;$AC$2&amp;"*",Table2[Date Notified (Adjusted)],"&gt;="&amp;K$2,Table2[Date Notified (Adjusted)],"&lt;"&amp;L$2,Table2[what is wrong],"*Decision Rev before DNAdj*",Table2[Calculated Location],"*"&amp;$D18&amp;"*")/COUNTIFS(Table2[Level of Review Required],"*"&amp;$AC$2&amp;"*",Table2[Date Notified (Adjusted)],"&gt;="&amp;K$2,Table2[Date Notified (Adjusted)],"&lt;"&amp;L$2,Table2[Calculated Location],"*"&amp;$D18&amp;"*")</f>
        <v>#DIV/0!</v>
      </c>
      <c r="L18" s="164" t="e">
        <f ca="1">COUNTIFS(Table2[Level of Review Required],"*"&amp;$AC$2&amp;"*",Table2[Date Notified (Adjusted)],"&gt;="&amp;L$2,Table2[Date Notified (Adjusted)],"&lt;"&amp;M$2,Table2[what is wrong],"*Decision Rev before DNAdj*",Table2[Calculated Location],"*"&amp;$D18&amp;"*")/COUNTIFS(Table2[Level of Review Required],"*"&amp;$AC$2&amp;"*",Table2[Date Notified (Adjusted)],"&gt;="&amp;L$2,Table2[Date Notified (Adjusted)],"&lt;"&amp;M$2,Table2[Calculated Location],"*"&amp;$D18&amp;"*")</f>
        <v>#DIV/0!</v>
      </c>
      <c r="M18" s="164" t="e">
        <f ca="1">COUNTIFS(Table2[Level of Review Required],"*"&amp;$AC$2&amp;"*",Table2[Date Notified (Adjusted)],"&gt;="&amp;M$2,Table2[Date Notified (Adjusted)],"&lt;"&amp;N$2,Table2[what is wrong],"*Decision Rev before DNAdj*",Table2[Calculated Location],"*"&amp;$D18&amp;"*")/COUNTIFS(Table2[Level of Review Required],"*"&amp;$AC$2&amp;"*",Table2[Date Notified (Adjusted)],"&gt;="&amp;M$2,Table2[Date Notified (Adjusted)],"&lt;"&amp;N$2,Table2[Calculated Location],"*"&amp;$D18&amp;"*")</f>
        <v>#DIV/0!</v>
      </c>
      <c r="N18" s="164" t="e">
        <f ca="1">COUNTIFS(Table2[Level of Review Required],"*"&amp;$AC$2&amp;"*",Table2[Date Notified (Adjusted)],"&gt;="&amp;N$2,Table2[Date Notified (Adjusted)],"&lt;"&amp;O$2,Table2[what is wrong],"*Decision Rev before DNAdj*",Table2[Calculated Location],"*"&amp;$D18&amp;"*")/COUNTIFS(Table2[Level of Review Required],"*"&amp;$AC$2&amp;"*",Table2[Date Notified (Adjusted)],"&gt;="&amp;N$2,Table2[Date Notified (Adjusted)],"&lt;"&amp;O$2,Table2[Calculated Location],"*"&amp;$D18&amp;"*")</f>
        <v>#DIV/0!</v>
      </c>
      <c r="O18" s="164" t="e">
        <f ca="1">COUNTIFS(Table2[Level of Review Required],"*"&amp;$AC$2&amp;"*",Table2[Date Notified (Adjusted)],"&gt;="&amp;O$2,Table2[Date Notified (Adjusted)],"&lt;"&amp;P$2,Table2[what is wrong],"*Decision Rev before DNAdj*",Table2[Calculated Location],"*"&amp;$D18&amp;"*")/COUNTIFS(Table2[Level of Review Required],"*"&amp;$AC$2&amp;"*",Table2[Date Notified (Adjusted)],"&gt;="&amp;O$2,Table2[Date Notified (Adjusted)],"&lt;"&amp;P$2,Table2[Calculated Location],"*"&amp;$D18&amp;"*")</f>
        <v>#DIV/0!</v>
      </c>
      <c r="P18" s="164" t="e">
        <f ca="1">COUNTIFS(Table2[Level of Review Required],"*"&amp;$AC$2&amp;"*",Table2[Date Notified (Adjusted)],"&gt;="&amp;P$2,Table2[Date Notified (Adjusted)],"&lt;"&amp;Q$2,Table2[what is wrong],"*Decision Rev before DNAdj*",Table2[Calculated Location],"*"&amp;$D18&amp;"*")/COUNTIFS(Table2[Level of Review Required],"*"&amp;$AC$2&amp;"*",Table2[Date Notified (Adjusted)],"&gt;="&amp;P$2,Table2[Date Notified (Adjusted)],"&lt;"&amp;Q$2,Table2[Calculated Location],"*"&amp;$D18&amp;"*")</f>
        <v>#DIV/0!</v>
      </c>
      <c r="Q18" s="164" t="e">
        <f ca="1">COUNTIFS(Table2[Level of Review Required],"*"&amp;$AC$2&amp;"*",Table2[Date Notified (Adjusted)],"&gt;="&amp;Q$2,Table2[Date Notified (Adjusted)],"&lt;"&amp;R$2,Table2[what is wrong],"*Decision Rev before DNAdj*",Table2[Calculated Location],"*"&amp;$D18&amp;"*")/COUNTIFS(Table2[Level of Review Required],"*"&amp;$AC$2&amp;"*",Table2[Date Notified (Adjusted)],"&gt;="&amp;Q$2,Table2[Date Notified (Adjusted)],"&lt;"&amp;R$2,Table2[Calculated Location],"*"&amp;$D18&amp;"*")</f>
        <v>#DIV/0!</v>
      </c>
      <c r="R18" s="164" t="e">
        <f ca="1">COUNTIFS(Table2[Level of Review Required],"*"&amp;$AC$2&amp;"*",Table2[Date Notified (Adjusted)],"&gt;="&amp;R$2,Table2[Date Notified (Adjusted)],"&lt;"&amp;S$2,Table2[what is wrong],"*Decision Rev before DNAdj*",Table2[Calculated Location],"*"&amp;$D18&amp;"*")/COUNTIFS(Table2[Level of Review Required],"*"&amp;$AC$2&amp;"*",Table2[Date Notified (Adjusted)],"&gt;="&amp;R$2,Table2[Date Notified (Adjusted)],"&lt;"&amp;S$2,Table2[Calculated Location],"*"&amp;$D18&amp;"*")</f>
        <v>#DIV/0!</v>
      </c>
      <c r="S18" s="164" t="e">
        <f ca="1">COUNTIFS(Table2[Level of Review Required],"*"&amp;$AC$2&amp;"*",Table2[Date Notified (Adjusted)],"&gt;="&amp;S$2,Table2[Date Notified (Adjusted)],"&lt;"&amp;T$2,Table2[what is wrong],"*Decision Rev before DNAdj*",Table2[Calculated Location],"*"&amp;$D18&amp;"*")/COUNTIFS(Table2[Level of Review Required],"*"&amp;$AC$2&amp;"*",Table2[Date Notified (Adjusted)],"&gt;="&amp;S$2,Table2[Date Notified (Adjusted)],"&lt;"&amp;T$2,Table2[Calculated Location],"*"&amp;$D18&amp;"*")</f>
        <v>#DIV/0!</v>
      </c>
      <c r="T18" s="164" t="e">
        <f ca="1">COUNTIFS(Table2[Level of Review Required],"*"&amp;$AC$2&amp;"*",Table2[Date Notified (Adjusted)],"&gt;="&amp;T$2,Table2[Date Notified (Adjusted)],"&lt;"&amp;U$2,Table2[what is wrong],"*Decision Rev before DNAdj*",Table2[Calculated Location],"*"&amp;$D18&amp;"*")/COUNTIFS(Table2[Level of Review Required],"*"&amp;$AC$2&amp;"*",Table2[Date Notified (Adjusted)],"&gt;="&amp;T$2,Table2[Date Notified (Adjusted)],"&lt;"&amp;U$2,Table2[Calculated Location],"*"&amp;$D18&amp;"*")</f>
        <v>#DIV/0!</v>
      </c>
      <c r="U18" s="161"/>
      <c r="V18" s="161"/>
      <c r="W18" s="228">
        <f ca="1">COUNTIFS(Table2[Level of Review Required],"*"&amp;$AC$2&amp;"*",Table2[Date Notified (Adjusted)],"&gt;="&amp;E$2,Table2[Date Notified (Adjusted)],"&lt;"&amp;U$2,Table2[Calculated Location],"*"&amp;$D18&amp;"*",Table2[what is wrong],"*Decision Rev before DNAdj*")</f>
        <v>0</v>
      </c>
      <c r="X18" s="229" t="e">
        <f t="shared" ca="1" si="1"/>
        <v>#DIV/0!</v>
      </c>
      <c r="Y18" s="237">
        <f ca="1">COUNTIFS(Table2[Level of Review Required],"*"&amp;$AC$2&amp;"*",Table2[Date Notified (Adjusted)],"&gt;="&amp;E$2,Table2[Date Notified (Adjusted)],"&lt;"&amp;U$2,Table2[Calculated Location],"*"&amp;$D18&amp;"*")</f>
        <v>0</v>
      </c>
    </row>
    <row r="19" spans="2:26" x14ac:dyDescent="0.25">
      <c r="B19" s="222" t="s">
        <v>112</v>
      </c>
      <c r="C19" s="161"/>
      <c r="D19" s="162" t="s">
        <v>131</v>
      </c>
      <c r="E19" s="163" t="e">
        <f ca="1">COUNTIFS(Table2[Level of Review Required],"*"&amp;$AC$2&amp;"*",Table2[Date Notified (Adjusted)],"&gt;="&amp;E$2,Table2[Date Notified (Adjusted)],"&lt;"&amp;F$2,Table2[what is wrong],"*Decision Rev before DNAdj*",Table2[Calculated Location],"*"&amp;$D19&amp;"*")/COUNTIFS(Table2[Level of Review Required],"*"&amp;$AC$2&amp;"*",Table2[Date Notified (Adjusted)],"&gt;="&amp;E$2,Table2[Date Notified (Adjusted)],"&lt;"&amp;F$2,Table2[Calculated Location],"*"&amp;$D19&amp;"*")</f>
        <v>#DIV/0!</v>
      </c>
      <c r="F19" s="164" t="e">
        <f ca="1">COUNTIFS(Table2[Level of Review Required],"*"&amp;$AC$2&amp;"*",Table2[Date Notified (Adjusted)],"&gt;="&amp;F$2,Table2[Date Notified (Adjusted)],"&lt;"&amp;G$2,Table2[what is wrong],"*Decision Rev before DNAdj*",Table2[Calculated Location],"*"&amp;$D19&amp;"*")/COUNTIFS(Table2[Level of Review Required],"*"&amp;$AC$2&amp;"*",Table2[Date Notified (Adjusted)],"&gt;="&amp;F$2,Table2[Date Notified (Adjusted)],"&lt;"&amp;G$2,Table2[Calculated Location],"*"&amp;$D19&amp;"*")</f>
        <v>#DIV/0!</v>
      </c>
      <c r="G19" s="164" t="e">
        <f ca="1">COUNTIFS(Table2[Level of Review Required],"*"&amp;$AC$2&amp;"*",Table2[Date Notified (Adjusted)],"&gt;="&amp;G$2,Table2[Date Notified (Adjusted)],"&lt;"&amp;H$2,Table2[what is wrong],"*Decision Rev before DNAdj*",Table2[Calculated Location],"*"&amp;$D19&amp;"*")/COUNTIFS(Table2[Level of Review Required],"*"&amp;$AC$2&amp;"*",Table2[Date Notified (Adjusted)],"&gt;="&amp;G$2,Table2[Date Notified (Adjusted)],"&lt;"&amp;H$2,Table2[Calculated Location],"*"&amp;$D19&amp;"*")</f>
        <v>#DIV/0!</v>
      </c>
      <c r="H19" s="164" t="e">
        <f ca="1">COUNTIFS(Table2[Level of Review Required],"*"&amp;$AC$2&amp;"*",Table2[Date Notified (Adjusted)],"&gt;="&amp;H$2,Table2[Date Notified (Adjusted)],"&lt;"&amp;I$2,Table2[what is wrong],"*Decision Rev before DNAdj*",Table2[Calculated Location],"*"&amp;$D19&amp;"*")/COUNTIFS(Table2[Level of Review Required],"*"&amp;$AC$2&amp;"*",Table2[Date Notified (Adjusted)],"&gt;="&amp;H$2,Table2[Date Notified (Adjusted)],"&lt;"&amp;I$2,Table2[Calculated Location],"*"&amp;$D19&amp;"*")</f>
        <v>#DIV/0!</v>
      </c>
      <c r="I19" s="164" t="e">
        <f ca="1">COUNTIFS(Table2[Level of Review Required],"*"&amp;$AC$2&amp;"*",Table2[Date Notified (Adjusted)],"&gt;="&amp;I$2,Table2[Date Notified (Adjusted)],"&lt;"&amp;J$2,Table2[what is wrong],"*Decision Rev before DNAdj*",Table2[Calculated Location],"*"&amp;$D19&amp;"*")/COUNTIFS(Table2[Level of Review Required],"*"&amp;$AC$2&amp;"*",Table2[Date Notified (Adjusted)],"&gt;="&amp;I$2,Table2[Date Notified (Adjusted)],"&lt;"&amp;J$2,Table2[Calculated Location],"*"&amp;$D19&amp;"*")</f>
        <v>#DIV/0!</v>
      </c>
      <c r="J19" s="164" t="e">
        <f ca="1">COUNTIFS(Table2[Level of Review Required],"*"&amp;$AC$2&amp;"*",Table2[Date Notified (Adjusted)],"&gt;="&amp;J$2,Table2[Date Notified (Adjusted)],"&lt;"&amp;K$2,Table2[what is wrong],"*Decision Rev before DNAdj*",Table2[Calculated Location],"*"&amp;$D19&amp;"*")/COUNTIFS(Table2[Level of Review Required],"*"&amp;$AC$2&amp;"*",Table2[Date Notified (Adjusted)],"&gt;="&amp;J$2,Table2[Date Notified (Adjusted)],"&lt;"&amp;K$2,Table2[Calculated Location],"*"&amp;$D19&amp;"*")</f>
        <v>#DIV/0!</v>
      </c>
      <c r="K19" s="164" t="e">
        <f ca="1">COUNTIFS(Table2[Level of Review Required],"*"&amp;$AC$2&amp;"*",Table2[Date Notified (Adjusted)],"&gt;="&amp;K$2,Table2[Date Notified (Adjusted)],"&lt;"&amp;L$2,Table2[what is wrong],"*Decision Rev before DNAdj*",Table2[Calculated Location],"*"&amp;$D19&amp;"*")/COUNTIFS(Table2[Level of Review Required],"*"&amp;$AC$2&amp;"*",Table2[Date Notified (Adjusted)],"&gt;="&amp;K$2,Table2[Date Notified (Adjusted)],"&lt;"&amp;L$2,Table2[Calculated Location],"*"&amp;$D19&amp;"*")</f>
        <v>#DIV/0!</v>
      </c>
      <c r="L19" s="164" t="e">
        <f ca="1">COUNTIFS(Table2[Level of Review Required],"*"&amp;$AC$2&amp;"*",Table2[Date Notified (Adjusted)],"&gt;="&amp;L$2,Table2[Date Notified (Adjusted)],"&lt;"&amp;M$2,Table2[what is wrong],"*Decision Rev before DNAdj*",Table2[Calculated Location],"*"&amp;$D19&amp;"*")/COUNTIFS(Table2[Level of Review Required],"*"&amp;$AC$2&amp;"*",Table2[Date Notified (Adjusted)],"&gt;="&amp;L$2,Table2[Date Notified (Adjusted)],"&lt;"&amp;M$2,Table2[Calculated Location],"*"&amp;$D19&amp;"*")</f>
        <v>#DIV/0!</v>
      </c>
      <c r="M19" s="164" t="e">
        <f ca="1">COUNTIFS(Table2[Level of Review Required],"*"&amp;$AC$2&amp;"*",Table2[Date Notified (Adjusted)],"&gt;="&amp;M$2,Table2[Date Notified (Adjusted)],"&lt;"&amp;N$2,Table2[what is wrong],"*Decision Rev before DNAdj*",Table2[Calculated Location],"*"&amp;$D19&amp;"*")/COUNTIFS(Table2[Level of Review Required],"*"&amp;$AC$2&amp;"*",Table2[Date Notified (Adjusted)],"&gt;="&amp;M$2,Table2[Date Notified (Adjusted)],"&lt;"&amp;N$2,Table2[Calculated Location],"*"&amp;$D19&amp;"*")</f>
        <v>#DIV/0!</v>
      </c>
      <c r="N19" s="164" t="e">
        <f ca="1">COUNTIFS(Table2[Level of Review Required],"*"&amp;$AC$2&amp;"*",Table2[Date Notified (Adjusted)],"&gt;="&amp;N$2,Table2[Date Notified (Adjusted)],"&lt;"&amp;O$2,Table2[what is wrong],"*Decision Rev before DNAdj*",Table2[Calculated Location],"*"&amp;$D19&amp;"*")/COUNTIFS(Table2[Level of Review Required],"*"&amp;$AC$2&amp;"*",Table2[Date Notified (Adjusted)],"&gt;="&amp;N$2,Table2[Date Notified (Adjusted)],"&lt;"&amp;O$2,Table2[Calculated Location],"*"&amp;$D19&amp;"*")</f>
        <v>#DIV/0!</v>
      </c>
      <c r="O19" s="164" t="e">
        <f ca="1">COUNTIFS(Table2[Level of Review Required],"*"&amp;$AC$2&amp;"*",Table2[Date Notified (Adjusted)],"&gt;="&amp;O$2,Table2[Date Notified (Adjusted)],"&lt;"&amp;P$2,Table2[what is wrong],"*Decision Rev before DNAdj*",Table2[Calculated Location],"*"&amp;$D19&amp;"*")/COUNTIFS(Table2[Level of Review Required],"*"&amp;$AC$2&amp;"*",Table2[Date Notified (Adjusted)],"&gt;="&amp;O$2,Table2[Date Notified (Adjusted)],"&lt;"&amp;P$2,Table2[Calculated Location],"*"&amp;$D19&amp;"*")</f>
        <v>#DIV/0!</v>
      </c>
      <c r="P19" s="164" t="e">
        <f ca="1">COUNTIFS(Table2[Level of Review Required],"*"&amp;$AC$2&amp;"*",Table2[Date Notified (Adjusted)],"&gt;="&amp;P$2,Table2[Date Notified (Adjusted)],"&lt;"&amp;Q$2,Table2[what is wrong],"*Decision Rev before DNAdj*",Table2[Calculated Location],"*"&amp;$D19&amp;"*")/COUNTIFS(Table2[Level of Review Required],"*"&amp;$AC$2&amp;"*",Table2[Date Notified (Adjusted)],"&gt;="&amp;P$2,Table2[Date Notified (Adjusted)],"&lt;"&amp;Q$2,Table2[Calculated Location],"*"&amp;$D19&amp;"*")</f>
        <v>#DIV/0!</v>
      </c>
      <c r="Q19" s="164" t="e">
        <f ca="1">COUNTIFS(Table2[Level of Review Required],"*"&amp;$AC$2&amp;"*",Table2[Date Notified (Adjusted)],"&gt;="&amp;Q$2,Table2[Date Notified (Adjusted)],"&lt;"&amp;R$2,Table2[what is wrong],"*Decision Rev before DNAdj*",Table2[Calculated Location],"*"&amp;$D19&amp;"*")/COUNTIFS(Table2[Level of Review Required],"*"&amp;$AC$2&amp;"*",Table2[Date Notified (Adjusted)],"&gt;="&amp;Q$2,Table2[Date Notified (Adjusted)],"&lt;"&amp;R$2,Table2[Calculated Location],"*"&amp;$D19&amp;"*")</f>
        <v>#DIV/0!</v>
      </c>
      <c r="R19" s="164" t="e">
        <f ca="1">COUNTIFS(Table2[Level of Review Required],"*"&amp;$AC$2&amp;"*",Table2[Date Notified (Adjusted)],"&gt;="&amp;R$2,Table2[Date Notified (Adjusted)],"&lt;"&amp;S$2,Table2[what is wrong],"*Decision Rev before DNAdj*",Table2[Calculated Location],"*"&amp;$D19&amp;"*")/COUNTIFS(Table2[Level of Review Required],"*"&amp;$AC$2&amp;"*",Table2[Date Notified (Adjusted)],"&gt;="&amp;R$2,Table2[Date Notified (Adjusted)],"&lt;"&amp;S$2,Table2[Calculated Location],"*"&amp;$D19&amp;"*")</f>
        <v>#DIV/0!</v>
      </c>
      <c r="S19" s="164" t="e">
        <f ca="1">COUNTIFS(Table2[Level of Review Required],"*"&amp;$AC$2&amp;"*",Table2[Date Notified (Adjusted)],"&gt;="&amp;S$2,Table2[Date Notified (Adjusted)],"&lt;"&amp;T$2,Table2[what is wrong],"*Decision Rev before DNAdj*",Table2[Calculated Location],"*"&amp;$D19&amp;"*")/COUNTIFS(Table2[Level of Review Required],"*"&amp;$AC$2&amp;"*",Table2[Date Notified (Adjusted)],"&gt;="&amp;S$2,Table2[Date Notified (Adjusted)],"&lt;"&amp;T$2,Table2[Calculated Location],"*"&amp;$D19&amp;"*")</f>
        <v>#DIV/0!</v>
      </c>
      <c r="T19" s="164" t="e">
        <f ca="1">COUNTIFS(Table2[Level of Review Required],"*"&amp;$AC$2&amp;"*",Table2[Date Notified (Adjusted)],"&gt;="&amp;T$2,Table2[Date Notified (Adjusted)],"&lt;"&amp;U$2,Table2[what is wrong],"*Decision Rev before DNAdj*",Table2[Calculated Location],"*"&amp;$D19&amp;"*")/COUNTIFS(Table2[Level of Review Required],"*"&amp;$AC$2&amp;"*",Table2[Date Notified (Adjusted)],"&gt;="&amp;T$2,Table2[Date Notified (Adjusted)],"&lt;"&amp;U$2,Table2[Calculated Location],"*"&amp;$D19&amp;"*")</f>
        <v>#DIV/0!</v>
      </c>
      <c r="U19" s="161"/>
      <c r="V19" s="161"/>
      <c r="W19" s="228">
        <f ca="1">COUNTIFS(Table2[Level of Review Required],"*"&amp;$AC$2&amp;"*",Table2[Date Notified (Adjusted)],"&gt;="&amp;E$2,Table2[Date Notified (Adjusted)],"&lt;"&amp;U$2,Table2[Calculated Location],"*"&amp;$D19&amp;"*",Table2[what is wrong],"*Decision Rev before DNAdj*")</f>
        <v>0</v>
      </c>
      <c r="X19" s="229" t="e">
        <f t="shared" ca="1" si="1"/>
        <v>#DIV/0!</v>
      </c>
      <c r="Y19" s="237">
        <f ca="1">COUNTIFS(Table2[Level of Review Required],"*"&amp;$AC$2&amp;"*",Table2[Date Notified (Adjusted)],"&gt;="&amp;E$2,Table2[Date Notified (Adjusted)],"&lt;"&amp;U$2,Table2[Calculated Location],"*"&amp;$D19&amp;"*")</f>
        <v>0</v>
      </c>
    </row>
    <row r="20" spans="2:26" x14ac:dyDescent="0.25">
      <c r="B20" s="222" t="s">
        <v>113</v>
      </c>
      <c r="C20" s="161"/>
      <c r="D20" s="162" t="s">
        <v>132</v>
      </c>
      <c r="E20" s="163" t="e">
        <f ca="1">COUNTIFS(Table2[Level of Review Required],"*"&amp;$AC$2&amp;"*",Table2[Date Notified (Adjusted)],"&gt;="&amp;E$2,Table2[Date Notified (Adjusted)],"&lt;"&amp;F$2,Table2[what is wrong],"*Decision Rev before DNAdj*",Table2[Calculated Location],"*"&amp;$D20&amp;"*")/COUNTIFS(Table2[Level of Review Required],"*"&amp;$AC$2&amp;"*",Table2[Date Notified (Adjusted)],"&gt;="&amp;E$2,Table2[Date Notified (Adjusted)],"&lt;"&amp;F$2,Table2[Calculated Location],"*"&amp;$D20&amp;"*")</f>
        <v>#DIV/0!</v>
      </c>
      <c r="F20" s="164" t="e">
        <f ca="1">COUNTIFS(Table2[Level of Review Required],"*"&amp;$AC$2&amp;"*",Table2[Date Notified (Adjusted)],"&gt;="&amp;F$2,Table2[Date Notified (Adjusted)],"&lt;"&amp;G$2,Table2[what is wrong],"*Decision Rev before DNAdj*",Table2[Calculated Location],"*"&amp;$D20&amp;"*")/COUNTIFS(Table2[Level of Review Required],"*"&amp;$AC$2&amp;"*",Table2[Date Notified (Adjusted)],"&gt;="&amp;F$2,Table2[Date Notified (Adjusted)],"&lt;"&amp;G$2,Table2[Calculated Location],"*"&amp;$D20&amp;"*")</f>
        <v>#DIV/0!</v>
      </c>
      <c r="G20" s="164" t="e">
        <f ca="1">COUNTIFS(Table2[Level of Review Required],"*"&amp;$AC$2&amp;"*",Table2[Date Notified (Adjusted)],"&gt;="&amp;G$2,Table2[Date Notified (Adjusted)],"&lt;"&amp;H$2,Table2[what is wrong],"*Decision Rev before DNAdj*",Table2[Calculated Location],"*"&amp;$D20&amp;"*")/COUNTIFS(Table2[Level of Review Required],"*"&amp;$AC$2&amp;"*",Table2[Date Notified (Adjusted)],"&gt;="&amp;G$2,Table2[Date Notified (Adjusted)],"&lt;"&amp;H$2,Table2[Calculated Location],"*"&amp;$D20&amp;"*")</f>
        <v>#DIV/0!</v>
      </c>
      <c r="H20" s="164" t="e">
        <f ca="1">COUNTIFS(Table2[Level of Review Required],"*"&amp;$AC$2&amp;"*",Table2[Date Notified (Adjusted)],"&gt;="&amp;H$2,Table2[Date Notified (Adjusted)],"&lt;"&amp;I$2,Table2[what is wrong],"*Decision Rev before DNAdj*",Table2[Calculated Location],"*"&amp;$D20&amp;"*")/COUNTIFS(Table2[Level of Review Required],"*"&amp;$AC$2&amp;"*",Table2[Date Notified (Adjusted)],"&gt;="&amp;H$2,Table2[Date Notified (Adjusted)],"&lt;"&amp;I$2,Table2[Calculated Location],"*"&amp;$D20&amp;"*")</f>
        <v>#DIV/0!</v>
      </c>
      <c r="I20" s="164" t="e">
        <f ca="1">COUNTIFS(Table2[Level of Review Required],"*"&amp;$AC$2&amp;"*",Table2[Date Notified (Adjusted)],"&gt;="&amp;I$2,Table2[Date Notified (Adjusted)],"&lt;"&amp;J$2,Table2[what is wrong],"*Decision Rev before DNAdj*",Table2[Calculated Location],"*"&amp;$D20&amp;"*")/COUNTIFS(Table2[Level of Review Required],"*"&amp;$AC$2&amp;"*",Table2[Date Notified (Adjusted)],"&gt;="&amp;I$2,Table2[Date Notified (Adjusted)],"&lt;"&amp;J$2,Table2[Calculated Location],"*"&amp;$D20&amp;"*")</f>
        <v>#DIV/0!</v>
      </c>
      <c r="J20" s="164" t="e">
        <f ca="1">COUNTIFS(Table2[Level of Review Required],"*"&amp;$AC$2&amp;"*",Table2[Date Notified (Adjusted)],"&gt;="&amp;J$2,Table2[Date Notified (Adjusted)],"&lt;"&amp;K$2,Table2[what is wrong],"*Decision Rev before DNAdj*",Table2[Calculated Location],"*"&amp;$D20&amp;"*")/COUNTIFS(Table2[Level of Review Required],"*"&amp;$AC$2&amp;"*",Table2[Date Notified (Adjusted)],"&gt;="&amp;J$2,Table2[Date Notified (Adjusted)],"&lt;"&amp;K$2,Table2[Calculated Location],"*"&amp;$D20&amp;"*")</f>
        <v>#DIV/0!</v>
      </c>
      <c r="K20" s="164" t="e">
        <f ca="1">COUNTIFS(Table2[Level of Review Required],"*"&amp;$AC$2&amp;"*",Table2[Date Notified (Adjusted)],"&gt;="&amp;K$2,Table2[Date Notified (Adjusted)],"&lt;"&amp;L$2,Table2[what is wrong],"*Decision Rev before DNAdj*",Table2[Calculated Location],"*"&amp;$D20&amp;"*")/COUNTIFS(Table2[Level of Review Required],"*"&amp;$AC$2&amp;"*",Table2[Date Notified (Adjusted)],"&gt;="&amp;K$2,Table2[Date Notified (Adjusted)],"&lt;"&amp;L$2,Table2[Calculated Location],"*"&amp;$D20&amp;"*")</f>
        <v>#DIV/0!</v>
      </c>
      <c r="L20" s="164" t="e">
        <f ca="1">COUNTIFS(Table2[Level of Review Required],"*"&amp;$AC$2&amp;"*",Table2[Date Notified (Adjusted)],"&gt;="&amp;L$2,Table2[Date Notified (Adjusted)],"&lt;"&amp;M$2,Table2[what is wrong],"*Decision Rev before DNAdj*",Table2[Calculated Location],"*"&amp;$D20&amp;"*")/COUNTIFS(Table2[Level of Review Required],"*"&amp;$AC$2&amp;"*",Table2[Date Notified (Adjusted)],"&gt;="&amp;L$2,Table2[Date Notified (Adjusted)],"&lt;"&amp;M$2,Table2[Calculated Location],"*"&amp;$D20&amp;"*")</f>
        <v>#DIV/0!</v>
      </c>
      <c r="M20" s="164" t="e">
        <f ca="1">COUNTIFS(Table2[Level of Review Required],"*"&amp;$AC$2&amp;"*",Table2[Date Notified (Adjusted)],"&gt;="&amp;M$2,Table2[Date Notified (Adjusted)],"&lt;"&amp;N$2,Table2[what is wrong],"*Decision Rev before DNAdj*",Table2[Calculated Location],"*"&amp;$D20&amp;"*")/COUNTIFS(Table2[Level of Review Required],"*"&amp;$AC$2&amp;"*",Table2[Date Notified (Adjusted)],"&gt;="&amp;M$2,Table2[Date Notified (Adjusted)],"&lt;"&amp;N$2,Table2[Calculated Location],"*"&amp;$D20&amp;"*")</f>
        <v>#DIV/0!</v>
      </c>
      <c r="N20" s="164" t="e">
        <f ca="1">COUNTIFS(Table2[Level of Review Required],"*"&amp;$AC$2&amp;"*",Table2[Date Notified (Adjusted)],"&gt;="&amp;N$2,Table2[Date Notified (Adjusted)],"&lt;"&amp;O$2,Table2[what is wrong],"*Decision Rev before DNAdj*",Table2[Calculated Location],"*"&amp;$D20&amp;"*")/COUNTIFS(Table2[Level of Review Required],"*"&amp;$AC$2&amp;"*",Table2[Date Notified (Adjusted)],"&gt;="&amp;N$2,Table2[Date Notified (Adjusted)],"&lt;"&amp;O$2,Table2[Calculated Location],"*"&amp;$D20&amp;"*")</f>
        <v>#DIV/0!</v>
      </c>
      <c r="O20" s="164" t="e">
        <f ca="1">COUNTIFS(Table2[Level of Review Required],"*"&amp;$AC$2&amp;"*",Table2[Date Notified (Adjusted)],"&gt;="&amp;O$2,Table2[Date Notified (Adjusted)],"&lt;"&amp;P$2,Table2[what is wrong],"*Decision Rev before DNAdj*",Table2[Calculated Location],"*"&amp;$D20&amp;"*")/COUNTIFS(Table2[Level of Review Required],"*"&amp;$AC$2&amp;"*",Table2[Date Notified (Adjusted)],"&gt;="&amp;O$2,Table2[Date Notified (Adjusted)],"&lt;"&amp;P$2,Table2[Calculated Location],"*"&amp;$D20&amp;"*")</f>
        <v>#DIV/0!</v>
      </c>
      <c r="P20" s="164" t="e">
        <f ca="1">COUNTIFS(Table2[Level of Review Required],"*"&amp;$AC$2&amp;"*",Table2[Date Notified (Adjusted)],"&gt;="&amp;P$2,Table2[Date Notified (Adjusted)],"&lt;"&amp;Q$2,Table2[what is wrong],"*Decision Rev before DNAdj*",Table2[Calculated Location],"*"&amp;$D20&amp;"*")/COUNTIFS(Table2[Level of Review Required],"*"&amp;$AC$2&amp;"*",Table2[Date Notified (Adjusted)],"&gt;="&amp;P$2,Table2[Date Notified (Adjusted)],"&lt;"&amp;Q$2,Table2[Calculated Location],"*"&amp;$D20&amp;"*")</f>
        <v>#DIV/0!</v>
      </c>
      <c r="Q20" s="164" t="e">
        <f ca="1">COUNTIFS(Table2[Level of Review Required],"*"&amp;$AC$2&amp;"*",Table2[Date Notified (Adjusted)],"&gt;="&amp;Q$2,Table2[Date Notified (Adjusted)],"&lt;"&amp;R$2,Table2[what is wrong],"*Decision Rev before DNAdj*",Table2[Calculated Location],"*"&amp;$D20&amp;"*")/COUNTIFS(Table2[Level of Review Required],"*"&amp;$AC$2&amp;"*",Table2[Date Notified (Adjusted)],"&gt;="&amp;Q$2,Table2[Date Notified (Adjusted)],"&lt;"&amp;R$2,Table2[Calculated Location],"*"&amp;$D20&amp;"*")</f>
        <v>#DIV/0!</v>
      </c>
      <c r="R20" s="164" t="e">
        <f ca="1">COUNTIFS(Table2[Level of Review Required],"*"&amp;$AC$2&amp;"*",Table2[Date Notified (Adjusted)],"&gt;="&amp;R$2,Table2[Date Notified (Adjusted)],"&lt;"&amp;S$2,Table2[what is wrong],"*Decision Rev before DNAdj*",Table2[Calculated Location],"*"&amp;$D20&amp;"*")/COUNTIFS(Table2[Level of Review Required],"*"&amp;$AC$2&amp;"*",Table2[Date Notified (Adjusted)],"&gt;="&amp;R$2,Table2[Date Notified (Adjusted)],"&lt;"&amp;S$2,Table2[Calculated Location],"*"&amp;$D20&amp;"*")</f>
        <v>#DIV/0!</v>
      </c>
      <c r="S20" s="164" t="e">
        <f ca="1">COUNTIFS(Table2[Level of Review Required],"*"&amp;$AC$2&amp;"*",Table2[Date Notified (Adjusted)],"&gt;="&amp;S$2,Table2[Date Notified (Adjusted)],"&lt;"&amp;T$2,Table2[what is wrong],"*Decision Rev before DNAdj*",Table2[Calculated Location],"*"&amp;$D20&amp;"*")/COUNTIFS(Table2[Level of Review Required],"*"&amp;$AC$2&amp;"*",Table2[Date Notified (Adjusted)],"&gt;="&amp;S$2,Table2[Date Notified (Adjusted)],"&lt;"&amp;T$2,Table2[Calculated Location],"*"&amp;$D20&amp;"*")</f>
        <v>#DIV/0!</v>
      </c>
      <c r="T20" s="164" t="e">
        <f ca="1">COUNTIFS(Table2[Level of Review Required],"*"&amp;$AC$2&amp;"*",Table2[Date Notified (Adjusted)],"&gt;="&amp;T$2,Table2[Date Notified (Adjusted)],"&lt;"&amp;U$2,Table2[what is wrong],"*Decision Rev before DNAdj*",Table2[Calculated Location],"*"&amp;$D20&amp;"*")/COUNTIFS(Table2[Level of Review Required],"*"&amp;$AC$2&amp;"*",Table2[Date Notified (Adjusted)],"&gt;="&amp;T$2,Table2[Date Notified (Adjusted)],"&lt;"&amp;U$2,Table2[Calculated Location],"*"&amp;$D20&amp;"*")</f>
        <v>#DIV/0!</v>
      </c>
      <c r="U20" s="161"/>
      <c r="V20" s="161"/>
      <c r="W20" s="228">
        <f ca="1">COUNTIFS(Table2[Level of Review Required],"*"&amp;$AC$2&amp;"*",Table2[Date Notified (Adjusted)],"&gt;="&amp;E$2,Table2[Date Notified (Adjusted)],"&lt;"&amp;U$2,Table2[Calculated Location],"*"&amp;$D20&amp;"*",Table2[what is wrong],"*Decision Rev before DNAdj*")</f>
        <v>0</v>
      </c>
      <c r="X20" s="229" t="e">
        <f t="shared" ca="1" si="1"/>
        <v>#DIV/0!</v>
      </c>
      <c r="Y20" s="237">
        <f ca="1">COUNTIFS(Table2[Level of Review Required],"*"&amp;$AC$2&amp;"*",Table2[Date Notified (Adjusted)],"&gt;="&amp;E$2,Table2[Date Notified (Adjusted)],"&lt;"&amp;U$2,Table2[Calculated Location],"*"&amp;$D20&amp;"*")</f>
        <v>0</v>
      </c>
    </row>
    <row r="21" spans="2:26" x14ac:dyDescent="0.25">
      <c r="B21" s="224" t="s">
        <v>80</v>
      </c>
      <c r="C21" s="166"/>
      <c r="D21" s="171" t="s">
        <v>45</v>
      </c>
      <c r="E21" s="168" t="e">
        <f ca="1">COUNTIFS(Table2[Level of Review Required],"*"&amp;$AC$2&amp;"*",Table2[Date Notified (Adjusted)],"&gt;="&amp;E$2,Table2[Date Notified (Adjusted)],"&lt;"&amp;F$2,Table2[what is wrong],"*Decision Rev before DNAdj*",Table2[Calculated Location],"*"&amp;$D21&amp;"*")/COUNTIFS(Table2[Level of Review Required],"*"&amp;$AC$2&amp;"*",Table2[Date Notified (Adjusted)],"&gt;="&amp;E$2,Table2[Date Notified (Adjusted)],"&lt;"&amp;F$2,Table2[Calculated Location],"*"&amp;$D21&amp;"*")</f>
        <v>#DIV/0!</v>
      </c>
      <c r="F21" s="169" t="e">
        <f ca="1">COUNTIFS(Table2[Level of Review Required],"*"&amp;$AC$2&amp;"*",Table2[Date Notified (Adjusted)],"&gt;="&amp;F$2,Table2[Date Notified (Adjusted)],"&lt;"&amp;G$2,Table2[what is wrong],"*Decision Rev before DNAdj*",Table2[Calculated Location],"*"&amp;$D21&amp;"*")/COUNTIFS(Table2[Level of Review Required],"*"&amp;$AC$2&amp;"*",Table2[Date Notified (Adjusted)],"&gt;="&amp;F$2,Table2[Date Notified (Adjusted)],"&lt;"&amp;G$2,Table2[Calculated Location],"*"&amp;$D21&amp;"*")</f>
        <v>#DIV/0!</v>
      </c>
      <c r="G21" s="169" t="e">
        <f ca="1">COUNTIFS(Table2[Level of Review Required],"*"&amp;$AC$2&amp;"*",Table2[Date Notified (Adjusted)],"&gt;="&amp;G$2,Table2[Date Notified (Adjusted)],"&lt;"&amp;H$2,Table2[what is wrong],"*Decision Rev before DNAdj*",Table2[Calculated Location],"*"&amp;$D21&amp;"*")/COUNTIFS(Table2[Level of Review Required],"*"&amp;$AC$2&amp;"*",Table2[Date Notified (Adjusted)],"&gt;="&amp;G$2,Table2[Date Notified (Adjusted)],"&lt;"&amp;H$2,Table2[Calculated Location],"*"&amp;$D21&amp;"*")</f>
        <v>#DIV/0!</v>
      </c>
      <c r="H21" s="169" t="e">
        <f ca="1">COUNTIFS(Table2[Level of Review Required],"*"&amp;$AC$2&amp;"*",Table2[Date Notified (Adjusted)],"&gt;="&amp;H$2,Table2[Date Notified (Adjusted)],"&lt;"&amp;I$2,Table2[what is wrong],"*Decision Rev before DNAdj*",Table2[Calculated Location],"*"&amp;$D21&amp;"*")/COUNTIFS(Table2[Level of Review Required],"*"&amp;$AC$2&amp;"*",Table2[Date Notified (Adjusted)],"&gt;="&amp;H$2,Table2[Date Notified (Adjusted)],"&lt;"&amp;I$2,Table2[Calculated Location],"*"&amp;$D21&amp;"*")</f>
        <v>#DIV/0!</v>
      </c>
      <c r="I21" s="169" t="e">
        <f ca="1">COUNTIFS(Table2[Level of Review Required],"*"&amp;$AC$2&amp;"*",Table2[Date Notified (Adjusted)],"&gt;="&amp;I$2,Table2[Date Notified (Adjusted)],"&lt;"&amp;J$2,Table2[what is wrong],"*Decision Rev before DNAdj*",Table2[Calculated Location],"*"&amp;$D21&amp;"*")/COUNTIFS(Table2[Level of Review Required],"*"&amp;$AC$2&amp;"*",Table2[Date Notified (Adjusted)],"&gt;="&amp;I$2,Table2[Date Notified (Adjusted)],"&lt;"&amp;J$2,Table2[Calculated Location],"*"&amp;$D21&amp;"*")</f>
        <v>#DIV/0!</v>
      </c>
      <c r="J21" s="169" t="e">
        <f ca="1">COUNTIFS(Table2[Level of Review Required],"*"&amp;$AC$2&amp;"*",Table2[Date Notified (Adjusted)],"&gt;="&amp;J$2,Table2[Date Notified (Adjusted)],"&lt;"&amp;K$2,Table2[what is wrong],"*Decision Rev before DNAdj*",Table2[Calculated Location],"*"&amp;$D21&amp;"*")/COUNTIFS(Table2[Level of Review Required],"*"&amp;$AC$2&amp;"*",Table2[Date Notified (Adjusted)],"&gt;="&amp;J$2,Table2[Date Notified (Adjusted)],"&lt;"&amp;K$2,Table2[Calculated Location],"*"&amp;$D21&amp;"*")</f>
        <v>#DIV/0!</v>
      </c>
      <c r="K21" s="169" t="e">
        <f ca="1">COUNTIFS(Table2[Level of Review Required],"*"&amp;$AC$2&amp;"*",Table2[Date Notified (Adjusted)],"&gt;="&amp;K$2,Table2[Date Notified (Adjusted)],"&lt;"&amp;L$2,Table2[what is wrong],"*Decision Rev before DNAdj*",Table2[Calculated Location],"*"&amp;$D21&amp;"*")/COUNTIFS(Table2[Level of Review Required],"*"&amp;$AC$2&amp;"*",Table2[Date Notified (Adjusted)],"&gt;="&amp;K$2,Table2[Date Notified (Adjusted)],"&lt;"&amp;L$2,Table2[Calculated Location],"*"&amp;$D21&amp;"*")</f>
        <v>#DIV/0!</v>
      </c>
      <c r="L21" s="169" t="e">
        <f ca="1">COUNTIFS(Table2[Level of Review Required],"*"&amp;$AC$2&amp;"*",Table2[Date Notified (Adjusted)],"&gt;="&amp;L$2,Table2[Date Notified (Adjusted)],"&lt;"&amp;M$2,Table2[what is wrong],"*Decision Rev before DNAdj*",Table2[Calculated Location],"*"&amp;$D21&amp;"*")/COUNTIFS(Table2[Level of Review Required],"*"&amp;$AC$2&amp;"*",Table2[Date Notified (Adjusted)],"&gt;="&amp;L$2,Table2[Date Notified (Adjusted)],"&lt;"&amp;M$2,Table2[Calculated Location],"*"&amp;$D21&amp;"*")</f>
        <v>#DIV/0!</v>
      </c>
      <c r="M21" s="169" t="e">
        <f ca="1">COUNTIFS(Table2[Level of Review Required],"*"&amp;$AC$2&amp;"*",Table2[Date Notified (Adjusted)],"&gt;="&amp;M$2,Table2[Date Notified (Adjusted)],"&lt;"&amp;N$2,Table2[what is wrong],"*Decision Rev before DNAdj*",Table2[Calculated Location],"*"&amp;$D21&amp;"*")/COUNTIFS(Table2[Level of Review Required],"*"&amp;$AC$2&amp;"*",Table2[Date Notified (Adjusted)],"&gt;="&amp;M$2,Table2[Date Notified (Adjusted)],"&lt;"&amp;N$2,Table2[Calculated Location],"*"&amp;$D21&amp;"*")</f>
        <v>#DIV/0!</v>
      </c>
      <c r="N21" s="169" t="e">
        <f ca="1">COUNTIFS(Table2[Level of Review Required],"*"&amp;$AC$2&amp;"*",Table2[Date Notified (Adjusted)],"&gt;="&amp;N$2,Table2[Date Notified (Adjusted)],"&lt;"&amp;O$2,Table2[what is wrong],"*Decision Rev before DNAdj*",Table2[Calculated Location],"*"&amp;$D21&amp;"*")/COUNTIFS(Table2[Level of Review Required],"*"&amp;$AC$2&amp;"*",Table2[Date Notified (Adjusted)],"&gt;="&amp;N$2,Table2[Date Notified (Adjusted)],"&lt;"&amp;O$2,Table2[Calculated Location],"*"&amp;$D21&amp;"*")</f>
        <v>#DIV/0!</v>
      </c>
      <c r="O21" s="169" t="e">
        <f ca="1">COUNTIFS(Table2[Level of Review Required],"*"&amp;$AC$2&amp;"*",Table2[Date Notified (Adjusted)],"&gt;="&amp;O$2,Table2[Date Notified (Adjusted)],"&lt;"&amp;P$2,Table2[what is wrong],"*Decision Rev before DNAdj*",Table2[Calculated Location],"*"&amp;$D21&amp;"*")/COUNTIFS(Table2[Level of Review Required],"*"&amp;$AC$2&amp;"*",Table2[Date Notified (Adjusted)],"&gt;="&amp;O$2,Table2[Date Notified (Adjusted)],"&lt;"&amp;P$2,Table2[Calculated Location],"*"&amp;$D21&amp;"*")</f>
        <v>#DIV/0!</v>
      </c>
      <c r="P21" s="169" t="e">
        <f ca="1">COUNTIFS(Table2[Level of Review Required],"*"&amp;$AC$2&amp;"*",Table2[Date Notified (Adjusted)],"&gt;="&amp;P$2,Table2[Date Notified (Adjusted)],"&lt;"&amp;Q$2,Table2[what is wrong],"*Decision Rev before DNAdj*",Table2[Calculated Location],"*"&amp;$D21&amp;"*")/COUNTIFS(Table2[Level of Review Required],"*"&amp;$AC$2&amp;"*",Table2[Date Notified (Adjusted)],"&gt;="&amp;P$2,Table2[Date Notified (Adjusted)],"&lt;"&amp;Q$2,Table2[Calculated Location],"*"&amp;$D21&amp;"*")</f>
        <v>#DIV/0!</v>
      </c>
      <c r="Q21" s="169" t="e">
        <f ca="1">COUNTIFS(Table2[Level of Review Required],"*"&amp;$AC$2&amp;"*",Table2[Date Notified (Adjusted)],"&gt;="&amp;Q$2,Table2[Date Notified (Adjusted)],"&lt;"&amp;R$2,Table2[what is wrong],"*Decision Rev before DNAdj*",Table2[Calculated Location],"*"&amp;$D21&amp;"*")/COUNTIFS(Table2[Level of Review Required],"*"&amp;$AC$2&amp;"*",Table2[Date Notified (Adjusted)],"&gt;="&amp;Q$2,Table2[Date Notified (Adjusted)],"&lt;"&amp;R$2,Table2[Calculated Location],"*"&amp;$D21&amp;"*")</f>
        <v>#DIV/0!</v>
      </c>
      <c r="R21" s="169" t="e">
        <f ca="1">COUNTIFS(Table2[Level of Review Required],"*"&amp;$AC$2&amp;"*",Table2[Date Notified (Adjusted)],"&gt;="&amp;R$2,Table2[Date Notified (Adjusted)],"&lt;"&amp;S$2,Table2[what is wrong],"*Decision Rev before DNAdj*",Table2[Calculated Location],"*"&amp;$D21&amp;"*")/COUNTIFS(Table2[Level of Review Required],"*"&amp;$AC$2&amp;"*",Table2[Date Notified (Adjusted)],"&gt;="&amp;R$2,Table2[Date Notified (Adjusted)],"&lt;"&amp;S$2,Table2[Calculated Location],"*"&amp;$D21&amp;"*")</f>
        <v>#DIV/0!</v>
      </c>
      <c r="S21" s="169" t="e">
        <f ca="1">COUNTIFS(Table2[Level of Review Required],"*"&amp;$AC$2&amp;"*",Table2[Date Notified (Adjusted)],"&gt;="&amp;S$2,Table2[Date Notified (Adjusted)],"&lt;"&amp;T$2,Table2[what is wrong],"*Decision Rev before DNAdj*",Table2[Calculated Location],"*"&amp;$D21&amp;"*")/COUNTIFS(Table2[Level of Review Required],"*"&amp;$AC$2&amp;"*",Table2[Date Notified (Adjusted)],"&gt;="&amp;S$2,Table2[Date Notified (Adjusted)],"&lt;"&amp;T$2,Table2[Calculated Location],"*"&amp;$D21&amp;"*")</f>
        <v>#DIV/0!</v>
      </c>
      <c r="T21" s="169" t="e">
        <f ca="1">COUNTIFS(Table2[Level of Review Required],"*"&amp;$AC$2&amp;"*",Table2[Date Notified (Adjusted)],"&gt;="&amp;T$2,Table2[Date Notified (Adjusted)],"&lt;"&amp;U$2,Table2[what is wrong],"*Decision Rev before DNAdj*",Table2[Calculated Location],"*"&amp;$D21&amp;"*")/COUNTIFS(Table2[Level of Review Required],"*"&amp;$AC$2&amp;"*",Table2[Date Notified (Adjusted)],"&gt;="&amp;T$2,Table2[Date Notified (Adjusted)],"&lt;"&amp;U$2,Table2[Calculated Location],"*"&amp;$D21&amp;"*")</f>
        <v>#DIV/0!</v>
      </c>
      <c r="U21" s="166"/>
      <c r="V21" s="166"/>
      <c r="W21" s="230">
        <f ca="1">COUNTIFS(Table2[Level of Review Required],"*"&amp;$AC$2&amp;"*",Table2[Date Notified (Adjusted)],"&gt;="&amp;E$2,Table2[Date Notified (Adjusted)],"&lt;"&amp;U$2,Table2[Calculated Location],"*"&amp;$D21&amp;"*",Table2[what is wrong],"*Decision Rev before DNAdj*")</f>
        <v>0</v>
      </c>
      <c r="X21" s="231" t="e">
        <f t="shared" ca="1" si="1"/>
        <v>#DIV/0!</v>
      </c>
      <c r="Y21" s="238">
        <f ca="1">COUNTIFS(Table2[Level of Review Required],"*"&amp;$AC$2&amp;"*",Table2[Date Notified (Adjusted)],"&gt;="&amp;E$2,Table2[Date Notified (Adjusted)],"&lt;"&amp;U$2,Table2[Calculated Location],"*"&amp;$D21&amp;"*")</f>
        <v>0</v>
      </c>
    </row>
    <row r="22" spans="2:26"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6"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9" spans="2:26" x14ac:dyDescent="0.25">
      <c r="K29" s="3"/>
      <c r="L29" s="3"/>
      <c r="M29" s="3"/>
      <c r="N29" s="3"/>
      <c r="O29" s="3"/>
      <c r="P29" s="3"/>
      <c r="Q29" s="3"/>
      <c r="R29" s="3"/>
      <c r="S29" s="3"/>
      <c r="T29" s="3"/>
      <c r="U29" s="3"/>
      <c r="V29" s="3"/>
      <c r="W29" s="3"/>
      <c r="X29" s="3"/>
      <c r="Y29" s="3"/>
      <c r="Z29" s="3"/>
    </row>
    <row r="30" spans="2:26" x14ac:dyDescent="0.25">
      <c r="D30" s="3"/>
      <c r="G30" s="95"/>
    </row>
    <row r="31" spans="2:26" x14ac:dyDescent="0.25">
      <c r="D31" s="3"/>
      <c r="G31" s="95"/>
    </row>
    <row r="32" spans="2:26" x14ac:dyDescent="0.25">
      <c r="D32" s="3"/>
      <c r="G32" s="95"/>
      <c r="K32" s="95"/>
      <c r="L32" s="95"/>
      <c r="M32" s="95"/>
      <c r="N32" s="95"/>
      <c r="O32" s="95"/>
      <c r="P32" s="95"/>
      <c r="Q32" s="95"/>
      <c r="R32" s="95"/>
      <c r="S32" s="95"/>
      <c r="T32" s="95"/>
      <c r="U32" s="95"/>
      <c r="V32" s="95"/>
      <c r="W32" s="95"/>
      <c r="X32" s="95"/>
      <c r="Y32" s="95"/>
      <c r="Z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3"/>
      <c r="G40" s="95"/>
    </row>
    <row r="41" spans="4:7" x14ac:dyDescent="0.25">
      <c r="D41" s="3"/>
      <c r="G41" s="95"/>
    </row>
    <row r="42" spans="4:7" x14ac:dyDescent="0.25">
      <c r="D42" s="3"/>
      <c r="G42" s="95"/>
    </row>
    <row r="43" spans="4:7" x14ac:dyDescent="0.25">
      <c r="D43" s="3"/>
      <c r="G43" s="95"/>
    </row>
    <row r="44" spans="4:7" x14ac:dyDescent="0.25">
      <c r="D44" s="3"/>
      <c r="G44" s="95"/>
    </row>
    <row r="45" spans="4:7" x14ac:dyDescent="0.25">
      <c r="D45" s="3"/>
      <c r="G45" s="95"/>
    </row>
    <row r="46" spans="4:7" x14ac:dyDescent="0.25">
      <c r="D46" s="3"/>
      <c r="G46" s="95"/>
    </row>
    <row r="47" spans="4:7" x14ac:dyDescent="0.25">
      <c r="D47" s="12"/>
      <c r="G47" s="95"/>
    </row>
    <row r="48" spans="4:7" x14ac:dyDescent="0.25">
      <c r="D48" s="3"/>
      <c r="G48" s="95"/>
    </row>
  </sheetData>
  <mergeCells count="1">
    <mergeCell ref="E1:X1"/>
  </mergeCells>
  <conditionalFormatting sqref="E23:T23">
    <cfRule type="colorScale" priority="6">
      <colorScale>
        <cfvo type="min"/>
        <cfvo type="max"/>
        <color rgb="FFFFEF9C"/>
        <color rgb="FF63BE7B"/>
      </colorScale>
    </cfRule>
  </conditionalFormatting>
  <conditionalFormatting sqref="X3:X10 X12:X21">
    <cfRule type="containsErrors" dxfId="78" priority="1">
      <formula>ISERROR(X3)</formula>
    </cfRule>
    <cfRule type="colorScale" priority="2">
      <colorScale>
        <cfvo type="num" val="0"/>
        <cfvo type="percentile" val="50"/>
        <cfvo type="num" val="1"/>
        <color rgb="FF63BE7B"/>
        <color rgb="FFFFEB84"/>
        <color rgb="FFF8696B"/>
      </colorScale>
    </cfRule>
  </conditionalFormatting>
  <conditionalFormatting sqref="E3:T21">
    <cfRule type="cellIs" dxfId="77" priority="5" operator="equal">
      <formula>0</formula>
    </cfRule>
  </conditionalFormatting>
  <conditionalFormatting sqref="E3:T21">
    <cfRule type="colorScale" priority="3">
      <colorScale>
        <cfvo type="num" val="0"/>
        <cfvo type="percentile" val="50"/>
        <cfvo type="num" val="1"/>
        <color rgb="FF63BE7B"/>
        <color rgb="FFFFEB84"/>
        <color rgb="FFF8696B"/>
      </colorScale>
    </cfRule>
    <cfRule type="containsErrors" dxfId="76"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CC99"/>
  </sheetPr>
  <dimension ref="B1:AC95"/>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12.140625" customWidth="1"/>
    <col min="24" max="24" width="7.42578125" customWidth="1"/>
    <col min="25" max="25" width="12" customWidth="1"/>
    <col min="28" max="28" width="12.42578125" customWidth="1"/>
    <col min="29" max="29" width="17" customWidth="1"/>
  </cols>
  <sheetData>
    <row r="1" spans="2:29" ht="42" customHeight="1" thickBot="1" x14ac:dyDescent="0.35">
      <c r="E1" s="396" t="s">
        <v>493</v>
      </c>
      <c r="F1" s="396"/>
      <c r="G1" s="396"/>
      <c r="H1" s="396"/>
      <c r="I1" s="396"/>
      <c r="J1" s="396"/>
      <c r="K1" s="396"/>
      <c r="L1" s="396"/>
      <c r="M1" s="396"/>
      <c r="N1" s="396"/>
      <c r="O1" s="396"/>
      <c r="P1" s="396"/>
      <c r="Q1" s="396"/>
      <c r="R1" s="396"/>
      <c r="S1" s="396"/>
      <c r="T1" s="396"/>
      <c r="U1" s="396"/>
      <c r="V1" s="396"/>
      <c r="W1" s="396"/>
      <c r="X1" s="396"/>
    </row>
    <row r="2" spans="2:29" ht="44.25"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34" t="s">
        <v>423</v>
      </c>
      <c r="X2" s="235" t="s">
        <v>316</v>
      </c>
      <c r="Y2" s="209" t="str">
        <f ca="1">CONCATENATE(TEXT(E2,"mmmyy"),"-",TEXT(T2,"mmmyy")," LR ",AC2)</f>
        <v>Oct21-Jan23 LR All except blank and NFR</v>
      </c>
      <c r="AB2" s="101" t="s">
        <v>325</v>
      </c>
      <c r="AC2" s="102" t="s">
        <v>422</v>
      </c>
    </row>
    <row r="3" spans="2:29" x14ac:dyDescent="0.25">
      <c r="B3" s="220" t="s">
        <v>256</v>
      </c>
      <c r="C3" s="157"/>
      <c r="D3" s="158" t="s">
        <v>121</v>
      </c>
      <c r="E3" s="159" t="e">
        <f ca="1">COUNTIFS(Table2[Level of Review Required],"&lt;&gt;*further*",Table2[Level of Review Required],"&lt;&gt;",Table2[Date Notified (Adjusted)],"&gt;="&amp;E$26,Table2[Date Notified (Adjusted)],"&lt;"&amp;F$26,Table2[Date Review Started],"",Table2[Calculated Location],"*"&amp;$D3&amp;"*")/COUNTIFS(Table2[Level of Review Required],"&lt;&gt;*further*",Table2[Level of Review Required],"&lt;&gt;",Table2[Date Notified (Adjusted)],"&gt;="&amp;E$26,Table2[Date Notified (Adjusted)],"&lt;"&amp;F$26,Table2[Calculated Location],"*"&amp;$D3&amp;"*")</f>
        <v>#DIV/0!</v>
      </c>
      <c r="F3" s="160" t="e">
        <f ca="1">COUNTIFS(Table2[Level of Review Required],"&lt;&gt;*further*",Table2[Level of Review Required],"&lt;&gt;",Table2[Date Notified (Adjusted)],"&gt;="&amp;F$26,Table2[Date Notified (Adjusted)],"&lt;"&amp;G$26,Table2[Date Review Started],"",Table2[Calculated Location],"*"&amp;$D3&amp;"*")/COUNTIFS(Table2[Level of Review Required],"&lt;&gt;*further*",Table2[Level of Review Required],"&lt;&gt;",Table2[Date Notified (Adjusted)],"&gt;="&amp;F$26,Table2[Date Notified (Adjusted)],"&lt;"&amp;G$26,Table2[Calculated Location],"*"&amp;$D3&amp;"*")</f>
        <v>#DIV/0!</v>
      </c>
      <c r="G3" s="160" t="e">
        <f ca="1">COUNTIFS(Table2[Level of Review Required],"&lt;&gt;*further*",Table2[Level of Review Required],"&lt;&gt;",Table2[Date Notified (Adjusted)],"&gt;="&amp;G$26,Table2[Date Notified (Adjusted)],"&lt;"&amp;H$26,Table2[Date Review Started],"",Table2[Calculated Location],"*"&amp;$D3&amp;"*")/COUNTIFS(Table2[Level of Review Required],"&lt;&gt;*further*",Table2[Level of Review Required],"&lt;&gt;",Table2[Date Notified (Adjusted)],"&gt;="&amp;G$26,Table2[Date Notified (Adjusted)],"&lt;"&amp;H$26,Table2[Calculated Location],"*"&amp;$D3&amp;"*")</f>
        <v>#DIV/0!</v>
      </c>
      <c r="H3" s="160" t="e">
        <f ca="1">COUNTIFS(Table2[Level of Review Required],"&lt;&gt;*further*",Table2[Level of Review Required],"&lt;&gt;",Table2[Date Notified (Adjusted)],"&gt;="&amp;H$26,Table2[Date Notified (Adjusted)],"&lt;"&amp;I$26,Table2[Date Review Started],"",Table2[Calculated Location],"*"&amp;$D3&amp;"*")/COUNTIFS(Table2[Level of Review Required],"&lt;&gt;*further*",Table2[Level of Review Required],"&lt;&gt;",Table2[Date Notified (Adjusted)],"&gt;="&amp;H$26,Table2[Date Notified (Adjusted)],"&lt;"&amp;I$26,Table2[Calculated Location],"*"&amp;$D3&amp;"*")</f>
        <v>#DIV/0!</v>
      </c>
      <c r="I3" s="160" t="e">
        <f ca="1">COUNTIFS(Table2[Level of Review Required],"&lt;&gt;*further*",Table2[Level of Review Required],"&lt;&gt;",Table2[Date Notified (Adjusted)],"&gt;="&amp;I$26,Table2[Date Notified (Adjusted)],"&lt;"&amp;J$26,Table2[Date Review Started],"",Table2[Calculated Location],"*"&amp;$D3&amp;"*")/COUNTIFS(Table2[Level of Review Required],"&lt;&gt;*further*",Table2[Level of Review Required],"&lt;&gt;",Table2[Date Notified (Adjusted)],"&gt;="&amp;I$26,Table2[Date Notified (Adjusted)],"&lt;"&amp;J$26,Table2[Calculated Location],"*"&amp;$D3&amp;"*")</f>
        <v>#DIV/0!</v>
      </c>
      <c r="J3" s="160" t="e">
        <f ca="1">COUNTIFS(Table2[Level of Review Required],"&lt;&gt;*further*",Table2[Level of Review Required],"&lt;&gt;",Table2[Date Notified (Adjusted)],"&gt;="&amp;J$26,Table2[Date Notified (Adjusted)],"&lt;"&amp;K$26,Table2[Date Review Started],"",Table2[Calculated Location],"*"&amp;$D3&amp;"*")/COUNTIFS(Table2[Level of Review Required],"&lt;&gt;*further*",Table2[Level of Review Required],"&lt;&gt;",Table2[Date Notified (Adjusted)],"&gt;="&amp;J$26,Table2[Date Notified (Adjusted)],"&lt;"&amp;K$26,Table2[Calculated Location],"*"&amp;$D3&amp;"*")</f>
        <v>#DIV/0!</v>
      </c>
      <c r="K3" s="160" t="e">
        <f ca="1">COUNTIFS(Table2[Level of Review Required],"&lt;&gt;*further*",Table2[Level of Review Required],"&lt;&gt;",Table2[Date Notified (Adjusted)],"&gt;="&amp;K$26,Table2[Date Notified (Adjusted)],"&lt;"&amp;L$26,Table2[Date Review Started],"",Table2[Calculated Location],"*"&amp;$D3&amp;"*")/COUNTIFS(Table2[Level of Review Required],"&lt;&gt;*further*",Table2[Level of Review Required],"&lt;&gt;",Table2[Date Notified (Adjusted)],"&gt;="&amp;K$26,Table2[Date Notified (Adjusted)],"&lt;"&amp;L$26,Table2[Calculated Location],"*"&amp;$D3&amp;"*")</f>
        <v>#DIV/0!</v>
      </c>
      <c r="L3" s="160" t="e">
        <f ca="1">COUNTIFS(Table2[Level of Review Required],"&lt;&gt;*further*",Table2[Level of Review Required],"&lt;&gt;",Table2[Date Notified (Adjusted)],"&gt;="&amp;L$26,Table2[Date Notified (Adjusted)],"&lt;"&amp;M$26,Table2[Date Review Started],"",Table2[Calculated Location],"*"&amp;$D3&amp;"*")/COUNTIFS(Table2[Level of Review Required],"&lt;&gt;*further*",Table2[Level of Review Required],"&lt;&gt;",Table2[Date Notified (Adjusted)],"&gt;="&amp;L$26,Table2[Date Notified (Adjusted)],"&lt;"&amp;M$26,Table2[Calculated Location],"*"&amp;$D3&amp;"*")</f>
        <v>#DIV/0!</v>
      </c>
      <c r="M3" s="160" t="e">
        <f ca="1">COUNTIFS(Table2[Level of Review Required],"&lt;&gt;*further*",Table2[Level of Review Required],"&lt;&gt;",Table2[Date Notified (Adjusted)],"&gt;="&amp;M$26,Table2[Date Notified (Adjusted)],"&lt;"&amp;N$26,Table2[Date Review Started],"",Table2[Calculated Location],"*"&amp;$D3&amp;"*")/COUNTIFS(Table2[Level of Review Required],"&lt;&gt;*further*",Table2[Level of Review Required],"&lt;&gt;",Table2[Date Notified (Adjusted)],"&gt;="&amp;M$26,Table2[Date Notified (Adjusted)],"&lt;"&amp;N$26,Table2[Calculated Location],"*"&amp;$D3&amp;"*")</f>
        <v>#DIV/0!</v>
      </c>
      <c r="N3" s="160" t="e">
        <f ca="1">COUNTIFS(Table2[Level of Review Required],"&lt;&gt;*further*",Table2[Level of Review Required],"&lt;&gt;",Table2[Date Notified (Adjusted)],"&gt;="&amp;N$26,Table2[Date Notified (Adjusted)],"&lt;"&amp;O$26,Table2[Date Review Started],"",Table2[Calculated Location],"*"&amp;$D3&amp;"*")/COUNTIFS(Table2[Level of Review Required],"&lt;&gt;*further*",Table2[Level of Review Required],"&lt;&gt;",Table2[Date Notified (Adjusted)],"&gt;="&amp;N$26,Table2[Date Notified (Adjusted)],"&lt;"&amp;O$26,Table2[Calculated Location],"*"&amp;$D3&amp;"*")</f>
        <v>#DIV/0!</v>
      </c>
      <c r="O3" s="160" t="e">
        <f ca="1">COUNTIFS(Table2[Level of Review Required],"&lt;&gt;*further*",Table2[Level of Review Required],"&lt;&gt;",Table2[Date Notified (Adjusted)],"&gt;="&amp;O$26,Table2[Date Notified (Adjusted)],"&lt;"&amp;P$26,Table2[Date Review Started],"",Table2[Calculated Location],"*"&amp;$D3&amp;"*")/COUNTIFS(Table2[Level of Review Required],"&lt;&gt;*further*",Table2[Level of Review Required],"&lt;&gt;",Table2[Date Notified (Adjusted)],"&gt;="&amp;O$26,Table2[Date Notified (Adjusted)],"&lt;"&amp;P$26,Table2[Calculated Location],"*"&amp;$D3&amp;"*")</f>
        <v>#DIV/0!</v>
      </c>
      <c r="P3" s="160" t="e">
        <f ca="1">COUNTIFS(Table2[Level of Review Required],"&lt;&gt;*further*",Table2[Level of Review Required],"&lt;&gt;",Table2[Date Notified (Adjusted)],"&gt;="&amp;P$26,Table2[Date Notified (Adjusted)],"&lt;"&amp;Q$26,Table2[Date Review Started],"",Table2[Calculated Location],"*"&amp;$D3&amp;"*")/COUNTIFS(Table2[Level of Review Required],"&lt;&gt;*further*",Table2[Level of Review Required],"&lt;&gt;",Table2[Date Notified (Adjusted)],"&gt;="&amp;P$26,Table2[Date Notified (Adjusted)],"&lt;"&amp;Q$26,Table2[Calculated Location],"*"&amp;$D3&amp;"*")</f>
        <v>#DIV/0!</v>
      </c>
      <c r="Q3" s="160" t="e">
        <f ca="1">COUNTIFS(Table2[Level of Review Required],"&lt;&gt;*further*",Table2[Level of Review Required],"&lt;&gt;",Table2[Date Notified (Adjusted)],"&gt;="&amp;Q$26,Table2[Date Notified (Adjusted)],"&lt;"&amp;R$26,Table2[Date Review Started],"",Table2[Calculated Location],"*"&amp;$D3&amp;"*")/COUNTIFS(Table2[Level of Review Required],"&lt;&gt;*further*",Table2[Level of Review Required],"&lt;&gt;",Table2[Date Notified (Adjusted)],"&gt;="&amp;Q$26,Table2[Date Notified (Adjusted)],"&lt;"&amp;R$26,Table2[Calculated Location],"*"&amp;$D3&amp;"*")</f>
        <v>#DIV/0!</v>
      </c>
      <c r="R3" s="160" t="e">
        <f ca="1">COUNTIFS(Table2[Level of Review Required],"&lt;&gt;*further*",Table2[Level of Review Required],"&lt;&gt;",Table2[Date Notified (Adjusted)],"&gt;="&amp;R$26,Table2[Date Notified (Adjusted)],"&lt;"&amp;S$26,Table2[Date Review Started],"",Table2[Calculated Location],"*"&amp;$D3&amp;"*")/COUNTIFS(Table2[Level of Review Required],"&lt;&gt;*further*",Table2[Level of Review Required],"&lt;&gt;",Table2[Date Notified (Adjusted)],"&gt;="&amp;R$26,Table2[Date Notified (Adjusted)],"&lt;"&amp;S$26,Table2[Calculated Location],"*"&amp;$D3&amp;"*")</f>
        <v>#DIV/0!</v>
      </c>
      <c r="S3" s="160" t="e">
        <f ca="1">COUNTIFS(Table2[Level of Review Required],"&lt;&gt;*further*",Table2[Level of Review Required],"&lt;&gt;",Table2[Date Notified (Adjusted)],"&gt;="&amp;S$26,Table2[Date Notified (Adjusted)],"&lt;"&amp;T$26,Table2[Date Review Started],"",Table2[Calculated Location],"*"&amp;$D3&amp;"*")/COUNTIFS(Table2[Level of Review Required],"&lt;&gt;*further*",Table2[Level of Review Required],"&lt;&gt;",Table2[Date Notified (Adjusted)],"&gt;="&amp;S$26,Table2[Date Notified (Adjusted)],"&lt;"&amp;T$26,Table2[Calculated Location],"*"&amp;$D3&amp;"*")</f>
        <v>#DIV/0!</v>
      </c>
      <c r="T3" s="160" t="e">
        <f ca="1">COUNTIFS(Table2[Level of Review Required],"&lt;&gt;*further*",Table2[Level of Review Required],"&lt;&gt;",Table2[Date Notified (Adjusted)],"&gt;="&amp;T$26,Table2[Date Notified (Adjusted)],"&lt;"&amp;U$26,Table2[Date Review Started],"",Table2[Calculated Location],"*"&amp;$D3&amp;"*")/COUNTIFS(Table2[Level of Review Required],"&lt;&gt;*further*",Table2[Level of Review Required],"&lt;&gt;",Table2[Date Notified (Adjusted)],"&gt;="&amp;T$26,Table2[Date Notified (Adjusted)],"&lt;"&amp;U$26,Table2[Calculated Location],"*"&amp;$D3&amp;"*")</f>
        <v>#DIV/0!</v>
      </c>
      <c r="U3" s="157"/>
      <c r="V3" s="157"/>
      <c r="W3" s="226">
        <f ca="1">COUNTIFS(Table2[Level of Review Required],"&lt;&gt;*further*",Table2[Level of Review Required],"&lt;&gt;",Table2[Date Notified (Adjusted)],"&gt;="&amp;E$26,Table2[Date Notified (Adjusted)],"&lt;"&amp;U$26,Table2[Calculated Location],"*"&amp;$D3&amp;"*",Table2[Date Review Started],"")</f>
        <v>0</v>
      </c>
      <c r="X3" s="227" t="e">
        <f ca="1">W3/Y3</f>
        <v>#DIV/0!</v>
      </c>
      <c r="Y3" s="236">
        <f ca="1">COUNTIFS(Table2[Level of Review Required],"&lt;&gt;*further*",Table2[Level of Review Required],"&lt;&gt;",Table2[Date Notified (Adjusted)],"&gt;="&amp;E$26,Table2[Date Notified (Adjusted)],"&lt;"&amp;U$26,Table2[Calculated Location],"*"&amp;$D3&amp;"*")</f>
        <v>0</v>
      </c>
      <c r="AB3" s="151"/>
      <c r="AC3" s="120"/>
    </row>
    <row r="4" spans="2:29" x14ac:dyDescent="0.25">
      <c r="B4" s="222" t="s">
        <v>234</v>
      </c>
      <c r="C4" s="161"/>
      <c r="D4" s="162" t="s">
        <v>118</v>
      </c>
      <c r="E4" s="163" t="e">
        <f ca="1">COUNTIFS(Table2[Level of Review Required],"&lt;&gt;*further*",Table2[Level of Review Required],"&lt;&gt;",Table2[Date Notified (Adjusted)],"&gt;="&amp;E$26,Table2[Date Notified (Adjusted)],"&lt;"&amp;F$26,Table2[Date Review Started],"",Table2[Calculated Location],"*"&amp;$D4&amp;"*")/COUNTIFS(Table2[Level of Review Required],"&lt;&gt;*further*",Table2[Level of Review Required],"&lt;&gt;",Table2[Date Notified (Adjusted)],"&gt;="&amp;E$26,Table2[Date Notified (Adjusted)],"&lt;"&amp;F$26,Table2[Calculated Location],"*"&amp;$D4&amp;"*")</f>
        <v>#DIV/0!</v>
      </c>
      <c r="F4" s="164" t="e">
        <f ca="1">COUNTIFS(Table2[Level of Review Required],"&lt;&gt;*further*",Table2[Level of Review Required],"&lt;&gt;",Table2[Date Notified (Adjusted)],"&gt;="&amp;F$26,Table2[Date Notified (Adjusted)],"&lt;"&amp;G$26,Table2[Date Review Started],"",Table2[Calculated Location],"*"&amp;$D4&amp;"*")/COUNTIFS(Table2[Level of Review Required],"&lt;&gt;*further*",Table2[Level of Review Required],"&lt;&gt;",Table2[Date Notified (Adjusted)],"&gt;="&amp;F$26,Table2[Date Notified (Adjusted)],"&lt;"&amp;G$26,Table2[Calculated Location],"*"&amp;$D4&amp;"*")</f>
        <v>#DIV/0!</v>
      </c>
      <c r="G4" s="164" t="e">
        <f ca="1">COUNTIFS(Table2[Level of Review Required],"&lt;&gt;*further*",Table2[Level of Review Required],"&lt;&gt;",Table2[Date Notified (Adjusted)],"&gt;="&amp;G$26,Table2[Date Notified (Adjusted)],"&lt;"&amp;H$26,Table2[Date Review Started],"",Table2[Calculated Location],"*"&amp;$D4&amp;"*")/COUNTIFS(Table2[Level of Review Required],"&lt;&gt;*further*",Table2[Level of Review Required],"&lt;&gt;",Table2[Date Notified (Adjusted)],"&gt;="&amp;G$26,Table2[Date Notified (Adjusted)],"&lt;"&amp;H$26,Table2[Calculated Location],"*"&amp;$D4&amp;"*")</f>
        <v>#DIV/0!</v>
      </c>
      <c r="H4" s="164" t="e">
        <f ca="1">COUNTIFS(Table2[Level of Review Required],"&lt;&gt;*further*",Table2[Level of Review Required],"&lt;&gt;",Table2[Date Notified (Adjusted)],"&gt;="&amp;H$26,Table2[Date Notified (Adjusted)],"&lt;"&amp;I$26,Table2[Date Review Started],"",Table2[Calculated Location],"*"&amp;$D4&amp;"*")/COUNTIFS(Table2[Level of Review Required],"&lt;&gt;*further*",Table2[Level of Review Required],"&lt;&gt;",Table2[Date Notified (Adjusted)],"&gt;="&amp;H$26,Table2[Date Notified (Adjusted)],"&lt;"&amp;I$26,Table2[Calculated Location],"*"&amp;$D4&amp;"*")</f>
        <v>#DIV/0!</v>
      </c>
      <c r="I4" s="164" t="e">
        <f ca="1">COUNTIFS(Table2[Level of Review Required],"&lt;&gt;*further*",Table2[Level of Review Required],"&lt;&gt;",Table2[Date Notified (Adjusted)],"&gt;="&amp;I$26,Table2[Date Notified (Adjusted)],"&lt;"&amp;J$26,Table2[Date Review Started],"",Table2[Calculated Location],"*"&amp;$D4&amp;"*")/COUNTIFS(Table2[Level of Review Required],"&lt;&gt;*further*",Table2[Level of Review Required],"&lt;&gt;",Table2[Date Notified (Adjusted)],"&gt;="&amp;I$26,Table2[Date Notified (Adjusted)],"&lt;"&amp;J$26,Table2[Calculated Location],"*"&amp;$D4&amp;"*")</f>
        <v>#DIV/0!</v>
      </c>
      <c r="J4" s="164" t="e">
        <f ca="1">COUNTIFS(Table2[Level of Review Required],"&lt;&gt;*further*",Table2[Level of Review Required],"&lt;&gt;",Table2[Date Notified (Adjusted)],"&gt;="&amp;J$26,Table2[Date Notified (Adjusted)],"&lt;"&amp;K$26,Table2[Date Review Started],"",Table2[Calculated Location],"*"&amp;$D4&amp;"*")/COUNTIFS(Table2[Level of Review Required],"&lt;&gt;*further*",Table2[Level of Review Required],"&lt;&gt;",Table2[Date Notified (Adjusted)],"&gt;="&amp;J$26,Table2[Date Notified (Adjusted)],"&lt;"&amp;K$26,Table2[Calculated Location],"*"&amp;$D4&amp;"*")</f>
        <v>#DIV/0!</v>
      </c>
      <c r="K4" s="164" t="e">
        <f ca="1">COUNTIFS(Table2[Level of Review Required],"&lt;&gt;*further*",Table2[Level of Review Required],"&lt;&gt;",Table2[Date Notified (Adjusted)],"&gt;="&amp;K$26,Table2[Date Notified (Adjusted)],"&lt;"&amp;L$26,Table2[Date Review Started],"",Table2[Calculated Location],"*"&amp;$D4&amp;"*")/COUNTIFS(Table2[Level of Review Required],"&lt;&gt;*further*",Table2[Level of Review Required],"&lt;&gt;",Table2[Date Notified (Adjusted)],"&gt;="&amp;K$26,Table2[Date Notified (Adjusted)],"&lt;"&amp;L$26,Table2[Calculated Location],"*"&amp;$D4&amp;"*")</f>
        <v>#DIV/0!</v>
      </c>
      <c r="L4" s="164" t="e">
        <f ca="1">COUNTIFS(Table2[Level of Review Required],"&lt;&gt;*further*",Table2[Level of Review Required],"&lt;&gt;",Table2[Date Notified (Adjusted)],"&gt;="&amp;L$26,Table2[Date Notified (Adjusted)],"&lt;"&amp;M$26,Table2[Date Review Started],"",Table2[Calculated Location],"*"&amp;$D4&amp;"*")/COUNTIFS(Table2[Level of Review Required],"&lt;&gt;*further*",Table2[Level of Review Required],"&lt;&gt;",Table2[Date Notified (Adjusted)],"&gt;="&amp;L$26,Table2[Date Notified (Adjusted)],"&lt;"&amp;M$26,Table2[Calculated Location],"*"&amp;$D4&amp;"*")</f>
        <v>#DIV/0!</v>
      </c>
      <c r="M4" s="164" t="e">
        <f ca="1">COUNTIFS(Table2[Level of Review Required],"&lt;&gt;*further*",Table2[Level of Review Required],"&lt;&gt;",Table2[Date Notified (Adjusted)],"&gt;="&amp;M$26,Table2[Date Notified (Adjusted)],"&lt;"&amp;N$26,Table2[Date Review Started],"",Table2[Calculated Location],"*"&amp;$D4&amp;"*")/COUNTIFS(Table2[Level of Review Required],"&lt;&gt;*further*",Table2[Level of Review Required],"&lt;&gt;",Table2[Date Notified (Adjusted)],"&gt;="&amp;M$26,Table2[Date Notified (Adjusted)],"&lt;"&amp;N$26,Table2[Calculated Location],"*"&amp;$D4&amp;"*")</f>
        <v>#DIV/0!</v>
      </c>
      <c r="N4" s="164" t="e">
        <f ca="1">COUNTIFS(Table2[Level of Review Required],"&lt;&gt;*further*",Table2[Level of Review Required],"&lt;&gt;",Table2[Date Notified (Adjusted)],"&gt;="&amp;N$26,Table2[Date Notified (Adjusted)],"&lt;"&amp;O$26,Table2[Date Review Started],"",Table2[Calculated Location],"*"&amp;$D4&amp;"*")/COUNTIFS(Table2[Level of Review Required],"&lt;&gt;*further*",Table2[Level of Review Required],"&lt;&gt;",Table2[Date Notified (Adjusted)],"&gt;="&amp;N$26,Table2[Date Notified (Adjusted)],"&lt;"&amp;O$26,Table2[Calculated Location],"*"&amp;$D4&amp;"*")</f>
        <v>#DIV/0!</v>
      </c>
      <c r="O4" s="164" t="e">
        <f ca="1">COUNTIFS(Table2[Level of Review Required],"&lt;&gt;*further*",Table2[Level of Review Required],"&lt;&gt;",Table2[Date Notified (Adjusted)],"&gt;="&amp;O$26,Table2[Date Notified (Adjusted)],"&lt;"&amp;P$26,Table2[Date Review Started],"",Table2[Calculated Location],"*"&amp;$D4&amp;"*")/COUNTIFS(Table2[Level of Review Required],"&lt;&gt;*further*",Table2[Level of Review Required],"&lt;&gt;",Table2[Date Notified (Adjusted)],"&gt;="&amp;O$26,Table2[Date Notified (Adjusted)],"&lt;"&amp;P$26,Table2[Calculated Location],"*"&amp;$D4&amp;"*")</f>
        <v>#DIV/0!</v>
      </c>
      <c r="P4" s="164" t="e">
        <f ca="1">COUNTIFS(Table2[Level of Review Required],"&lt;&gt;*further*",Table2[Level of Review Required],"&lt;&gt;",Table2[Date Notified (Adjusted)],"&gt;="&amp;P$26,Table2[Date Notified (Adjusted)],"&lt;"&amp;Q$26,Table2[Date Review Started],"",Table2[Calculated Location],"*"&amp;$D4&amp;"*")/COUNTIFS(Table2[Level of Review Required],"&lt;&gt;*further*",Table2[Level of Review Required],"&lt;&gt;",Table2[Date Notified (Adjusted)],"&gt;="&amp;P$26,Table2[Date Notified (Adjusted)],"&lt;"&amp;Q$26,Table2[Calculated Location],"*"&amp;$D4&amp;"*")</f>
        <v>#DIV/0!</v>
      </c>
      <c r="Q4" s="164" t="e">
        <f ca="1">COUNTIFS(Table2[Level of Review Required],"&lt;&gt;*further*",Table2[Level of Review Required],"&lt;&gt;",Table2[Date Notified (Adjusted)],"&gt;="&amp;Q$26,Table2[Date Notified (Adjusted)],"&lt;"&amp;R$26,Table2[Date Review Started],"",Table2[Calculated Location],"*"&amp;$D4&amp;"*")/COUNTIFS(Table2[Level of Review Required],"&lt;&gt;*further*",Table2[Level of Review Required],"&lt;&gt;",Table2[Date Notified (Adjusted)],"&gt;="&amp;Q$26,Table2[Date Notified (Adjusted)],"&lt;"&amp;R$26,Table2[Calculated Location],"*"&amp;$D4&amp;"*")</f>
        <v>#DIV/0!</v>
      </c>
      <c r="R4" s="164" t="e">
        <f ca="1">COUNTIFS(Table2[Level of Review Required],"&lt;&gt;*further*",Table2[Level of Review Required],"&lt;&gt;",Table2[Date Notified (Adjusted)],"&gt;="&amp;R$26,Table2[Date Notified (Adjusted)],"&lt;"&amp;S$26,Table2[Date Review Started],"",Table2[Calculated Location],"*"&amp;$D4&amp;"*")/COUNTIFS(Table2[Level of Review Required],"&lt;&gt;*further*",Table2[Level of Review Required],"&lt;&gt;",Table2[Date Notified (Adjusted)],"&gt;="&amp;R$26,Table2[Date Notified (Adjusted)],"&lt;"&amp;S$26,Table2[Calculated Location],"*"&amp;$D4&amp;"*")</f>
        <v>#DIV/0!</v>
      </c>
      <c r="S4" s="164" t="e">
        <f ca="1">COUNTIFS(Table2[Level of Review Required],"&lt;&gt;*further*",Table2[Level of Review Required],"&lt;&gt;",Table2[Date Notified (Adjusted)],"&gt;="&amp;S$26,Table2[Date Notified (Adjusted)],"&lt;"&amp;T$26,Table2[Date Review Started],"",Table2[Calculated Location],"*"&amp;$D4&amp;"*")/COUNTIFS(Table2[Level of Review Required],"&lt;&gt;*further*",Table2[Level of Review Required],"&lt;&gt;",Table2[Date Notified (Adjusted)],"&gt;="&amp;S$26,Table2[Date Notified (Adjusted)],"&lt;"&amp;T$26,Table2[Calculated Location],"*"&amp;$D4&amp;"*")</f>
        <v>#DIV/0!</v>
      </c>
      <c r="T4" s="164" t="e">
        <f ca="1">COUNTIFS(Table2[Level of Review Required],"&lt;&gt;*further*",Table2[Level of Review Required],"&lt;&gt;",Table2[Date Notified (Adjusted)],"&gt;="&amp;T$26,Table2[Date Notified (Adjusted)],"&lt;"&amp;U$26,Table2[Date Review Started],"",Table2[Calculated Location],"*"&amp;$D4&amp;"*")/COUNTIFS(Table2[Level of Review Required],"&lt;&gt;*further*",Table2[Level of Review Required],"&lt;&gt;",Table2[Date Notified (Adjusted)],"&gt;="&amp;T$26,Table2[Date Notified (Adjusted)],"&lt;"&amp;U$26,Table2[Calculated Location],"*"&amp;$D4&amp;"*")</f>
        <v>#DIV/0!</v>
      </c>
      <c r="U4" s="161"/>
      <c r="V4" s="161"/>
      <c r="W4" s="228">
        <f ca="1">COUNTIFS(Table2[Level of Review Required],"&lt;&gt;*further*",Table2[Level of Review Required],"&lt;&gt;",Table2[Date Notified (Adjusted)],"&gt;="&amp;E$26,Table2[Date Notified (Adjusted)],"&lt;"&amp;U$26,Table2[Calculated Location],"*"&amp;$D4&amp;"*",Table2[Date Review Started],"")</f>
        <v>0</v>
      </c>
      <c r="X4" s="229" t="e">
        <f t="shared" ref="X4:X10" ca="1" si="1">W4/Y4</f>
        <v>#DIV/0!</v>
      </c>
      <c r="Y4" s="237">
        <f ca="1">COUNTIFS(Table2[Level of Review Required],"&lt;&gt;*further*",Table2[Level of Review Required],"&lt;&gt;",Table2[Date Notified (Adjusted)],"&gt;="&amp;E$26,Table2[Date Notified (Adjusted)],"&lt;"&amp;U$26,Table2[Calculated Location],"*"&amp;$D4&amp;"*")</f>
        <v>0</v>
      </c>
    </row>
    <row r="5" spans="2:29" x14ac:dyDescent="0.25">
      <c r="B5" s="222" t="s">
        <v>257</v>
      </c>
      <c r="C5" s="162"/>
      <c r="D5" s="162" t="s">
        <v>119</v>
      </c>
      <c r="E5" s="163" t="e">
        <f ca="1">COUNTIFS(Table2[Level of Review Required],"&lt;&gt;*further*",Table2[Level of Review Required],"&lt;&gt;",Table2[Date Notified (Adjusted)],"&gt;="&amp;E$26,Table2[Date Notified (Adjusted)],"&lt;"&amp;F$26,Table2[Date Review Started],"",Table2[Calculated Location],"*"&amp;$D5&amp;"*")/COUNTIFS(Table2[Level of Review Required],"&lt;&gt;*further*",Table2[Level of Review Required],"&lt;&gt;",Table2[Date Notified (Adjusted)],"&gt;="&amp;E$26,Table2[Date Notified (Adjusted)],"&lt;"&amp;F$26,Table2[Calculated Location],"*"&amp;$D5&amp;"*")</f>
        <v>#DIV/0!</v>
      </c>
      <c r="F5" s="164" t="e">
        <f ca="1">COUNTIFS(Table2[Level of Review Required],"&lt;&gt;*further*",Table2[Level of Review Required],"&lt;&gt;",Table2[Date Notified (Adjusted)],"&gt;="&amp;F$26,Table2[Date Notified (Adjusted)],"&lt;"&amp;G$26,Table2[Date Review Started],"",Table2[Calculated Location],"*"&amp;$D5&amp;"*")/COUNTIFS(Table2[Level of Review Required],"&lt;&gt;*further*",Table2[Level of Review Required],"&lt;&gt;",Table2[Date Notified (Adjusted)],"&gt;="&amp;F$26,Table2[Date Notified (Adjusted)],"&lt;"&amp;G$26,Table2[Calculated Location],"*"&amp;$D5&amp;"*")</f>
        <v>#DIV/0!</v>
      </c>
      <c r="G5" s="164" t="e">
        <f ca="1">COUNTIFS(Table2[Level of Review Required],"&lt;&gt;*further*",Table2[Level of Review Required],"&lt;&gt;",Table2[Date Notified (Adjusted)],"&gt;="&amp;G$26,Table2[Date Notified (Adjusted)],"&lt;"&amp;H$26,Table2[Date Review Started],"",Table2[Calculated Location],"*"&amp;$D5&amp;"*")/COUNTIFS(Table2[Level of Review Required],"&lt;&gt;*further*",Table2[Level of Review Required],"&lt;&gt;",Table2[Date Notified (Adjusted)],"&gt;="&amp;G$26,Table2[Date Notified (Adjusted)],"&lt;"&amp;H$26,Table2[Calculated Location],"*"&amp;$D5&amp;"*")</f>
        <v>#DIV/0!</v>
      </c>
      <c r="H5" s="164" t="e">
        <f ca="1">COUNTIFS(Table2[Level of Review Required],"&lt;&gt;*further*",Table2[Level of Review Required],"&lt;&gt;",Table2[Date Notified (Adjusted)],"&gt;="&amp;H$26,Table2[Date Notified (Adjusted)],"&lt;"&amp;I$26,Table2[Date Review Started],"",Table2[Calculated Location],"*"&amp;$D5&amp;"*")/COUNTIFS(Table2[Level of Review Required],"&lt;&gt;*further*",Table2[Level of Review Required],"&lt;&gt;",Table2[Date Notified (Adjusted)],"&gt;="&amp;H$26,Table2[Date Notified (Adjusted)],"&lt;"&amp;I$26,Table2[Calculated Location],"*"&amp;$D5&amp;"*")</f>
        <v>#DIV/0!</v>
      </c>
      <c r="I5" s="164" t="e">
        <f ca="1">COUNTIFS(Table2[Level of Review Required],"&lt;&gt;*further*",Table2[Level of Review Required],"&lt;&gt;",Table2[Date Notified (Adjusted)],"&gt;="&amp;I$26,Table2[Date Notified (Adjusted)],"&lt;"&amp;J$26,Table2[Date Review Started],"",Table2[Calculated Location],"*"&amp;$D5&amp;"*")/COUNTIFS(Table2[Level of Review Required],"&lt;&gt;*further*",Table2[Level of Review Required],"&lt;&gt;",Table2[Date Notified (Adjusted)],"&gt;="&amp;I$26,Table2[Date Notified (Adjusted)],"&lt;"&amp;J$26,Table2[Calculated Location],"*"&amp;$D5&amp;"*")</f>
        <v>#DIV/0!</v>
      </c>
      <c r="J5" s="164" t="e">
        <f ca="1">COUNTIFS(Table2[Level of Review Required],"&lt;&gt;*further*",Table2[Level of Review Required],"&lt;&gt;",Table2[Date Notified (Adjusted)],"&gt;="&amp;J$26,Table2[Date Notified (Adjusted)],"&lt;"&amp;K$26,Table2[Date Review Started],"",Table2[Calculated Location],"*"&amp;$D5&amp;"*")/COUNTIFS(Table2[Level of Review Required],"&lt;&gt;*further*",Table2[Level of Review Required],"&lt;&gt;",Table2[Date Notified (Adjusted)],"&gt;="&amp;J$26,Table2[Date Notified (Adjusted)],"&lt;"&amp;K$26,Table2[Calculated Location],"*"&amp;$D5&amp;"*")</f>
        <v>#DIV/0!</v>
      </c>
      <c r="K5" s="164" t="e">
        <f ca="1">COUNTIFS(Table2[Level of Review Required],"&lt;&gt;*further*",Table2[Level of Review Required],"&lt;&gt;",Table2[Date Notified (Adjusted)],"&gt;="&amp;K$26,Table2[Date Notified (Adjusted)],"&lt;"&amp;L$26,Table2[Date Review Started],"",Table2[Calculated Location],"*"&amp;$D5&amp;"*")/COUNTIFS(Table2[Level of Review Required],"&lt;&gt;*further*",Table2[Level of Review Required],"&lt;&gt;",Table2[Date Notified (Adjusted)],"&gt;="&amp;K$26,Table2[Date Notified (Adjusted)],"&lt;"&amp;L$26,Table2[Calculated Location],"*"&amp;$D5&amp;"*")</f>
        <v>#DIV/0!</v>
      </c>
      <c r="L5" s="164" t="e">
        <f ca="1">COUNTIFS(Table2[Level of Review Required],"&lt;&gt;*further*",Table2[Level of Review Required],"&lt;&gt;",Table2[Date Notified (Adjusted)],"&gt;="&amp;L$26,Table2[Date Notified (Adjusted)],"&lt;"&amp;M$26,Table2[Date Review Started],"",Table2[Calculated Location],"*"&amp;$D5&amp;"*")/COUNTIFS(Table2[Level of Review Required],"&lt;&gt;*further*",Table2[Level of Review Required],"&lt;&gt;",Table2[Date Notified (Adjusted)],"&gt;="&amp;L$26,Table2[Date Notified (Adjusted)],"&lt;"&amp;M$26,Table2[Calculated Location],"*"&amp;$D5&amp;"*")</f>
        <v>#DIV/0!</v>
      </c>
      <c r="M5" s="164" t="e">
        <f ca="1">COUNTIFS(Table2[Level of Review Required],"&lt;&gt;*further*",Table2[Level of Review Required],"&lt;&gt;",Table2[Date Notified (Adjusted)],"&gt;="&amp;M$26,Table2[Date Notified (Adjusted)],"&lt;"&amp;N$26,Table2[Date Review Started],"",Table2[Calculated Location],"*"&amp;$D5&amp;"*")/COUNTIFS(Table2[Level of Review Required],"&lt;&gt;*further*",Table2[Level of Review Required],"&lt;&gt;",Table2[Date Notified (Adjusted)],"&gt;="&amp;M$26,Table2[Date Notified (Adjusted)],"&lt;"&amp;N$26,Table2[Calculated Location],"*"&amp;$D5&amp;"*")</f>
        <v>#DIV/0!</v>
      </c>
      <c r="N5" s="164" t="e">
        <f ca="1">COUNTIFS(Table2[Level of Review Required],"&lt;&gt;*further*",Table2[Level of Review Required],"&lt;&gt;",Table2[Date Notified (Adjusted)],"&gt;="&amp;N$26,Table2[Date Notified (Adjusted)],"&lt;"&amp;O$26,Table2[Date Review Started],"",Table2[Calculated Location],"*"&amp;$D5&amp;"*")/COUNTIFS(Table2[Level of Review Required],"&lt;&gt;*further*",Table2[Level of Review Required],"&lt;&gt;",Table2[Date Notified (Adjusted)],"&gt;="&amp;N$26,Table2[Date Notified (Adjusted)],"&lt;"&amp;O$26,Table2[Calculated Location],"*"&amp;$D5&amp;"*")</f>
        <v>#DIV/0!</v>
      </c>
      <c r="O5" s="164" t="e">
        <f ca="1">COUNTIFS(Table2[Level of Review Required],"&lt;&gt;*further*",Table2[Level of Review Required],"&lt;&gt;",Table2[Date Notified (Adjusted)],"&gt;="&amp;O$26,Table2[Date Notified (Adjusted)],"&lt;"&amp;P$26,Table2[Date Review Started],"",Table2[Calculated Location],"*"&amp;$D5&amp;"*")/COUNTIFS(Table2[Level of Review Required],"&lt;&gt;*further*",Table2[Level of Review Required],"&lt;&gt;",Table2[Date Notified (Adjusted)],"&gt;="&amp;O$26,Table2[Date Notified (Adjusted)],"&lt;"&amp;P$26,Table2[Calculated Location],"*"&amp;$D5&amp;"*")</f>
        <v>#DIV/0!</v>
      </c>
      <c r="P5" s="164" t="e">
        <f ca="1">COUNTIFS(Table2[Level of Review Required],"&lt;&gt;*further*",Table2[Level of Review Required],"&lt;&gt;",Table2[Date Notified (Adjusted)],"&gt;="&amp;P$26,Table2[Date Notified (Adjusted)],"&lt;"&amp;Q$26,Table2[Date Review Started],"",Table2[Calculated Location],"*"&amp;$D5&amp;"*")/COUNTIFS(Table2[Level of Review Required],"&lt;&gt;*further*",Table2[Level of Review Required],"&lt;&gt;",Table2[Date Notified (Adjusted)],"&gt;="&amp;P$26,Table2[Date Notified (Adjusted)],"&lt;"&amp;Q$26,Table2[Calculated Location],"*"&amp;$D5&amp;"*")</f>
        <v>#DIV/0!</v>
      </c>
      <c r="Q5" s="164" t="e">
        <f ca="1">COUNTIFS(Table2[Level of Review Required],"&lt;&gt;*further*",Table2[Level of Review Required],"&lt;&gt;",Table2[Date Notified (Adjusted)],"&gt;="&amp;Q$26,Table2[Date Notified (Adjusted)],"&lt;"&amp;R$26,Table2[Date Review Started],"",Table2[Calculated Location],"*"&amp;$D5&amp;"*")/COUNTIFS(Table2[Level of Review Required],"&lt;&gt;*further*",Table2[Level of Review Required],"&lt;&gt;",Table2[Date Notified (Adjusted)],"&gt;="&amp;Q$26,Table2[Date Notified (Adjusted)],"&lt;"&amp;R$26,Table2[Calculated Location],"*"&amp;$D5&amp;"*")</f>
        <v>#DIV/0!</v>
      </c>
      <c r="R5" s="164" t="e">
        <f ca="1">COUNTIFS(Table2[Level of Review Required],"&lt;&gt;*further*",Table2[Level of Review Required],"&lt;&gt;",Table2[Date Notified (Adjusted)],"&gt;="&amp;R$26,Table2[Date Notified (Adjusted)],"&lt;"&amp;S$26,Table2[Date Review Started],"",Table2[Calculated Location],"*"&amp;$D5&amp;"*")/COUNTIFS(Table2[Level of Review Required],"&lt;&gt;*further*",Table2[Level of Review Required],"&lt;&gt;",Table2[Date Notified (Adjusted)],"&gt;="&amp;R$26,Table2[Date Notified (Adjusted)],"&lt;"&amp;S$26,Table2[Calculated Location],"*"&amp;$D5&amp;"*")</f>
        <v>#DIV/0!</v>
      </c>
      <c r="S5" s="164" t="e">
        <f ca="1">COUNTIFS(Table2[Level of Review Required],"&lt;&gt;*further*",Table2[Level of Review Required],"&lt;&gt;",Table2[Date Notified (Adjusted)],"&gt;="&amp;S$26,Table2[Date Notified (Adjusted)],"&lt;"&amp;T$26,Table2[Date Review Started],"",Table2[Calculated Location],"*"&amp;$D5&amp;"*")/COUNTIFS(Table2[Level of Review Required],"&lt;&gt;*further*",Table2[Level of Review Required],"&lt;&gt;",Table2[Date Notified (Adjusted)],"&gt;="&amp;S$26,Table2[Date Notified (Adjusted)],"&lt;"&amp;T$26,Table2[Calculated Location],"*"&amp;$D5&amp;"*")</f>
        <v>#DIV/0!</v>
      </c>
      <c r="T5" s="164" t="e">
        <f ca="1">COUNTIFS(Table2[Level of Review Required],"&lt;&gt;*further*",Table2[Level of Review Required],"&lt;&gt;",Table2[Date Notified (Adjusted)],"&gt;="&amp;T$26,Table2[Date Notified (Adjusted)],"&lt;"&amp;U$26,Table2[Date Review Started],"",Table2[Calculated Location],"*"&amp;$D5&amp;"*")/COUNTIFS(Table2[Level of Review Required],"&lt;&gt;*further*",Table2[Level of Review Required],"&lt;&gt;",Table2[Date Notified (Adjusted)],"&gt;="&amp;T$26,Table2[Date Notified (Adjusted)],"&lt;"&amp;U$26,Table2[Calculated Location],"*"&amp;$D5&amp;"*")</f>
        <v>#DIV/0!</v>
      </c>
      <c r="U5" s="161"/>
      <c r="V5" s="161"/>
      <c r="W5" s="228">
        <f ca="1">COUNTIFS(Table2[Level of Review Required],"&lt;&gt;*further*",Table2[Level of Review Required],"&lt;&gt;",Table2[Date Notified (Adjusted)],"&gt;="&amp;E$26,Table2[Date Notified (Adjusted)],"&lt;"&amp;U$26,Table2[Calculated Location],"*"&amp;$D5&amp;"*",Table2[Date Review Started],"")</f>
        <v>0</v>
      </c>
      <c r="X5" s="229" t="e">
        <f t="shared" ref="X5" ca="1" si="2">W5/Y5</f>
        <v>#DIV/0!</v>
      </c>
      <c r="Y5" s="237">
        <f ca="1">COUNTIFS(Table2[Level of Review Required],"&lt;&gt;*further*",Table2[Level of Review Required],"&lt;&gt;",Table2[Date Notified (Adjusted)],"&gt;="&amp;E$26,Table2[Date Notified (Adjusted)],"&lt;"&amp;U$26,Table2[Calculated Location],"*"&amp;$D5&amp;"*")</f>
        <v>0</v>
      </c>
    </row>
    <row r="6" spans="2:29" x14ac:dyDescent="0.25">
      <c r="B6" s="222" t="s">
        <v>258</v>
      </c>
      <c r="C6" s="161"/>
      <c r="D6" s="162" t="s">
        <v>120</v>
      </c>
      <c r="E6" s="163" t="e">
        <f ca="1">COUNTIFS(Table2[Level of Review Required],"&lt;&gt;*further*",Table2[Level of Review Required],"&lt;&gt;",Table2[Date Notified (Adjusted)],"&gt;="&amp;E$26,Table2[Date Notified (Adjusted)],"&lt;"&amp;F$26,Table2[Date Review Started],"",Table2[Calculated Location],"*"&amp;$D6&amp;"*")/COUNTIFS(Table2[Level of Review Required],"&lt;&gt;*further*",Table2[Level of Review Required],"&lt;&gt;",Table2[Date Notified (Adjusted)],"&gt;="&amp;E$26,Table2[Date Notified (Adjusted)],"&lt;"&amp;F$26,Table2[Calculated Location],"*"&amp;$D6&amp;"*")</f>
        <v>#DIV/0!</v>
      </c>
      <c r="F6" s="164" t="e">
        <f ca="1">COUNTIFS(Table2[Level of Review Required],"&lt;&gt;*further*",Table2[Level of Review Required],"&lt;&gt;",Table2[Date Notified (Adjusted)],"&gt;="&amp;F$26,Table2[Date Notified (Adjusted)],"&lt;"&amp;G$26,Table2[Date Review Started],"",Table2[Calculated Location],"*"&amp;$D6&amp;"*")/COUNTIFS(Table2[Level of Review Required],"&lt;&gt;*further*",Table2[Level of Review Required],"&lt;&gt;",Table2[Date Notified (Adjusted)],"&gt;="&amp;F$26,Table2[Date Notified (Adjusted)],"&lt;"&amp;G$26,Table2[Calculated Location],"*"&amp;$D6&amp;"*")</f>
        <v>#DIV/0!</v>
      </c>
      <c r="G6" s="164" t="e">
        <f ca="1">COUNTIFS(Table2[Level of Review Required],"&lt;&gt;*further*",Table2[Level of Review Required],"&lt;&gt;",Table2[Date Notified (Adjusted)],"&gt;="&amp;G$26,Table2[Date Notified (Adjusted)],"&lt;"&amp;H$26,Table2[Date Review Started],"",Table2[Calculated Location],"*"&amp;$D6&amp;"*")/COUNTIFS(Table2[Level of Review Required],"&lt;&gt;*further*",Table2[Level of Review Required],"&lt;&gt;",Table2[Date Notified (Adjusted)],"&gt;="&amp;G$26,Table2[Date Notified (Adjusted)],"&lt;"&amp;H$26,Table2[Calculated Location],"*"&amp;$D6&amp;"*")</f>
        <v>#DIV/0!</v>
      </c>
      <c r="H6" s="164" t="e">
        <f ca="1">COUNTIFS(Table2[Level of Review Required],"&lt;&gt;*further*",Table2[Level of Review Required],"&lt;&gt;",Table2[Date Notified (Adjusted)],"&gt;="&amp;H$26,Table2[Date Notified (Adjusted)],"&lt;"&amp;I$26,Table2[Date Review Started],"",Table2[Calculated Location],"*"&amp;$D6&amp;"*")/COUNTIFS(Table2[Level of Review Required],"&lt;&gt;*further*",Table2[Level of Review Required],"&lt;&gt;",Table2[Date Notified (Adjusted)],"&gt;="&amp;H$26,Table2[Date Notified (Adjusted)],"&lt;"&amp;I$26,Table2[Calculated Location],"*"&amp;$D6&amp;"*")</f>
        <v>#DIV/0!</v>
      </c>
      <c r="I6" s="164" t="e">
        <f ca="1">COUNTIFS(Table2[Level of Review Required],"&lt;&gt;*further*",Table2[Level of Review Required],"&lt;&gt;",Table2[Date Notified (Adjusted)],"&gt;="&amp;I$26,Table2[Date Notified (Adjusted)],"&lt;"&amp;J$26,Table2[Date Review Started],"",Table2[Calculated Location],"*"&amp;$D6&amp;"*")/COUNTIFS(Table2[Level of Review Required],"&lt;&gt;*further*",Table2[Level of Review Required],"&lt;&gt;",Table2[Date Notified (Adjusted)],"&gt;="&amp;I$26,Table2[Date Notified (Adjusted)],"&lt;"&amp;J$26,Table2[Calculated Location],"*"&amp;$D6&amp;"*")</f>
        <v>#DIV/0!</v>
      </c>
      <c r="J6" s="164" t="e">
        <f ca="1">COUNTIFS(Table2[Level of Review Required],"&lt;&gt;*further*",Table2[Level of Review Required],"&lt;&gt;",Table2[Date Notified (Adjusted)],"&gt;="&amp;J$26,Table2[Date Notified (Adjusted)],"&lt;"&amp;K$26,Table2[Date Review Started],"",Table2[Calculated Location],"*"&amp;$D6&amp;"*")/COUNTIFS(Table2[Level of Review Required],"&lt;&gt;*further*",Table2[Level of Review Required],"&lt;&gt;",Table2[Date Notified (Adjusted)],"&gt;="&amp;J$26,Table2[Date Notified (Adjusted)],"&lt;"&amp;K$26,Table2[Calculated Location],"*"&amp;$D6&amp;"*")</f>
        <v>#DIV/0!</v>
      </c>
      <c r="K6" s="164" t="e">
        <f ca="1">COUNTIFS(Table2[Level of Review Required],"&lt;&gt;*further*",Table2[Level of Review Required],"&lt;&gt;",Table2[Date Notified (Adjusted)],"&gt;="&amp;K$26,Table2[Date Notified (Adjusted)],"&lt;"&amp;L$26,Table2[Date Review Started],"",Table2[Calculated Location],"*"&amp;$D6&amp;"*")/COUNTIFS(Table2[Level of Review Required],"&lt;&gt;*further*",Table2[Level of Review Required],"&lt;&gt;",Table2[Date Notified (Adjusted)],"&gt;="&amp;K$26,Table2[Date Notified (Adjusted)],"&lt;"&amp;L$26,Table2[Calculated Location],"*"&amp;$D6&amp;"*")</f>
        <v>#DIV/0!</v>
      </c>
      <c r="L6" s="164" t="e">
        <f ca="1">COUNTIFS(Table2[Level of Review Required],"&lt;&gt;*further*",Table2[Level of Review Required],"&lt;&gt;",Table2[Date Notified (Adjusted)],"&gt;="&amp;L$26,Table2[Date Notified (Adjusted)],"&lt;"&amp;M$26,Table2[Date Review Started],"",Table2[Calculated Location],"*"&amp;$D6&amp;"*")/COUNTIFS(Table2[Level of Review Required],"&lt;&gt;*further*",Table2[Level of Review Required],"&lt;&gt;",Table2[Date Notified (Adjusted)],"&gt;="&amp;L$26,Table2[Date Notified (Adjusted)],"&lt;"&amp;M$26,Table2[Calculated Location],"*"&amp;$D6&amp;"*")</f>
        <v>#DIV/0!</v>
      </c>
      <c r="M6" s="164" t="e">
        <f ca="1">COUNTIFS(Table2[Level of Review Required],"&lt;&gt;*further*",Table2[Level of Review Required],"&lt;&gt;",Table2[Date Notified (Adjusted)],"&gt;="&amp;M$26,Table2[Date Notified (Adjusted)],"&lt;"&amp;N$26,Table2[Date Review Started],"",Table2[Calculated Location],"*"&amp;$D6&amp;"*")/COUNTIFS(Table2[Level of Review Required],"&lt;&gt;*further*",Table2[Level of Review Required],"&lt;&gt;",Table2[Date Notified (Adjusted)],"&gt;="&amp;M$26,Table2[Date Notified (Adjusted)],"&lt;"&amp;N$26,Table2[Calculated Location],"*"&amp;$D6&amp;"*")</f>
        <v>#DIV/0!</v>
      </c>
      <c r="N6" s="164" t="e">
        <f ca="1">COUNTIFS(Table2[Level of Review Required],"&lt;&gt;*further*",Table2[Level of Review Required],"&lt;&gt;",Table2[Date Notified (Adjusted)],"&gt;="&amp;N$26,Table2[Date Notified (Adjusted)],"&lt;"&amp;O$26,Table2[Date Review Started],"",Table2[Calculated Location],"*"&amp;$D6&amp;"*")/COUNTIFS(Table2[Level of Review Required],"&lt;&gt;*further*",Table2[Level of Review Required],"&lt;&gt;",Table2[Date Notified (Adjusted)],"&gt;="&amp;N$26,Table2[Date Notified (Adjusted)],"&lt;"&amp;O$26,Table2[Calculated Location],"*"&amp;$D6&amp;"*")</f>
        <v>#DIV/0!</v>
      </c>
      <c r="O6" s="164" t="e">
        <f ca="1">COUNTIFS(Table2[Level of Review Required],"&lt;&gt;*further*",Table2[Level of Review Required],"&lt;&gt;",Table2[Date Notified (Adjusted)],"&gt;="&amp;O$26,Table2[Date Notified (Adjusted)],"&lt;"&amp;P$26,Table2[Date Review Started],"",Table2[Calculated Location],"*"&amp;$D6&amp;"*")/COUNTIFS(Table2[Level of Review Required],"&lt;&gt;*further*",Table2[Level of Review Required],"&lt;&gt;",Table2[Date Notified (Adjusted)],"&gt;="&amp;O$26,Table2[Date Notified (Adjusted)],"&lt;"&amp;P$26,Table2[Calculated Location],"*"&amp;$D6&amp;"*")</f>
        <v>#DIV/0!</v>
      </c>
      <c r="P6" s="164" t="e">
        <f ca="1">COUNTIFS(Table2[Level of Review Required],"&lt;&gt;*further*",Table2[Level of Review Required],"&lt;&gt;",Table2[Date Notified (Adjusted)],"&gt;="&amp;P$26,Table2[Date Notified (Adjusted)],"&lt;"&amp;Q$26,Table2[Date Review Started],"",Table2[Calculated Location],"*"&amp;$D6&amp;"*")/COUNTIFS(Table2[Level of Review Required],"&lt;&gt;*further*",Table2[Level of Review Required],"&lt;&gt;",Table2[Date Notified (Adjusted)],"&gt;="&amp;P$26,Table2[Date Notified (Adjusted)],"&lt;"&amp;Q$26,Table2[Calculated Location],"*"&amp;$D6&amp;"*")</f>
        <v>#DIV/0!</v>
      </c>
      <c r="Q6" s="164" t="e">
        <f ca="1">COUNTIFS(Table2[Level of Review Required],"&lt;&gt;*further*",Table2[Level of Review Required],"&lt;&gt;",Table2[Date Notified (Adjusted)],"&gt;="&amp;Q$26,Table2[Date Notified (Adjusted)],"&lt;"&amp;R$26,Table2[Date Review Started],"",Table2[Calculated Location],"*"&amp;$D6&amp;"*")/COUNTIFS(Table2[Level of Review Required],"&lt;&gt;*further*",Table2[Level of Review Required],"&lt;&gt;",Table2[Date Notified (Adjusted)],"&gt;="&amp;Q$26,Table2[Date Notified (Adjusted)],"&lt;"&amp;R$26,Table2[Calculated Location],"*"&amp;$D6&amp;"*")</f>
        <v>#DIV/0!</v>
      </c>
      <c r="R6" s="164" t="e">
        <f ca="1">COUNTIFS(Table2[Level of Review Required],"&lt;&gt;*further*",Table2[Level of Review Required],"&lt;&gt;",Table2[Date Notified (Adjusted)],"&gt;="&amp;R$26,Table2[Date Notified (Adjusted)],"&lt;"&amp;S$26,Table2[Date Review Started],"",Table2[Calculated Location],"*"&amp;$D6&amp;"*")/COUNTIFS(Table2[Level of Review Required],"&lt;&gt;*further*",Table2[Level of Review Required],"&lt;&gt;",Table2[Date Notified (Adjusted)],"&gt;="&amp;R$26,Table2[Date Notified (Adjusted)],"&lt;"&amp;S$26,Table2[Calculated Location],"*"&amp;$D6&amp;"*")</f>
        <v>#DIV/0!</v>
      </c>
      <c r="S6" s="164" t="e">
        <f ca="1">COUNTIFS(Table2[Level of Review Required],"&lt;&gt;*further*",Table2[Level of Review Required],"&lt;&gt;",Table2[Date Notified (Adjusted)],"&gt;="&amp;S$26,Table2[Date Notified (Adjusted)],"&lt;"&amp;T$26,Table2[Date Review Started],"",Table2[Calculated Location],"*"&amp;$D6&amp;"*")/COUNTIFS(Table2[Level of Review Required],"&lt;&gt;*further*",Table2[Level of Review Required],"&lt;&gt;",Table2[Date Notified (Adjusted)],"&gt;="&amp;S$26,Table2[Date Notified (Adjusted)],"&lt;"&amp;T$26,Table2[Calculated Location],"*"&amp;$D6&amp;"*")</f>
        <v>#DIV/0!</v>
      </c>
      <c r="T6" s="164" t="e">
        <f ca="1">COUNTIFS(Table2[Level of Review Required],"&lt;&gt;*further*",Table2[Level of Review Required],"&lt;&gt;",Table2[Date Notified (Adjusted)],"&gt;="&amp;T$26,Table2[Date Notified (Adjusted)],"&lt;"&amp;U$26,Table2[Date Review Started],"",Table2[Calculated Location],"*"&amp;$D6&amp;"*")/COUNTIFS(Table2[Level of Review Required],"&lt;&gt;*further*",Table2[Level of Review Required],"&lt;&gt;",Table2[Date Notified (Adjusted)],"&gt;="&amp;T$26,Table2[Date Notified (Adjusted)],"&lt;"&amp;U$26,Table2[Calculated Location],"*"&amp;$D6&amp;"*")</f>
        <v>#DIV/0!</v>
      </c>
      <c r="U6" s="161"/>
      <c r="V6" s="161"/>
      <c r="W6" s="228">
        <f ca="1">COUNTIFS(Table2[Level of Review Required],"&lt;&gt;*further*",Table2[Level of Review Required],"&lt;&gt;",Table2[Date Notified (Adjusted)],"&gt;="&amp;E$26,Table2[Date Notified (Adjusted)],"&lt;"&amp;U$26,Table2[Calculated Location],"*"&amp;$D6&amp;"*",Table2[Date Review Started],"")</f>
        <v>0</v>
      </c>
      <c r="X6" s="229" t="e">
        <f t="shared" ca="1" si="1"/>
        <v>#DIV/0!</v>
      </c>
      <c r="Y6" s="237">
        <f ca="1">COUNTIFS(Table2[Level of Review Required],"&lt;&gt;*further*",Table2[Level of Review Required],"&lt;&gt;",Table2[Date Notified (Adjusted)],"&gt;="&amp;E$26,Table2[Date Notified (Adjusted)],"&lt;"&amp;U$26,Table2[Calculated Location],"*"&amp;$D6&amp;"*")</f>
        <v>0</v>
      </c>
    </row>
    <row r="7" spans="2:29" x14ac:dyDescent="0.25">
      <c r="B7" s="222" t="s">
        <v>259</v>
      </c>
      <c r="C7" s="161"/>
      <c r="D7" s="162" t="s">
        <v>122</v>
      </c>
      <c r="E7" s="163" t="e">
        <f ca="1">COUNTIFS(Table2[Level of Review Required],"&lt;&gt;*further*",Table2[Level of Review Required],"&lt;&gt;",Table2[Date Notified (Adjusted)],"&gt;="&amp;E$26,Table2[Date Notified (Adjusted)],"&lt;"&amp;F$26,Table2[Date Review Started],"",Table2[Calculated Location],"*"&amp;$D7&amp;"*")/COUNTIFS(Table2[Level of Review Required],"&lt;&gt;*further*",Table2[Level of Review Required],"&lt;&gt;",Table2[Date Notified (Adjusted)],"&gt;="&amp;E$26,Table2[Date Notified (Adjusted)],"&lt;"&amp;F$26,Table2[Calculated Location],"*"&amp;$D7&amp;"*")</f>
        <v>#DIV/0!</v>
      </c>
      <c r="F7" s="164" t="e">
        <f ca="1">COUNTIFS(Table2[Level of Review Required],"&lt;&gt;*further*",Table2[Level of Review Required],"&lt;&gt;",Table2[Date Notified (Adjusted)],"&gt;="&amp;F$26,Table2[Date Notified (Adjusted)],"&lt;"&amp;G$26,Table2[Date Review Started],"",Table2[Calculated Location],"*"&amp;$D7&amp;"*")/COUNTIFS(Table2[Level of Review Required],"&lt;&gt;*further*",Table2[Level of Review Required],"&lt;&gt;",Table2[Date Notified (Adjusted)],"&gt;="&amp;F$26,Table2[Date Notified (Adjusted)],"&lt;"&amp;G$26,Table2[Calculated Location],"*"&amp;$D7&amp;"*")</f>
        <v>#DIV/0!</v>
      </c>
      <c r="G7" s="164" t="e">
        <f ca="1">COUNTIFS(Table2[Level of Review Required],"&lt;&gt;*further*",Table2[Level of Review Required],"&lt;&gt;",Table2[Date Notified (Adjusted)],"&gt;="&amp;G$26,Table2[Date Notified (Adjusted)],"&lt;"&amp;H$26,Table2[Date Review Started],"",Table2[Calculated Location],"*"&amp;$D7&amp;"*")/COUNTIFS(Table2[Level of Review Required],"&lt;&gt;*further*",Table2[Level of Review Required],"&lt;&gt;",Table2[Date Notified (Adjusted)],"&gt;="&amp;G$26,Table2[Date Notified (Adjusted)],"&lt;"&amp;H$26,Table2[Calculated Location],"*"&amp;$D7&amp;"*")</f>
        <v>#DIV/0!</v>
      </c>
      <c r="H7" s="164" t="e">
        <f ca="1">COUNTIFS(Table2[Level of Review Required],"&lt;&gt;*further*",Table2[Level of Review Required],"&lt;&gt;",Table2[Date Notified (Adjusted)],"&gt;="&amp;H$26,Table2[Date Notified (Adjusted)],"&lt;"&amp;I$26,Table2[Date Review Started],"",Table2[Calculated Location],"*"&amp;$D7&amp;"*")/COUNTIFS(Table2[Level of Review Required],"&lt;&gt;*further*",Table2[Level of Review Required],"&lt;&gt;",Table2[Date Notified (Adjusted)],"&gt;="&amp;H$26,Table2[Date Notified (Adjusted)],"&lt;"&amp;I$26,Table2[Calculated Location],"*"&amp;$D7&amp;"*")</f>
        <v>#DIV/0!</v>
      </c>
      <c r="I7" s="164" t="e">
        <f ca="1">COUNTIFS(Table2[Level of Review Required],"&lt;&gt;*further*",Table2[Level of Review Required],"&lt;&gt;",Table2[Date Notified (Adjusted)],"&gt;="&amp;I$26,Table2[Date Notified (Adjusted)],"&lt;"&amp;J$26,Table2[Date Review Started],"",Table2[Calculated Location],"*"&amp;$D7&amp;"*")/COUNTIFS(Table2[Level of Review Required],"&lt;&gt;*further*",Table2[Level of Review Required],"&lt;&gt;",Table2[Date Notified (Adjusted)],"&gt;="&amp;I$26,Table2[Date Notified (Adjusted)],"&lt;"&amp;J$26,Table2[Calculated Location],"*"&amp;$D7&amp;"*")</f>
        <v>#DIV/0!</v>
      </c>
      <c r="J7" s="164" t="e">
        <f ca="1">COUNTIFS(Table2[Level of Review Required],"&lt;&gt;*further*",Table2[Level of Review Required],"&lt;&gt;",Table2[Date Notified (Adjusted)],"&gt;="&amp;J$26,Table2[Date Notified (Adjusted)],"&lt;"&amp;K$26,Table2[Date Review Started],"",Table2[Calculated Location],"*"&amp;$D7&amp;"*")/COUNTIFS(Table2[Level of Review Required],"&lt;&gt;*further*",Table2[Level of Review Required],"&lt;&gt;",Table2[Date Notified (Adjusted)],"&gt;="&amp;J$26,Table2[Date Notified (Adjusted)],"&lt;"&amp;K$26,Table2[Calculated Location],"*"&amp;$D7&amp;"*")</f>
        <v>#DIV/0!</v>
      </c>
      <c r="K7" s="164" t="e">
        <f ca="1">COUNTIFS(Table2[Level of Review Required],"&lt;&gt;*further*",Table2[Level of Review Required],"&lt;&gt;",Table2[Date Notified (Adjusted)],"&gt;="&amp;K$26,Table2[Date Notified (Adjusted)],"&lt;"&amp;L$26,Table2[Date Review Started],"",Table2[Calculated Location],"*"&amp;$D7&amp;"*")/COUNTIFS(Table2[Level of Review Required],"&lt;&gt;*further*",Table2[Level of Review Required],"&lt;&gt;",Table2[Date Notified (Adjusted)],"&gt;="&amp;K$26,Table2[Date Notified (Adjusted)],"&lt;"&amp;L$26,Table2[Calculated Location],"*"&amp;$D7&amp;"*")</f>
        <v>#DIV/0!</v>
      </c>
      <c r="L7" s="164" t="e">
        <f ca="1">COUNTIFS(Table2[Level of Review Required],"&lt;&gt;*further*",Table2[Level of Review Required],"&lt;&gt;",Table2[Date Notified (Adjusted)],"&gt;="&amp;L$26,Table2[Date Notified (Adjusted)],"&lt;"&amp;M$26,Table2[Date Review Started],"",Table2[Calculated Location],"*"&amp;$D7&amp;"*")/COUNTIFS(Table2[Level of Review Required],"&lt;&gt;*further*",Table2[Level of Review Required],"&lt;&gt;",Table2[Date Notified (Adjusted)],"&gt;="&amp;L$26,Table2[Date Notified (Adjusted)],"&lt;"&amp;M$26,Table2[Calculated Location],"*"&amp;$D7&amp;"*")</f>
        <v>#DIV/0!</v>
      </c>
      <c r="M7" s="164" t="e">
        <f ca="1">COUNTIFS(Table2[Level of Review Required],"&lt;&gt;*further*",Table2[Level of Review Required],"&lt;&gt;",Table2[Date Notified (Adjusted)],"&gt;="&amp;M$26,Table2[Date Notified (Adjusted)],"&lt;"&amp;N$26,Table2[Date Review Started],"",Table2[Calculated Location],"*"&amp;$D7&amp;"*")/COUNTIFS(Table2[Level of Review Required],"&lt;&gt;*further*",Table2[Level of Review Required],"&lt;&gt;",Table2[Date Notified (Adjusted)],"&gt;="&amp;M$26,Table2[Date Notified (Adjusted)],"&lt;"&amp;N$26,Table2[Calculated Location],"*"&amp;$D7&amp;"*")</f>
        <v>#DIV/0!</v>
      </c>
      <c r="N7" s="164" t="e">
        <f ca="1">COUNTIFS(Table2[Level of Review Required],"&lt;&gt;*further*",Table2[Level of Review Required],"&lt;&gt;",Table2[Date Notified (Adjusted)],"&gt;="&amp;N$26,Table2[Date Notified (Adjusted)],"&lt;"&amp;O$26,Table2[Date Review Started],"",Table2[Calculated Location],"*"&amp;$D7&amp;"*")/COUNTIFS(Table2[Level of Review Required],"&lt;&gt;*further*",Table2[Level of Review Required],"&lt;&gt;",Table2[Date Notified (Adjusted)],"&gt;="&amp;N$26,Table2[Date Notified (Adjusted)],"&lt;"&amp;O$26,Table2[Calculated Location],"*"&amp;$D7&amp;"*")</f>
        <v>#DIV/0!</v>
      </c>
      <c r="O7" s="164" t="e">
        <f ca="1">COUNTIFS(Table2[Level of Review Required],"&lt;&gt;*further*",Table2[Level of Review Required],"&lt;&gt;",Table2[Date Notified (Adjusted)],"&gt;="&amp;O$26,Table2[Date Notified (Adjusted)],"&lt;"&amp;P$26,Table2[Date Review Started],"",Table2[Calculated Location],"*"&amp;$D7&amp;"*")/COUNTIFS(Table2[Level of Review Required],"&lt;&gt;*further*",Table2[Level of Review Required],"&lt;&gt;",Table2[Date Notified (Adjusted)],"&gt;="&amp;O$26,Table2[Date Notified (Adjusted)],"&lt;"&amp;P$26,Table2[Calculated Location],"*"&amp;$D7&amp;"*")</f>
        <v>#DIV/0!</v>
      </c>
      <c r="P7" s="164" t="e">
        <f ca="1">COUNTIFS(Table2[Level of Review Required],"&lt;&gt;*further*",Table2[Level of Review Required],"&lt;&gt;",Table2[Date Notified (Adjusted)],"&gt;="&amp;P$26,Table2[Date Notified (Adjusted)],"&lt;"&amp;Q$26,Table2[Date Review Started],"",Table2[Calculated Location],"*"&amp;$D7&amp;"*")/COUNTIFS(Table2[Level of Review Required],"&lt;&gt;*further*",Table2[Level of Review Required],"&lt;&gt;",Table2[Date Notified (Adjusted)],"&gt;="&amp;P$26,Table2[Date Notified (Adjusted)],"&lt;"&amp;Q$26,Table2[Calculated Location],"*"&amp;$D7&amp;"*")</f>
        <v>#DIV/0!</v>
      </c>
      <c r="Q7" s="164" t="e">
        <f ca="1">COUNTIFS(Table2[Level of Review Required],"&lt;&gt;*further*",Table2[Level of Review Required],"&lt;&gt;",Table2[Date Notified (Adjusted)],"&gt;="&amp;Q$26,Table2[Date Notified (Adjusted)],"&lt;"&amp;R$26,Table2[Date Review Started],"",Table2[Calculated Location],"*"&amp;$D7&amp;"*")/COUNTIFS(Table2[Level of Review Required],"&lt;&gt;*further*",Table2[Level of Review Required],"&lt;&gt;",Table2[Date Notified (Adjusted)],"&gt;="&amp;Q$26,Table2[Date Notified (Adjusted)],"&lt;"&amp;R$26,Table2[Calculated Location],"*"&amp;$D7&amp;"*")</f>
        <v>#DIV/0!</v>
      </c>
      <c r="R7" s="164" t="e">
        <f ca="1">COUNTIFS(Table2[Level of Review Required],"&lt;&gt;*further*",Table2[Level of Review Required],"&lt;&gt;",Table2[Date Notified (Adjusted)],"&gt;="&amp;R$26,Table2[Date Notified (Adjusted)],"&lt;"&amp;S$26,Table2[Date Review Started],"",Table2[Calculated Location],"*"&amp;$D7&amp;"*")/COUNTIFS(Table2[Level of Review Required],"&lt;&gt;*further*",Table2[Level of Review Required],"&lt;&gt;",Table2[Date Notified (Adjusted)],"&gt;="&amp;R$26,Table2[Date Notified (Adjusted)],"&lt;"&amp;S$26,Table2[Calculated Location],"*"&amp;$D7&amp;"*")</f>
        <v>#DIV/0!</v>
      </c>
      <c r="S7" s="164" t="e">
        <f ca="1">COUNTIFS(Table2[Level of Review Required],"&lt;&gt;*further*",Table2[Level of Review Required],"&lt;&gt;",Table2[Date Notified (Adjusted)],"&gt;="&amp;S$26,Table2[Date Notified (Adjusted)],"&lt;"&amp;T$26,Table2[Date Review Started],"",Table2[Calculated Location],"*"&amp;$D7&amp;"*")/COUNTIFS(Table2[Level of Review Required],"&lt;&gt;*further*",Table2[Level of Review Required],"&lt;&gt;",Table2[Date Notified (Adjusted)],"&gt;="&amp;S$26,Table2[Date Notified (Adjusted)],"&lt;"&amp;T$26,Table2[Calculated Location],"*"&amp;$D7&amp;"*")</f>
        <v>#DIV/0!</v>
      </c>
      <c r="T7" s="164" t="e">
        <f ca="1">COUNTIFS(Table2[Level of Review Required],"&lt;&gt;*further*",Table2[Level of Review Required],"&lt;&gt;",Table2[Date Notified (Adjusted)],"&gt;="&amp;T$26,Table2[Date Notified (Adjusted)],"&lt;"&amp;U$26,Table2[Date Review Started],"",Table2[Calculated Location],"*"&amp;$D7&amp;"*")/COUNTIFS(Table2[Level of Review Required],"&lt;&gt;*further*",Table2[Level of Review Required],"&lt;&gt;",Table2[Date Notified (Adjusted)],"&gt;="&amp;T$26,Table2[Date Notified (Adjusted)],"&lt;"&amp;U$26,Table2[Calculated Location],"*"&amp;$D7&amp;"*")</f>
        <v>#DIV/0!</v>
      </c>
      <c r="U7" s="165"/>
      <c r="V7" s="161"/>
      <c r="W7" s="228">
        <f ca="1">COUNTIFS(Table2[Level of Review Required],"&lt;&gt;*further*",Table2[Level of Review Required],"&lt;&gt;",Table2[Date Notified (Adjusted)],"&gt;="&amp;E$26,Table2[Date Notified (Adjusted)],"&lt;"&amp;U$26,Table2[Calculated Location],"*"&amp;$D7&amp;"*",Table2[Date Review Started],"")</f>
        <v>0</v>
      </c>
      <c r="X7" s="229" t="e">
        <f t="shared" ca="1" si="1"/>
        <v>#DIV/0!</v>
      </c>
      <c r="Y7" s="237">
        <f ca="1">COUNTIFS(Table2[Level of Review Required],"&lt;&gt;*further*",Table2[Level of Review Required],"&lt;&gt;",Table2[Date Notified (Adjusted)],"&gt;="&amp;E$26,Table2[Date Notified (Adjusted)],"&lt;"&amp;U$26,Table2[Calculated Location],"*"&amp;$D7&amp;"*")</f>
        <v>0</v>
      </c>
    </row>
    <row r="8" spans="2:29" x14ac:dyDescent="0.25">
      <c r="B8" s="222" t="s">
        <v>260</v>
      </c>
      <c r="C8" s="161"/>
      <c r="D8" s="162" t="s">
        <v>123</v>
      </c>
      <c r="E8" s="163" t="e">
        <f ca="1">COUNTIFS(Table2[Level of Review Required],"&lt;&gt;*further*",Table2[Level of Review Required],"&lt;&gt;",Table2[Date Notified (Adjusted)],"&gt;="&amp;E$26,Table2[Date Notified (Adjusted)],"&lt;"&amp;F$26,Table2[Date Review Started],"",Table2[Calculated Location],"*"&amp;$D8&amp;"*")/COUNTIFS(Table2[Level of Review Required],"&lt;&gt;*further*",Table2[Level of Review Required],"&lt;&gt;",Table2[Date Notified (Adjusted)],"&gt;="&amp;E$26,Table2[Date Notified (Adjusted)],"&lt;"&amp;F$26,Table2[Calculated Location],"*"&amp;$D8&amp;"*")</f>
        <v>#DIV/0!</v>
      </c>
      <c r="F8" s="164" t="e">
        <f ca="1">COUNTIFS(Table2[Level of Review Required],"&lt;&gt;*further*",Table2[Level of Review Required],"&lt;&gt;",Table2[Date Notified (Adjusted)],"&gt;="&amp;F$26,Table2[Date Notified (Adjusted)],"&lt;"&amp;G$26,Table2[Date Review Started],"",Table2[Calculated Location],"*"&amp;$D8&amp;"*")/COUNTIFS(Table2[Level of Review Required],"&lt;&gt;*further*",Table2[Level of Review Required],"&lt;&gt;",Table2[Date Notified (Adjusted)],"&gt;="&amp;F$26,Table2[Date Notified (Adjusted)],"&lt;"&amp;G$26,Table2[Calculated Location],"*"&amp;$D8&amp;"*")</f>
        <v>#DIV/0!</v>
      </c>
      <c r="G8" s="164" t="e">
        <f ca="1">COUNTIFS(Table2[Level of Review Required],"&lt;&gt;*further*",Table2[Level of Review Required],"&lt;&gt;",Table2[Date Notified (Adjusted)],"&gt;="&amp;G$26,Table2[Date Notified (Adjusted)],"&lt;"&amp;H$26,Table2[Date Review Started],"",Table2[Calculated Location],"*"&amp;$D8&amp;"*")/COUNTIFS(Table2[Level of Review Required],"&lt;&gt;*further*",Table2[Level of Review Required],"&lt;&gt;",Table2[Date Notified (Adjusted)],"&gt;="&amp;G$26,Table2[Date Notified (Adjusted)],"&lt;"&amp;H$26,Table2[Calculated Location],"*"&amp;$D8&amp;"*")</f>
        <v>#DIV/0!</v>
      </c>
      <c r="H8" s="164" t="e">
        <f ca="1">COUNTIFS(Table2[Level of Review Required],"&lt;&gt;*further*",Table2[Level of Review Required],"&lt;&gt;",Table2[Date Notified (Adjusted)],"&gt;="&amp;H$26,Table2[Date Notified (Adjusted)],"&lt;"&amp;I$26,Table2[Date Review Started],"",Table2[Calculated Location],"*"&amp;$D8&amp;"*")/COUNTIFS(Table2[Level of Review Required],"&lt;&gt;*further*",Table2[Level of Review Required],"&lt;&gt;",Table2[Date Notified (Adjusted)],"&gt;="&amp;H$26,Table2[Date Notified (Adjusted)],"&lt;"&amp;I$26,Table2[Calculated Location],"*"&amp;$D8&amp;"*")</f>
        <v>#DIV/0!</v>
      </c>
      <c r="I8" s="164" t="e">
        <f ca="1">COUNTIFS(Table2[Level of Review Required],"&lt;&gt;*further*",Table2[Level of Review Required],"&lt;&gt;",Table2[Date Notified (Adjusted)],"&gt;="&amp;I$26,Table2[Date Notified (Adjusted)],"&lt;"&amp;J$26,Table2[Date Review Started],"",Table2[Calculated Location],"*"&amp;$D8&amp;"*")/COUNTIFS(Table2[Level of Review Required],"&lt;&gt;*further*",Table2[Level of Review Required],"&lt;&gt;",Table2[Date Notified (Adjusted)],"&gt;="&amp;I$26,Table2[Date Notified (Adjusted)],"&lt;"&amp;J$26,Table2[Calculated Location],"*"&amp;$D8&amp;"*")</f>
        <v>#DIV/0!</v>
      </c>
      <c r="J8" s="164" t="e">
        <f ca="1">COUNTIFS(Table2[Level of Review Required],"&lt;&gt;*further*",Table2[Level of Review Required],"&lt;&gt;",Table2[Date Notified (Adjusted)],"&gt;="&amp;J$26,Table2[Date Notified (Adjusted)],"&lt;"&amp;K$26,Table2[Date Review Started],"",Table2[Calculated Location],"*"&amp;$D8&amp;"*")/COUNTIFS(Table2[Level of Review Required],"&lt;&gt;*further*",Table2[Level of Review Required],"&lt;&gt;",Table2[Date Notified (Adjusted)],"&gt;="&amp;J$26,Table2[Date Notified (Adjusted)],"&lt;"&amp;K$26,Table2[Calculated Location],"*"&amp;$D8&amp;"*")</f>
        <v>#DIV/0!</v>
      </c>
      <c r="K8" s="164" t="e">
        <f ca="1">COUNTIFS(Table2[Level of Review Required],"&lt;&gt;*further*",Table2[Level of Review Required],"&lt;&gt;",Table2[Date Notified (Adjusted)],"&gt;="&amp;K$26,Table2[Date Notified (Adjusted)],"&lt;"&amp;L$26,Table2[Date Review Started],"",Table2[Calculated Location],"*"&amp;$D8&amp;"*")/COUNTIFS(Table2[Level of Review Required],"&lt;&gt;*further*",Table2[Level of Review Required],"&lt;&gt;",Table2[Date Notified (Adjusted)],"&gt;="&amp;K$26,Table2[Date Notified (Adjusted)],"&lt;"&amp;L$26,Table2[Calculated Location],"*"&amp;$D8&amp;"*")</f>
        <v>#DIV/0!</v>
      </c>
      <c r="L8" s="164" t="e">
        <f ca="1">COUNTIFS(Table2[Level of Review Required],"&lt;&gt;*further*",Table2[Level of Review Required],"&lt;&gt;",Table2[Date Notified (Adjusted)],"&gt;="&amp;L$26,Table2[Date Notified (Adjusted)],"&lt;"&amp;M$26,Table2[Date Review Started],"",Table2[Calculated Location],"*"&amp;$D8&amp;"*")/COUNTIFS(Table2[Level of Review Required],"&lt;&gt;*further*",Table2[Level of Review Required],"&lt;&gt;",Table2[Date Notified (Adjusted)],"&gt;="&amp;L$26,Table2[Date Notified (Adjusted)],"&lt;"&amp;M$26,Table2[Calculated Location],"*"&amp;$D8&amp;"*")</f>
        <v>#DIV/0!</v>
      </c>
      <c r="M8" s="164" t="e">
        <f ca="1">COUNTIFS(Table2[Level of Review Required],"&lt;&gt;*further*",Table2[Level of Review Required],"&lt;&gt;",Table2[Date Notified (Adjusted)],"&gt;="&amp;M$26,Table2[Date Notified (Adjusted)],"&lt;"&amp;N$26,Table2[Date Review Started],"",Table2[Calculated Location],"*"&amp;$D8&amp;"*")/COUNTIFS(Table2[Level of Review Required],"&lt;&gt;*further*",Table2[Level of Review Required],"&lt;&gt;",Table2[Date Notified (Adjusted)],"&gt;="&amp;M$26,Table2[Date Notified (Adjusted)],"&lt;"&amp;N$26,Table2[Calculated Location],"*"&amp;$D8&amp;"*")</f>
        <v>#DIV/0!</v>
      </c>
      <c r="N8" s="164" t="e">
        <f ca="1">COUNTIFS(Table2[Level of Review Required],"&lt;&gt;*further*",Table2[Level of Review Required],"&lt;&gt;",Table2[Date Notified (Adjusted)],"&gt;="&amp;N$26,Table2[Date Notified (Adjusted)],"&lt;"&amp;O$26,Table2[Date Review Started],"",Table2[Calculated Location],"*"&amp;$D8&amp;"*")/COUNTIFS(Table2[Level of Review Required],"&lt;&gt;*further*",Table2[Level of Review Required],"&lt;&gt;",Table2[Date Notified (Adjusted)],"&gt;="&amp;N$26,Table2[Date Notified (Adjusted)],"&lt;"&amp;O$26,Table2[Calculated Location],"*"&amp;$D8&amp;"*")</f>
        <v>#DIV/0!</v>
      </c>
      <c r="O8" s="164" t="e">
        <f ca="1">COUNTIFS(Table2[Level of Review Required],"&lt;&gt;*further*",Table2[Level of Review Required],"&lt;&gt;",Table2[Date Notified (Adjusted)],"&gt;="&amp;O$26,Table2[Date Notified (Adjusted)],"&lt;"&amp;P$26,Table2[Date Review Started],"",Table2[Calculated Location],"*"&amp;$D8&amp;"*")/COUNTIFS(Table2[Level of Review Required],"&lt;&gt;*further*",Table2[Level of Review Required],"&lt;&gt;",Table2[Date Notified (Adjusted)],"&gt;="&amp;O$26,Table2[Date Notified (Adjusted)],"&lt;"&amp;P$26,Table2[Calculated Location],"*"&amp;$D8&amp;"*")</f>
        <v>#DIV/0!</v>
      </c>
      <c r="P8" s="164" t="e">
        <f ca="1">COUNTIFS(Table2[Level of Review Required],"&lt;&gt;*further*",Table2[Level of Review Required],"&lt;&gt;",Table2[Date Notified (Adjusted)],"&gt;="&amp;P$26,Table2[Date Notified (Adjusted)],"&lt;"&amp;Q$26,Table2[Date Review Started],"",Table2[Calculated Location],"*"&amp;$D8&amp;"*")/COUNTIFS(Table2[Level of Review Required],"&lt;&gt;*further*",Table2[Level of Review Required],"&lt;&gt;",Table2[Date Notified (Adjusted)],"&gt;="&amp;P$26,Table2[Date Notified (Adjusted)],"&lt;"&amp;Q$26,Table2[Calculated Location],"*"&amp;$D8&amp;"*")</f>
        <v>#DIV/0!</v>
      </c>
      <c r="Q8" s="164" t="e">
        <f ca="1">COUNTIFS(Table2[Level of Review Required],"&lt;&gt;*further*",Table2[Level of Review Required],"&lt;&gt;",Table2[Date Notified (Adjusted)],"&gt;="&amp;Q$26,Table2[Date Notified (Adjusted)],"&lt;"&amp;R$26,Table2[Date Review Started],"",Table2[Calculated Location],"*"&amp;$D8&amp;"*")/COUNTIFS(Table2[Level of Review Required],"&lt;&gt;*further*",Table2[Level of Review Required],"&lt;&gt;",Table2[Date Notified (Adjusted)],"&gt;="&amp;Q$26,Table2[Date Notified (Adjusted)],"&lt;"&amp;R$26,Table2[Calculated Location],"*"&amp;$D8&amp;"*")</f>
        <v>#DIV/0!</v>
      </c>
      <c r="R8" s="164" t="e">
        <f ca="1">COUNTIFS(Table2[Level of Review Required],"&lt;&gt;*further*",Table2[Level of Review Required],"&lt;&gt;",Table2[Date Notified (Adjusted)],"&gt;="&amp;R$26,Table2[Date Notified (Adjusted)],"&lt;"&amp;S$26,Table2[Date Review Started],"",Table2[Calculated Location],"*"&amp;$D8&amp;"*")/COUNTIFS(Table2[Level of Review Required],"&lt;&gt;*further*",Table2[Level of Review Required],"&lt;&gt;",Table2[Date Notified (Adjusted)],"&gt;="&amp;R$26,Table2[Date Notified (Adjusted)],"&lt;"&amp;S$26,Table2[Calculated Location],"*"&amp;$D8&amp;"*")</f>
        <v>#DIV/0!</v>
      </c>
      <c r="S8" s="164" t="e">
        <f ca="1">COUNTIFS(Table2[Level of Review Required],"&lt;&gt;*further*",Table2[Level of Review Required],"&lt;&gt;",Table2[Date Notified (Adjusted)],"&gt;="&amp;S$26,Table2[Date Notified (Adjusted)],"&lt;"&amp;T$26,Table2[Date Review Started],"",Table2[Calculated Location],"*"&amp;$D8&amp;"*")/COUNTIFS(Table2[Level of Review Required],"&lt;&gt;*further*",Table2[Level of Review Required],"&lt;&gt;",Table2[Date Notified (Adjusted)],"&gt;="&amp;S$26,Table2[Date Notified (Adjusted)],"&lt;"&amp;T$26,Table2[Calculated Location],"*"&amp;$D8&amp;"*")</f>
        <v>#DIV/0!</v>
      </c>
      <c r="T8" s="164" t="e">
        <f ca="1">COUNTIFS(Table2[Level of Review Required],"&lt;&gt;*further*",Table2[Level of Review Required],"&lt;&gt;",Table2[Date Notified (Adjusted)],"&gt;="&amp;T$26,Table2[Date Notified (Adjusted)],"&lt;"&amp;U$26,Table2[Date Review Started],"",Table2[Calculated Location],"*"&amp;$D8&amp;"*")/COUNTIFS(Table2[Level of Review Required],"&lt;&gt;*further*",Table2[Level of Review Required],"&lt;&gt;",Table2[Date Notified (Adjusted)],"&gt;="&amp;T$26,Table2[Date Notified (Adjusted)],"&lt;"&amp;U$26,Table2[Calculated Location],"*"&amp;$D8&amp;"*")</f>
        <v>#DIV/0!</v>
      </c>
      <c r="U8" s="165"/>
      <c r="V8" s="161"/>
      <c r="W8" s="228">
        <f ca="1">COUNTIFS(Table2[Level of Review Required],"&lt;&gt;*further*",Table2[Level of Review Required],"&lt;&gt;",Table2[Date Notified (Adjusted)],"&gt;="&amp;E$26,Table2[Date Notified (Adjusted)],"&lt;"&amp;U$26,Table2[Calculated Location],"*"&amp;$D8&amp;"*",Table2[Date Review Started],"")</f>
        <v>0</v>
      </c>
      <c r="X8" s="229" t="e">
        <f t="shared" ca="1" si="1"/>
        <v>#DIV/0!</v>
      </c>
      <c r="Y8" s="237">
        <f ca="1">COUNTIFS(Table2[Level of Review Required],"&lt;&gt;*further*",Table2[Level of Review Required],"&lt;&gt;",Table2[Date Notified (Adjusted)],"&gt;="&amp;E$26,Table2[Date Notified (Adjusted)],"&lt;"&amp;U$26,Table2[Calculated Location],"*"&amp;$D8&amp;"*")</f>
        <v>0</v>
      </c>
    </row>
    <row r="9" spans="2:29" x14ac:dyDescent="0.25">
      <c r="B9" s="222" t="s">
        <v>261</v>
      </c>
      <c r="C9" s="161"/>
      <c r="D9" s="162" t="s">
        <v>117</v>
      </c>
      <c r="E9" s="163" t="e">
        <f ca="1">COUNTIFS(Table2[Level of Review Required],"&lt;&gt;*further*",Table2[Level of Review Required],"&lt;&gt;",Table2[Date Notified (Adjusted)],"&gt;="&amp;E$26,Table2[Date Notified (Adjusted)],"&lt;"&amp;F$26,Table2[Date Review Started],"",Table2[Calculated Location],"*"&amp;$D9&amp;"*")/COUNTIFS(Table2[Level of Review Required],"&lt;&gt;*further*",Table2[Level of Review Required],"&lt;&gt;",Table2[Date Notified (Adjusted)],"&gt;="&amp;E$26,Table2[Date Notified (Adjusted)],"&lt;"&amp;F$26,Table2[Calculated Location],"*"&amp;$D9&amp;"*")</f>
        <v>#DIV/0!</v>
      </c>
      <c r="F9" s="164" t="e">
        <f ca="1">COUNTIFS(Table2[Level of Review Required],"&lt;&gt;*further*",Table2[Level of Review Required],"&lt;&gt;",Table2[Date Notified (Adjusted)],"&gt;="&amp;F$26,Table2[Date Notified (Adjusted)],"&lt;"&amp;G$26,Table2[Date Review Started],"",Table2[Calculated Location],"*"&amp;$D9&amp;"*")/COUNTIFS(Table2[Level of Review Required],"&lt;&gt;*further*",Table2[Level of Review Required],"&lt;&gt;",Table2[Date Notified (Adjusted)],"&gt;="&amp;F$26,Table2[Date Notified (Adjusted)],"&lt;"&amp;G$26,Table2[Calculated Location],"*"&amp;$D9&amp;"*")</f>
        <v>#DIV/0!</v>
      </c>
      <c r="G9" s="164" t="e">
        <f ca="1">COUNTIFS(Table2[Level of Review Required],"&lt;&gt;*further*",Table2[Level of Review Required],"&lt;&gt;",Table2[Date Notified (Adjusted)],"&gt;="&amp;G$26,Table2[Date Notified (Adjusted)],"&lt;"&amp;H$26,Table2[Date Review Started],"",Table2[Calculated Location],"*"&amp;$D9&amp;"*")/COUNTIFS(Table2[Level of Review Required],"&lt;&gt;*further*",Table2[Level of Review Required],"&lt;&gt;",Table2[Date Notified (Adjusted)],"&gt;="&amp;G$26,Table2[Date Notified (Adjusted)],"&lt;"&amp;H$26,Table2[Calculated Location],"*"&amp;$D9&amp;"*")</f>
        <v>#DIV/0!</v>
      </c>
      <c r="H9" s="164" t="e">
        <f ca="1">COUNTIFS(Table2[Level of Review Required],"&lt;&gt;*further*",Table2[Level of Review Required],"&lt;&gt;",Table2[Date Notified (Adjusted)],"&gt;="&amp;H$26,Table2[Date Notified (Adjusted)],"&lt;"&amp;I$26,Table2[Date Review Started],"",Table2[Calculated Location],"*"&amp;$D9&amp;"*")/COUNTIFS(Table2[Level of Review Required],"&lt;&gt;*further*",Table2[Level of Review Required],"&lt;&gt;",Table2[Date Notified (Adjusted)],"&gt;="&amp;H$26,Table2[Date Notified (Adjusted)],"&lt;"&amp;I$26,Table2[Calculated Location],"*"&amp;$D9&amp;"*")</f>
        <v>#DIV/0!</v>
      </c>
      <c r="I9" s="164" t="e">
        <f ca="1">COUNTIFS(Table2[Level of Review Required],"&lt;&gt;*further*",Table2[Level of Review Required],"&lt;&gt;",Table2[Date Notified (Adjusted)],"&gt;="&amp;I$26,Table2[Date Notified (Adjusted)],"&lt;"&amp;J$26,Table2[Date Review Started],"",Table2[Calculated Location],"*"&amp;$D9&amp;"*")/COUNTIFS(Table2[Level of Review Required],"&lt;&gt;*further*",Table2[Level of Review Required],"&lt;&gt;",Table2[Date Notified (Adjusted)],"&gt;="&amp;I$26,Table2[Date Notified (Adjusted)],"&lt;"&amp;J$26,Table2[Calculated Location],"*"&amp;$D9&amp;"*")</f>
        <v>#DIV/0!</v>
      </c>
      <c r="J9" s="164" t="e">
        <f ca="1">COUNTIFS(Table2[Level of Review Required],"&lt;&gt;*further*",Table2[Level of Review Required],"&lt;&gt;",Table2[Date Notified (Adjusted)],"&gt;="&amp;J$26,Table2[Date Notified (Adjusted)],"&lt;"&amp;K$26,Table2[Date Review Started],"",Table2[Calculated Location],"*"&amp;$D9&amp;"*")/COUNTIFS(Table2[Level of Review Required],"&lt;&gt;*further*",Table2[Level of Review Required],"&lt;&gt;",Table2[Date Notified (Adjusted)],"&gt;="&amp;J$26,Table2[Date Notified (Adjusted)],"&lt;"&amp;K$26,Table2[Calculated Location],"*"&amp;$D9&amp;"*")</f>
        <v>#DIV/0!</v>
      </c>
      <c r="K9" s="164" t="e">
        <f ca="1">COUNTIFS(Table2[Level of Review Required],"&lt;&gt;*further*",Table2[Level of Review Required],"&lt;&gt;",Table2[Date Notified (Adjusted)],"&gt;="&amp;K$26,Table2[Date Notified (Adjusted)],"&lt;"&amp;L$26,Table2[Date Review Started],"",Table2[Calculated Location],"*"&amp;$D9&amp;"*")/COUNTIFS(Table2[Level of Review Required],"&lt;&gt;*further*",Table2[Level of Review Required],"&lt;&gt;",Table2[Date Notified (Adjusted)],"&gt;="&amp;K$26,Table2[Date Notified (Adjusted)],"&lt;"&amp;L$26,Table2[Calculated Location],"*"&amp;$D9&amp;"*")</f>
        <v>#DIV/0!</v>
      </c>
      <c r="L9" s="164" t="e">
        <f ca="1">COUNTIFS(Table2[Level of Review Required],"&lt;&gt;*further*",Table2[Level of Review Required],"&lt;&gt;",Table2[Date Notified (Adjusted)],"&gt;="&amp;L$26,Table2[Date Notified (Adjusted)],"&lt;"&amp;M$26,Table2[Date Review Started],"",Table2[Calculated Location],"*"&amp;$D9&amp;"*")/COUNTIFS(Table2[Level of Review Required],"&lt;&gt;*further*",Table2[Level of Review Required],"&lt;&gt;",Table2[Date Notified (Adjusted)],"&gt;="&amp;L$26,Table2[Date Notified (Adjusted)],"&lt;"&amp;M$26,Table2[Calculated Location],"*"&amp;$D9&amp;"*")</f>
        <v>#DIV/0!</v>
      </c>
      <c r="M9" s="164" t="e">
        <f ca="1">COUNTIFS(Table2[Level of Review Required],"&lt;&gt;*further*",Table2[Level of Review Required],"&lt;&gt;",Table2[Date Notified (Adjusted)],"&gt;="&amp;M$26,Table2[Date Notified (Adjusted)],"&lt;"&amp;N$26,Table2[Date Review Started],"",Table2[Calculated Location],"*"&amp;$D9&amp;"*")/COUNTIFS(Table2[Level of Review Required],"&lt;&gt;*further*",Table2[Level of Review Required],"&lt;&gt;",Table2[Date Notified (Adjusted)],"&gt;="&amp;M$26,Table2[Date Notified (Adjusted)],"&lt;"&amp;N$26,Table2[Calculated Location],"*"&amp;$D9&amp;"*")</f>
        <v>#DIV/0!</v>
      </c>
      <c r="N9" s="164" t="e">
        <f ca="1">COUNTIFS(Table2[Level of Review Required],"&lt;&gt;*further*",Table2[Level of Review Required],"&lt;&gt;",Table2[Date Notified (Adjusted)],"&gt;="&amp;N$26,Table2[Date Notified (Adjusted)],"&lt;"&amp;O$26,Table2[Date Review Started],"",Table2[Calculated Location],"*"&amp;$D9&amp;"*")/COUNTIFS(Table2[Level of Review Required],"&lt;&gt;*further*",Table2[Level of Review Required],"&lt;&gt;",Table2[Date Notified (Adjusted)],"&gt;="&amp;N$26,Table2[Date Notified (Adjusted)],"&lt;"&amp;O$26,Table2[Calculated Location],"*"&amp;$D9&amp;"*")</f>
        <v>#DIV/0!</v>
      </c>
      <c r="O9" s="164" t="e">
        <f ca="1">COUNTIFS(Table2[Level of Review Required],"&lt;&gt;*further*",Table2[Level of Review Required],"&lt;&gt;",Table2[Date Notified (Adjusted)],"&gt;="&amp;O$26,Table2[Date Notified (Adjusted)],"&lt;"&amp;P$26,Table2[Date Review Started],"",Table2[Calculated Location],"*"&amp;$D9&amp;"*")/COUNTIFS(Table2[Level of Review Required],"&lt;&gt;*further*",Table2[Level of Review Required],"&lt;&gt;",Table2[Date Notified (Adjusted)],"&gt;="&amp;O$26,Table2[Date Notified (Adjusted)],"&lt;"&amp;P$26,Table2[Calculated Location],"*"&amp;$D9&amp;"*")</f>
        <v>#DIV/0!</v>
      </c>
      <c r="P9" s="164" t="e">
        <f ca="1">COUNTIFS(Table2[Level of Review Required],"&lt;&gt;*further*",Table2[Level of Review Required],"&lt;&gt;",Table2[Date Notified (Adjusted)],"&gt;="&amp;P$26,Table2[Date Notified (Adjusted)],"&lt;"&amp;Q$26,Table2[Date Review Started],"",Table2[Calculated Location],"*"&amp;$D9&amp;"*")/COUNTIFS(Table2[Level of Review Required],"&lt;&gt;*further*",Table2[Level of Review Required],"&lt;&gt;",Table2[Date Notified (Adjusted)],"&gt;="&amp;P$26,Table2[Date Notified (Adjusted)],"&lt;"&amp;Q$26,Table2[Calculated Location],"*"&amp;$D9&amp;"*")</f>
        <v>#DIV/0!</v>
      </c>
      <c r="Q9" s="164" t="e">
        <f ca="1">COUNTIFS(Table2[Level of Review Required],"&lt;&gt;*further*",Table2[Level of Review Required],"&lt;&gt;",Table2[Date Notified (Adjusted)],"&gt;="&amp;Q$26,Table2[Date Notified (Adjusted)],"&lt;"&amp;R$26,Table2[Date Review Started],"",Table2[Calculated Location],"*"&amp;$D9&amp;"*")/COUNTIFS(Table2[Level of Review Required],"&lt;&gt;*further*",Table2[Level of Review Required],"&lt;&gt;",Table2[Date Notified (Adjusted)],"&gt;="&amp;Q$26,Table2[Date Notified (Adjusted)],"&lt;"&amp;R$26,Table2[Calculated Location],"*"&amp;$D9&amp;"*")</f>
        <v>#DIV/0!</v>
      </c>
      <c r="R9" s="164" t="e">
        <f ca="1">COUNTIFS(Table2[Level of Review Required],"&lt;&gt;*further*",Table2[Level of Review Required],"&lt;&gt;",Table2[Date Notified (Adjusted)],"&gt;="&amp;R$26,Table2[Date Notified (Adjusted)],"&lt;"&amp;S$26,Table2[Date Review Started],"",Table2[Calculated Location],"*"&amp;$D9&amp;"*")/COUNTIFS(Table2[Level of Review Required],"&lt;&gt;*further*",Table2[Level of Review Required],"&lt;&gt;",Table2[Date Notified (Adjusted)],"&gt;="&amp;R$26,Table2[Date Notified (Adjusted)],"&lt;"&amp;S$26,Table2[Calculated Location],"*"&amp;$D9&amp;"*")</f>
        <v>#DIV/0!</v>
      </c>
      <c r="S9" s="164" t="e">
        <f ca="1">COUNTIFS(Table2[Level of Review Required],"&lt;&gt;*further*",Table2[Level of Review Required],"&lt;&gt;",Table2[Date Notified (Adjusted)],"&gt;="&amp;S$26,Table2[Date Notified (Adjusted)],"&lt;"&amp;T$26,Table2[Date Review Started],"",Table2[Calculated Location],"*"&amp;$D9&amp;"*")/COUNTIFS(Table2[Level of Review Required],"&lt;&gt;*further*",Table2[Level of Review Required],"&lt;&gt;",Table2[Date Notified (Adjusted)],"&gt;="&amp;S$26,Table2[Date Notified (Adjusted)],"&lt;"&amp;T$26,Table2[Calculated Location],"*"&amp;$D9&amp;"*")</f>
        <v>#DIV/0!</v>
      </c>
      <c r="T9" s="164" t="e">
        <f ca="1">COUNTIFS(Table2[Level of Review Required],"&lt;&gt;*further*",Table2[Level of Review Required],"&lt;&gt;",Table2[Date Notified (Adjusted)],"&gt;="&amp;T$26,Table2[Date Notified (Adjusted)],"&lt;"&amp;U$26,Table2[Date Review Started],"",Table2[Calculated Location],"*"&amp;$D9&amp;"*")/COUNTIFS(Table2[Level of Review Required],"&lt;&gt;*further*",Table2[Level of Review Required],"&lt;&gt;",Table2[Date Notified (Adjusted)],"&gt;="&amp;T$26,Table2[Date Notified (Adjusted)],"&lt;"&amp;U$26,Table2[Calculated Location],"*"&amp;$D9&amp;"*")</f>
        <v>#DIV/0!</v>
      </c>
      <c r="U9" s="165"/>
      <c r="V9" s="161"/>
      <c r="W9" s="228">
        <f ca="1">COUNTIFS(Table2[Level of Review Required],"&lt;&gt;*further*",Table2[Level of Review Required],"&lt;&gt;",Table2[Date Notified (Adjusted)],"&gt;="&amp;E$26,Table2[Date Notified (Adjusted)],"&lt;"&amp;U$26,Table2[Calculated Location],"*"&amp;$D9&amp;"*",Table2[Date Review Started],"")</f>
        <v>0</v>
      </c>
      <c r="X9" s="229" t="e">
        <f t="shared" ca="1" si="1"/>
        <v>#DIV/0!</v>
      </c>
      <c r="Y9" s="237">
        <f ca="1">COUNTIFS(Table2[Level of Review Required],"&lt;&gt;*further*",Table2[Level of Review Required],"&lt;&gt;",Table2[Date Notified (Adjusted)],"&gt;="&amp;E$26,Table2[Date Notified (Adjusted)],"&lt;"&amp;U$26,Table2[Calculated Location],"*"&amp;$D9&amp;"*")</f>
        <v>0</v>
      </c>
    </row>
    <row r="10" spans="2:29" x14ac:dyDescent="0.25">
      <c r="B10" s="224" t="s">
        <v>262</v>
      </c>
      <c r="C10" s="166"/>
      <c r="D10" s="167" t="s">
        <v>104</v>
      </c>
      <c r="E10" s="168" t="e">
        <f ca="1">COUNTIFS(Table2[Level of Review Required],"&lt;&gt;*further*",Table2[Level of Review Required],"&lt;&gt;",Table2[Date Notified (Adjusted)],"&gt;="&amp;E$26,Table2[Date Notified (Adjusted)],"&lt;"&amp;F$26,Table2[Date Review Started],"",Table2[Calculated Location],"*"&amp;$D10&amp;"*")/COUNTIFS(Table2[Level of Review Required],"&lt;&gt;*further*",Table2[Level of Review Required],"&lt;&gt;",Table2[Date Notified (Adjusted)],"&gt;="&amp;E$26,Table2[Date Notified (Adjusted)],"&lt;"&amp;F$26,Table2[Calculated Location],"*"&amp;$D10&amp;"*")</f>
        <v>#DIV/0!</v>
      </c>
      <c r="F10" s="169" t="e">
        <f ca="1">COUNTIFS(Table2[Level of Review Required],"&lt;&gt;*further*",Table2[Level of Review Required],"&lt;&gt;",Table2[Date Notified (Adjusted)],"&gt;="&amp;F$26,Table2[Date Notified (Adjusted)],"&lt;"&amp;G$26,Table2[Date Review Started],"",Table2[Calculated Location],"*"&amp;$D10&amp;"*")/COUNTIFS(Table2[Level of Review Required],"&lt;&gt;*further*",Table2[Level of Review Required],"&lt;&gt;",Table2[Date Notified (Adjusted)],"&gt;="&amp;F$26,Table2[Date Notified (Adjusted)],"&lt;"&amp;G$26,Table2[Calculated Location],"*"&amp;$D10&amp;"*")</f>
        <v>#DIV/0!</v>
      </c>
      <c r="G10" s="169" t="e">
        <f ca="1">COUNTIFS(Table2[Level of Review Required],"&lt;&gt;*further*",Table2[Level of Review Required],"&lt;&gt;",Table2[Date Notified (Adjusted)],"&gt;="&amp;G$26,Table2[Date Notified (Adjusted)],"&lt;"&amp;H$26,Table2[Date Review Started],"",Table2[Calculated Location],"*"&amp;$D10&amp;"*")/COUNTIFS(Table2[Level of Review Required],"&lt;&gt;*further*",Table2[Level of Review Required],"&lt;&gt;",Table2[Date Notified (Adjusted)],"&gt;="&amp;G$26,Table2[Date Notified (Adjusted)],"&lt;"&amp;H$26,Table2[Calculated Location],"*"&amp;$D10&amp;"*")</f>
        <v>#DIV/0!</v>
      </c>
      <c r="H10" s="169" t="e">
        <f ca="1">COUNTIFS(Table2[Level of Review Required],"&lt;&gt;*further*",Table2[Level of Review Required],"&lt;&gt;",Table2[Date Notified (Adjusted)],"&gt;="&amp;H$26,Table2[Date Notified (Adjusted)],"&lt;"&amp;I$26,Table2[Date Review Started],"",Table2[Calculated Location],"*"&amp;$D10&amp;"*")/COUNTIFS(Table2[Level of Review Required],"&lt;&gt;*further*",Table2[Level of Review Required],"&lt;&gt;",Table2[Date Notified (Adjusted)],"&gt;="&amp;H$26,Table2[Date Notified (Adjusted)],"&lt;"&amp;I$26,Table2[Calculated Location],"*"&amp;$D10&amp;"*")</f>
        <v>#DIV/0!</v>
      </c>
      <c r="I10" s="169" t="e">
        <f ca="1">COUNTIFS(Table2[Level of Review Required],"&lt;&gt;*further*",Table2[Level of Review Required],"&lt;&gt;",Table2[Date Notified (Adjusted)],"&gt;="&amp;I$26,Table2[Date Notified (Adjusted)],"&lt;"&amp;J$26,Table2[Date Review Started],"",Table2[Calculated Location],"*"&amp;$D10&amp;"*")/COUNTIFS(Table2[Level of Review Required],"&lt;&gt;*further*",Table2[Level of Review Required],"&lt;&gt;",Table2[Date Notified (Adjusted)],"&gt;="&amp;I$26,Table2[Date Notified (Adjusted)],"&lt;"&amp;J$26,Table2[Calculated Location],"*"&amp;$D10&amp;"*")</f>
        <v>#DIV/0!</v>
      </c>
      <c r="J10" s="169" t="e">
        <f ca="1">COUNTIFS(Table2[Level of Review Required],"&lt;&gt;*further*",Table2[Level of Review Required],"&lt;&gt;",Table2[Date Notified (Adjusted)],"&gt;="&amp;J$26,Table2[Date Notified (Adjusted)],"&lt;"&amp;K$26,Table2[Date Review Started],"",Table2[Calculated Location],"*"&amp;$D10&amp;"*")/COUNTIFS(Table2[Level of Review Required],"&lt;&gt;*further*",Table2[Level of Review Required],"&lt;&gt;",Table2[Date Notified (Adjusted)],"&gt;="&amp;J$26,Table2[Date Notified (Adjusted)],"&lt;"&amp;K$26,Table2[Calculated Location],"*"&amp;$D10&amp;"*")</f>
        <v>#DIV/0!</v>
      </c>
      <c r="K10" s="169" t="e">
        <f ca="1">COUNTIFS(Table2[Level of Review Required],"&lt;&gt;*further*",Table2[Level of Review Required],"&lt;&gt;",Table2[Date Notified (Adjusted)],"&gt;="&amp;K$26,Table2[Date Notified (Adjusted)],"&lt;"&amp;L$26,Table2[Date Review Started],"",Table2[Calculated Location],"*"&amp;$D10&amp;"*")/COUNTIFS(Table2[Level of Review Required],"&lt;&gt;*further*",Table2[Level of Review Required],"&lt;&gt;",Table2[Date Notified (Adjusted)],"&gt;="&amp;K$26,Table2[Date Notified (Adjusted)],"&lt;"&amp;L$26,Table2[Calculated Location],"*"&amp;$D10&amp;"*")</f>
        <v>#DIV/0!</v>
      </c>
      <c r="L10" s="169" t="e">
        <f ca="1">COUNTIFS(Table2[Level of Review Required],"&lt;&gt;*further*",Table2[Level of Review Required],"&lt;&gt;",Table2[Date Notified (Adjusted)],"&gt;="&amp;L$26,Table2[Date Notified (Adjusted)],"&lt;"&amp;M$26,Table2[Date Review Started],"",Table2[Calculated Location],"*"&amp;$D10&amp;"*")/COUNTIFS(Table2[Level of Review Required],"&lt;&gt;*further*",Table2[Level of Review Required],"&lt;&gt;",Table2[Date Notified (Adjusted)],"&gt;="&amp;L$26,Table2[Date Notified (Adjusted)],"&lt;"&amp;M$26,Table2[Calculated Location],"*"&amp;$D10&amp;"*")</f>
        <v>#DIV/0!</v>
      </c>
      <c r="M10" s="169" t="e">
        <f ca="1">COUNTIFS(Table2[Level of Review Required],"&lt;&gt;*further*",Table2[Level of Review Required],"&lt;&gt;",Table2[Date Notified (Adjusted)],"&gt;="&amp;M$26,Table2[Date Notified (Adjusted)],"&lt;"&amp;N$26,Table2[Date Review Started],"",Table2[Calculated Location],"*"&amp;$D10&amp;"*")/COUNTIFS(Table2[Level of Review Required],"&lt;&gt;*further*",Table2[Level of Review Required],"&lt;&gt;",Table2[Date Notified (Adjusted)],"&gt;="&amp;M$26,Table2[Date Notified (Adjusted)],"&lt;"&amp;N$26,Table2[Calculated Location],"*"&amp;$D10&amp;"*")</f>
        <v>#DIV/0!</v>
      </c>
      <c r="N10" s="169" t="e">
        <f ca="1">COUNTIFS(Table2[Level of Review Required],"&lt;&gt;*further*",Table2[Level of Review Required],"&lt;&gt;",Table2[Date Notified (Adjusted)],"&gt;="&amp;N$26,Table2[Date Notified (Adjusted)],"&lt;"&amp;O$26,Table2[Date Review Started],"",Table2[Calculated Location],"*"&amp;$D10&amp;"*")/COUNTIFS(Table2[Level of Review Required],"&lt;&gt;*further*",Table2[Level of Review Required],"&lt;&gt;",Table2[Date Notified (Adjusted)],"&gt;="&amp;N$26,Table2[Date Notified (Adjusted)],"&lt;"&amp;O$26,Table2[Calculated Location],"*"&amp;$D10&amp;"*")</f>
        <v>#DIV/0!</v>
      </c>
      <c r="O10" s="169" t="e">
        <f ca="1">COUNTIFS(Table2[Level of Review Required],"&lt;&gt;*further*",Table2[Level of Review Required],"&lt;&gt;",Table2[Date Notified (Adjusted)],"&gt;="&amp;O$26,Table2[Date Notified (Adjusted)],"&lt;"&amp;P$26,Table2[Date Review Started],"",Table2[Calculated Location],"*"&amp;$D10&amp;"*")/COUNTIFS(Table2[Level of Review Required],"&lt;&gt;*further*",Table2[Level of Review Required],"&lt;&gt;",Table2[Date Notified (Adjusted)],"&gt;="&amp;O$26,Table2[Date Notified (Adjusted)],"&lt;"&amp;P$26,Table2[Calculated Location],"*"&amp;$D10&amp;"*")</f>
        <v>#DIV/0!</v>
      </c>
      <c r="P10" s="169" t="e">
        <f ca="1">COUNTIFS(Table2[Level of Review Required],"&lt;&gt;*further*",Table2[Level of Review Required],"&lt;&gt;",Table2[Date Notified (Adjusted)],"&gt;="&amp;P$26,Table2[Date Notified (Adjusted)],"&lt;"&amp;Q$26,Table2[Date Review Started],"",Table2[Calculated Location],"*"&amp;$D10&amp;"*")/COUNTIFS(Table2[Level of Review Required],"&lt;&gt;*further*",Table2[Level of Review Required],"&lt;&gt;",Table2[Date Notified (Adjusted)],"&gt;="&amp;P$26,Table2[Date Notified (Adjusted)],"&lt;"&amp;Q$26,Table2[Calculated Location],"*"&amp;$D10&amp;"*")</f>
        <v>#DIV/0!</v>
      </c>
      <c r="Q10" s="169" t="e">
        <f ca="1">COUNTIFS(Table2[Level of Review Required],"&lt;&gt;*further*",Table2[Level of Review Required],"&lt;&gt;",Table2[Date Notified (Adjusted)],"&gt;="&amp;Q$26,Table2[Date Notified (Adjusted)],"&lt;"&amp;R$26,Table2[Date Review Started],"",Table2[Calculated Location],"*"&amp;$D10&amp;"*")/COUNTIFS(Table2[Level of Review Required],"&lt;&gt;*further*",Table2[Level of Review Required],"&lt;&gt;",Table2[Date Notified (Adjusted)],"&gt;="&amp;Q$26,Table2[Date Notified (Adjusted)],"&lt;"&amp;R$26,Table2[Calculated Location],"*"&amp;$D10&amp;"*")</f>
        <v>#DIV/0!</v>
      </c>
      <c r="R10" s="169" t="e">
        <f ca="1">COUNTIFS(Table2[Level of Review Required],"&lt;&gt;*further*",Table2[Level of Review Required],"&lt;&gt;",Table2[Date Notified (Adjusted)],"&gt;="&amp;R$26,Table2[Date Notified (Adjusted)],"&lt;"&amp;S$26,Table2[Date Review Started],"",Table2[Calculated Location],"*"&amp;$D10&amp;"*")/COUNTIFS(Table2[Level of Review Required],"&lt;&gt;*further*",Table2[Level of Review Required],"&lt;&gt;",Table2[Date Notified (Adjusted)],"&gt;="&amp;R$26,Table2[Date Notified (Adjusted)],"&lt;"&amp;S$26,Table2[Calculated Location],"*"&amp;$D10&amp;"*")</f>
        <v>#DIV/0!</v>
      </c>
      <c r="S10" s="169" t="e">
        <f ca="1">COUNTIFS(Table2[Level of Review Required],"&lt;&gt;*further*",Table2[Level of Review Required],"&lt;&gt;",Table2[Date Notified (Adjusted)],"&gt;="&amp;S$26,Table2[Date Notified (Adjusted)],"&lt;"&amp;T$26,Table2[Date Review Started],"",Table2[Calculated Location],"*"&amp;$D10&amp;"*")/COUNTIFS(Table2[Level of Review Required],"&lt;&gt;*further*",Table2[Level of Review Required],"&lt;&gt;",Table2[Date Notified (Adjusted)],"&gt;="&amp;S$26,Table2[Date Notified (Adjusted)],"&lt;"&amp;T$26,Table2[Calculated Location],"*"&amp;$D10&amp;"*")</f>
        <v>#DIV/0!</v>
      </c>
      <c r="T10" s="169" t="e">
        <f ca="1">COUNTIFS(Table2[Level of Review Required],"&lt;&gt;*further*",Table2[Level of Review Required],"&lt;&gt;",Table2[Date Notified (Adjusted)],"&gt;="&amp;T$26,Table2[Date Notified (Adjusted)],"&lt;"&amp;U$26,Table2[Date Review Started],"",Table2[Calculated Location],"*"&amp;$D10&amp;"*")/COUNTIFS(Table2[Level of Review Required],"&lt;&gt;*further*",Table2[Level of Review Required],"&lt;&gt;",Table2[Date Notified (Adjusted)],"&gt;="&amp;T$26,Table2[Date Notified (Adjusted)],"&lt;"&amp;U$26,Table2[Calculated Location],"*"&amp;$D10&amp;"*")</f>
        <v>#DIV/0!</v>
      </c>
      <c r="U10" s="170"/>
      <c r="V10" s="166"/>
      <c r="W10" s="230">
        <f ca="1">COUNTIFS(Table2[Level of Review Required],"&lt;&gt;*further*",Table2[Level of Review Required],"&lt;&gt;",Table2[Date Notified (Adjusted)],"&gt;="&amp;E$26,Table2[Date Notified (Adjusted)],"&lt;"&amp;U$26,Table2[Calculated Location],"*"&amp;$D10&amp;"*",Table2[Date Review Started],"")</f>
        <v>0</v>
      </c>
      <c r="X10" s="231" t="e">
        <f t="shared" ca="1" si="1"/>
        <v>#DIV/0!</v>
      </c>
      <c r="Y10" s="238">
        <f ca="1">COUNTIFS(Table2[Level of Review Required],"&lt;&gt;*further*",Table2[Level of Review Required],"&lt;&gt;",Table2[Date Notified (Adjusted)],"&gt;="&amp;E$26,Table2[Date Notified (Adjusted)],"&lt;"&amp;U$26,Table2[Calculated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Required],"&lt;&gt;*further*",Table2[Level of Review Required],"&lt;&gt;",Table2[Date Notified (Adjusted)],"&gt;="&amp;E$26,Table2[Date Notified (Adjusted)],"&lt;"&amp;F$26,Table2[Date Review Started],"",Table2[Calculated Location],"*"&amp;$D12&amp;"*")/COUNTIFS(Table2[Level of Review Required],"&lt;&gt;*further*",Table2[Level of Review Required],"&lt;&gt;",Table2[Date Notified (Adjusted)],"&gt;="&amp;E$26,Table2[Date Notified (Adjusted)],"&lt;"&amp;F$26,Table2[Calculated Location],"*"&amp;$D12&amp;"*")</f>
        <v>#DIV/0!</v>
      </c>
      <c r="F12" s="160" t="e">
        <f ca="1">COUNTIFS(Table2[Level of Review Required],"&lt;&gt;*further*",Table2[Level of Review Required],"&lt;&gt;",Table2[Date Notified (Adjusted)],"&gt;="&amp;F$26,Table2[Date Notified (Adjusted)],"&lt;"&amp;G$26,Table2[Date Review Started],"",Table2[Calculated Location],"*"&amp;$D12&amp;"*")/COUNTIFS(Table2[Level of Review Required],"&lt;&gt;*further*",Table2[Level of Review Required],"&lt;&gt;",Table2[Date Notified (Adjusted)],"&gt;="&amp;F$26,Table2[Date Notified (Adjusted)],"&lt;"&amp;G$26,Table2[Calculated Location],"*"&amp;$D12&amp;"*")</f>
        <v>#DIV/0!</v>
      </c>
      <c r="G12" s="160" t="e">
        <f ca="1">COUNTIFS(Table2[Level of Review Required],"&lt;&gt;*further*",Table2[Level of Review Required],"&lt;&gt;",Table2[Date Notified (Adjusted)],"&gt;="&amp;G$26,Table2[Date Notified (Adjusted)],"&lt;"&amp;H$26,Table2[Date Review Started],"",Table2[Calculated Location],"*"&amp;$D12&amp;"*")/COUNTIFS(Table2[Level of Review Required],"&lt;&gt;*further*",Table2[Level of Review Required],"&lt;&gt;",Table2[Date Notified (Adjusted)],"&gt;="&amp;G$26,Table2[Date Notified (Adjusted)],"&lt;"&amp;H$26,Table2[Calculated Location],"*"&amp;$D12&amp;"*")</f>
        <v>#DIV/0!</v>
      </c>
      <c r="H12" s="160" t="e">
        <f ca="1">COUNTIFS(Table2[Level of Review Required],"&lt;&gt;*further*",Table2[Level of Review Required],"&lt;&gt;",Table2[Date Notified (Adjusted)],"&gt;="&amp;H$26,Table2[Date Notified (Adjusted)],"&lt;"&amp;I$26,Table2[Date Review Started],"",Table2[Calculated Location],"*"&amp;$D12&amp;"*")/COUNTIFS(Table2[Level of Review Required],"&lt;&gt;*further*",Table2[Level of Review Required],"&lt;&gt;",Table2[Date Notified (Adjusted)],"&gt;="&amp;H$26,Table2[Date Notified (Adjusted)],"&lt;"&amp;I$26,Table2[Calculated Location],"*"&amp;$D12&amp;"*")</f>
        <v>#DIV/0!</v>
      </c>
      <c r="I12" s="160" t="e">
        <f ca="1">COUNTIFS(Table2[Level of Review Required],"&lt;&gt;*further*",Table2[Level of Review Required],"&lt;&gt;",Table2[Date Notified (Adjusted)],"&gt;="&amp;I$26,Table2[Date Notified (Adjusted)],"&lt;"&amp;J$26,Table2[Date Review Started],"",Table2[Calculated Location],"*"&amp;$D12&amp;"*")/COUNTIFS(Table2[Level of Review Required],"&lt;&gt;*further*",Table2[Level of Review Required],"&lt;&gt;",Table2[Date Notified (Adjusted)],"&gt;="&amp;I$26,Table2[Date Notified (Adjusted)],"&lt;"&amp;J$26,Table2[Calculated Location],"*"&amp;$D12&amp;"*")</f>
        <v>#DIV/0!</v>
      </c>
      <c r="J12" s="160" t="e">
        <f ca="1">COUNTIFS(Table2[Level of Review Required],"&lt;&gt;*further*",Table2[Level of Review Required],"&lt;&gt;",Table2[Date Notified (Adjusted)],"&gt;="&amp;J$26,Table2[Date Notified (Adjusted)],"&lt;"&amp;K$26,Table2[Date Review Started],"",Table2[Calculated Location],"*"&amp;$D12&amp;"*")/COUNTIFS(Table2[Level of Review Required],"&lt;&gt;*further*",Table2[Level of Review Required],"&lt;&gt;",Table2[Date Notified (Adjusted)],"&gt;="&amp;J$26,Table2[Date Notified (Adjusted)],"&lt;"&amp;K$26,Table2[Calculated Location],"*"&amp;$D12&amp;"*")</f>
        <v>#DIV/0!</v>
      </c>
      <c r="K12" s="160" t="e">
        <f ca="1">COUNTIFS(Table2[Level of Review Required],"&lt;&gt;*further*",Table2[Level of Review Required],"&lt;&gt;",Table2[Date Notified (Adjusted)],"&gt;="&amp;K$26,Table2[Date Notified (Adjusted)],"&lt;"&amp;L$26,Table2[Date Review Started],"",Table2[Calculated Location],"*"&amp;$D12&amp;"*")/COUNTIFS(Table2[Level of Review Required],"&lt;&gt;*further*",Table2[Level of Review Required],"&lt;&gt;",Table2[Date Notified (Adjusted)],"&gt;="&amp;K$26,Table2[Date Notified (Adjusted)],"&lt;"&amp;L$26,Table2[Calculated Location],"*"&amp;$D12&amp;"*")</f>
        <v>#DIV/0!</v>
      </c>
      <c r="L12" s="160" t="e">
        <f ca="1">COUNTIFS(Table2[Level of Review Required],"&lt;&gt;*further*",Table2[Level of Review Required],"&lt;&gt;",Table2[Date Notified (Adjusted)],"&gt;="&amp;L$26,Table2[Date Notified (Adjusted)],"&lt;"&amp;M$26,Table2[Date Review Started],"",Table2[Calculated Location],"*"&amp;$D12&amp;"*")/COUNTIFS(Table2[Level of Review Required],"&lt;&gt;*further*",Table2[Level of Review Required],"&lt;&gt;",Table2[Date Notified (Adjusted)],"&gt;="&amp;L$26,Table2[Date Notified (Adjusted)],"&lt;"&amp;M$26,Table2[Calculated Location],"*"&amp;$D12&amp;"*")</f>
        <v>#DIV/0!</v>
      </c>
      <c r="M12" s="160" t="e">
        <f ca="1">COUNTIFS(Table2[Level of Review Required],"&lt;&gt;*further*",Table2[Level of Review Required],"&lt;&gt;",Table2[Date Notified (Adjusted)],"&gt;="&amp;M$26,Table2[Date Notified (Adjusted)],"&lt;"&amp;N$26,Table2[Date Review Started],"",Table2[Calculated Location],"*"&amp;$D12&amp;"*")/COUNTIFS(Table2[Level of Review Required],"&lt;&gt;*further*",Table2[Level of Review Required],"&lt;&gt;",Table2[Date Notified (Adjusted)],"&gt;="&amp;M$26,Table2[Date Notified (Adjusted)],"&lt;"&amp;N$26,Table2[Calculated Location],"*"&amp;$D12&amp;"*")</f>
        <v>#DIV/0!</v>
      </c>
      <c r="N12" s="160" t="e">
        <f ca="1">COUNTIFS(Table2[Level of Review Required],"&lt;&gt;*further*",Table2[Level of Review Required],"&lt;&gt;",Table2[Date Notified (Adjusted)],"&gt;="&amp;N$26,Table2[Date Notified (Adjusted)],"&lt;"&amp;O$26,Table2[Date Review Started],"",Table2[Calculated Location],"*"&amp;$D12&amp;"*")/COUNTIFS(Table2[Level of Review Required],"&lt;&gt;*further*",Table2[Level of Review Required],"&lt;&gt;",Table2[Date Notified (Adjusted)],"&gt;="&amp;N$26,Table2[Date Notified (Adjusted)],"&lt;"&amp;O$26,Table2[Calculated Location],"*"&amp;$D12&amp;"*")</f>
        <v>#DIV/0!</v>
      </c>
      <c r="O12" s="160" t="e">
        <f ca="1">COUNTIFS(Table2[Level of Review Required],"&lt;&gt;*further*",Table2[Level of Review Required],"&lt;&gt;",Table2[Date Notified (Adjusted)],"&gt;="&amp;O$26,Table2[Date Notified (Adjusted)],"&lt;"&amp;P$26,Table2[Date Review Started],"",Table2[Calculated Location],"*"&amp;$D12&amp;"*")/COUNTIFS(Table2[Level of Review Required],"&lt;&gt;*further*",Table2[Level of Review Required],"&lt;&gt;",Table2[Date Notified (Adjusted)],"&gt;="&amp;O$26,Table2[Date Notified (Adjusted)],"&lt;"&amp;P$26,Table2[Calculated Location],"*"&amp;$D12&amp;"*")</f>
        <v>#DIV/0!</v>
      </c>
      <c r="P12" s="160" t="e">
        <f ca="1">COUNTIFS(Table2[Level of Review Required],"&lt;&gt;*further*",Table2[Level of Review Required],"&lt;&gt;",Table2[Date Notified (Adjusted)],"&gt;="&amp;P$26,Table2[Date Notified (Adjusted)],"&lt;"&amp;Q$26,Table2[Date Review Started],"",Table2[Calculated Location],"*"&amp;$D12&amp;"*")/COUNTIFS(Table2[Level of Review Required],"&lt;&gt;*further*",Table2[Level of Review Required],"&lt;&gt;",Table2[Date Notified (Adjusted)],"&gt;="&amp;P$26,Table2[Date Notified (Adjusted)],"&lt;"&amp;Q$26,Table2[Calculated Location],"*"&amp;$D12&amp;"*")</f>
        <v>#DIV/0!</v>
      </c>
      <c r="Q12" s="160" t="e">
        <f ca="1">COUNTIFS(Table2[Level of Review Required],"&lt;&gt;*further*",Table2[Level of Review Required],"&lt;&gt;",Table2[Date Notified (Adjusted)],"&gt;="&amp;Q$26,Table2[Date Notified (Adjusted)],"&lt;"&amp;R$26,Table2[Date Review Started],"",Table2[Calculated Location],"*"&amp;$D12&amp;"*")/COUNTIFS(Table2[Level of Review Required],"&lt;&gt;*further*",Table2[Level of Review Required],"&lt;&gt;",Table2[Date Notified (Adjusted)],"&gt;="&amp;Q$26,Table2[Date Notified (Adjusted)],"&lt;"&amp;R$26,Table2[Calculated Location],"*"&amp;$D12&amp;"*")</f>
        <v>#DIV/0!</v>
      </c>
      <c r="R12" s="160" t="e">
        <f ca="1">COUNTIFS(Table2[Level of Review Required],"&lt;&gt;*further*",Table2[Level of Review Required],"&lt;&gt;",Table2[Date Notified (Adjusted)],"&gt;="&amp;R$26,Table2[Date Notified (Adjusted)],"&lt;"&amp;S$26,Table2[Date Review Started],"",Table2[Calculated Location],"*"&amp;$D12&amp;"*")/COUNTIFS(Table2[Level of Review Required],"&lt;&gt;*further*",Table2[Level of Review Required],"&lt;&gt;",Table2[Date Notified (Adjusted)],"&gt;="&amp;R$26,Table2[Date Notified (Adjusted)],"&lt;"&amp;S$26,Table2[Calculated Location],"*"&amp;$D12&amp;"*")</f>
        <v>#DIV/0!</v>
      </c>
      <c r="S12" s="160" t="e">
        <f ca="1">COUNTIFS(Table2[Level of Review Required],"&lt;&gt;*further*",Table2[Level of Review Required],"&lt;&gt;",Table2[Date Notified (Adjusted)],"&gt;="&amp;S$26,Table2[Date Notified (Adjusted)],"&lt;"&amp;T$26,Table2[Date Review Started],"",Table2[Calculated Location],"*"&amp;$D12&amp;"*")/COUNTIFS(Table2[Level of Review Required],"&lt;&gt;*further*",Table2[Level of Review Required],"&lt;&gt;",Table2[Date Notified (Adjusted)],"&gt;="&amp;S$26,Table2[Date Notified (Adjusted)],"&lt;"&amp;T$26,Table2[Calculated Location],"*"&amp;$D12&amp;"*")</f>
        <v>#DIV/0!</v>
      </c>
      <c r="T12" s="160" t="e">
        <f ca="1">COUNTIFS(Table2[Level of Review Required],"&lt;&gt;*further*",Table2[Level of Review Required],"&lt;&gt;",Table2[Date Notified (Adjusted)],"&gt;="&amp;T$26,Table2[Date Notified (Adjusted)],"&lt;"&amp;U$26,Table2[Date Review Started],"",Table2[Calculated Location],"*"&amp;$D12&amp;"*")/COUNTIFS(Table2[Level of Review Required],"&lt;&gt;*further*",Table2[Level of Review Required],"&lt;&gt;",Table2[Date Notified (Adjusted)],"&gt;="&amp;T$26,Table2[Date Notified (Adjusted)],"&lt;"&amp;U$26,Table2[Calculated Location],"*"&amp;$D12&amp;"*")</f>
        <v>#DIV/0!</v>
      </c>
      <c r="U12" s="157"/>
      <c r="V12" s="157"/>
      <c r="W12" s="226">
        <f ca="1">COUNTIFS(Table2[Level of Review Required],"&lt;&gt;*further*",Table2[Level of Review Required],"&lt;&gt;",Table2[Date Notified (Adjusted)],"&gt;="&amp;E$26,Table2[Date Notified (Adjusted)],"&lt;"&amp;U$26,Table2[Calculated Location],"*"&amp;$D12&amp;"*",Table2[Date Review Started],"")</f>
        <v>0</v>
      </c>
      <c r="X12" s="227" t="e">
        <f t="shared" ref="X12:X21" ca="1" si="3">W12/Y12</f>
        <v>#DIV/0!</v>
      </c>
      <c r="Y12" s="236">
        <f ca="1">COUNTIFS(Table2[Level of Review Required],"&lt;&gt;*further*",Table2[Level of Review Required],"&lt;&gt;",Table2[Date Notified (Adjusted)],"&gt;="&amp;E$26,Table2[Date Notified (Adjusted)],"&lt;"&amp;U$26,Table2[Calculated Location],"*"&amp;$D12&amp;"*")</f>
        <v>0</v>
      </c>
    </row>
    <row r="13" spans="2:29" x14ac:dyDescent="0.25">
      <c r="B13" s="222" t="s">
        <v>106</v>
      </c>
      <c r="C13" s="161"/>
      <c r="D13" s="162" t="s">
        <v>125</v>
      </c>
      <c r="E13" s="163" t="e">
        <f ca="1">COUNTIFS(Table2[Level of Review Required],"&lt;&gt;*further*",Table2[Level of Review Required],"&lt;&gt;",Table2[Date Notified (Adjusted)],"&gt;="&amp;E$26,Table2[Date Notified (Adjusted)],"&lt;"&amp;F$26,Table2[Date Review Started],"",Table2[Calculated Location],"*"&amp;$D13&amp;"*")/COUNTIFS(Table2[Level of Review Required],"&lt;&gt;*further*",Table2[Level of Review Required],"&lt;&gt;",Table2[Date Notified (Adjusted)],"&gt;="&amp;E$26,Table2[Date Notified (Adjusted)],"&lt;"&amp;F$26,Table2[Calculated Location],"*"&amp;$D13&amp;"*")</f>
        <v>#DIV/0!</v>
      </c>
      <c r="F13" s="164" t="e">
        <f ca="1">COUNTIFS(Table2[Level of Review Required],"&lt;&gt;*further*",Table2[Level of Review Required],"&lt;&gt;",Table2[Date Notified (Adjusted)],"&gt;="&amp;F$26,Table2[Date Notified (Adjusted)],"&lt;"&amp;G$26,Table2[Date Review Started],"",Table2[Calculated Location],"*"&amp;$D13&amp;"*")/COUNTIFS(Table2[Level of Review Required],"&lt;&gt;*further*",Table2[Level of Review Required],"&lt;&gt;",Table2[Date Notified (Adjusted)],"&gt;="&amp;F$26,Table2[Date Notified (Adjusted)],"&lt;"&amp;G$26,Table2[Calculated Location],"*"&amp;$D13&amp;"*")</f>
        <v>#DIV/0!</v>
      </c>
      <c r="G13" s="164" t="e">
        <f ca="1">COUNTIFS(Table2[Level of Review Required],"&lt;&gt;*further*",Table2[Level of Review Required],"&lt;&gt;",Table2[Date Notified (Adjusted)],"&gt;="&amp;G$26,Table2[Date Notified (Adjusted)],"&lt;"&amp;H$26,Table2[Date Review Started],"",Table2[Calculated Location],"*"&amp;$D13&amp;"*")/COUNTIFS(Table2[Level of Review Required],"&lt;&gt;*further*",Table2[Level of Review Required],"&lt;&gt;",Table2[Date Notified (Adjusted)],"&gt;="&amp;G$26,Table2[Date Notified (Adjusted)],"&lt;"&amp;H$26,Table2[Calculated Location],"*"&amp;$D13&amp;"*")</f>
        <v>#DIV/0!</v>
      </c>
      <c r="H13" s="164" t="e">
        <f ca="1">COUNTIFS(Table2[Level of Review Required],"&lt;&gt;*further*",Table2[Level of Review Required],"&lt;&gt;",Table2[Date Notified (Adjusted)],"&gt;="&amp;H$26,Table2[Date Notified (Adjusted)],"&lt;"&amp;I$26,Table2[Date Review Started],"",Table2[Calculated Location],"*"&amp;$D13&amp;"*")/COUNTIFS(Table2[Level of Review Required],"&lt;&gt;*further*",Table2[Level of Review Required],"&lt;&gt;",Table2[Date Notified (Adjusted)],"&gt;="&amp;H$26,Table2[Date Notified (Adjusted)],"&lt;"&amp;I$26,Table2[Calculated Location],"*"&amp;$D13&amp;"*")</f>
        <v>#DIV/0!</v>
      </c>
      <c r="I13" s="164" t="e">
        <f ca="1">COUNTIFS(Table2[Level of Review Required],"&lt;&gt;*further*",Table2[Level of Review Required],"&lt;&gt;",Table2[Date Notified (Adjusted)],"&gt;="&amp;I$26,Table2[Date Notified (Adjusted)],"&lt;"&amp;J$26,Table2[Date Review Started],"",Table2[Calculated Location],"*"&amp;$D13&amp;"*")/COUNTIFS(Table2[Level of Review Required],"&lt;&gt;*further*",Table2[Level of Review Required],"&lt;&gt;",Table2[Date Notified (Adjusted)],"&gt;="&amp;I$26,Table2[Date Notified (Adjusted)],"&lt;"&amp;J$26,Table2[Calculated Location],"*"&amp;$D13&amp;"*")</f>
        <v>#DIV/0!</v>
      </c>
      <c r="J13" s="164" t="e">
        <f ca="1">COUNTIFS(Table2[Level of Review Required],"&lt;&gt;*further*",Table2[Level of Review Required],"&lt;&gt;",Table2[Date Notified (Adjusted)],"&gt;="&amp;J$26,Table2[Date Notified (Adjusted)],"&lt;"&amp;K$26,Table2[Date Review Started],"",Table2[Calculated Location],"*"&amp;$D13&amp;"*")/COUNTIFS(Table2[Level of Review Required],"&lt;&gt;*further*",Table2[Level of Review Required],"&lt;&gt;",Table2[Date Notified (Adjusted)],"&gt;="&amp;J$26,Table2[Date Notified (Adjusted)],"&lt;"&amp;K$26,Table2[Calculated Location],"*"&amp;$D13&amp;"*")</f>
        <v>#DIV/0!</v>
      </c>
      <c r="K13" s="164" t="e">
        <f ca="1">COUNTIFS(Table2[Level of Review Required],"&lt;&gt;*further*",Table2[Level of Review Required],"&lt;&gt;",Table2[Date Notified (Adjusted)],"&gt;="&amp;K$26,Table2[Date Notified (Adjusted)],"&lt;"&amp;L$26,Table2[Date Review Started],"",Table2[Calculated Location],"*"&amp;$D13&amp;"*")/COUNTIFS(Table2[Level of Review Required],"&lt;&gt;*further*",Table2[Level of Review Required],"&lt;&gt;",Table2[Date Notified (Adjusted)],"&gt;="&amp;K$26,Table2[Date Notified (Adjusted)],"&lt;"&amp;L$26,Table2[Calculated Location],"*"&amp;$D13&amp;"*")</f>
        <v>#DIV/0!</v>
      </c>
      <c r="L13" s="164" t="e">
        <f ca="1">COUNTIFS(Table2[Level of Review Required],"&lt;&gt;*further*",Table2[Level of Review Required],"&lt;&gt;",Table2[Date Notified (Adjusted)],"&gt;="&amp;L$26,Table2[Date Notified (Adjusted)],"&lt;"&amp;M$26,Table2[Date Review Started],"",Table2[Calculated Location],"*"&amp;$D13&amp;"*")/COUNTIFS(Table2[Level of Review Required],"&lt;&gt;*further*",Table2[Level of Review Required],"&lt;&gt;",Table2[Date Notified (Adjusted)],"&gt;="&amp;L$26,Table2[Date Notified (Adjusted)],"&lt;"&amp;M$26,Table2[Calculated Location],"*"&amp;$D13&amp;"*")</f>
        <v>#DIV/0!</v>
      </c>
      <c r="M13" s="164" t="e">
        <f ca="1">COUNTIFS(Table2[Level of Review Required],"&lt;&gt;*further*",Table2[Level of Review Required],"&lt;&gt;",Table2[Date Notified (Adjusted)],"&gt;="&amp;M$26,Table2[Date Notified (Adjusted)],"&lt;"&amp;N$26,Table2[Date Review Started],"",Table2[Calculated Location],"*"&amp;$D13&amp;"*")/COUNTIFS(Table2[Level of Review Required],"&lt;&gt;*further*",Table2[Level of Review Required],"&lt;&gt;",Table2[Date Notified (Adjusted)],"&gt;="&amp;M$26,Table2[Date Notified (Adjusted)],"&lt;"&amp;N$26,Table2[Calculated Location],"*"&amp;$D13&amp;"*")</f>
        <v>#DIV/0!</v>
      </c>
      <c r="N13" s="164" t="e">
        <f ca="1">COUNTIFS(Table2[Level of Review Required],"&lt;&gt;*further*",Table2[Level of Review Required],"&lt;&gt;",Table2[Date Notified (Adjusted)],"&gt;="&amp;N$26,Table2[Date Notified (Adjusted)],"&lt;"&amp;O$26,Table2[Date Review Started],"",Table2[Calculated Location],"*"&amp;$D13&amp;"*")/COUNTIFS(Table2[Level of Review Required],"&lt;&gt;*further*",Table2[Level of Review Required],"&lt;&gt;",Table2[Date Notified (Adjusted)],"&gt;="&amp;N$26,Table2[Date Notified (Adjusted)],"&lt;"&amp;O$26,Table2[Calculated Location],"*"&amp;$D13&amp;"*")</f>
        <v>#DIV/0!</v>
      </c>
      <c r="O13" s="164" t="e">
        <f ca="1">COUNTIFS(Table2[Level of Review Required],"&lt;&gt;*further*",Table2[Level of Review Required],"&lt;&gt;",Table2[Date Notified (Adjusted)],"&gt;="&amp;O$26,Table2[Date Notified (Adjusted)],"&lt;"&amp;P$26,Table2[Date Review Started],"",Table2[Calculated Location],"*"&amp;$D13&amp;"*")/COUNTIFS(Table2[Level of Review Required],"&lt;&gt;*further*",Table2[Level of Review Required],"&lt;&gt;",Table2[Date Notified (Adjusted)],"&gt;="&amp;O$26,Table2[Date Notified (Adjusted)],"&lt;"&amp;P$26,Table2[Calculated Location],"*"&amp;$D13&amp;"*")</f>
        <v>#DIV/0!</v>
      </c>
      <c r="P13" s="164" t="e">
        <f ca="1">COUNTIFS(Table2[Level of Review Required],"&lt;&gt;*further*",Table2[Level of Review Required],"&lt;&gt;",Table2[Date Notified (Adjusted)],"&gt;="&amp;P$26,Table2[Date Notified (Adjusted)],"&lt;"&amp;Q$26,Table2[Date Review Started],"",Table2[Calculated Location],"*"&amp;$D13&amp;"*")/COUNTIFS(Table2[Level of Review Required],"&lt;&gt;*further*",Table2[Level of Review Required],"&lt;&gt;",Table2[Date Notified (Adjusted)],"&gt;="&amp;P$26,Table2[Date Notified (Adjusted)],"&lt;"&amp;Q$26,Table2[Calculated Location],"*"&amp;$D13&amp;"*")</f>
        <v>#DIV/0!</v>
      </c>
      <c r="Q13" s="164" t="e">
        <f ca="1">COUNTIFS(Table2[Level of Review Required],"&lt;&gt;*further*",Table2[Level of Review Required],"&lt;&gt;",Table2[Date Notified (Adjusted)],"&gt;="&amp;Q$26,Table2[Date Notified (Adjusted)],"&lt;"&amp;R$26,Table2[Date Review Started],"",Table2[Calculated Location],"*"&amp;$D13&amp;"*")/COUNTIFS(Table2[Level of Review Required],"&lt;&gt;*further*",Table2[Level of Review Required],"&lt;&gt;",Table2[Date Notified (Adjusted)],"&gt;="&amp;Q$26,Table2[Date Notified (Adjusted)],"&lt;"&amp;R$26,Table2[Calculated Location],"*"&amp;$D13&amp;"*")</f>
        <v>#DIV/0!</v>
      </c>
      <c r="R13" s="164" t="e">
        <f ca="1">COUNTIFS(Table2[Level of Review Required],"&lt;&gt;*further*",Table2[Level of Review Required],"&lt;&gt;",Table2[Date Notified (Adjusted)],"&gt;="&amp;R$26,Table2[Date Notified (Adjusted)],"&lt;"&amp;S$26,Table2[Date Review Started],"",Table2[Calculated Location],"*"&amp;$D13&amp;"*")/COUNTIFS(Table2[Level of Review Required],"&lt;&gt;*further*",Table2[Level of Review Required],"&lt;&gt;",Table2[Date Notified (Adjusted)],"&gt;="&amp;R$26,Table2[Date Notified (Adjusted)],"&lt;"&amp;S$26,Table2[Calculated Location],"*"&amp;$D13&amp;"*")</f>
        <v>#DIV/0!</v>
      </c>
      <c r="S13" s="164" t="e">
        <f ca="1">COUNTIFS(Table2[Level of Review Required],"&lt;&gt;*further*",Table2[Level of Review Required],"&lt;&gt;",Table2[Date Notified (Adjusted)],"&gt;="&amp;S$26,Table2[Date Notified (Adjusted)],"&lt;"&amp;T$26,Table2[Date Review Started],"",Table2[Calculated Location],"*"&amp;$D13&amp;"*")/COUNTIFS(Table2[Level of Review Required],"&lt;&gt;*further*",Table2[Level of Review Required],"&lt;&gt;",Table2[Date Notified (Adjusted)],"&gt;="&amp;S$26,Table2[Date Notified (Adjusted)],"&lt;"&amp;T$26,Table2[Calculated Location],"*"&amp;$D13&amp;"*")</f>
        <v>#DIV/0!</v>
      </c>
      <c r="T13" s="164" t="e">
        <f ca="1">COUNTIFS(Table2[Level of Review Required],"&lt;&gt;*further*",Table2[Level of Review Required],"&lt;&gt;",Table2[Date Notified (Adjusted)],"&gt;="&amp;T$26,Table2[Date Notified (Adjusted)],"&lt;"&amp;U$26,Table2[Date Review Started],"",Table2[Calculated Location],"*"&amp;$D13&amp;"*")/COUNTIFS(Table2[Level of Review Required],"&lt;&gt;*further*",Table2[Level of Review Required],"&lt;&gt;",Table2[Date Notified (Adjusted)],"&gt;="&amp;T$26,Table2[Date Notified (Adjusted)],"&lt;"&amp;U$26,Table2[Calculated Location],"*"&amp;$D13&amp;"*")</f>
        <v>#DIV/0!</v>
      </c>
      <c r="U13" s="161"/>
      <c r="V13" s="161"/>
      <c r="W13" s="228">
        <f ca="1">COUNTIFS(Table2[Level of Review Required],"&lt;&gt;*further*",Table2[Level of Review Required],"&lt;&gt;",Table2[Date Notified (Adjusted)],"&gt;="&amp;E$26,Table2[Date Notified (Adjusted)],"&lt;"&amp;U$26,Table2[Calculated Location],"*"&amp;$D13&amp;"*",Table2[Date Review Started],"")</f>
        <v>0</v>
      </c>
      <c r="X13" s="229" t="e">
        <f t="shared" ca="1" si="3"/>
        <v>#DIV/0!</v>
      </c>
      <c r="Y13" s="237">
        <f ca="1">COUNTIFS(Table2[Level of Review Required],"&lt;&gt;*further*",Table2[Level of Review Required],"&lt;&gt;",Table2[Date Notified (Adjusted)],"&gt;="&amp;E$26,Table2[Date Notified (Adjusted)],"&lt;"&amp;U$26,Table2[Calculated Location],"*"&amp;$D13&amp;"*")</f>
        <v>0</v>
      </c>
    </row>
    <row r="14" spans="2:29" x14ac:dyDescent="0.25">
      <c r="B14" s="222" t="s">
        <v>107</v>
      </c>
      <c r="C14" s="161"/>
      <c r="D14" s="162" t="s">
        <v>126</v>
      </c>
      <c r="E14" s="163" t="e">
        <f ca="1">COUNTIFS(Table2[Level of Review Required],"&lt;&gt;*further*",Table2[Level of Review Required],"&lt;&gt;",Table2[Date Notified (Adjusted)],"&gt;="&amp;E$26,Table2[Date Notified (Adjusted)],"&lt;"&amp;F$26,Table2[Date Review Started],"",Table2[Calculated Location],"*"&amp;$D14&amp;"*")/COUNTIFS(Table2[Level of Review Required],"&lt;&gt;*further*",Table2[Level of Review Required],"&lt;&gt;",Table2[Date Notified (Adjusted)],"&gt;="&amp;E$26,Table2[Date Notified (Adjusted)],"&lt;"&amp;F$26,Table2[Calculated Location],"*"&amp;$D14&amp;"*")</f>
        <v>#DIV/0!</v>
      </c>
      <c r="F14" s="164" t="e">
        <f ca="1">COUNTIFS(Table2[Level of Review Required],"&lt;&gt;*further*",Table2[Level of Review Required],"&lt;&gt;",Table2[Date Notified (Adjusted)],"&gt;="&amp;F$26,Table2[Date Notified (Adjusted)],"&lt;"&amp;G$26,Table2[Date Review Started],"",Table2[Calculated Location],"*"&amp;$D14&amp;"*")/COUNTIFS(Table2[Level of Review Required],"&lt;&gt;*further*",Table2[Level of Review Required],"&lt;&gt;",Table2[Date Notified (Adjusted)],"&gt;="&amp;F$26,Table2[Date Notified (Adjusted)],"&lt;"&amp;G$26,Table2[Calculated Location],"*"&amp;$D14&amp;"*")</f>
        <v>#DIV/0!</v>
      </c>
      <c r="G14" s="164" t="e">
        <f ca="1">COUNTIFS(Table2[Level of Review Required],"&lt;&gt;*further*",Table2[Level of Review Required],"&lt;&gt;",Table2[Date Notified (Adjusted)],"&gt;="&amp;G$26,Table2[Date Notified (Adjusted)],"&lt;"&amp;H$26,Table2[Date Review Started],"",Table2[Calculated Location],"*"&amp;$D14&amp;"*")/COUNTIFS(Table2[Level of Review Required],"&lt;&gt;*further*",Table2[Level of Review Required],"&lt;&gt;",Table2[Date Notified (Adjusted)],"&gt;="&amp;G$26,Table2[Date Notified (Adjusted)],"&lt;"&amp;H$26,Table2[Calculated Location],"*"&amp;$D14&amp;"*")</f>
        <v>#DIV/0!</v>
      </c>
      <c r="H14" s="164" t="e">
        <f ca="1">COUNTIFS(Table2[Level of Review Required],"&lt;&gt;*further*",Table2[Level of Review Required],"&lt;&gt;",Table2[Date Notified (Adjusted)],"&gt;="&amp;H$26,Table2[Date Notified (Adjusted)],"&lt;"&amp;I$26,Table2[Date Review Started],"",Table2[Calculated Location],"*"&amp;$D14&amp;"*")/COUNTIFS(Table2[Level of Review Required],"&lt;&gt;*further*",Table2[Level of Review Required],"&lt;&gt;",Table2[Date Notified (Adjusted)],"&gt;="&amp;H$26,Table2[Date Notified (Adjusted)],"&lt;"&amp;I$26,Table2[Calculated Location],"*"&amp;$D14&amp;"*")</f>
        <v>#DIV/0!</v>
      </c>
      <c r="I14" s="164" t="e">
        <f ca="1">COUNTIFS(Table2[Level of Review Required],"&lt;&gt;*further*",Table2[Level of Review Required],"&lt;&gt;",Table2[Date Notified (Adjusted)],"&gt;="&amp;I$26,Table2[Date Notified (Adjusted)],"&lt;"&amp;J$26,Table2[Date Review Started],"",Table2[Calculated Location],"*"&amp;$D14&amp;"*")/COUNTIFS(Table2[Level of Review Required],"&lt;&gt;*further*",Table2[Level of Review Required],"&lt;&gt;",Table2[Date Notified (Adjusted)],"&gt;="&amp;I$26,Table2[Date Notified (Adjusted)],"&lt;"&amp;J$26,Table2[Calculated Location],"*"&amp;$D14&amp;"*")</f>
        <v>#DIV/0!</v>
      </c>
      <c r="J14" s="164" t="e">
        <f ca="1">COUNTIFS(Table2[Level of Review Required],"&lt;&gt;*further*",Table2[Level of Review Required],"&lt;&gt;",Table2[Date Notified (Adjusted)],"&gt;="&amp;J$26,Table2[Date Notified (Adjusted)],"&lt;"&amp;K$26,Table2[Date Review Started],"",Table2[Calculated Location],"*"&amp;$D14&amp;"*")/COUNTIFS(Table2[Level of Review Required],"&lt;&gt;*further*",Table2[Level of Review Required],"&lt;&gt;",Table2[Date Notified (Adjusted)],"&gt;="&amp;J$26,Table2[Date Notified (Adjusted)],"&lt;"&amp;K$26,Table2[Calculated Location],"*"&amp;$D14&amp;"*")</f>
        <v>#DIV/0!</v>
      </c>
      <c r="K14" s="164" t="e">
        <f ca="1">COUNTIFS(Table2[Level of Review Required],"&lt;&gt;*further*",Table2[Level of Review Required],"&lt;&gt;",Table2[Date Notified (Adjusted)],"&gt;="&amp;K$26,Table2[Date Notified (Adjusted)],"&lt;"&amp;L$26,Table2[Date Review Started],"",Table2[Calculated Location],"*"&amp;$D14&amp;"*")/COUNTIFS(Table2[Level of Review Required],"&lt;&gt;*further*",Table2[Level of Review Required],"&lt;&gt;",Table2[Date Notified (Adjusted)],"&gt;="&amp;K$26,Table2[Date Notified (Adjusted)],"&lt;"&amp;L$26,Table2[Calculated Location],"*"&amp;$D14&amp;"*")</f>
        <v>#DIV/0!</v>
      </c>
      <c r="L14" s="164" t="e">
        <f ca="1">COUNTIFS(Table2[Level of Review Required],"&lt;&gt;*further*",Table2[Level of Review Required],"&lt;&gt;",Table2[Date Notified (Adjusted)],"&gt;="&amp;L$26,Table2[Date Notified (Adjusted)],"&lt;"&amp;M$26,Table2[Date Review Started],"",Table2[Calculated Location],"*"&amp;$D14&amp;"*")/COUNTIFS(Table2[Level of Review Required],"&lt;&gt;*further*",Table2[Level of Review Required],"&lt;&gt;",Table2[Date Notified (Adjusted)],"&gt;="&amp;L$26,Table2[Date Notified (Adjusted)],"&lt;"&amp;M$26,Table2[Calculated Location],"*"&amp;$D14&amp;"*")</f>
        <v>#DIV/0!</v>
      </c>
      <c r="M14" s="164" t="e">
        <f ca="1">COUNTIFS(Table2[Level of Review Required],"&lt;&gt;*further*",Table2[Level of Review Required],"&lt;&gt;",Table2[Date Notified (Adjusted)],"&gt;="&amp;M$26,Table2[Date Notified (Adjusted)],"&lt;"&amp;N$26,Table2[Date Review Started],"",Table2[Calculated Location],"*"&amp;$D14&amp;"*")/COUNTIFS(Table2[Level of Review Required],"&lt;&gt;*further*",Table2[Level of Review Required],"&lt;&gt;",Table2[Date Notified (Adjusted)],"&gt;="&amp;M$26,Table2[Date Notified (Adjusted)],"&lt;"&amp;N$26,Table2[Calculated Location],"*"&amp;$D14&amp;"*")</f>
        <v>#DIV/0!</v>
      </c>
      <c r="N14" s="164" t="e">
        <f ca="1">COUNTIFS(Table2[Level of Review Required],"&lt;&gt;*further*",Table2[Level of Review Required],"&lt;&gt;",Table2[Date Notified (Adjusted)],"&gt;="&amp;N$26,Table2[Date Notified (Adjusted)],"&lt;"&amp;O$26,Table2[Date Review Started],"",Table2[Calculated Location],"*"&amp;$D14&amp;"*")/COUNTIFS(Table2[Level of Review Required],"&lt;&gt;*further*",Table2[Level of Review Required],"&lt;&gt;",Table2[Date Notified (Adjusted)],"&gt;="&amp;N$26,Table2[Date Notified (Adjusted)],"&lt;"&amp;O$26,Table2[Calculated Location],"*"&amp;$D14&amp;"*")</f>
        <v>#DIV/0!</v>
      </c>
      <c r="O14" s="164" t="e">
        <f ca="1">COUNTIFS(Table2[Level of Review Required],"&lt;&gt;*further*",Table2[Level of Review Required],"&lt;&gt;",Table2[Date Notified (Adjusted)],"&gt;="&amp;O$26,Table2[Date Notified (Adjusted)],"&lt;"&amp;P$26,Table2[Date Review Started],"",Table2[Calculated Location],"*"&amp;$D14&amp;"*")/COUNTIFS(Table2[Level of Review Required],"&lt;&gt;*further*",Table2[Level of Review Required],"&lt;&gt;",Table2[Date Notified (Adjusted)],"&gt;="&amp;O$26,Table2[Date Notified (Adjusted)],"&lt;"&amp;P$26,Table2[Calculated Location],"*"&amp;$D14&amp;"*")</f>
        <v>#DIV/0!</v>
      </c>
      <c r="P14" s="164" t="e">
        <f ca="1">COUNTIFS(Table2[Level of Review Required],"&lt;&gt;*further*",Table2[Level of Review Required],"&lt;&gt;",Table2[Date Notified (Adjusted)],"&gt;="&amp;P$26,Table2[Date Notified (Adjusted)],"&lt;"&amp;Q$26,Table2[Date Review Started],"",Table2[Calculated Location],"*"&amp;$D14&amp;"*")/COUNTIFS(Table2[Level of Review Required],"&lt;&gt;*further*",Table2[Level of Review Required],"&lt;&gt;",Table2[Date Notified (Adjusted)],"&gt;="&amp;P$26,Table2[Date Notified (Adjusted)],"&lt;"&amp;Q$26,Table2[Calculated Location],"*"&amp;$D14&amp;"*")</f>
        <v>#DIV/0!</v>
      </c>
      <c r="Q14" s="164" t="e">
        <f ca="1">COUNTIFS(Table2[Level of Review Required],"&lt;&gt;*further*",Table2[Level of Review Required],"&lt;&gt;",Table2[Date Notified (Adjusted)],"&gt;="&amp;Q$26,Table2[Date Notified (Adjusted)],"&lt;"&amp;R$26,Table2[Date Review Started],"",Table2[Calculated Location],"*"&amp;$D14&amp;"*")/COUNTIFS(Table2[Level of Review Required],"&lt;&gt;*further*",Table2[Level of Review Required],"&lt;&gt;",Table2[Date Notified (Adjusted)],"&gt;="&amp;Q$26,Table2[Date Notified (Adjusted)],"&lt;"&amp;R$26,Table2[Calculated Location],"*"&amp;$D14&amp;"*")</f>
        <v>#DIV/0!</v>
      </c>
      <c r="R14" s="164" t="e">
        <f ca="1">COUNTIFS(Table2[Level of Review Required],"&lt;&gt;*further*",Table2[Level of Review Required],"&lt;&gt;",Table2[Date Notified (Adjusted)],"&gt;="&amp;R$26,Table2[Date Notified (Adjusted)],"&lt;"&amp;S$26,Table2[Date Review Started],"",Table2[Calculated Location],"*"&amp;$D14&amp;"*")/COUNTIFS(Table2[Level of Review Required],"&lt;&gt;*further*",Table2[Level of Review Required],"&lt;&gt;",Table2[Date Notified (Adjusted)],"&gt;="&amp;R$26,Table2[Date Notified (Adjusted)],"&lt;"&amp;S$26,Table2[Calculated Location],"*"&amp;$D14&amp;"*")</f>
        <v>#DIV/0!</v>
      </c>
      <c r="S14" s="164" t="e">
        <f ca="1">COUNTIFS(Table2[Level of Review Required],"&lt;&gt;*further*",Table2[Level of Review Required],"&lt;&gt;",Table2[Date Notified (Adjusted)],"&gt;="&amp;S$26,Table2[Date Notified (Adjusted)],"&lt;"&amp;T$26,Table2[Date Review Started],"",Table2[Calculated Location],"*"&amp;$D14&amp;"*")/COUNTIFS(Table2[Level of Review Required],"&lt;&gt;*further*",Table2[Level of Review Required],"&lt;&gt;",Table2[Date Notified (Adjusted)],"&gt;="&amp;S$26,Table2[Date Notified (Adjusted)],"&lt;"&amp;T$26,Table2[Calculated Location],"*"&amp;$D14&amp;"*")</f>
        <v>#DIV/0!</v>
      </c>
      <c r="T14" s="164" t="e">
        <f ca="1">COUNTIFS(Table2[Level of Review Required],"&lt;&gt;*further*",Table2[Level of Review Required],"&lt;&gt;",Table2[Date Notified (Adjusted)],"&gt;="&amp;T$26,Table2[Date Notified (Adjusted)],"&lt;"&amp;U$26,Table2[Date Review Started],"",Table2[Calculated Location],"*"&amp;$D14&amp;"*")/COUNTIFS(Table2[Level of Review Required],"&lt;&gt;*further*",Table2[Level of Review Required],"&lt;&gt;",Table2[Date Notified (Adjusted)],"&gt;="&amp;T$26,Table2[Date Notified (Adjusted)],"&lt;"&amp;U$26,Table2[Calculated Location],"*"&amp;$D14&amp;"*")</f>
        <v>#DIV/0!</v>
      </c>
      <c r="U14" s="161"/>
      <c r="V14" s="161"/>
      <c r="W14" s="228">
        <f ca="1">COUNTIFS(Table2[Level of Review Required],"&lt;&gt;*further*",Table2[Level of Review Required],"&lt;&gt;",Table2[Date Notified (Adjusted)],"&gt;="&amp;E$26,Table2[Date Notified (Adjusted)],"&lt;"&amp;U$26,Table2[Calculated Location],"*"&amp;$D14&amp;"*",Table2[Date Review Started],"")</f>
        <v>0</v>
      </c>
      <c r="X14" s="229" t="e">
        <f t="shared" ca="1" si="3"/>
        <v>#DIV/0!</v>
      </c>
      <c r="Y14" s="237">
        <f ca="1">COUNTIFS(Table2[Level of Review Required],"&lt;&gt;*further*",Table2[Level of Review Required],"&lt;&gt;",Table2[Date Notified (Adjusted)],"&gt;="&amp;E$26,Table2[Date Notified (Adjusted)],"&lt;"&amp;U$26,Table2[Calculated Location],"*"&amp;$D14&amp;"*")</f>
        <v>0</v>
      </c>
    </row>
    <row r="15" spans="2:29" x14ac:dyDescent="0.25">
      <c r="B15" s="222" t="s">
        <v>108</v>
      </c>
      <c r="C15" s="161"/>
      <c r="D15" s="162" t="s">
        <v>127</v>
      </c>
      <c r="E15" s="163" t="e">
        <f ca="1">COUNTIFS(Table2[Level of Review Required],"&lt;&gt;*further*",Table2[Level of Review Required],"&lt;&gt;",Table2[Date Notified (Adjusted)],"&gt;="&amp;E$26,Table2[Date Notified (Adjusted)],"&lt;"&amp;F$26,Table2[Date Review Started],"",Table2[Calculated Location],"*"&amp;$D15&amp;"*")/COUNTIFS(Table2[Level of Review Required],"&lt;&gt;*further*",Table2[Level of Review Required],"&lt;&gt;",Table2[Date Notified (Adjusted)],"&gt;="&amp;E$26,Table2[Date Notified (Adjusted)],"&lt;"&amp;F$26,Table2[Calculated Location],"*"&amp;$D15&amp;"*")</f>
        <v>#DIV/0!</v>
      </c>
      <c r="F15" s="164" t="e">
        <f ca="1">COUNTIFS(Table2[Level of Review Required],"&lt;&gt;*further*",Table2[Level of Review Required],"&lt;&gt;",Table2[Date Notified (Adjusted)],"&gt;="&amp;F$26,Table2[Date Notified (Adjusted)],"&lt;"&amp;G$26,Table2[Date Review Started],"",Table2[Calculated Location],"*"&amp;$D15&amp;"*")/COUNTIFS(Table2[Level of Review Required],"&lt;&gt;*further*",Table2[Level of Review Required],"&lt;&gt;",Table2[Date Notified (Adjusted)],"&gt;="&amp;F$26,Table2[Date Notified (Adjusted)],"&lt;"&amp;G$26,Table2[Calculated Location],"*"&amp;$D15&amp;"*")</f>
        <v>#DIV/0!</v>
      </c>
      <c r="G15" s="164" t="e">
        <f ca="1">COUNTIFS(Table2[Level of Review Required],"&lt;&gt;*further*",Table2[Level of Review Required],"&lt;&gt;",Table2[Date Notified (Adjusted)],"&gt;="&amp;G$26,Table2[Date Notified (Adjusted)],"&lt;"&amp;H$26,Table2[Date Review Started],"",Table2[Calculated Location],"*"&amp;$D15&amp;"*")/COUNTIFS(Table2[Level of Review Required],"&lt;&gt;*further*",Table2[Level of Review Required],"&lt;&gt;",Table2[Date Notified (Adjusted)],"&gt;="&amp;G$26,Table2[Date Notified (Adjusted)],"&lt;"&amp;H$26,Table2[Calculated Location],"*"&amp;$D15&amp;"*")</f>
        <v>#DIV/0!</v>
      </c>
      <c r="H15" s="164" t="e">
        <f ca="1">COUNTIFS(Table2[Level of Review Required],"&lt;&gt;*further*",Table2[Level of Review Required],"&lt;&gt;",Table2[Date Notified (Adjusted)],"&gt;="&amp;H$26,Table2[Date Notified (Adjusted)],"&lt;"&amp;I$26,Table2[Date Review Started],"",Table2[Calculated Location],"*"&amp;$D15&amp;"*")/COUNTIFS(Table2[Level of Review Required],"&lt;&gt;*further*",Table2[Level of Review Required],"&lt;&gt;",Table2[Date Notified (Adjusted)],"&gt;="&amp;H$26,Table2[Date Notified (Adjusted)],"&lt;"&amp;I$26,Table2[Calculated Location],"*"&amp;$D15&amp;"*")</f>
        <v>#DIV/0!</v>
      </c>
      <c r="I15" s="164" t="e">
        <f ca="1">COUNTIFS(Table2[Level of Review Required],"&lt;&gt;*further*",Table2[Level of Review Required],"&lt;&gt;",Table2[Date Notified (Adjusted)],"&gt;="&amp;I$26,Table2[Date Notified (Adjusted)],"&lt;"&amp;J$26,Table2[Date Review Started],"",Table2[Calculated Location],"*"&amp;$D15&amp;"*")/COUNTIFS(Table2[Level of Review Required],"&lt;&gt;*further*",Table2[Level of Review Required],"&lt;&gt;",Table2[Date Notified (Adjusted)],"&gt;="&amp;I$26,Table2[Date Notified (Adjusted)],"&lt;"&amp;J$26,Table2[Calculated Location],"*"&amp;$D15&amp;"*")</f>
        <v>#DIV/0!</v>
      </c>
      <c r="J15" s="164" t="e">
        <f ca="1">COUNTIFS(Table2[Level of Review Required],"&lt;&gt;*further*",Table2[Level of Review Required],"&lt;&gt;",Table2[Date Notified (Adjusted)],"&gt;="&amp;J$26,Table2[Date Notified (Adjusted)],"&lt;"&amp;K$26,Table2[Date Review Started],"",Table2[Calculated Location],"*"&amp;$D15&amp;"*")/COUNTIFS(Table2[Level of Review Required],"&lt;&gt;*further*",Table2[Level of Review Required],"&lt;&gt;",Table2[Date Notified (Adjusted)],"&gt;="&amp;J$26,Table2[Date Notified (Adjusted)],"&lt;"&amp;K$26,Table2[Calculated Location],"*"&amp;$D15&amp;"*")</f>
        <v>#DIV/0!</v>
      </c>
      <c r="K15" s="164" t="e">
        <f ca="1">COUNTIFS(Table2[Level of Review Required],"&lt;&gt;*further*",Table2[Level of Review Required],"&lt;&gt;",Table2[Date Notified (Adjusted)],"&gt;="&amp;K$26,Table2[Date Notified (Adjusted)],"&lt;"&amp;L$26,Table2[Date Review Started],"",Table2[Calculated Location],"*"&amp;$D15&amp;"*")/COUNTIFS(Table2[Level of Review Required],"&lt;&gt;*further*",Table2[Level of Review Required],"&lt;&gt;",Table2[Date Notified (Adjusted)],"&gt;="&amp;K$26,Table2[Date Notified (Adjusted)],"&lt;"&amp;L$26,Table2[Calculated Location],"*"&amp;$D15&amp;"*")</f>
        <v>#DIV/0!</v>
      </c>
      <c r="L15" s="164" t="e">
        <f ca="1">COUNTIFS(Table2[Level of Review Required],"&lt;&gt;*further*",Table2[Level of Review Required],"&lt;&gt;",Table2[Date Notified (Adjusted)],"&gt;="&amp;L$26,Table2[Date Notified (Adjusted)],"&lt;"&amp;M$26,Table2[Date Review Started],"",Table2[Calculated Location],"*"&amp;$D15&amp;"*")/COUNTIFS(Table2[Level of Review Required],"&lt;&gt;*further*",Table2[Level of Review Required],"&lt;&gt;",Table2[Date Notified (Adjusted)],"&gt;="&amp;L$26,Table2[Date Notified (Adjusted)],"&lt;"&amp;M$26,Table2[Calculated Location],"*"&amp;$D15&amp;"*")</f>
        <v>#DIV/0!</v>
      </c>
      <c r="M15" s="164" t="e">
        <f ca="1">COUNTIFS(Table2[Level of Review Required],"&lt;&gt;*further*",Table2[Level of Review Required],"&lt;&gt;",Table2[Date Notified (Adjusted)],"&gt;="&amp;M$26,Table2[Date Notified (Adjusted)],"&lt;"&amp;N$26,Table2[Date Review Started],"",Table2[Calculated Location],"*"&amp;$D15&amp;"*")/COUNTIFS(Table2[Level of Review Required],"&lt;&gt;*further*",Table2[Level of Review Required],"&lt;&gt;",Table2[Date Notified (Adjusted)],"&gt;="&amp;M$26,Table2[Date Notified (Adjusted)],"&lt;"&amp;N$26,Table2[Calculated Location],"*"&amp;$D15&amp;"*")</f>
        <v>#DIV/0!</v>
      </c>
      <c r="N15" s="164" t="e">
        <f ca="1">COUNTIFS(Table2[Level of Review Required],"&lt;&gt;*further*",Table2[Level of Review Required],"&lt;&gt;",Table2[Date Notified (Adjusted)],"&gt;="&amp;N$26,Table2[Date Notified (Adjusted)],"&lt;"&amp;O$26,Table2[Date Review Started],"",Table2[Calculated Location],"*"&amp;$D15&amp;"*")/COUNTIFS(Table2[Level of Review Required],"&lt;&gt;*further*",Table2[Level of Review Required],"&lt;&gt;",Table2[Date Notified (Adjusted)],"&gt;="&amp;N$26,Table2[Date Notified (Adjusted)],"&lt;"&amp;O$26,Table2[Calculated Location],"*"&amp;$D15&amp;"*")</f>
        <v>#DIV/0!</v>
      </c>
      <c r="O15" s="164" t="e">
        <f ca="1">COUNTIFS(Table2[Level of Review Required],"&lt;&gt;*further*",Table2[Level of Review Required],"&lt;&gt;",Table2[Date Notified (Adjusted)],"&gt;="&amp;O$26,Table2[Date Notified (Adjusted)],"&lt;"&amp;P$26,Table2[Date Review Started],"",Table2[Calculated Location],"*"&amp;$D15&amp;"*")/COUNTIFS(Table2[Level of Review Required],"&lt;&gt;*further*",Table2[Level of Review Required],"&lt;&gt;",Table2[Date Notified (Adjusted)],"&gt;="&amp;O$26,Table2[Date Notified (Adjusted)],"&lt;"&amp;P$26,Table2[Calculated Location],"*"&amp;$D15&amp;"*")</f>
        <v>#DIV/0!</v>
      </c>
      <c r="P15" s="164" t="e">
        <f ca="1">COUNTIFS(Table2[Level of Review Required],"&lt;&gt;*further*",Table2[Level of Review Required],"&lt;&gt;",Table2[Date Notified (Adjusted)],"&gt;="&amp;P$26,Table2[Date Notified (Adjusted)],"&lt;"&amp;Q$26,Table2[Date Review Started],"",Table2[Calculated Location],"*"&amp;$D15&amp;"*")/COUNTIFS(Table2[Level of Review Required],"&lt;&gt;*further*",Table2[Level of Review Required],"&lt;&gt;",Table2[Date Notified (Adjusted)],"&gt;="&amp;P$26,Table2[Date Notified (Adjusted)],"&lt;"&amp;Q$26,Table2[Calculated Location],"*"&amp;$D15&amp;"*")</f>
        <v>#DIV/0!</v>
      </c>
      <c r="Q15" s="164" t="e">
        <f ca="1">COUNTIFS(Table2[Level of Review Required],"&lt;&gt;*further*",Table2[Level of Review Required],"&lt;&gt;",Table2[Date Notified (Adjusted)],"&gt;="&amp;Q$26,Table2[Date Notified (Adjusted)],"&lt;"&amp;R$26,Table2[Date Review Started],"",Table2[Calculated Location],"*"&amp;$D15&amp;"*")/COUNTIFS(Table2[Level of Review Required],"&lt;&gt;*further*",Table2[Level of Review Required],"&lt;&gt;",Table2[Date Notified (Adjusted)],"&gt;="&amp;Q$26,Table2[Date Notified (Adjusted)],"&lt;"&amp;R$26,Table2[Calculated Location],"*"&amp;$D15&amp;"*")</f>
        <v>#DIV/0!</v>
      </c>
      <c r="R15" s="164" t="e">
        <f ca="1">COUNTIFS(Table2[Level of Review Required],"&lt;&gt;*further*",Table2[Level of Review Required],"&lt;&gt;",Table2[Date Notified (Adjusted)],"&gt;="&amp;R$26,Table2[Date Notified (Adjusted)],"&lt;"&amp;S$26,Table2[Date Review Started],"",Table2[Calculated Location],"*"&amp;$D15&amp;"*")/COUNTIFS(Table2[Level of Review Required],"&lt;&gt;*further*",Table2[Level of Review Required],"&lt;&gt;",Table2[Date Notified (Adjusted)],"&gt;="&amp;R$26,Table2[Date Notified (Adjusted)],"&lt;"&amp;S$26,Table2[Calculated Location],"*"&amp;$D15&amp;"*")</f>
        <v>#DIV/0!</v>
      </c>
      <c r="S15" s="164" t="e">
        <f ca="1">COUNTIFS(Table2[Level of Review Required],"&lt;&gt;*further*",Table2[Level of Review Required],"&lt;&gt;",Table2[Date Notified (Adjusted)],"&gt;="&amp;S$26,Table2[Date Notified (Adjusted)],"&lt;"&amp;T$26,Table2[Date Review Started],"",Table2[Calculated Location],"*"&amp;$D15&amp;"*")/COUNTIFS(Table2[Level of Review Required],"&lt;&gt;*further*",Table2[Level of Review Required],"&lt;&gt;",Table2[Date Notified (Adjusted)],"&gt;="&amp;S$26,Table2[Date Notified (Adjusted)],"&lt;"&amp;T$26,Table2[Calculated Location],"*"&amp;$D15&amp;"*")</f>
        <v>#DIV/0!</v>
      </c>
      <c r="T15" s="164" t="e">
        <f ca="1">COUNTIFS(Table2[Level of Review Required],"&lt;&gt;*further*",Table2[Level of Review Required],"&lt;&gt;",Table2[Date Notified (Adjusted)],"&gt;="&amp;T$26,Table2[Date Notified (Adjusted)],"&lt;"&amp;U$26,Table2[Date Review Started],"",Table2[Calculated Location],"*"&amp;$D15&amp;"*")/COUNTIFS(Table2[Level of Review Required],"&lt;&gt;*further*",Table2[Level of Review Required],"&lt;&gt;",Table2[Date Notified (Adjusted)],"&gt;="&amp;T$26,Table2[Date Notified (Adjusted)],"&lt;"&amp;U$26,Table2[Calculated Location],"*"&amp;$D15&amp;"*")</f>
        <v>#DIV/0!</v>
      </c>
      <c r="U15" s="161"/>
      <c r="V15" s="161"/>
      <c r="W15" s="228">
        <f ca="1">COUNTIFS(Table2[Level of Review Required],"&lt;&gt;*further*",Table2[Level of Review Required],"&lt;&gt;",Table2[Date Notified (Adjusted)],"&gt;="&amp;E$26,Table2[Date Notified (Adjusted)],"&lt;"&amp;U$26,Table2[Calculated Location],"*"&amp;$D15&amp;"*",Table2[Date Review Started],"")</f>
        <v>0</v>
      </c>
      <c r="X15" s="229" t="e">
        <f t="shared" ca="1" si="3"/>
        <v>#DIV/0!</v>
      </c>
      <c r="Y15" s="237">
        <f ca="1">COUNTIFS(Table2[Level of Review Required],"&lt;&gt;*further*",Table2[Level of Review Required],"&lt;&gt;",Table2[Date Notified (Adjusted)],"&gt;="&amp;E$26,Table2[Date Notified (Adjusted)],"&lt;"&amp;U$26,Table2[Calculated Location],"*"&amp;$D15&amp;"*")</f>
        <v>0</v>
      </c>
    </row>
    <row r="16" spans="2:29" x14ac:dyDescent="0.25">
      <c r="B16" s="222" t="s">
        <v>109</v>
      </c>
      <c r="C16" s="161"/>
      <c r="D16" s="162" t="s">
        <v>128</v>
      </c>
      <c r="E16" s="163" t="e">
        <f ca="1">COUNTIFS(Table2[Level of Review Required],"&lt;&gt;*further*",Table2[Level of Review Required],"&lt;&gt;",Table2[Date Notified (Adjusted)],"&gt;="&amp;E$26,Table2[Date Notified (Adjusted)],"&lt;"&amp;F$26,Table2[Date Review Started],"",Table2[Calculated Location],"*"&amp;$D16&amp;"*")/COUNTIFS(Table2[Level of Review Required],"&lt;&gt;*further*",Table2[Level of Review Required],"&lt;&gt;",Table2[Date Notified (Adjusted)],"&gt;="&amp;E$26,Table2[Date Notified (Adjusted)],"&lt;"&amp;F$26,Table2[Calculated Location],"*"&amp;$D16&amp;"*")</f>
        <v>#DIV/0!</v>
      </c>
      <c r="F16" s="164" t="e">
        <f ca="1">COUNTIFS(Table2[Level of Review Required],"&lt;&gt;*further*",Table2[Level of Review Required],"&lt;&gt;",Table2[Date Notified (Adjusted)],"&gt;="&amp;F$26,Table2[Date Notified (Adjusted)],"&lt;"&amp;G$26,Table2[Date Review Started],"",Table2[Calculated Location],"*"&amp;$D16&amp;"*")/COUNTIFS(Table2[Level of Review Required],"&lt;&gt;*further*",Table2[Level of Review Required],"&lt;&gt;",Table2[Date Notified (Adjusted)],"&gt;="&amp;F$26,Table2[Date Notified (Adjusted)],"&lt;"&amp;G$26,Table2[Calculated Location],"*"&amp;$D16&amp;"*")</f>
        <v>#DIV/0!</v>
      </c>
      <c r="G16" s="164" t="e">
        <f ca="1">COUNTIFS(Table2[Level of Review Required],"&lt;&gt;*further*",Table2[Level of Review Required],"&lt;&gt;",Table2[Date Notified (Adjusted)],"&gt;="&amp;G$26,Table2[Date Notified (Adjusted)],"&lt;"&amp;H$26,Table2[Date Review Started],"",Table2[Calculated Location],"*"&amp;$D16&amp;"*")/COUNTIFS(Table2[Level of Review Required],"&lt;&gt;*further*",Table2[Level of Review Required],"&lt;&gt;",Table2[Date Notified (Adjusted)],"&gt;="&amp;G$26,Table2[Date Notified (Adjusted)],"&lt;"&amp;H$26,Table2[Calculated Location],"*"&amp;$D16&amp;"*")</f>
        <v>#DIV/0!</v>
      </c>
      <c r="H16" s="164" t="e">
        <f ca="1">COUNTIFS(Table2[Level of Review Required],"&lt;&gt;*further*",Table2[Level of Review Required],"&lt;&gt;",Table2[Date Notified (Adjusted)],"&gt;="&amp;H$26,Table2[Date Notified (Adjusted)],"&lt;"&amp;I$26,Table2[Date Review Started],"",Table2[Calculated Location],"*"&amp;$D16&amp;"*")/COUNTIFS(Table2[Level of Review Required],"&lt;&gt;*further*",Table2[Level of Review Required],"&lt;&gt;",Table2[Date Notified (Adjusted)],"&gt;="&amp;H$26,Table2[Date Notified (Adjusted)],"&lt;"&amp;I$26,Table2[Calculated Location],"*"&amp;$D16&amp;"*")</f>
        <v>#DIV/0!</v>
      </c>
      <c r="I16" s="164" t="e">
        <f ca="1">COUNTIFS(Table2[Level of Review Required],"&lt;&gt;*further*",Table2[Level of Review Required],"&lt;&gt;",Table2[Date Notified (Adjusted)],"&gt;="&amp;I$26,Table2[Date Notified (Adjusted)],"&lt;"&amp;J$26,Table2[Date Review Started],"",Table2[Calculated Location],"*"&amp;$D16&amp;"*")/COUNTIFS(Table2[Level of Review Required],"&lt;&gt;*further*",Table2[Level of Review Required],"&lt;&gt;",Table2[Date Notified (Adjusted)],"&gt;="&amp;I$26,Table2[Date Notified (Adjusted)],"&lt;"&amp;J$26,Table2[Calculated Location],"*"&amp;$D16&amp;"*")</f>
        <v>#DIV/0!</v>
      </c>
      <c r="J16" s="164" t="e">
        <f ca="1">COUNTIFS(Table2[Level of Review Required],"&lt;&gt;*further*",Table2[Level of Review Required],"&lt;&gt;",Table2[Date Notified (Adjusted)],"&gt;="&amp;J$26,Table2[Date Notified (Adjusted)],"&lt;"&amp;K$26,Table2[Date Review Started],"",Table2[Calculated Location],"*"&amp;$D16&amp;"*")/COUNTIFS(Table2[Level of Review Required],"&lt;&gt;*further*",Table2[Level of Review Required],"&lt;&gt;",Table2[Date Notified (Adjusted)],"&gt;="&amp;J$26,Table2[Date Notified (Adjusted)],"&lt;"&amp;K$26,Table2[Calculated Location],"*"&amp;$D16&amp;"*")</f>
        <v>#DIV/0!</v>
      </c>
      <c r="K16" s="164" t="e">
        <f ca="1">COUNTIFS(Table2[Level of Review Required],"&lt;&gt;*further*",Table2[Level of Review Required],"&lt;&gt;",Table2[Date Notified (Adjusted)],"&gt;="&amp;K$26,Table2[Date Notified (Adjusted)],"&lt;"&amp;L$26,Table2[Date Review Started],"",Table2[Calculated Location],"*"&amp;$D16&amp;"*")/COUNTIFS(Table2[Level of Review Required],"&lt;&gt;*further*",Table2[Level of Review Required],"&lt;&gt;",Table2[Date Notified (Adjusted)],"&gt;="&amp;K$26,Table2[Date Notified (Adjusted)],"&lt;"&amp;L$26,Table2[Calculated Location],"*"&amp;$D16&amp;"*")</f>
        <v>#DIV/0!</v>
      </c>
      <c r="L16" s="164" t="e">
        <f ca="1">COUNTIFS(Table2[Level of Review Required],"&lt;&gt;*further*",Table2[Level of Review Required],"&lt;&gt;",Table2[Date Notified (Adjusted)],"&gt;="&amp;L$26,Table2[Date Notified (Adjusted)],"&lt;"&amp;M$26,Table2[Date Review Started],"",Table2[Calculated Location],"*"&amp;$D16&amp;"*")/COUNTIFS(Table2[Level of Review Required],"&lt;&gt;*further*",Table2[Level of Review Required],"&lt;&gt;",Table2[Date Notified (Adjusted)],"&gt;="&amp;L$26,Table2[Date Notified (Adjusted)],"&lt;"&amp;M$26,Table2[Calculated Location],"*"&amp;$D16&amp;"*")</f>
        <v>#DIV/0!</v>
      </c>
      <c r="M16" s="164" t="e">
        <f ca="1">COUNTIFS(Table2[Level of Review Required],"&lt;&gt;*further*",Table2[Level of Review Required],"&lt;&gt;",Table2[Date Notified (Adjusted)],"&gt;="&amp;M$26,Table2[Date Notified (Adjusted)],"&lt;"&amp;N$26,Table2[Date Review Started],"",Table2[Calculated Location],"*"&amp;$D16&amp;"*")/COUNTIFS(Table2[Level of Review Required],"&lt;&gt;*further*",Table2[Level of Review Required],"&lt;&gt;",Table2[Date Notified (Adjusted)],"&gt;="&amp;M$26,Table2[Date Notified (Adjusted)],"&lt;"&amp;N$26,Table2[Calculated Location],"*"&amp;$D16&amp;"*")</f>
        <v>#DIV/0!</v>
      </c>
      <c r="N16" s="164" t="e">
        <f ca="1">COUNTIFS(Table2[Level of Review Required],"&lt;&gt;*further*",Table2[Level of Review Required],"&lt;&gt;",Table2[Date Notified (Adjusted)],"&gt;="&amp;N$26,Table2[Date Notified (Adjusted)],"&lt;"&amp;O$26,Table2[Date Review Started],"",Table2[Calculated Location],"*"&amp;$D16&amp;"*")/COUNTIFS(Table2[Level of Review Required],"&lt;&gt;*further*",Table2[Level of Review Required],"&lt;&gt;",Table2[Date Notified (Adjusted)],"&gt;="&amp;N$26,Table2[Date Notified (Adjusted)],"&lt;"&amp;O$26,Table2[Calculated Location],"*"&amp;$D16&amp;"*")</f>
        <v>#DIV/0!</v>
      </c>
      <c r="O16" s="164" t="e">
        <f ca="1">COUNTIFS(Table2[Level of Review Required],"&lt;&gt;*further*",Table2[Level of Review Required],"&lt;&gt;",Table2[Date Notified (Adjusted)],"&gt;="&amp;O$26,Table2[Date Notified (Adjusted)],"&lt;"&amp;P$26,Table2[Date Review Started],"",Table2[Calculated Location],"*"&amp;$D16&amp;"*")/COUNTIFS(Table2[Level of Review Required],"&lt;&gt;*further*",Table2[Level of Review Required],"&lt;&gt;",Table2[Date Notified (Adjusted)],"&gt;="&amp;O$26,Table2[Date Notified (Adjusted)],"&lt;"&amp;P$26,Table2[Calculated Location],"*"&amp;$D16&amp;"*")</f>
        <v>#DIV/0!</v>
      </c>
      <c r="P16" s="164" t="e">
        <f ca="1">COUNTIFS(Table2[Level of Review Required],"&lt;&gt;*further*",Table2[Level of Review Required],"&lt;&gt;",Table2[Date Notified (Adjusted)],"&gt;="&amp;P$26,Table2[Date Notified (Adjusted)],"&lt;"&amp;Q$26,Table2[Date Review Started],"",Table2[Calculated Location],"*"&amp;$D16&amp;"*")/COUNTIFS(Table2[Level of Review Required],"&lt;&gt;*further*",Table2[Level of Review Required],"&lt;&gt;",Table2[Date Notified (Adjusted)],"&gt;="&amp;P$26,Table2[Date Notified (Adjusted)],"&lt;"&amp;Q$26,Table2[Calculated Location],"*"&amp;$D16&amp;"*")</f>
        <v>#DIV/0!</v>
      </c>
      <c r="Q16" s="164" t="e">
        <f ca="1">COUNTIFS(Table2[Level of Review Required],"&lt;&gt;*further*",Table2[Level of Review Required],"&lt;&gt;",Table2[Date Notified (Adjusted)],"&gt;="&amp;Q$26,Table2[Date Notified (Adjusted)],"&lt;"&amp;R$26,Table2[Date Review Started],"",Table2[Calculated Location],"*"&amp;$D16&amp;"*")/COUNTIFS(Table2[Level of Review Required],"&lt;&gt;*further*",Table2[Level of Review Required],"&lt;&gt;",Table2[Date Notified (Adjusted)],"&gt;="&amp;Q$26,Table2[Date Notified (Adjusted)],"&lt;"&amp;R$26,Table2[Calculated Location],"*"&amp;$D16&amp;"*")</f>
        <v>#DIV/0!</v>
      </c>
      <c r="R16" s="164" t="e">
        <f ca="1">COUNTIFS(Table2[Level of Review Required],"&lt;&gt;*further*",Table2[Level of Review Required],"&lt;&gt;",Table2[Date Notified (Adjusted)],"&gt;="&amp;R$26,Table2[Date Notified (Adjusted)],"&lt;"&amp;S$26,Table2[Date Review Started],"",Table2[Calculated Location],"*"&amp;$D16&amp;"*")/COUNTIFS(Table2[Level of Review Required],"&lt;&gt;*further*",Table2[Level of Review Required],"&lt;&gt;",Table2[Date Notified (Adjusted)],"&gt;="&amp;R$26,Table2[Date Notified (Adjusted)],"&lt;"&amp;S$26,Table2[Calculated Location],"*"&amp;$D16&amp;"*")</f>
        <v>#DIV/0!</v>
      </c>
      <c r="S16" s="164" t="e">
        <f ca="1">COUNTIFS(Table2[Level of Review Required],"&lt;&gt;*further*",Table2[Level of Review Required],"&lt;&gt;",Table2[Date Notified (Adjusted)],"&gt;="&amp;S$26,Table2[Date Notified (Adjusted)],"&lt;"&amp;T$26,Table2[Date Review Started],"",Table2[Calculated Location],"*"&amp;$D16&amp;"*")/COUNTIFS(Table2[Level of Review Required],"&lt;&gt;*further*",Table2[Level of Review Required],"&lt;&gt;",Table2[Date Notified (Adjusted)],"&gt;="&amp;S$26,Table2[Date Notified (Adjusted)],"&lt;"&amp;T$26,Table2[Calculated Location],"*"&amp;$D16&amp;"*")</f>
        <v>#DIV/0!</v>
      </c>
      <c r="T16" s="164" t="e">
        <f ca="1">COUNTIFS(Table2[Level of Review Required],"&lt;&gt;*further*",Table2[Level of Review Required],"&lt;&gt;",Table2[Date Notified (Adjusted)],"&gt;="&amp;T$26,Table2[Date Notified (Adjusted)],"&lt;"&amp;U$26,Table2[Date Review Started],"",Table2[Calculated Location],"*"&amp;$D16&amp;"*")/COUNTIFS(Table2[Level of Review Required],"&lt;&gt;*further*",Table2[Level of Review Required],"&lt;&gt;",Table2[Date Notified (Adjusted)],"&gt;="&amp;T$26,Table2[Date Notified (Adjusted)],"&lt;"&amp;U$26,Table2[Calculated Location],"*"&amp;$D16&amp;"*")</f>
        <v>#DIV/0!</v>
      </c>
      <c r="U16" s="161"/>
      <c r="V16" s="161"/>
      <c r="W16" s="228">
        <f ca="1">COUNTIFS(Table2[Level of Review Required],"&lt;&gt;*further*",Table2[Level of Review Required],"&lt;&gt;",Table2[Date Notified (Adjusted)],"&gt;="&amp;E$26,Table2[Date Notified (Adjusted)],"&lt;"&amp;U$26,Table2[Calculated Location],"*"&amp;$D16&amp;"*",Table2[Date Review Started],"")</f>
        <v>0</v>
      </c>
      <c r="X16" s="229" t="e">
        <f t="shared" ca="1" si="3"/>
        <v>#DIV/0!</v>
      </c>
      <c r="Y16" s="237">
        <f ca="1">COUNTIFS(Table2[Level of Review Required],"&lt;&gt;*further*",Table2[Level of Review Required],"&lt;&gt;",Table2[Date Notified (Adjusted)],"&gt;="&amp;E$26,Table2[Date Notified (Adjusted)],"&lt;"&amp;U$26,Table2[Calculated Location],"*"&amp;$D16&amp;"*")</f>
        <v>0</v>
      </c>
    </row>
    <row r="17" spans="2:29" x14ac:dyDescent="0.25">
      <c r="B17" s="222" t="s">
        <v>110</v>
      </c>
      <c r="C17" s="161"/>
      <c r="D17" s="162" t="s">
        <v>129</v>
      </c>
      <c r="E17" s="163" t="e">
        <f ca="1">COUNTIFS(Table2[Level of Review Required],"&lt;&gt;*further*",Table2[Level of Review Required],"&lt;&gt;",Table2[Date Notified (Adjusted)],"&gt;="&amp;E$26,Table2[Date Notified (Adjusted)],"&lt;"&amp;F$26,Table2[Date Review Started],"",Table2[Calculated Location],"*"&amp;$D17&amp;"*")/COUNTIFS(Table2[Level of Review Required],"&lt;&gt;*further*",Table2[Level of Review Required],"&lt;&gt;",Table2[Date Notified (Adjusted)],"&gt;="&amp;E$26,Table2[Date Notified (Adjusted)],"&lt;"&amp;F$26,Table2[Calculated Location],"*"&amp;$D17&amp;"*")</f>
        <v>#DIV/0!</v>
      </c>
      <c r="F17" s="164" t="e">
        <f ca="1">COUNTIFS(Table2[Level of Review Required],"&lt;&gt;*further*",Table2[Level of Review Required],"&lt;&gt;",Table2[Date Notified (Adjusted)],"&gt;="&amp;F$26,Table2[Date Notified (Adjusted)],"&lt;"&amp;G$26,Table2[Date Review Started],"",Table2[Calculated Location],"*"&amp;$D17&amp;"*")/COUNTIFS(Table2[Level of Review Required],"&lt;&gt;*further*",Table2[Level of Review Required],"&lt;&gt;",Table2[Date Notified (Adjusted)],"&gt;="&amp;F$26,Table2[Date Notified (Adjusted)],"&lt;"&amp;G$26,Table2[Calculated Location],"*"&amp;$D17&amp;"*")</f>
        <v>#DIV/0!</v>
      </c>
      <c r="G17" s="164" t="e">
        <f ca="1">COUNTIFS(Table2[Level of Review Required],"&lt;&gt;*further*",Table2[Level of Review Required],"&lt;&gt;",Table2[Date Notified (Adjusted)],"&gt;="&amp;G$26,Table2[Date Notified (Adjusted)],"&lt;"&amp;H$26,Table2[Date Review Started],"",Table2[Calculated Location],"*"&amp;$D17&amp;"*")/COUNTIFS(Table2[Level of Review Required],"&lt;&gt;*further*",Table2[Level of Review Required],"&lt;&gt;",Table2[Date Notified (Adjusted)],"&gt;="&amp;G$26,Table2[Date Notified (Adjusted)],"&lt;"&amp;H$26,Table2[Calculated Location],"*"&amp;$D17&amp;"*")</f>
        <v>#DIV/0!</v>
      </c>
      <c r="H17" s="164" t="e">
        <f ca="1">COUNTIFS(Table2[Level of Review Required],"&lt;&gt;*further*",Table2[Level of Review Required],"&lt;&gt;",Table2[Date Notified (Adjusted)],"&gt;="&amp;H$26,Table2[Date Notified (Adjusted)],"&lt;"&amp;I$26,Table2[Date Review Started],"",Table2[Calculated Location],"*"&amp;$D17&amp;"*")/COUNTIFS(Table2[Level of Review Required],"&lt;&gt;*further*",Table2[Level of Review Required],"&lt;&gt;",Table2[Date Notified (Adjusted)],"&gt;="&amp;H$26,Table2[Date Notified (Adjusted)],"&lt;"&amp;I$26,Table2[Calculated Location],"*"&amp;$D17&amp;"*")</f>
        <v>#DIV/0!</v>
      </c>
      <c r="I17" s="164" t="e">
        <f ca="1">COUNTIFS(Table2[Level of Review Required],"&lt;&gt;*further*",Table2[Level of Review Required],"&lt;&gt;",Table2[Date Notified (Adjusted)],"&gt;="&amp;I$26,Table2[Date Notified (Adjusted)],"&lt;"&amp;J$26,Table2[Date Review Started],"",Table2[Calculated Location],"*"&amp;$D17&amp;"*")/COUNTIFS(Table2[Level of Review Required],"&lt;&gt;*further*",Table2[Level of Review Required],"&lt;&gt;",Table2[Date Notified (Adjusted)],"&gt;="&amp;I$26,Table2[Date Notified (Adjusted)],"&lt;"&amp;J$26,Table2[Calculated Location],"*"&amp;$D17&amp;"*")</f>
        <v>#DIV/0!</v>
      </c>
      <c r="J17" s="164" t="e">
        <f ca="1">COUNTIFS(Table2[Level of Review Required],"&lt;&gt;*further*",Table2[Level of Review Required],"&lt;&gt;",Table2[Date Notified (Adjusted)],"&gt;="&amp;J$26,Table2[Date Notified (Adjusted)],"&lt;"&amp;K$26,Table2[Date Review Started],"",Table2[Calculated Location],"*"&amp;$D17&amp;"*")/COUNTIFS(Table2[Level of Review Required],"&lt;&gt;*further*",Table2[Level of Review Required],"&lt;&gt;",Table2[Date Notified (Adjusted)],"&gt;="&amp;J$26,Table2[Date Notified (Adjusted)],"&lt;"&amp;K$26,Table2[Calculated Location],"*"&amp;$D17&amp;"*")</f>
        <v>#DIV/0!</v>
      </c>
      <c r="K17" s="164" t="e">
        <f ca="1">COUNTIFS(Table2[Level of Review Required],"&lt;&gt;*further*",Table2[Level of Review Required],"&lt;&gt;",Table2[Date Notified (Adjusted)],"&gt;="&amp;K$26,Table2[Date Notified (Adjusted)],"&lt;"&amp;L$26,Table2[Date Review Started],"",Table2[Calculated Location],"*"&amp;$D17&amp;"*")/COUNTIFS(Table2[Level of Review Required],"&lt;&gt;*further*",Table2[Level of Review Required],"&lt;&gt;",Table2[Date Notified (Adjusted)],"&gt;="&amp;K$26,Table2[Date Notified (Adjusted)],"&lt;"&amp;L$26,Table2[Calculated Location],"*"&amp;$D17&amp;"*")</f>
        <v>#DIV/0!</v>
      </c>
      <c r="L17" s="164" t="e">
        <f ca="1">COUNTIFS(Table2[Level of Review Required],"&lt;&gt;*further*",Table2[Level of Review Required],"&lt;&gt;",Table2[Date Notified (Adjusted)],"&gt;="&amp;L$26,Table2[Date Notified (Adjusted)],"&lt;"&amp;M$26,Table2[Date Review Started],"",Table2[Calculated Location],"*"&amp;$D17&amp;"*")/COUNTIFS(Table2[Level of Review Required],"&lt;&gt;*further*",Table2[Level of Review Required],"&lt;&gt;",Table2[Date Notified (Adjusted)],"&gt;="&amp;L$26,Table2[Date Notified (Adjusted)],"&lt;"&amp;M$26,Table2[Calculated Location],"*"&amp;$D17&amp;"*")</f>
        <v>#DIV/0!</v>
      </c>
      <c r="M17" s="164" t="e">
        <f ca="1">COUNTIFS(Table2[Level of Review Required],"&lt;&gt;*further*",Table2[Level of Review Required],"&lt;&gt;",Table2[Date Notified (Adjusted)],"&gt;="&amp;M$26,Table2[Date Notified (Adjusted)],"&lt;"&amp;N$26,Table2[Date Review Started],"",Table2[Calculated Location],"*"&amp;$D17&amp;"*")/COUNTIFS(Table2[Level of Review Required],"&lt;&gt;*further*",Table2[Level of Review Required],"&lt;&gt;",Table2[Date Notified (Adjusted)],"&gt;="&amp;M$26,Table2[Date Notified (Adjusted)],"&lt;"&amp;N$26,Table2[Calculated Location],"*"&amp;$D17&amp;"*")</f>
        <v>#DIV/0!</v>
      </c>
      <c r="N17" s="164" t="e">
        <f ca="1">COUNTIFS(Table2[Level of Review Required],"&lt;&gt;*further*",Table2[Level of Review Required],"&lt;&gt;",Table2[Date Notified (Adjusted)],"&gt;="&amp;N$26,Table2[Date Notified (Adjusted)],"&lt;"&amp;O$26,Table2[Date Review Started],"",Table2[Calculated Location],"*"&amp;$D17&amp;"*")/COUNTIFS(Table2[Level of Review Required],"&lt;&gt;*further*",Table2[Level of Review Required],"&lt;&gt;",Table2[Date Notified (Adjusted)],"&gt;="&amp;N$26,Table2[Date Notified (Adjusted)],"&lt;"&amp;O$26,Table2[Calculated Location],"*"&amp;$D17&amp;"*")</f>
        <v>#DIV/0!</v>
      </c>
      <c r="O17" s="164" t="e">
        <f ca="1">COUNTIFS(Table2[Level of Review Required],"&lt;&gt;*further*",Table2[Level of Review Required],"&lt;&gt;",Table2[Date Notified (Adjusted)],"&gt;="&amp;O$26,Table2[Date Notified (Adjusted)],"&lt;"&amp;P$26,Table2[Date Review Started],"",Table2[Calculated Location],"*"&amp;$D17&amp;"*")/COUNTIFS(Table2[Level of Review Required],"&lt;&gt;*further*",Table2[Level of Review Required],"&lt;&gt;",Table2[Date Notified (Adjusted)],"&gt;="&amp;O$26,Table2[Date Notified (Adjusted)],"&lt;"&amp;P$26,Table2[Calculated Location],"*"&amp;$D17&amp;"*")</f>
        <v>#DIV/0!</v>
      </c>
      <c r="P17" s="164" t="e">
        <f ca="1">COUNTIFS(Table2[Level of Review Required],"&lt;&gt;*further*",Table2[Level of Review Required],"&lt;&gt;",Table2[Date Notified (Adjusted)],"&gt;="&amp;P$26,Table2[Date Notified (Adjusted)],"&lt;"&amp;Q$26,Table2[Date Review Started],"",Table2[Calculated Location],"*"&amp;$D17&amp;"*")/COUNTIFS(Table2[Level of Review Required],"&lt;&gt;*further*",Table2[Level of Review Required],"&lt;&gt;",Table2[Date Notified (Adjusted)],"&gt;="&amp;P$26,Table2[Date Notified (Adjusted)],"&lt;"&amp;Q$26,Table2[Calculated Location],"*"&amp;$D17&amp;"*")</f>
        <v>#DIV/0!</v>
      </c>
      <c r="Q17" s="164" t="e">
        <f ca="1">COUNTIFS(Table2[Level of Review Required],"&lt;&gt;*further*",Table2[Level of Review Required],"&lt;&gt;",Table2[Date Notified (Adjusted)],"&gt;="&amp;Q$26,Table2[Date Notified (Adjusted)],"&lt;"&amp;R$26,Table2[Date Review Started],"",Table2[Calculated Location],"*"&amp;$D17&amp;"*")/COUNTIFS(Table2[Level of Review Required],"&lt;&gt;*further*",Table2[Level of Review Required],"&lt;&gt;",Table2[Date Notified (Adjusted)],"&gt;="&amp;Q$26,Table2[Date Notified (Adjusted)],"&lt;"&amp;R$26,Table2[Calculated Location],"*"&amp;$D17&amp;"*")</f>
        <v>#DIV/0!</v>
      </c>
      <c r="R17" s="164" t="e">
        <f ca="1">COUNTIFS(Table2[Level of Review Required],"&lt;&gt;*further*",Table2[Level of Review Required],"&lt;&gt;",Table2[Date Notified (Adjusted)],"&gt;="&amp;R$26,Table2[Date Notified (Adjusted)],"&lt;"&amp;S$26,Table2[Date Review Started],"",Table2[Calculated Location],"*"&amp;$D17&amp;"*")/COUNTIFS(Table2[Level of Review Required],"&lt;&gt;*further*",Table2[Level of Review Required],"&lt;&gt;",Table2[Date Notified (Adjusted)],"&gt;="&amp;R$26,Table2[Date Notified (Adjusted)],"&lt;"&amp;S$26,Table2[Calculated Location],"*"&amp;$D17&amp;"*")</f>
        <v>#DIV/0!</v>
      </c>
      <c r="S17" s="164" t="e">
        <f ca="1">COUNTIFS(Table2[Level of Review Required],"&lt;&gt;*further*",Table2[Level of Review Required],"&lt;&gt;",Table2[Date Notified (Adjusted)],"&gt;="&amp;S$26,Table2[Date Notified (Adjusted)],"&lt;"&amp;T$26,Table2[Date Review Started],"",Table2[Calculated Location],"*"&amp;$D17&amp;"*")/COUNTIFS(Table2[Level of Review Required],"&lt;&gt;*further*",Table2[Level of Review Required],"&lt;&gt;",Table2[Date Notified (Adjusted)],"&gt;="&amp;S$26,Table2[Date Notified (Adjusted)],"&lt;"&amp;T$26,Table2[Calculated Location],"*"&amp;$D17&amp;"*")</f>
        <v>#DIV/0!</v>
      </c>
      <c r="T17" s="164" t="e">
        <f ca="1">COUNTIFS(Table2[Level of Review Required],"&lt;&gt;*further*",Table2[Level of Review Required],"&lt;&gt;",Table2[Date Notified (Adjusted)],"&gt;="&amp;T$26,Table2[Date Notified (Adjusted)],"&lt;"&amp;U$26,Table2[Date Review Started],"",Table2[Calculated Location],"*"&amp;$D17&amp;"*")/COUNTIFS(Table2[Level of Review Required],"&lt;&gt;*further*",Table2[Level of Review Required],"&lt;&gt;",Table2[Date Notified (Adjusted)],"&gt;="&amp;T$26,Table2[Date Notified (Adjusted)],"&lt;"&amp;U$26,Table2[Calculated Location],"*"&amp;$D17&amp;"*")</f>
        <v>#DIV/0!</v>
      </c>
      <c r="U17" s="161"/>
      <c r="V17" s="161"/>
      <c r="W17" s="228">
        <f ca="1">COUNTIFS(Table2[Level of Review Required],"&lt;&gt;*further*",Table2[Level of Review Required],"&lt;&gt;",Table2[Date Notified (Adjusted)],"&gt;="&amp;E$26,Table2[Date Notified (Adjusted)],"&lt;"&amp;U$26,Table2[Calculated Location],"*"&amp;$D17&amp;"*",Table2[Date Review Started],"")</f>
        <v>0</v>
      </c>
      <c r="X17" s="229" t="e">
        <f t="shared" ca="1" si="3"/>
        <v>#DIV/0!</v>
      </c>
      <c r="Y17" s="237">
        <f ca="1">COUNTIFS(Table2[Level of Review Required],"&lt;&gt;*further*",Table2[Level of Review Required],"&lt;&gt;",Table2[Date Notified (Adjusted)],"&gt;="&amp;E$26,Table2[Date Notified (Adjusted)],"&lt;"&amp;U$26,Table2[Calculated Location],"*"&amp;$D17&amp;"*")</f>
        <v>0</v>
      </c>
    </row>
    <row r="18" spans="2:29" x14ac:dyDescent="0.25">
      <c r="B18" s="222" t="s">
        <v>111</v>
      </c>
      <c r="C18" s="161"/>
      <c r="D18" s="162" t="s">
        <v>130</v>
      </c>
      <c r="E18" s="163" t="e">
        <f ca="1">COUNTIFS(Table2[Level of Review Required],"&lt;&gt;*further*",Table2[Level of Review Required],"&lt;&gt;",Table2[Date Notified (Adjusted)],"&gt;="&amp;E$26,Table2[Date Notified (Adjusted)],"&lt;"&amp;F$26,Table2[Date Review Started],"",Table2[Calculated Location],"*"&amp;$D18&amp;"*")/COUNTIFS(Table2[Level of Review Required],"&lt;&gt;*further*",Table2[Level of Review Required],"&lt;&gt;",Table2[Date Notified (Adjusted)],"&gt;="&amp;E$26,Table2[Date Notified (Adjusted)],"&lt;"&amp;F$26,Table2[Calculated Location],"*"&amp;$D18&amp;"*")</f>
        <v>#DIV/0!</v>
      </c>
      <c r="F18" s="164" t="e">
        <f ca="1">COUNTIFS(Table2[Level of Review Required],"&lt;&gt;*further*",Table2[Level of Review Required],"&lt;&gt;",Table2[Date Notified (Adjusted)],"&gt;="&amp;F$26,Table2[Date Notified (Adjusted)],"&lt;"&amp;G$26,Table2[Date Review Started],"",Table2[Calculated Location],"*"&amp;$D18&amp;"*")/COUNTIFS(Table2[Level of Review Required],"&lt;&gt;*further*",Table2[Level of Review Required],"&lt;&gt;",Table2[Date Notified (Adjusted)],"&gt;="&amp;F$26,Table2[Date Notified (Adjusted)],"&lt;"&amp;G$26,Table2[Calculated Location],"*"&amp;$D18&amp;"*")</f>
        <v>#DIV/0!</v>
      </c>
      <c r="G18" s="164" t="e">
        <f ca="1">COUNTIFS(Table2[Level of Review Required],"&lt;&gt;*further*",Table2[Level of Review Required],"&lt;&gt;",Table2[Date Notified (Adjusted)],"&gt;="&amp;G$26,Table2[Date Notified (Adjusted)],"&lt;"&amp;H$26,Table2[Date Review Started],"",Table2[Calculated Location],"*"&amp;$D18&amp;"*")/COUNTIFS(Table2[Level of Review Required],"&lt;&gt;*further*",Table2[Level of Review Required],"&lt;&gt;",Table2[Date Notified (Adjusted)],"&gt;="&amp;G$26,Table2[Date Notified (Adjusted)],"&lt;"&amp;H$26,Table2[Calculated Location],"*"&amp;$D18&amp;"*")</f>
        <v>#DIV/0!</v>
      </c>
      <c r="H18" s="164" t="e">
        <f ca="1">COUNTIFS(Table2[Level of Review Required],"&lt;&gt;*further*",Table2[Level of Review Required],"&lt;&gt;",Table2[Date Notified (Adjusted)],"&gt;="&amp;H$26,Table2[Date Notified (Adjusted)],"&lt;"&amp;I$26,Table2[Date Review Started],"",Table2[Calculated Location],"*"&amp;$D18&amp;"*")/COUNTIFS(Table2[Level of Review Required],"&lt;&gt;*further*",Table2[Level of Review Required],"&lt;&gt;",Table2[Date Notified (Adjusted)],"&gt;="&amp;H$26,Table2[Date Notified (Adjusted)],"&lt;"&amp;I$26,Table2[Calculated Location],"*"&amp;$D18&amp;"*")</f>
        <v>#DIV/0!</v>
      </c>
      <c r="I18" s="164" t="e">
        <f ca="1">COUNTIFS(Table2[Level of Review Required],"&lt;&gt;*further*",Table2[Level of Review Required],"&lt;&gt;",Table2[Date Notified (Adjusted)],"&gt;="&amp;I$26,Table2[Date Notified (Adjusted)],"&lt;"&amp;J$26,Table2[Date Review Started],"",Table2[Calculated Location],"*"&amp;$D18&amp;"*")/COUNTIFS(Table2[Level of Review Required],"&lt;&gt;*further*",Table2[Level of Review Required],"&lt;&gt;",Table2[Date Notified (Adjusted)],"&gt;="&amp;I$26,Table2[Date Notified (Adjusted)],"&lt;"&amp;J$26,Table2[Calculated Location],"*"&amp;$D18&amp;"*")</f>
        <v>#DIV/0!</v>
      </c>
      <c r="J18" s="164" t="e">
        <f ca="1">COUNTIFS(Table2[Level of Review Required],"&lt;&gt;*further*",Table2[Level of Review Required],"&lt;&gt;",Table2[Date Notified (Adjusted)],"&gt;="&amp;J$26,Table2[Date Notified (Adjusted)],"&lt;"&amp;K$26,Table2[Date Review Started],"",Table2[Calculated Location],"*"&amp;$D18&amp;"*")/COUNTIFS(Table2[Level of Review Required],"&lt;&gt;*further*",Table2[Level of Review Required],"&lt;&gt;",Table2[Date Notified (Adjusted)],"&gt;="&amp;J$26,Table2[Date Notified (Adjusted)],"&lt;"&amp;K$26,Table2[Calculated Location],"*"&amp;$D18&amp;"*")</f>
        <v>#DIV/0!</v>
      </c>
      <c r="K18" s="164" t="e">
        <f ca="1">COUNTIFS(Table2[Level of Review Required],"&lt;&gt;*further*",Table2[Level of Review Required],"&lt;&gt;",Table2[Date Notified (Adjusted)],"&gt;="&amp;K$26,Table2[Date Notified (Adjusted)],"&lt;"&amp;L$26,Table2[Date Review Started],"",Table2[Calculated Location],"*"&amp;$D18&amp;"*")/COUNTIFS(Table2[Level of Review Required],"&lt;&gt;*further*",Table2[Level of Review Required],"&lt;&gt;",Table2[Date Notified (Adjusted)],"&gt;="&amp;K$26,Table2[Date Notified (Adjusted)],"&lt;"&amp;L$26,Table2[Calculated Location],"*"&amp;$D18&amp;"*")</f>
        <v>#DIV/0!</v>
      </c>
      <c r="L18" s="164" t="e">
        <f ca="1">COUNTIFS(Table2[Level of Review Required],"&lt;&gt;*further*",Table2[Level of Review Required],"&lt;&gt;",Table2[Date Notified (Adjusted)],"&gt;="&amp;L$26,Table2[Date Notified (Adjusted)],"&lt;"&amp;M$26,Table2[Date Review Started],"",Table2[Calculated Location],"*"&amp;$D18&amp;"*")/COUNTIFS(Table2[Level of Review Required],"&lt;&gt;*further*",Table2[Level of Review Required],"&lt;&gt;",Table2[Date Notified (Adjusted)],"&gt;="&amp;L$26,Table2[Date Notified (Adjusted)],"&lt;"&amp;M$26,Table2[Calculated Location],"*"&amp;$D18&amp;"*")</f>
        <v>#DIV/0!</v>
      </c>
      <c r="M18" s="164" t="e">
        <f ca="1">COUNTIFS(Table2[Level of Review Required],"&lt;&gt;*further*",Table2[Level of Review Required],"&lt;&gt;",Table2[Date Notified (Adjusted)],"&gt;="&amp;M$26,Table2[Date Notified (Adjusted)],"&lt;"&amp;N$26,Table2[Date Review Started],"",Table2[Calculated Location],"*"&amp;$D18&amp;"*")/COUNTIFS(Table2[Level of Review Required],"&lt;&gt;*further*",Table2[Level of Review Required],"&lt;&gt;",Table2[Date Notified (Adjusted)],"&gt;="&amp;M$26,Table2[Date Notified (Adjusted)],"&lt;"&amp;N$26,Table2[Calculated Location],"*"&amp;$D18&amp;"*")</f>
        <v>#DIV/0!</v>
      </c>
      <c r="N18" s="164" t="e">
        <f ca="1">COUNTIFS(Table2[Level of Review Required],"&lt;&gt;*further*",Table2[Level of Review Required],"&lt;&gt;",Table2[Date Notified (Adjusted)],"&gt;="&amp;N$26,Table2[Date Notified (Adjusted)],"&lt;"&amp;O$26,Table2[Date Review Started],"",Table2[Calculated Location],"*"&amp;$D18&amp;"*")/COUNTIFS(Table2[Level of Review Required],"&lt;&gt;*further*",Table2[Level of Review Required],"&lt;&gt;",Table2[Date Notified (Adjusted)],"&gt;="&amp;N$26,Table2[Date Notified (Adjusted)],"&lt;"&amp;O$26,Table2[Calculated Location],"*"&amp;$D18&amp;"*")</f>
        <v>#DIV/0!</v>
      </c>
      <c r="O18" s="164" t="e">
        <f ca="1">COUNTIFS(Table2[Level of Review Required],"&lt;&gt;*further*",Table2[Level of Review Required],"&lt;&gt;",Table2[Date Notified (Adjusted)],"&gt;="&amp;O$26,Table2[Date Notified (Adjusted)],"&lt;"&amp;P$26,Table2[Date Review Started],"",Table2[Calculated Location],"*"&amp;$D18&amp;"*")/COUNTIFS(Table2[Level of Review Required],"&lt;&gt;*further*",Table2[Level of Review Required],"&lt;&gt;",Table2[Date Notified (Adjusted)],"&gt;="&amp;O$26,Table2[Date Notified (Adjusted)],"&lt;"&amp;P$26,Table2[Calculated Location],"*"&amp;$D18&amp;"*")</f>
        <v>#DIV/0!</v>
      </c>
      <c r="P18" s="164" t="e">
        <f ca="1">COUNTIFS(Table2[Level of Review Required],"&lt;&gt;*further*",Table2[Level of Review Required],"&lt;&gt;",Table2[Date Notified (Adjusted)],"&gt;="&amp;P$26,Table2[Date Notified (Adjusted)],"&lt;"&amp;Q$26,Table2[Date Review Started],"",Table2[Calculated Location],"*"&amp;$D18&amp;"*")/COUNTIFS(Table2[Level of Review Required],"&lt;&gt;*further*",Table2[Level of Review Required],"&lt;&gt;",Table2[Date Notified (Adjusted)],"&gt;="&amp;P$26,Table2[Date Notified (Adjusted)],"&lt;"&amp;Q$26,Table2[Calculated Location],"*"&amp;$D18&amp;"*")</f>
        <v>#DIV/0!</v>
      </c>
      <c r="Q18" s="164" t="e">
        <f ca="1">COUNTIFS(Table2[Level of Review Required],"&lt;&gt;*further*",Table2[Level of Review Required],"&lt;&gt;",Table2[Date Notified (Adjusted)],"&gt;="&amp;Q$26,Table2[Date Notified (Adjusted)],"&lt;"&amp;R$26,Table2[Date Review Started],"",Table2[Calculated Location],"*"&amp;$D18&amp;"*")/COUNTIFS(Table2[Level of Review Required],"&lt;&gt;*further*",Table2[Level of Review Required],"&lt;&gt;",Table2[Date Notified (Adjusted)],"&gt;="&amp;Q$26,Table2[Date Notified (Adjusted)],"&lt;"&amp;R$26,Table2[Calculated Location],"*"&amp;$D18&amp;"*")</f>
        <v>#DIV/0!</v>
      </c>
      <c r="R18" s="164" t="e">
        <f ca="1">COUNTIFS(Table2[Level of Review Required],"&lt;&gt;*further*",Table2[Level of Review Required],"&lt;&gt;",Table2[Date Notified (Adjusted)],"&gt;="&amp;R$26,Table2[Date Notified (Adjusted)],"&lt;"&amp;S$26,Table2[Date Review Started],"",Table2[Calculated Location],"*"&amp;$D18&amp;"*")/COUNTIFS(Table2[Level of Review Required],"&lt;&gt;*further*",Table2[Level of Review Required],"&lt;&gt;",Table2[Date Notified (Adjusted)],"&gt;="&amp;R$26,Table2[Date Notified (Adjusted)],"&lt;"&amp;S$26,Table2[Calculated Location],"*"&amp;$D18&amp;"*")</f>
        <v>#DIV/0!</v>
      </c>
      <c r="S18" s="164" t="e">
        <f ca="1">COUNTIFS(Table2[Level of Review Required],"&lt;&gt;*further*",Table2[Level of Review Required],"&lt;&gt;",Table2[Date Notified (Adjusted)],"&gt;="&amp;S$26,Table2[Date Notified (Adjusted)],"&lt;"&amp;T$26,Table2[Date Review Started],"",Table2[Calculated Location],"*"&amp;$D18&amp;"*")/COUNTIFS(Table2[Level of Review Required],"&lt;&gt;*further*",Table2[Level of Review Required],"&lt;&gt;",Table2[Date Notified (Adjusted)],"&gt;="&amp;S$26,Table2[Date Notified (Adjusted)],"&lt;"&amp;T$26,Table2[Calculated Location],"*"&amp;$D18&amp;"*")</f>
        <v>#DIV/0!</v>
      </c>
      <c r="T18" s="164" t="e">
        <f ca="1">COUNTIFS(Table2[Level of Review Required],"&lt;&gt;*further*",Table2[Level of Review Required],"&lt;&gt;",Table2[Date Notified (Adjusted)],"&gt;="&amp;T$26,Table2[Date Notified (Adjusted)],"&lt;"&amp;U$26,Table2[Date Review Started],"",Table2[Calculated Location],"*"&amp;$D18&amp;"*")/COUNTIFS(Table2[Level of Review Required],"&lt;&gt;*further*",Table2[Level of Review Required],"&lt;&gt;",Table2[Date Notified (Adjusted)],"&gt;="&amp;T$26,Table2[Date Notified (Adjusted)],"&lt;"&amp;U$26,Table2[Calculated Location],"*"&amp;$D18&amp;"*")</f>
        <v>#DIV/0!</v>
      </c>
      <c r="U18" s="161"/>
      <c r="V18" s="161"/>
      <c r="W18" s="228">
        <f ca="1">COUNTIFS(Table2[Level of Review Required],"&lt;&gt;*further*",Table2[Level of Review Required],"&lt;&gt;",Table2[Date Notified (Adjusted)],"&gt;="&amp;E$26,Table2[Date Notified (Adjusted)],"&lt;"&amp;U$26,Table2[Calculated Location],"*"&amp;$D18&amp;"*",Table2[Date Review Started],"")</f>
        <v>0</v>
      </c>
      <c r="X18" s="229" t="e">
        <f t="shared" ca="1" si="3"/>
        <v>#DIV/0!</v>
      </c>
      <c r="Y18" s="237">
        <f ca="1">COUNTIFS(Table2[Level of Review Required],"&lt;&gt;*further*",Table2[Level of Review Required],"&lt;&gt;",Table2[Date Notified (Adjusted)],"&gt;="&amp;E$26,Table2[Date Notified (Adjusted)],"&lt;"&amp;U$26,Table2[Calculated Location],"*"&amp;$D18&amp;"*")</f>
        <v>0</v>
      </c>
    </row>
    <row r="19" spans="2:29" x14ac:dyDescent="0.25">
      <c r="B19" s="222" t="s">
        <v>112</v>
      </c>
      <c r="C19" s="161"/>
      <c r="D19" s="162" t="s">
        <v>131</v>
      </c>
      <c r="E19" s="163" t="e">
        <f ca="1">COUNTIFS(Table2[Level of Review Required],"&lt;&gt;*further*",Table2[Level of Review Required],"&lt;&gt;",Table2[Date Notified (Adjusted)],"&gt;="&amp;E$26,Table2[Date Notified (Adjusted)],"&lt;"&amp;F$26,Table2[Date Review Started],"",Table2[Calculated Location],"*"&amp;$D19&amp;"*")/COUNTIFS(Table2[Level of Review Required],"&lt;&gt;*further*",Table2[Level of Review Required],"&lt;&gt;",Table2[Date Notified (Adjusted)],"&gt;="&amp;E$26,Table2[Date Notified (Adjusted)],"&lt;"&amp;F$26,Table2[Calculated Location],"*"&amp;$D19&amp;"*")</f>
        <v>#DIV/0!</v>
      </c>
      <c r="F19" s="164" t="e">
        <f ca="1">COUNTIFS(Table2[Level of Review Required],"&lt;&gt;*further*",Table2[Level of Review Required],"&lt;&gt;",Table2[Date Notified (Adjusted)],"&gt;="&amp;F$26,Table2[Date Notified (Adjusted)],"&lt;"&amp;G$26,Table2[Date Review Started],"",Table2[Calculated Location],"*"&amp;$D19&amp;"*")/COUNTIFS(Table2[Level of Review Required],"&lt;&gt;*further*",Table2[Level of Review Required],"&lt;&gt;",Table2[Date Notified (Adjusted)],"&gt;="&amp;F$26,Table2[Date Notified (Adjusted)],"&lt;"&amp;G$26,Table2[Calculated Location],"*"&amp;$D19&amp;"*")</f>
        <v>#DIV/0!</v>
      </c>
      <c r="G19" s="164" t="e">
        <f ca="1">COUNTIFS(Table2[Level of Review Required],"&lt;&gt;*further*",Table2[Level of Review Required],"&lt;&gt;",Table2[Date Notified (Adjusted)],"&gt;="&amp;G$26,Table2[Date Notified (Adjusted)],"&lt;"&amp;H$26,Table2[Date Review Started],"",Table2[Calculated Location],"*"&amp;$D19&amp;"*")/COUNTIFS(Table2[Level of Review Required],"&lt;&gt;*further*",Table2[Level of Review Required],"&lt;&gt;",Table2[Date Notified (Adjusted)],"&gt;="&amp;G$26,Table2[Date Notified (Adjusted)],"&lt;"&amp;H$26,Table2[Calculated Location],"*"&amp;$D19&amp;"*")</f>
        <v>#DIV/0!</v>
      </c>
      <c r="H19" s="164" t="e">
        <f ca="1">COUNTIFS(Table2[Level of Review Required],"&lt;&gt;*further*",Table2[Level of Review Required],"&lt;&gt;",Table2[Date Notified (Adjusted)],"&gt;="&amp;H$26,Table2[Date Notified (Adjusted)],"&lt;"&amp;I$26,Table2[Date Review Started],"",Table2[Calculated Location],"*"&amp;$D19&amp;"*")/COUNTIFS(Table2[Level of Review Required],"&lt;&gt;*further*",Table2[Level of Review Required],"&lt;&gt;",Table2[Date Notified (Adjusted)],"&gt;="&amp;H$26,Table2[Date Notified (Adjusted)],"&lt;"&amp;I$26,Table2[Calculated Location],"*"&amp;$D19&amp;"*")</f>
        <v>#DIV/0!</v>
      </c>
      <c r="I19" s="164" t="e">
        <f ca="1">COUNTIFS(Table2[Level of Review Required],"&lt;&gt;*further*",Table2[Level of Review Required],"&lt;&gt;",Table2[Date Notified (Adjusted)],"&gt;="&amp;I$26,Table2[Date Notified (Adjusted)],"&lt;"&amp;J$26,Table2[Date Review Started],"",Table2[Calculated Location],"*"&amp;$D19&amp;"*")/COUNTIFS(Table2[Level of Review Required],"&lt;&gt;*further*",Table2[Level of Review Required],"&lt;&gt;",Table2[Date Notified (Adjusted)],"&gt;="&amp;I$26,Table2[Date Notified (Adjusted)],"&lt;"&amp;J$26,Table2[Calculated Location],"*"&amp;$D19&amp;"*")</f>
        <v>#DIV/0!</v>
      </c>
      <c r="J19" s="164" t="e">
        <f ca="1">COUNTIFS(Table2[Level of Review Required],"&lt;&gt;*further*",Table2[Level of Review Required],"&lt;&gt;",Table2[Date Notified (Adjusted)],"&gt;="&amp;J$26,Table2[Date Notified (Adjusted)],"&lt;"&amp;K$26,Table2[Date Review Started],"",Table2[Calculated Location],"*"&amp;$D19&amp;"*")/COUNTIFS(Table2[Level of Review Required],"&lt;&gt;*further*",Table2[Level of Review Required],"&lt;&gt;",Table2[Date Notified (Adjusted)],"&gt;="&amp;J$26,Table2[Date Notified (Adjusted)],"&lt;"&amp;K$26,Table2[Calculated Location],"*"&amp;$D19&amp;"*")</f>
        <v>#DIV/0!</v>
      </c>
      <c r="K19" s="164" t="e">
        <f ca="1">COUNTIFS(Table2[Level of Review Required],"&lt;&gt;*further*",Table2[Level of Review Required],"&lt;&gt;",Table2[Date Notified (Adjusted)],"&gt;="&amp;K$26,Table2[Date Notified (Adjusted)],"&lt;"&amp;L$26,Table2[Date Review Started],"",Table2[Calculated Location],"*"&amp;$D19&amp;"*")/COUNTIFS(Table2[Level of Review Required],"&lt;&gt;*further*",Table2[Level of Review Required],"&lt;&gt;",Table2[Date Notified (Adjusted)],"&gt;="&amp;K$26,Table2[Date Notified (Adjusted)],"&lt;"&amp;L$26,Table2[Calculated Location],"*"&amp;$D19&amp;"*")</f>
        <v>#DIV/0!</v>
      </c>
      <c r="L19" s="164" t="e">
        <f ca="1">COUNTIFS(Table2[Level of Review Required],"&lt;&gt;*further*",Table2[Level of Review Required],"&lt;&gt;",Table2[Date Notified (Adjusted)],"&gt;="&amp;L$26,Table2[Date Notified (Adjusted)],"&lt;"&amp;M$26,Table2[Date Review Started],"",Table2[Calculated Location],"*"&amp;$D19&amp;"*")/COUNTIFS(Table2[Level of Review Required],"&lt;&gt;*further*",Table2[Level of Review Required],"&lt;&gt;",Table2[Date Notified (Adjusted)],"&gt;="&amp;L$26,Table2[Date Notified (Adjusted)],"&lt;"&amp;M$26,Table2[Calculated Location],"*"&amp;$D19&amp;"*")</f>
        <v>#DIV/0!</v>
      </c>
      <c r="M19" s="164" t="e">
        <f ca="1">COUNTIFS(Table2[Level of Review Required],"&lt;&gt;*further*",Table2[Level of Review Required],"&lt;&gt;",Table2[Date Notified (Adjusted)],"&gt;="&amp;M$26,Table2[Date Notified (Adjusted)],"&lt;"&amp;N$26,Table2[Date Review Started],"",Table2[Calculated Location],"*"&amp;$D19&amp;"*")/COUNTIFS(Table2[Level of Review Required],"&lt;&gt;*further*",Table2[Level of Review Required],"&lt;&gt;",Table2[Date Notified (Adjusted)],"&gt;="&amp;M$26,Table2[Date Notified (Adjusted)],"&lt;"&amp;N$26,Table2[Calculated Location],"*"&amp;$D19&amp;"*")</f>
        <v>#DIV/0!</v>
      </c>
      <c r="N19" s="164" t="e">
        <f ca="1">COUNTIFS(Table2[Level of Review Required],"&lt;&gt;*further*",Table2[Level of Review Required],"&lt;&gt;",Table2[Date Notified (Adjusted)],"&gt;="&amp;N$26,Table2[Date Notified (Adjusted)],"&lt;"&amp;O$26,Table2[Date Review Started],"",Table2[Calculated Location],"*"&amp;$D19&amp;"*")/COUNTIFS(Table2[Level of Review Required],"&lt;&gt;*further*",Table2[Level of Review Required],"&lt;&gt;",Table2[Date Notified (Adjusted)],"&gt;="&amp;N$26,Table2[Date Notified (Adjusted)],"&lt;"&amp;O$26,Table2[Calculated Location],"*"&amp;$D19&amp;"*")</f>
        <v>#DIV/0!</v>
      </c>
      <c r="O19" s="164" t="e">
        <f ca="1">COUNTIFS(Table2[Level of Review Required],"&lt;&gt;*further*",Table2[Level of Review Required],"&lt;&gt;",Table2[Date Notified (Adjusted)],"&gt;="&amp;O$26,Table2[Date Notified (Adjusted)],"&lt;"&amp;P$26,Table2[Date Review Started],"",Table2[Calculated Location],"*"&amp;$D19&amp;"*")/COUNTIFS(Table2[Level of Review Required],"&lt;&gt;*further*",Table2[Level of Review Required],"&lt;&gt;",Table2[Date Notified (Adjusted)],"&gt;="&amp;O$26,Table2[Date Notified (Adjusted)],"&lt;"&amp;P$26,Table2[Calculated Location],"*"&amp;$D19&amp;"*")</f>
        <v>#DIV/0!</v>
      </c>
      <c r="P19" s="164" t="e">
        <f ca="1">COUNTIFS(Table2[Level of Review Required],"&lt;&gt;*further*",Table2[Level of Review Required],"&lt;&gt;",Table2[Date Notified (Adjusted)],"&gt;="&amp;P$26,Table2[Date Notified (Adjusted)],"&lt;"&amp;Q$26,Table2[Date Review Started],"",Table2[Calculated Location],"*"&amp;$D19&amp;"*")/COUNTIFS(Table2[Level of Review Required],"&lt;&gt;*further*",Table2[Level of Review Required],"&lt;&gt;",Table2[Date Notified (Adjusted)],"&gt;="&amp;P$26,Table2[Date Notified (Adjusted)],"&lt;"&amp;Q$26,Table2[Calculated Location],"*"&amp;$D19&amp;"*")</f>
        <v>#DIV/0!</v>
      </c>
      <c r="Q19" s="164" t="e">
        <f ca="1">COUNTIFS(Table2[Level of Review Required],"&lt;&gt;*further*",Table2[Level of Review Required],"&lt;&gt;",Table2[Date Notified (Adjusted)],"&gt;="&amp;Q$26,Table2[Date Notified (Adjusted)],"&lt;"&amp;R$26,Table2[Date Review Started],"",Table2[Calculated Location],"*"&amp;$D19&amp;"*")/COUNTIFS(Table2[Level of Review Required],"&lt;&gt;*further*",Table2[Level of Review Required],"&lt;&gt;",Table2[Date Notified (Adjusted)],"&gt;="&amp;Q$26,Table2[Date Notified (Adjusted)],"&lt;"&amp;R$26,Table2[Calculated Location],"*"&amp;$D19&amp;"*")</f>
        <v>#DIV/0!</v>
      </c>
      <c r="R19" s="164" t="e">
        <f ca="1">COUNTIFS(Table2[Level of Review Required],"&lt;&gt;*further*",Table2[Level of Review Required],"&lt;&gt;",Table2[Date Notified (Adjusted)],"&gt;="&amp;R$26,Table2[Date Notified (Adjusted)],"&lt;"&amp;S$26,Table2[Date Review Started],"",Table2[Calculated Location],"*"&amp;$D19&amp;"*")/COUNTIFS(Table2[Level of Review Required],"&lt;&gt;*further*",Table2[Level of Review Required],"&lt;&gt;",Table2[Date Notified (Adjusted)],"&gt;="&amp;R$26,Table2[Date Notified (Adjusted)],"&lt;"&amp;S$26,Table2[Calculated Location],"*"&amp;$D19&amp;"*")</f>
        <v>#DIV/0!</v>
      </c>
      <c r="S19" s="164" t="e">
        <f ca="1">COUNTIFS(Table2[Level of Review Required],"&lt;&gt;*further*",Table2[Level of Review Required],"&lt;&gt;",Table2[Date Notified (Adjusted)],"&gt;="&amp;S$26,Table2[Date Notified (Adjusted)],"&lt;"&amp;T$26,Table2[Date Review Started],"",Table2[Calculated Location],"*"&amp;$D19&amp;"*")/COUNTIFS(Table2[Level of Review Required],"&lt;&gt;*further*",Table2[Level of Review Required],"&lt;&gt;",Table2[Date Notified (Adjusted)],"&gt;="&amp;S$26,Table2[Date Notified (Adjusted)],"&lt;"&amp;T$26,Table2[Calculated Location],"*"&amp;$D19&amp;"*")</f>
        <v>#DIV/0!</v>
      </c>
      <c r="T19" s="164" t="e">
        <f ca="1">COUNTIFS(Table2[Level of Review Required],"&lt;&gt;*further*",Table2[Level of Review Required],"&lt;&gt;",Table2[Date Notified (Adjusted)],"&gt;="&amp;T$26,Table2[Date Notified (Adjusted)],"&lt;"&amp;U$26,Table2[Date Review Started],"",Table2[Calculated Location],"*"&amp;$D19&amp;"*")/COUNTIFS(Table2[Level of Review Required],"&lt;&gt;*further*",Table2[Level of Review Required],"&lt;&gt;",Table2[Date Notified (Adjusted)],"&gt;="&amp;T$26,Table2[Date Notified (Adjusted)],"&lt;"&amp;U$26,Table2[Calculated Location],"*"&amp;$D19&amp;"*")</f>
        <v>#DIV/0!</v>
      </c>
      <c r="U19" s="161"/>
      <c r="V19" s="161"/>
      <c r="W19" s="228">
        <f ca="1">COUNTIFS(Table2[Level of Review Required],"&lt;&gt;*further*",Table2[Level of Review Required],"&lt;&gt;",Table2[Date Notified (Adjusted)],"&gt;="&amp;E$26,Table2[Date Notified (Adjusted)],"&lt;"&amp;U$26,Table2[Calculated Location],"*"&amp;$D19&amp;"*",Table2[Date Review Started],"")</f>
        <v>0</v>
      </c>
      <c r="X19" s="229" t="e">
        <f t="shared" ca="1" si="3"/>
        <v>#DIV/0!</v>
      </c>
      <c r="Y19" s="237">
        <f ca="1">COUNTIFS(Table2[Level of Review Required],"&lt;&gt;*further*",Table2[Level of Review Required],"&lt;&gt;",Table2[Date Notified (Adjusted)],"&gt;="&amp;E$26,Table2[Date Notified (Adjusted)],"&lt;"&amp;U$26,Table2[Calculated Location],"*"&amp;$D19&amp;"*")</f>
        <v>0</v>
      </c>
    </row>
    <row r="20" spans="2:29" x14ac:dyDescent="0.25">
      <c r="B20" s="222" t="s">
        <v>113</v>
      </c>
      <c r="C20" s="161"/>
      <c r="D20" s="162" t="s">
        <v>132</v>
      </c>
      <c r="E20" s="163" t="e">
        <f ca="1">COUNTIFS(Table2[Level of Review Required],"&lt;&gt;*further*",Table2[Level of Review Required],"&lt;&gt;",Table2[Date Notified (Adjusted)],"&gt;="&amp;E$26,Table2[Date Notified (Adjusted)],"&lt;"&amp;F$26,Table2[Date Review Started],"",Table2[Calculated Location],"*"&amp;$D20&amp;"*")/COUNTIFS(Table2[Level of Review Required],"&lt;&gt;*further*",Table2[Level of Review Required],"&lt;&gt;",Table2[Date Notified (Adjusted)],"&gt;="&amp;E$26,Table2[Date Notified (Adjusted)],"&lt;"&amp;F$26,Table2[Calculated Location],"*"&amp;$D20&amp;"*")</f>
        <v>#DIV/0!</v>
      </c>
      <c r="F20" s="164" t="e">
        <f ca="1">COUNTIFS(Table2[Level of Review Required],"&lt;&gt;*further*",Table2[Level of Review Required],"&lt;&gt;",Table2[Date Notified (Adjusted)],"&gt;="&amp;F$26,Table2[Date Notified (Adjusted)],"&lt;"&amp;G$26,Table2[Date Review Started],"",Table2[Calculated Location],"*"&amp;$D20&amp;"*")/COUNTIFS(Table2[Level of Review Required],"&lt;&gt;*further*",Table2[Level of Review Required],"&lt;&gt;",Table2[Date Notified (Adjusted)],"&gt;="&amp;F$26,Table2[Date Notified (Adjusted)],"&lt;"&amp;G$26,Table2[Calculated Location],"*"&amp;$D20&amp;"*")</f>
        <v>#DIV/0!</v>
      </c>
      <c r="G20" s="164" t="e">
        <f ca="1">COUNTIFS(Table2[Level of Review Required],"&lt;&gt;*further*",Table2[Level of Review Required],"&lt;&gt;",Table2[Date Notified (Adjusted)],"&gt;="&amp;G$26,Table2[Date Notified (Adjusted)],"&lt;"&amp;H$26,Table2[Date Review Started],"",Table2[Calculated Location],"*"&amp;$D20&amp;"*")/COUNTIFS(Table2[Level of Review Required],"&lt;&gt;*further*",Table2[Level of Review Required],"&lt;&gt;",Table2[Date Notified (Adjusted)],"&gt;="&amp;G$26,Table2[Date Notified (Adjusted)],"&lt;"&amp;H$26,Table2[Calculated Location],"*"&amp;$D20&amp;"*")</f>
        <v>#DIV/0!</v>
      </c>
      <c r="H20" s="164" t="e">
        <f ca="1">COUNTIFS(Table2[Level of Review Required],"&lt;&gt;*further*",Table2[Level of Review Required],"&lt;&gt;",Table2[Date Notified (Adjusted)],"&gt;="&amp;H$26,Table2[Date Notified (Adjusted)],"&lt;"&amp;I$26,Table2[Date Review Started],"",Table2[Calculated Location],"*"&amp;$D20&amp;"*")/COUNTIFS(Table2[Level of Review Required],"&lt;&gt;*further*",Table2[Level of Review Required],"&lt;&gt;",Table2[Date Notified (Adjusted)],"&gt;="&amp;H$26,Table2[Date Notified (Adjusted)],"&lt;"&amp;I$26,Table2[Calculated Location],"*"&amp;$D20&amp;"*")</f>
        <v>#DIV/0!</v>
      </c>
      <c r="I20" s="164" t="e">
        <f ca="1">COUNTIFS(Table2[Level of Review Required],"&lt;&gt;*further*",Table2[Level of Review Required],"&lt;&gt;",Table2[Date Notified (Adjusted)],"&gt;="&amp;I$26,Table2[Date Notified (Adjusted)],"&lt;"&amp;J$26,Table2[Date Review Started],"",Table2[Calculated Location],"*"&amp;$D20&amp;"*")/COUNTIFS(Table2[Level of Review Required],"&lt;&gt;*further*",Table2[Level of Review Required],"&lt;&gt;",Table2[Date Notified (Adjusted)],"&gt;="&amp;I$26,Table2[Date Notified (Adjusted)],"&lt;"&amp;J$26,Table2[Calculated Location],"*"&amp;$D20&amp;"*")</f>
        <v>#DIV/0!</v>
      </c>
      <c r="J20" s="164" t="e">
        <f ca="1">COUNTIFS(Table2[Level of Review Required],"&lt;&gt;*further*",Table2[Level of Review Required],"&lt;&gt;",Table2[Date Notified (Adjusted)],"&gt;="&amp;J$26,Table2[Date Notified (Adjusted)],"&lt;"&amp;K$26,Table2[Date Review Started],"",Table2[Calculated Location],"*"&amp;$D20&amp;"*")/COUNTIFS(Table2[Level of Review Required],"&lt;&gt;*further*",Table2[Level of Review Required],"&lt;&gt;",Table2[Date Notified (Adjusted)],"&gt;="&amp;J$26,Table2[Date Notified (Adjusted)],"&lt;"&amp;K$26,Table2[Calculated Location],"*"&amp;$D20&amp;"*")</f>
        <v>#DIV/0!</v>
      </c>
      <c r="K20" s="164" t="e">
        <f ca="1">COUNTIFS(Table2[Level of Review Required],"&lt;&gt;*further*",Table2[Level of Review Required],"&lt;&gt;",Table2[Date Notified (Adjusted)],"&gt;="&amp;K$26,Table2[Date Notified (Adjusted)],"&lt;"&amp;L$26,Table2[Date Review Started],"",Table2[Calculated Location],"*"&amp;$D20&amp;"*")/COUNTIFS(Table2[Level of Review Required],"&lt;&gt;*further*",Table2[Level of Review Required],"&lt;&gt;",Table2[Date Notified (Adjusted)],"&gt;="&amp;K$26,Table2[Date Notified (Adjusted)],"&lt;"&amp;L$26,Table2[Calculated Location],"*"&amp;$D20&amp;"*")</f>
        <v>#DIV/0!</v>
      </c>
      <c r="L20" s="164" t="e">
        <f ca="1">COUNTIFS(Table2[Level of Review Required],"&lt;&gt;*further*",Table2[Level of Review Required],"&lt;&gt;",Table2[Date Notified (Adjusted)],"&gt;="&amp;L$26,Table2[Date Notified (Adjusted)],"&lt;"&amp;M$26,Table2[Date Review Started],"",Table2[Calculated Location],"*"&amp;$D20&amp;"*")/COUNTIFS(Table2[Level of Review Required],"&lt;&gt;*further*",Table2[Level of Review Required],"&lt;&gt;",Table2[Date Notified (Adjusted)],"&gt;="&amp;L$26,Table2[Date Notified (Adjusted)],"&lt;"&amp;M$26,Table2[Calculated Location],"*"&amp;$D20&amp;"*")</f>
        <v>#DIV/0!</v>
      </c>
      <c r="M20" s="164" t="e">
        <f ca="1">COUNTIFS(Table2[Level of Review Required],"&lt;&gt;*further*",Table2[Level of Review Required],"&lt;&gt;",Table2[Date Notified (Adjusted)],"&gt;="&amp;M$26,Table2[Date Notified (Adjusted)],"&lt;"&amp;N$26,Table2[Date Review Started],"",Table2[Calculated Location],"*"&amp;$D20&amp;"*")/COUNTIFS(Table2[Level of Review Required],"&lt;&gt;*further*",Table2[Level of Review Required],"&lt;&gt;",Table2[Date Notified (Adjusted)],"&gt;="&amp;M$26,Table2[Date Notified (Adjusted)],"&lt;"&amp;N$26,Table2[Calculated Location],"*"&amp;$D20&amp;"*")</f>
        <v>#DIV/0!</v>
      </c>
      <c r="N20" s="164" t="e">
        <f ca="1">COUNTIFS(Table2[Level of Review Required],"&lt;&gt;*further*",Table2[Level of Review Required],"&lt;&gt;",Table2[Date Notified (Adjusted)],"&gt;="&amp;N$26,Table2[Date Notified (Adjusted)],"&lt;"&amp;O$26,Table2[Date Review Started],"",Table2[Calculated Location],"*"&amp;$D20&amp;"*")/COUNTIFS(Table2[Level of Review Required],"&lt;&gt;*further*",Table2[Level of Review Required],"&lt;&gt;",Table2[Date Notified (Adjusted)],"&gt;="&amp;N$26,Table2[Date Notified (Adjusted)],"&lt;"&amp;O$26,Table2[Calculated Location],"*"&amp;$D20&amp;"*")</f>
        <v>#DIV/0!</v>
      </c>
      <c r="O20" s="164" t="e">
        <f ca="1">COUNTIFS(Table2[Level of Review Required],"&lt;&gt;*further*",Table2[Level of Review Required],"&lt;&gt;",Table2[Date Notified (Adjusted)],"&gt;="&amp;O$26,Table2[Date Notified (Adjusted)],"&lt;"&amp;P$26,Table2[Date Review Started],"",Table2[Calculated Location],"*"&amp;$D20&amp;"*")/COUNTIFS(Table2[Level of Review Required],"&lt;&gt;*further*",Table2[Level of Review Required],"&lt;&gt;",Table2[Date Notified (Adjusted)],"&gt;="&amp;O$26,Table2[Date Notified (Adjusted)],"&lt;"&amp;P$26,Table2[Calculated Location],"*"&amp;$D20&amp;"*")</f>
        <v>#DIV/0!</v>
      </c>
      <c r="P20" s="164" t="e">
        <f ca="1">COUNTIFS(Table2[Level of Review Required],"&lt;&gt;*further*",Table2[Level of Review Required],"&lt;&gt;",Table2[Date Notified (Adjusted)],"&gt;="&amp;P$26,Table2[Date Notified (Adjusted)],"&lt;"&amp;Q$26,Table2[Date Review Started],"",Table2[Calculated Location],"*"&amp;$D20&amp;"*")/COUNTIFS(Table2[Level of Review Required],"&lt;&gt;*further*",Table2[Level of Review Required],"&lt;&gt;",Table2[Date Notified (Adjusted)],"&gt;="&amp;P$26,Table2[Date Notified (Adjusted)],"&lt;"&amp;Q$26,Table2[Calculated Location],"*"&amp;$D20&amp;"*")</f>
        <v>#DIV/0!</v>
      </c>
      <c r="Q20" s="164" t="e">
        <f ca="1">COUNTIFS(Table2[Level of Review Required],"&lt;&gt;*further*",Table2[Level of Review Required],"&lt;&gt;",Table2[Date Notified (Adjusted)],"&gt;="&amp;Q$26,Table2[Date Notified (Adjusted)],"&lt;"&amp;R$26,Table2[Date Review Started],"",Table2[Calculated Location],"*"&amp;$D20&amp;"*")/COUNTIFS(Table2[Level of Review Required],"&lt;&gt;*further*",Table2[Level of Review Required],"&lt;&gt;",Table2[Date Notified (Adjusted)],"&gt;="&amp;Q$26,Table2[Date Notified (Adjusted)],"&lt;"&amp;R$26,Table2[Calculated Location],"*"&amp;$D20&amp;"*")</f>
        <v>#DIV/0!</v>
      </c>
      <c r="R20" s="164" t="e">
        <f ca="1">COUNTIFS(Table2[Level of Review Required],"&lt;&gt;*further*",Table2[Level of Review Required],"&lt;&gt;",Table2[Date Notified (Adjusted)],"&gt;="&amp;R$26,Table2[Date Notified (Adjusted)],"&lt;"&amp;S$26,Table2[Date Review Started],"",Table2[Calculated Location],"*"&amp;$D20&amp;"*")/COUNTIFS(Table2[Level of Review Required],"&lt;&gt;*further*",Table2[Level of Review Required],"&lt;&gt;",Table2[Date Notified (Adjusted)],"&gt;="&amp;R$26,Table2[Date Notified (Adjusted)],"&lt;"&amp;S$26,Table2[Calculated Location],"*"&amp;$D20&amp;"*")</f>
        <v>#DIV/0!</v>
      </c>
      <c r="S20" s="164" t="e">
        <f ca="1">COUNTIFS(Table2[Level of Review Required],"&lt;&gt;*further*",Table2[Level of Review Required],"&lt;&gt;",Table2[Date Notified (Adjusted)],"&gt;="&amp;S$26,Table2[Date Notified (Adjusted)],"&lt;"&amp;T$26,Table2[Date Review Started],"",Table2[Calculated Location],"*"&amp;$D20&amp;"*")/COUNTIFS(Table2[Level of Review Required],"&lt;&gt;*further*",Table2[Level of Review Required],"&lt;&gt;",Table2[Date Notified (Adjusted)],"&gt;="&amp;S$26,Table2[Date Notified (Adjusted)],"&lt;"&amp;T$26,Table2[Calculated Location],"*"&amp;$D20&amp;"*")</f>
        <v>#DIV/0!</v>
      </c>
      <c r="T20" s="164" t="e">
        <f ca="1">COUNTIFS(Table2[Level of Review Required],"&lt;&gt;*further*",Table2[Level of Review Required],"&lt;&gt;",Table2[Date Notified (Adjusted)],"&gt;="&amp;T$26,Table2[Date Notified (Adjusted)],"&lt;"&amp;U$26,Table2[Date Review Started],"",Table2[Calculated Location],"*"&amp;$D20&amp;"*")/COUNTIFS(Table2[Level of Review Required],"&lt;&gt;*further*",Table2[Level of Review Required],"&lt;&gt;",Table2[Date Notified (Adjusted)],"&gt;="&amp;T$26,Table2[Date Notified (Adjusted)],"&lt;"&amp;U$26,Table2[Calculated Location],"*"&amp;$D20&amp;"*")</f>
        <v>#DIV/0!</v>
      </c>
      <c r="U20" s="161"/>
      <c r="V20" s="161"/>
      <c r="W20" s="228">
        <f ca="1">COUNTIFS(Table2[Level of Review Required],"&lt;&gt;*further*",Table2[Level of Review Required],"&lt;&gt;",Table2[Date Notified (Adjusted)],"&gt;="&amp;E$26,Table2[Date Notified (Adjusted)],"&lt;"&amp;U$26,Table2[Calculated Location],"*"&amp;$D20&amp;"*",Table2[Date Review Started],"")</f>
        <v>0</v>
      </c>
      <c r="X20" s="229" t="e">
        <f t="shared" ca="1" si="3"/>
        <v>#DIV/0!</v>
      </c>
      <c r="Y20" s="237">
        <f ca="1">COUNTIFS(Table2[Level of Review Required],"&lt;&gt;*further*",Table2[Level of Review Required],"&lt;&gt;",Table2[Date Notified (Adjusted)],"&gt;="&amp;E$26,Table2[Date Notified (Adjusted)],"&lt;"&amp;U$26,Table2[Calculated Location],"*"&amp;$D20&amp;"*")</f>
        <v>0</v>
      </c>
    </row>
    <row r="21" spans="2:29" x14ac:dyDescent="0.25">
      <c r="B21" s="224" t="s">
        <v>80</v>
      </c>
      <c r="C21" s="166"/>
      <c r="D21" s="171" t="s">
        <v>45</v>
      </c>
      <c r="E21" s="168" t="e">
        <f ca="1">COUNTIFS(Table2[Level of Review Required],"&lt;&gt;*further*",Table2[Level of Review Required],"&lt;&gt;",Table2[Date Notified (Adjusted)],"&gt;="&amp;E$26,Table2[Date Notified (Adjusted)],"&lt;"&amp;F$26,Table2[Date Review Started],"",Table2[Calculated Location],"*"&amp;$D21&amp;"*")/COUNTIFS(Table2[Level of Review Required],"&lt;&gt;*further*",Table2[Level of Review Required],"&lt;&gt;",Table2[Date Notified (Adjusted)],"&gt;="&amp;E$26,Table2[Date Notified (Adjusted)],"&lt;"&amp;F$26,Table2[Calculated Location],"*"&amp;$D21&amp;"*")</f>
        <v>#DIV/0!</v>
      </c>
      <c r="F21" s="169" t="e">
        <f ca="1">COUNTIFS(Table2[Level of Review Required],"&lt;&gt;*further*",Table2[Level of Review Required],"&lt;&gt;",Table2[Date Notified (Adjusted)],"&gt;="&amp;F$26,Table2[Date Notified (Adjusted)],"&lt;"&amp;G$26,Table2[Date Review Started],"",Table2[Calculated Location],"*"&amp;$D21&amp;"*")/COUNTIFS(Table2[Level of Review Required],"&lt;&gt;*further*",Table2[Level of Review Required],"&lt;&gt;",Table2[Date Notified (Adjusted)],"&gt;="&amp;F$26,Table2[Date Notified (Adjusted)],"&lt;"&amp;G$26,Table2[Calculated Location],"*"&amp;$D21&amp;"*")</f>
        <v>#DIV/0!</v>
      </c>
      <c r="G21" s="169" t="e">
        <f ca="1">COUNTIFS(Table2[Level of Review Required],"&lt;&gt;*further*",Table2[Level of Review Required],"&lt;&gt;",Table2[Date Notified (Adjusted)],"&gt;="&amp;G$26,Table2[Date Notified (Adjusted)],"&lt;"&amp;H$26,Table2[Date Review Started],"",Table2[Calculated Location],"*"&amp;$D21&amp;"*")/COUNTIFS(Table2[Level of Review Required],"&lt;&gt;*further*",Table2[Level of Review Required],"&lt;&gt;",Table2[Date Notified (Adjusted)],"&gt;="&amp;G$26,Table2[Date Notified (Adjusted)],"&lt;"&amp;H$26,Table2[Calculated Location],"*"&amp;$D21&amp;"*")</f>
        <v>#DIV/0!</v>
      </c>
      <c r="H21" s="169" t="e">
        <f ca="1">COUNTIFS(Table2[Level of Review Required],"&lt;&gt;*further*",Table2[Level of Review Required],"&lt;&gt;",Table2[Date Notified (Adjusted)],"&gt;="&amp;H$26,Table2[Date Notified (Adjusted)],"&lt;"&amp;I$26,Table2[Date Review Started],"",Table2[Calculated Location],"*"&amp;$D21&amp;"*")/COUNTIFS(Table2[Level of Review Required],"&lt;&gt;*further*",Table2[Level of Review Required],"&lt;&gt;",Table2[Date Notified (Adjusted)],"&gt;="&amp;H$26,Table2[Date Notified (Adjusted)],"&lt;"&amp;I$26,Table2[Calculated Location],"*"&amp;$D21&amp;"*")</f>
        <v>#DIV/0!</v>
      </c>
      <c r="I21" s="169" t="e">
        <f ca="1">COUNTIFS(Table2[Level of Review Required],"&lt;&gt;*further*",Table2[Level of Review Required],"&lt;&gt;",Table2[Date Notified (Adjusted)],"&gt;="&amp;I$26,Table2[Date Notified (Adjusted)],"&lt;"&amp;J$26,Table2[Date Review Started],"",Table2[Calculated Location],"*"&amp;$D21&amp;"*")/COUNTIFS(Table2[Level of Review Required],"&lt;&gt;*further*",Table2[Level of Review Required],"&lt;&gt;",Table2[Date Notified (Adjusted)],"&gt;="&amp;I$26,Table2[Date Notified (Adjusted)],"&lt;"&amp;J$26,Table2[Calculated Location],"*"&amp;$D21&amp;"*")</f>
        <v>#DIV/0!</v>
      </c>
      <c r="J21" s="169" t="e">
        <f ca="1">COUNTIFS(Table2[Level of Review Required],"&lt;&gt;*further*",Table2[Level of Review Required],"&lt;&gt;",Table2[Date Notified (Adjusted)],"&gt;="&amp;J$26,Table2[Date Notified (Adjusted)],"&lt;"&amp;K$26,Table2[Date Review Started],"",Table2[Calculated Location],"*"&amp;$D21&amp;"*")/COUNTIFS(Table2[Level of Review Required],"&lt;&gt;*further*",Table2[Level of Review Required],"&lt;&gt;",Table2[Date Notified (Adjusted)],"&gt;="&amp;J$26,Table2[Date Notified (Adjusted)],"&lt;"&amp;K$26,Table2[Calculated Location],"*"&amp;$D21&amp;"*")</f>
        <v>#DIV/0!</v>
      </c>
      <c r="K21" s="169" t="e">
        <f ca="1">COUNTIFS(Table2[Level of Review Required],"&lt;&gt;*further*",Table2[Level of Review Required],"&lt;&gt;",Table2[Date Notified (Adjusted)],"&gt;="&amp;K$26,Table2[Date Notified (Adjusted)],"&lt;"&amp;L$26,Table2[Date Review Started],"",Table2[Calculated Location],"*"&amp;$D21&amp;"*")/COUNTIFS(Table2[Level of Review Required],"&lt;&gt;*further*",Table2[Level of Review Required],"&lt;&gt;",Table2[Date Notified (Adjusted)],"&gt;="&amp;K$26,Table2[Date Notified (Adjusted)],"&lt;"&amp;L$26,Table2[Calculated Location],"*"&amp;$D21&amp;"*")</f>
        <v>#DIV/0!</v>
      </c>
      <c r="L21" s="169" t="e">
        <f ca="1">COUNTIFS(Table2[Level of Review Required],"&lt;&gt;*further*",Table2[Level of Review Required],"&lt;&gt;",Table2[Date Notified (Adjusted)],"&gt;="&amp;L$26,Table2[Date Notified (Adjusted)],"&lt;"&amp;M$26,Table2[Date Review Started],"",Table2[Calculated Location],"*"&amp;$D21&amp;"*")/COUNTIFS(Table2[Level of Review Required],"&lt;&gt;*further*",Table2[Level of Review Required],"&lt;&gt;",Table2[Date Notified (Adjusted)],"&gt;="&amp;L$26,Table2[Date Notified (Adjusted)],"&lt;"&amp;M$26,Table2[Calculated Location],"*"&amp;$D21&amp;"*")</f>
        <v>#DIV/0!</v>
      </c>
      <c r="M21" s="169" t="e">
        <f ca="1">COUNTIFS(Table2[Level of Review Required],"&lt;&gt;*further*",Table2[Level of Review Required],"&lt;&gt;",Table2[Date Notified (Adjusted)],"&gt;="&amp;M$26,Table2[Date Notified (Adjusted)],"&lt;"&amp;N$26,Table2[Date Review Started],"",Table2[Calculated Location],"*"&amp;$D21&amp;"*")/COUNTIFS(Table2[Level of Review Required],"&lt;&gt;*further*",Table2[Level of Review Required],"&lt;&gt;",Table2[Date Notified (Adjusted)],"&gt;="&amp;M$26,Table2[Date Notified (Adjusted)],"&lt;"&amp;N$26,Table2[Calculated Location],"*"&amp;$D21&amp;"*")</f>
        <v>#DIV/0!</v>
      </c>
      <c r="N21" s="169" t="e">
        <f ca="1">COUNTIFS(Table2[Level of Review Required],"&lt;&gt;*further*",Table2[Level of Review Required],"&lt;&gt;",Table2[Date Notified (Adjusted)],"&gt;="&amp;N$26,Table2[Date Notified (Adjusted)],"&lt;"&amp;O$26,Table2[Date Review Started],"",Table2[Calculated Location],"*"&amp;$D21&amp;"*")/COUNTIFS(Table2[Level of Review Required],"&lt;&gt;*further*",Table2[Level of Review Required],"&lt;&gt;",Table2[Date Notified (Adjusted)],"&gt;="&amp;N$26,Table2[Date Notified (Adjusted)],"&lt;"&amp;O$26,Table2[Calculated Location],"*"&amp;$D21&amp;"*")</f>
        <v>#DIV/0!</v>
      </c>
      <c r="O21" s="169" t="e">
        <f ca="1">COUNTIFS(Table2[Level of Review Required],"&lt;&gt;*further*",Table2[Level of Review Required],"&lt;&gt;",Table2[Date Notified (Adjusted)],"&gt;="&amp;O$26,Table2[Date Notified (Adjusted)],"&lt;"&amp;P$26,Table2[Date Review Started],"",Table2[Calculated Location],"*"&amp;$D21&amp;"*")/COUNTIFS(Table2[Level of Review Required],"&lt;&gt;*further*",Table2[Level of Review Required],"&lt;&gt;",Table2[Date Notified (Adjusted)],"&gt;="&amp;O$26,Table2[Date Notified (Adjusted)],"&lt;"&amp;P$26,Table2[Calculated Location],"*"&amp;$D21&amp;"*")</f>
        <v>#DIV/0!</v>
      </c>
      <c r="P21" s="169" t="e">
        <f ca="1">COUNTIFS(Table2[Level of Review Required],"&lt;&gt;*further*",Table2[Level of Review Required],"&lt;&gt;",Table2[Date Notified (Adjusted)],"&gt;="&amp;P$26,Table2[Date Notified (Adjusted)],"&lt;"&amp;Q$26,Table2[Date Review Started],"",Table2[Calculated Location],"*"&amp;$D21&amp;"*")/COUNTIFS(Table2[Level of Review Required],"&lt;&gt;*further*",Table2[Level of Review Required],"&lt;&gt;",Table2[Date Notified (Adjusted)],"&gt;="&amp;P$26,Table2[Date Notified (Adjusted)],"&lt;"&amp;Q$26,Table2[Calculated Location],"*"&amp;$D21&amp;"*")</f>
        <v>#DIV/0!</v>
      </c>
      <c r="Q21" s="169" t="e">
        <f ca="1">COUNTIFS(Table2[Level of Review Required],"&lt;&gt;*further*",Table2[Level of Review Required],"&lt;&gt;",Table2[Date Notified (Adjusted)],"&gt;="&amp;Q$26,Table2[Date Notified (Adjusted)],"&lt;"&amp;R$26,Table2[Date Review Started],"",Table2[Calculated Location],"*"&amp;$D21&amp;"*")/COUNTIFS(Table2[Level of Review Required],"&lt;&gt;*further*",Table2[Level of Review Required],"&lt;&gt;",Table2[Date Notified (Adjusted)],"&gt;="&amp;Q$26,Table2[Date Notified (Adjusted)],"&lt;"&amp;R$26,Table2[Calculated Location],"*"&amp;$D21&amp;"*")</f>
        <v>#DIV/0!</v>
      </c>
      <c r="R21" s="169" t="e">
        <f ca="1">COUNTIFS(Table2[Level of Review Required],"&lt;&gt;*further*",Table2[Level of Review Required],"&lt;&gt;",Table2[Date Notified (Adjusted)],"&gt;="&amp;R$26,Table2[Date Notified (Adjusted)],"&lt;"&amp;S$26,Table2[Date Review Started],"",Table2[Calculated Location],"*"&amp;$D21&amp;"*")/COUNTIFS(Table2[Level of Review Required],"&lt;&gt;*further*",Table2[Level of Review Required],"&lt;&gt;",Table2[Date Notified (Adjusted)],"&gt;="&amp;R$26,Table2[Date Notified (Adjusted)],"&lt;"&amp;S$26,Table2[Calculated Location],"*"&amp;$D21&amp;"*")</f>
        <v>#DIV/0!</v>
      </c>
      <c r="S21" s="169" t="e">
        <f ca="1">COUNTIFS(Table2[Level of Review Required],"&lt;&gt;*further*",Table2[Level of Review Required],"&lt;&gt;",Table2[Date Notified (Adjusted)],"&gt;="&amp;S$26,Table2[Date Notified (Adjusted)],"&lt;"&amp;T$26,Table2[Date Review Started],"",Table2[Calculated Location],"*"&amp;$D21&amp;"*")/COUNTIFS(Table2[Level of Review Required],"&lt;&gt;*further*",Table2[Level of Review Required],"&lt;&gt;",Table2[Date Notified (Adjusted)],"&gt;="&amp;S$26,Table2[Date Notified (Adjusted)],"&lt;"&amp;T$26,Table2[Calculated Location],"*"&amp;$D21&amp;"*")</f>
        <v>#DIV/0!</v>
      </c>
      <c r="T21" s="169" t="e">
        <f ca="1">COUNTIFS(Table2[Level of Review Required],"&lt;&gt;*further*",Table2[Level of Review Required],"&lt;&gt;",Table2[Date Notified (Adjusted)],"&gt;="&amp;T$26,Table2[Date Notified (Adjusted)],"&lt;"&amp;U$26,Table2[Date Review Started],"",Table2[Calculated Location],"*"&amp;$D21&amp;"*")/COUNTIFS(Table2[Level of Review Required],"&lt;&gt;*further*",Table2[Level of Review Required],"&lt;&gt;",Table2[Date Notified (Adjusted)],"&gt;="&amp;T$26,Table2[Date Notified (Adjusted)],"&lt;"&amp;U$26,Table2[Calculated Location],"*"&amp;$D21&amp;"*")</f>
        <v>#DIV/0!</v>
      </c>
      <c r="U21" s="166"/>
      <c r="V21" s="166"/>
      <c r="W21" s="230">
        <f ca="1">COUNTIFS(Table2[Level of Review Required],"&lt;&gt;*further*",Table2[Level of Review Required],"&lt;&gt;",Table2[Date Notified (Adjusted)],"&gt;="&amp;E$26,Table2[Date Notified (Adjusted)],"&lt;"&amp;U$26,Table2[Calculated Location],"*"&amp;$D21&amp;"*",Table2[Date Review Started],"")</f>
        <v>0</v>
      </c>
      <c r="X21" s="231" t="e">
        <f t="shared" ca="1" si="3"/>
        <v>#DIV/0!</v>
      </c>
      <c r="Y21" s="238">
        <f ca="1">COUNTIFS(Table2[Level of Review Required],"&lt;&gt;*further*",Table2[Level of Review Required],"&lt;&gt;",Table2[Date Notified (Adjusted)],"&gt;="&amp;E$26,Table2[Date Notified (Adjusted)],"&lt;"&amp;U$26,Table2[Calculated Location],"*"&amp;$D21&amp;"*")</f>
        <v>0</v>
      </c>
    </row>
    <row r="22" spans="2:29"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9"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5" spans="2:29" ht="42.75" customHeight="1" thickBot="1" x14ac:dyDescent="0.35">
      <c r="E25" s="396" t="s">
        <v>494</v>
      </c>
      <c r="F25" s="396"/>
      <c r="G25" s="396"/>
      <c r="H25" s="396"/>
      <c r="I25" s="396"/>
      <c r="J25" s="396"/>
      <c r="K25" s="396"/>
      <c r="L25" s="396"/>
      <c r="M25" s="396"/>
      <c r="N25" s="396"/>
      <c r="O25" s="396"/>
      <c r="P25" s="396"/>
      <c r="Q25" s="396"/>
      <c r="R25" s="396"/>
      <c r="S25" s="396"/>
      <c r="T25" s="396"/>
      <c r="U25" s="396"/>
      <c r="V25" s="396"/>
      <c r="W25" s="396"/>
      <c r="X25" s="396"/>
    </row>
    <row r="26" spans="2:29" ht="36.75" customHeight="1" thickBot="1" x14ac:dyDescent="0.3">
      <c r="B26" s="239"/>
      <c r="C26" s="240"/>
      <c r="D26" s="241"/>
      <c r="E26" s="242">
        <f ca="1">start125</f>
        <v>44470</v>
      </c>
      <c r="F26" s="242">
        <f ca="1">DATE(YEAR(E26),MONTH(E26)+1,1)</f>
        <v>44501</v>
      </c>
      <c r="G26" s="242">
        <f t="shared" ref="G26:U26" ca="1" si="4">DATE(YEAR(F26),MONTH(F26)+1,1)</f>
        <v>44531</v>
      </c>
      <c r="H26" s="242">
        <f t="shared" ca="1" si="4"/>
        <v>44562</v>
      </c>
      <c r="I26" s="242">
        <f t="shared" ca="1" si="4"/>
        <v>44593</v>
      </c>
      <c r="J26" s="242">
        <f t="shared" ca="1" si="4"/>
        <v>44621</v>
      </c>
      <c r="K26" s="242">
        <f t="shared" ca="1" si="4"/>
        <v>44652</v>
      </c>
      <c r="L26" s="242">
        <f t="shared" ca="1" si="4"/>
        <v>44682</v>
      </c>
      <c r="M26" s="242">
        <f t="shared" ca="1" si="4"/>
        <v>44713</v>
      </c>
      <c r="N26" s="242">
        <f t="shared" ca="1" si="4"/>
        <v>44743</v>
      </c>
      <c r="O26" s="242">
        <f t="shared" ca="1" si="4"/>
        <v>44774</v>
      </c>
      <c r="P26" s="242">
        <f t="shared" ca="1" si="4"/>
        <v>44805</v>
      </c>
      <c r="Q26" s="243">
        <f t="shared" ca="1" si="4"/>
        <v>44835</v>
      </c>
      <c r="R26" s="243">
        <f t="shared" ca="1" si="4"/>
        <v>44866</v>
      </c>
      <c r="S26" s="243">
        <f t="shared" ca="1" si="4"/>
        <v>44896</v>
      </c>
      <c r="T26" s="243">
        <f t="shared" ca="1" si="4"/>
        <v>44927</v>
      </c>
      <c r="U26" s="243">
        <f t="shared" ca="1" si="4"/>
        <v>44958</v>
      </c>
      <c r="V26" s="244"/>
      <c r="W26" s="234" t="s">
        <v>423</v>
      </c>
      <c r="X26" s="235" t="s">
        <v>316</v>
      </c>
      <c r="Y26" s="209" t="str">
        <f ca="1">CONCATENATE(TEXT(E26,"mmmyy"),"-",TEXT(T26,"mmmyy")," LR ",AC26)</f>
        <v>Oct21-Jan23 LR comprehensive</v>
      </c>
      <c r="AB26" s="101" t="s">
        <v>325</v>
      </c>
      <c r="AC26" s="102" t="s">
        <v>337</v>
      </c>
    </row>
    <row r="27" spans="2:29" x14ac:dyDescent="0.25">
      <c r="B27" s="220" t="s">
        <v>256</v>
      </c>
      <c r="C27" s="157"/>
      <c r="D27" s="158" t="s">
        <v>121</v>
      </c>
      <c r="E27" s="159" t="e">
        <f ca="1">COUNTIFS(Table2[Level of Review Required],"*"&amp;$AC$27&amp;"*",Table2[Date Notified (Adjusted)],"&gt;="&amp;E$26,Table2[Date Notified (Adjusted)],"&lt;"&amp;F$26,Table2[Date Review Started],"",Table2[Calculated Location],"*"&amp;$D27&amp;"*")/COUNTIFS(Table2[Level of Review Required],"*"&amp;$AC$27&amp;"*",Table2[Date Notified (Adjusted)],"&gt;="&amp;E$26,Table2[Date Notified (Adjusted)],"&lt;"&amp;F$26,Table2[Calculated Location],"*"&amp;$D27&amp;"*")</f>
        <v>#DIV/0!</v>
      </c>
      <c r="F27" s="160" t="e">
        <f ca="1">COUNTIFS(Table2[Level of Review Required],"*"&amp;$AC$27&amp;"*",Table2[Date Notified (Adjusted)],"&gt;="&amp;F$26,Table2[Date Notified (Adjusted)],"&lt;"&amp;G$26,Table2[Date Review Started],"",Table2[Calculated Location],"*"&amp;$D27&amp;"*")/COUNTIFS(Table2[Level of Review Required],"*"&amp;$AC$27&amp;"*",Table2[Date Notified (Adjusted)],"&gt;="&amp;F$26,Table2[Date Notified (Adjusted)],"&lt;"&amp;G$26,Table2[Calculated Location],"*"&amp;$D27&amp;"*")</f>
        <v>#DIV/0!</v>
      </c>
      <c r="G27" s="160" t="e">
        <f ca="1">COUNTIFS(Table2[Level of Review Required],"*"&amp;$AC$27&amp;"*",Table2[Date Notified (Adjusted)],"&gt;="&amp;G$26,Table2[Date Notified (Adjusted)],"&lt;"&amp;H$26,Table2[Date Review Started],"",Table2[Calculated Location],"*"&amp;$D27&amp;"*")/COUNTIFS(Table2[Level of Review Required],"*"&amp;$AC$27&amp;"*",Table2[Date Notified (Adjusted)],"&gt;="&amp;G$26,Table2[Date Notified (Adjusted)],"&lt;"&amp;H$26,Table2[Calculated Location],"*"&amp;$D27&amp;"*")</f>
        <v>#DIV/0!</v>
      </c>
      <c r="H27" s="160" t="e">
        <f ca="1">COUNTIFS(Table2[Level of Review Required],"*"&amp;$AC$27&amp;"*",Table2[Date Notified (Adjusted)],"&gt;="&amp;H$26,Table2[Date Notified (Adjusted)],"&lt;"&amp;I$26,Table2[Date Review Started],"",Table2[Calculated Location],"*"&amp;$D27&amp;"*")/COUNTIFS(Table2[Level of Review Required],"*"&amp;$AC$27&amp;"*",Table2[Date Notified (Adjusted)],"&gt;="&amp;H$26,Table2[Date Notified (Adjusted)],"&lt;"&amp;I$26,Table2[Calculated Location],"*"&amp;$D27&amp;"*")</f>
        <v>#DIV/0!</v>
      </c>
      <c r="I27" s="160" t="e">
        <f ca="1">COUNTIFS(Table2[Level of Review Required],"*"&amp;$AC$27&amp;"*",Table2[Date Notified (Adjusted)],"&gt;="&amp;I$26,Table2[Date Notified (Adjusted)],"&lt;"&amp;J$26,Table2[Date Review Started],"",Table2[Calculated Location],"*"&amp;$D27&amp;"*")/COUNTIFS(Table2[Level of Review Required],"*"&amp;$AC$27&amp;"*",Table2[Date Notified (Adjusted)],"&gt;="&amp;I$26,Table2[Date Notified (Adjusted)],"&lt;"&amp;J$26,Table2[Calculated Location],"*"&amp;$D27&amp;"*")</f>
        <v>#DIV/0!</v>
      </c>
      <c r="J27" s="160" t="e">
        <f ca="1">COUNTIFS(Table2[Level of Review Required],"*"&amp;$AC$27&amp;"*",Table2[Date Notified (Adjusted)],"&gt;="&amp;J$26,Table2[Date Notified (Adjusted)],"&lt;"&amp;K$26,Table2[Date Review Started],"",Table2[Calculated Location],"*"&amp;$D27&amp;"*")/COUNTIFS(Table2[Level of Review Required],"*"&amp;$AC$27&amp;"*",Table2[Date Notified (Adjusted)],"&gt;="&amp;J$26,Table2[Date Notified (Adjusted)],"&lt;"&amp;K$26,Table2[Calculated Location],"*"&amp;$D27&amp;"*")</f>
        <v>#DIV/0!</v>
      </c>
      <c r="K27" s="160" t="e">
        <f ca="1">COUNTIFS(Table2[Level of Review Required],"*"&amp;$AC$27&amp;"*",Table2[Date Notified (Adjusted)],"&gt;="&amp;K$26,Table2[Date Notified (Adjusted)],"&lt;"&amp;L$26,Table2[Date Review Started],"",Table2[Calculated Location],"*"&amp;$D27&amp;"*")/COUNTIFS(Table2[Level of Review Required],"*"&amp;$AC$27&amp;"*",Table2[Date Notified (Adjusted)],"&gt;="&amp;K$26,Table2[Date Notified (Adjusted)],"&lt;"&amp;L$26,Table2[Calculated Location],"*"&amp;$D27&amp;"*")</f>
        <v>#DIV/0!</v>
      </c>
      <c r="L27" s="160" t="e">
        <f ca="1">COUNTIFS(Table2[Level of Review Required],"*"&amp;$AC$27&amp;"*",Table2[Date Notified (Adjusted)],"&gt;="&amp;L$26,Table2[Date Notified (Adjusted)],"&lt;"&amp;M$26,Table2[Date Review Started],"",Table2[Calculated Location],"*"&amp;$D27&amp;"*")/COUNTIFS(Table2[Level of Review Required],"*"&amp;$AC$27&amp;"*",Table2[Date Notified (Adjusted)],"&gt;="&amp;L$26,Table2[Date Notified (Adjusted)],"&lt;"&amp;M$26,Table2[Calculated Location],"*"&amp;$D27&amp;"*")</f>
        <v>#DIV/0!</v>
      </c>
      <c r="M27" s="160" t="e">
        <f ca="1">COUNTIFS(Table2[Level of Review Required],"*"&amp;$AC$27&amp;"*",Table2[Date Notified (Adjusted)],"&gt;="&amp;M$26,Table2[Date Notified (Adjusted)],"&lt;"&amp;N$26,Table2[Date Review Started],"",Table2[Calculated Location],"*"&amp;$D27&amp;"*")/COUNTIFS(Table2[Level of Review Required],"*"&amp;$AC$27&amp;"*",Table2[Date Notified (Adjusted)],"&gt;="&amp;M$26,Table2[Date Notified (Adjusted)],"&lt;"&amp;N$26,Table2[Calculated Location],"*"&amp;$D27&amp;"*")</f>
        <v>#DIV/0!</v>
      </c>
      <c r="N27" s="160" t="e">
        <f ca="1">COUNTIFS(Table2[Level of Review Required],"*"&amp;$AC$27&amp;"*",Table2[Date Notified (Adjusted)],"&gt;="&amp;N$26,Table2[Date Notified (Adjusted)],"&lt;"&amp;O$26,Table2[Date Review Started],"",Table2[Calculated Location],"*"&amp;$D27&amp;"*")/COUNTIFS(Table2[Level of Review Required],"*"&amp;$AC$27&amp;"*",Table2[Date Notified (Adjusted)],"&gt;="&amp;N$26,Table2[Date Notified (Adjusted)],"&lt;"&amp;O$26,Table2[Calculated Location],"*"&amp;$D27&amp;"*")</f>
        <v>#DIV/0!</v>
      </c>
      <c r="O27" s="160" t="e">
        <f ca="1">COUNTIFS(Table2[Level of Review Required],"*"&amp;$AC$27&amp;"*",Table2[Date Notified (Adjusted)],"&gt;="&amp;O$26,Table2[Date Notified (Adjusted)],"&lt;"&amp;P$26,Table2[Date Review Started],"",Table2[Calculated Location],"*"&amp;$D27&amp;"*")/COUNTIFS(Table2[Level of Review Required],"*"&amp;$AC$27&amp;"*",Table2[Date Notified (Adjusted)],"&gt;="&amp;O$26,Table2[Date Notified (Adjusted)],"&lt;"&amp;P$26,Table2[Calculated Location],"*"&amp;$D27&amp;"*")</f>
        <v>#DIV/0!</v>
      </c>
      <c r="P27" s="160" t="e">
        <f ca="1">COUNTIFS(Table2[Level of Review Required],"*"&amp;$AC$27&amp;"*",Table2[Date Notified (Adjusted)],"&gt;="&amp;P$26,Table2[Date Notified (Adjusted)],"&lt;"&amp;Q$26,Table2[Date Review Started],"",Table2[Calculated Location],"*"&amp;$D27&amp;"*")/COUNTIFS(Table2[Level of Review Required],"*"&amp;$AC$27&amp;"*",Table2[Date Notified (Adjusted)],"&gt;="&amp;P$26,Table2[Date Notified (Adjusted)],"&lt;"&amp;Q$26,Table2[Calculated Location],"*"&amp;$D27&amp;"*")</f>
        <v>#DIV/0!</v>
      </c>
      <c r="Q27" s="160" t="e">
        <f ca="1">COUNTIFS(Table2[Level of Review Required],"*"&amp;$AC$27&amp;"*",Table2[Date Notified (Adjusted)],"&gt;="&amp;Q$26,Table2[Date Notified (Adjusted)],"&lt;"&amp;R$26,Table2[Date Review Started],"",Table2[Calculated Location],"*"&amp;$D27&amp;"*")/COUNTIFS(Table2[Level of Review Required],"*"&amp;$AC$27&amp;"*",Table2[Date Notified (Adjusted)],"&gt;="&amp;Q$26,Table2[Date Notified (Adjusted)],"&lt;"&amp;R$26,Table2[Calculated Location],"*"&amp;$D27&amp;"*")</f>
        <v>#DIV/0!</v>
      </c>
      <c r="R27" s="160" t="e">
        <f ca="1">COUNTIFS(Table2[Level of Review Required],"*"&amp;$AC$27&amp;"*",Table2[Date Notified (Adjusted)],"&gt;="&amp;R$26,Table2[Date Notified (Adjusted)],"&lt;"&amp;S$26,Table2[Date Review Started],"",Table2[Calculated Location],"*"&amp;$D27&amp;"*")/COUNTIFS(Table2[Level of Review Required],"*"&amp;$AC$27&amp;"*",Table2[Date Notified (Adjusted)],"&gt;="&amp;R$26,Table2[Date Notified (Adjusted)],"&lt;"&amp;S$26,Table2[Calculated Location],"*"&amp;$D27&amp;"*")</f>
        <v>#DIV/0!</v>
      </c>
      <c r="S27" s="160" t="e">
        <f ca="1">COUNTIFS(Table2[Level of Review Required],"*"&amp;$AC$27&amp;"*",Table2[Date Notified (Adjusted)],"&gt;="&amp;S$26,Table2[Date Notified (Adjusted)],"&lt;"&amp;T$26,Table2[Date Review Started],"",Table2[Calculated Location],"*"&amp;$D27&amp;"*")/COUNTIFS(Table2[Level of Review Required],"*"&amp;$AC$27&amp;"*",Table2[Date Notified (Adjusted)],"&gt;="&amp;S$26,Table2[Date Notified (Adjusted)],"&lt;"&amp;T$26,Table2[Calculated Location],"*"&amp;$D27&amp;"*")</f>
        <v>#DIV/0!</v>
      </c>
      <c r="T27" s="160" t="e">
        <f ca="1">COUNTIFS(Table2[Level of Review Required],"*"&amp;$AC$27&amp;"*",Table2[Date Notified (Adjusted)],"&gt;="&amp;T$26,Table2[Date Notified (Adjusted)],"&lt;"&amp;U$26,Table2[Date Review Started],"",Table2[Calculated Location],"*"&amp;$D27&amp;"*")/COUNTIFS(Table2[Level of Review Required],"*"&amp;$AC$27&amp;"*",Table2[Date Notified (Adjusted)],"&gt;="&amp;T$26,Table2[Date Notified (Adjusted)],"&lt;"&amp;U$26,Table2[Calculated Location],"*"&amp;$D27&amp;"*")</f>
        <v>#DIV/0!</v>
      </c>
      <c r="U27" s="157"/>
      <c r="V27" s="157"/>
      <c r="W27" s="226">
        <f ca="1">COUNTIFS(Table2[Level of Review Required],"*"&amp;$AC$27&amp;"*",Table2[Date Notified (Adjusted)],"&gt;="&amp;E$26,Table2[Date Notified (Adjusted)],"&lt;"&amp;U$26,Table2[Calculated Location],"*"&amp;$D27&amp;"*",Table2[Date Review Started],"")</f>
        <v>0</v>
      </c>
      <c r="X27" s="227" t="e">
        <f ca="1">W27/Y27</f>
        <v>#DIV/0!</v>
      </c>
      <c r="Y27" s="236">
        <f ca="1">COUNTIFS(Table2[Level of Review Required],"*"&amp;$AC$27&amp;"*",Table2[Date Notified (Adjusted)],"&gt;="&amp;E$26,Table2[Date Notified (Adjusted)],"&lt;"&amp;U$26,Table2[Calculated Location],"*"&amp;$D27&amp;"*")</f>
        <v>0</v>
      </c>
      <c r="AB27" s="151" t="s">
        <v>420</v>
      </c>
      <c r="AC27" s="120" t="str">
        <f>IF(AC26="NFR","*further*",AC26)</f>
        <v>comprehensive</v>
      </c>
    </row>
    <row r="28" spans="2:29" x14ac:dyDescent="0.25">
      <c r="B28" s="222" t="s">
        <v>234</v>
      </c>
      <c r="C28" s="161"/>
      <c r="D28" s="162" t="s">
        <v>118</v>
      </c>
      <c r="E28" s="163" t="e">
        <f ca="1">COUNTIFS(Table2[Level of Review Required],"*"&amp;$AC$27&amp;"*",Table2[Date Notified (Adjusted)],"&gt;="&amp;E$26,Table2[Date Notified (Adjusted)],"&lt;"&amp;F$26,Table2[Date Review Started],"",Table2[Calculated Location],"*"&amp;$D28&amp;"*")/COUNTIFS(Table2[Level of Review Required],"*"&amp;$AC$27&amp;"*",Table2[Date Notified (Adjusted)],"&gt;="&amp;E$26,Table2[Date Notified (Adjusted)],"&lt;"&amp;F$26,Table2[Calculated Location],"*"&amp;$D28&amp;"*")</f>
        <v>#DIV/0!</v>
      </c>
      <c r="F28" s="164" t="e">
        <f ca="1">COUNTIFS(Table2[Level of Review Required],"*"&amp;$AC$27&amp;"*",Table2[Date Notified (Adjusted)],"&gt;="&amp;F$26,Table2[Date Notified (Adjusted)],"&lt;"&amp;G$26,Table2[Date Review Started],"",Table2[Calculated Location],"*"&amp;$D28&amp;"*")/COUNTIFS(Table2[Level of Review Required],"*"&amp;$AC$27&amp;"*",Table2[Date Notified (Adjusted)],"&gt;="&amp;F$26,Table2[Date Notified (Adjusted)],"&lt;"&amp;G$26,Table2[Calculated Location],"*"&amp;$D28&amp;"*")</f>
        <v>#DIV/0!</v>
      </c>
      <c r="G28" s="164" t="e">
        <f ca="1">COUNTIFS(Table2[Level of Review Required],"*"&amp;$AC$27&amp;"*",Table2[Date Notified (Adjusted)],"&gt;="&amp;G$26,Table2[Date Notified (Adjusted)],"&lt;"&amp;H$26,Table2[Date Review Started],"",Table2[Calculated Location],"*"&amp;$D28&amp;"*")/COUNTIFS(Table2[Level of Review Required],"*"&amp;$AC$27&amp;"*",Table2[Date Notified (Adjusted)],"&gt;="&amp;G$26,Table2[Date Notified (Adjusted)],"&lt;"&amp;H$26,Table2[Calculated Location],"*"&amp;$D28&amp;"*")</f>
        <v>#DIV/0!</v>
      </c>
      <c r="H28" s="164" t="e">
        <f ca="1">COUNTIFS(Table2[Level of Review Required],"*"&amp;$AC$27&amp;"*",Table2[Date Notified (Adjusted)],"&gt;="&amp;H$26,Table2[Date Notified (Adjusted)],"&lt;"&amp;I$26,Table2[Date Review Started],"",Table2[Calculated Location],"*"&amp;$D28&amp;"*")/COUNTIFS(Table2[Level of Review Required],"*"&amp;$AC$27&amp;"*",Table2[Date Notified (Adjusted)],"&gt;="&amp;H$26,Table2[Date Notified (Adjusted)],"&lt;"&amp;I$26,Table2[Calculated Location],"*"&amp;$D28&amp;"*")</f>
        <v>#DIV/0!</v>
      </c>
      <c r="I28" s="164" t="e">
        <f ca="1">COUNTIFS(Table2[Level of Review Required],"*"&amp;$AC$27&amp;"*",Table2[Date Notified (Adjusted)],"&gt;="&amp;I$26,Table2[Date Notified (Adjusted)],"&lt;"&amp;J$26,Table2[Date Review Started],"",Table2[Calculated Location],"*"&amp;$D28&amp;"*")/COUNTIFS(Table2[Level of Review Required],"*"&amp;$AC$27&amp;"*",Table2[Date Notified (Adjusted)],"&gt;="&amp;I$26,Table2[Date Notified (Adjusted)],"&lt;"&amp;J$26,Table2[Calculated Location],"*"&amp;$D28&amp;"*")</f>
        <v>#DIV/0!</v>
      </c>
      <c r="J28" s="164" t="e">
        <f ca="1">COUNTIFS(Table2[Level of Review Required],"*"&amp;$AC$27&amp;"*",Table2[Date Notified (Adjusted)],"&gt;="&amp;J$26,Table2[Date Notified (Adjusted)],"&lt;"&amp;K$26,Table2[Date Review Started],"",Table2[Calculated Location],"*"&amp;$D28&amp;"*")/COUNTIFS(Table2[Level of Review Required],"*"&amp;$AC$27&amp;"*",Table2[Date Notified (Adjusted)],"&gt;="&amp;J$26,Table2[Date Notified (Adjusted)],"&lt;"&amp;K$26,Table2[Calculated Location],"*"&amp;$D28&amp;"*")</f>
        <v>#DIV/0!</v>
      </c>
      <c r="K28" s="164" t="e">
        <f ca="1">COUNTIFS(Table2[Level of Review Required],"*"&amp;$AC$27&amp;"*",Table2[Date Notified (Adjusted)],"&gt;="&amp;K$26,Table2[Date Notified (Adjusted)],"&lt;"&amp;L$26,Table2[Date Review Started],"",Table2[Calculated Location],"*"&amp;$D28&amp;"*")/COUNTIFS(Table2[Level of Review Required],"*"&amp;$AC$27&amp;"*",Table2[Date Notified (Adjusted)],"&gt;="&amp;K$26,Table2[Date Notified (Adjusted)],"&lt;"&amp;L$26,Table2[Calculated Location],"*"&amp;$D28&amp;"*")</f>
        <v>#DIV/0!</v>
      </c>
      <c r="L28" s="164" t="e">
        <f ca="1">COUNTIFS(Table2[Level of Review Required],"*"&amp;$AC$27&amp;"*",Table2[Date Notified (Adjusted)],"&gt;="&amp;L$26,Table2[Date Notified (Adjusted)],"&lt;"&amp;M$26,Table2[Date Review Started],"",Table2[Calculated Location],"*"&amp;$D28&amp;"*")/COUNTIFS(Table2[Level of Review Required],"*"&amp;$AC$27&amp;"*",Table2[Date Notified (Adjusted)],"&gt;="&amp;L$26,Table2[Date Notified (Adjusted)],"&lt;"&amp;M$26,Table2[Calculated Location],"*"&amp;$D28&amp;"*")</f>
        <v>#DIV/0!</v>
      </c>
      <c r="M28" s="164" t="e">
        <f ca="1">COUNTIFS(Table2[Level of Review Required],"*"&amp;$AC$27&amp;"*",Table2[Date Notified (Adjusted)],"&gt;="&amp;M$26,Table2[Date Notified (Adjusted)],"&lt;"&amp;N$26,Table2[Date Review Started],"",Table2[Calculated Location],"*"&amp;$D28&amp;"*")/COUNTIFS(Table2[Level of Review Required],"*"&amp;$AC$27&amp;"*",Table2[Date Notified (Adjusted)],"&gt;="&amp;M$26,Table2[Date Notified (Adjusted)],"&lt;"&amp;N$26,Table2[Calculated Location],"*"&amp;$D28&amp;"*")</f>
        <v>#DIV/0!</v>
      </c>
      <c r="N28" s="164" t="e">
        <f ca="1">COUNTIFS(Table2[Level of Review Required],"*"&amp;$AC$27&amp;"*",Table2[Date Notified (Adjusted)],"&gt;="&amp;N$26,Table2[Date Notified (Adjusted)],"&lt;"&amp;O$26,Table2[Date Review Started],"",Table2[Calculated Location],"*"&amp;$D28&amp;"*")/COUNTIFS(Table2[Level of Review Required],"*"&amp;$AC$27&amp;"*",Table2[Date Notified (Adjusted)],"&gt;="&amp;N$26,Table2[Date Notified (Adjusted)],"&lt;"&amp;O$26,Table2[Calculated Location],"*"&amp;$D28&amp;"*")</f>
        <v>#DIV/0!</v>
      </c>
      <c r="O28" s="164" t="e">
        <f ca="1">COUNTIFS(Table2[Level of Review Required],"*"&amp;$AC$27&amp;"*",Table2[Date Notified (Adjusted)],"&gt;="&amp;O$26,Table2[Date Notified (Adjusted)],"&lt;"&amp;P$26,Table2[Date Review Started],"",Table2[Calculated Location],"*"&amp;$D28&amp;"*")/COUNTIFS(Table2[Level of Review Required],"*"&amp;$AC$27&amp;"*",Table2[Date Notified (Adjusted)],"&gt;="&amp;O$26,Table2[Date Notified (Adjusted)],"&lt;"&amp;P$26,Table2[Calculated Location],"*"&amp;$D28&amp;"*")</f>
        <v>#DIV/0!</v>
      </c>
      <c r="P28" s="164" t="e">
        <f ca="1">COUNTIFS(Table2[Level of Review Required],"*"&amp;$AC$27&amp;"*",Table2[Date Notified (Adjusted)],"&gt;="&amp;P$26,Table2[Date Notified (Adjusted)],"&lt;"&amp;Q$26,Table2[Date Review Started],"",Table2[Calculated Location],"*"&amp;$D28&amp;"*")/COUNTIFS(Table2[Level of Review Required],"*"&amp;$AC$27&amp;"*",Table2[Date Notified (Adjusted)],"&gt;="&amp;P$26,Table2[Date Notified (Adjusted)],"&lt;"&amp;Q$26,Table2[Calculated Location],"*"&amp;$D28&amp;"*")</f>
        <v>#DIV/0!</v>
      </c>
      <c r="Q28" s="164" t="e">
        <f ca="1">COUNTIFS(Table2[Level of Review Required],"*"&amp;$AC$27&amp;"*",Table2[Date Notified (Adjusted)],"&gt;="&amp;Q$26,Table2[Date Notified (Adjusted)],"&lt;"&amp;R$26,Table2[Date Review Started],"",Table2[Calculated Location],"*"&amp;$D28&amp;"*")/COUNTIFS(Table2[Level of Review Required],"*"&amp;$AC$27&amp;"*",Table2[Date Notified (Adjusted)],"&gt;="&amp;Q$26,Table2[Date Notified (Adjusted)],"&lt;"&amp;R$26,Table2[Calculated Location],"*"&amp;$D28&amp;"*")</f>
        <v>#DIV/0!</v>
      </c>
      <c r="R28" s="164" t="e">
        <f ca="1">COUNTIFS(Table2[Level of Review Required],"*"&amp;$AC$27&amp;"*",Table2[Date Notified (Adjusted)],"&gt;="&amp;R$26,Table2[Date Notified (Adjusted)],"&lt;"&amp;S$26,Table2[Date Review Started],"",Table2[Calculated Location],"*"&amp;$D28&amp;"*")/COUNTIFS(Table2[Level of Review Required],"*"&amp;$AC$27&amp;"*",Table2[Date Notified (Adjusted)],"&gt;="&amp;R$26,Table2[Date Notified (Adjusted)],"&lt;"&amp;S$26,Table2[Calculated Location],"*"&amp;$D28&amp;"*")</f>
        <v>#DIV/0!</v>
      </c>
      <c r="S28" s="164" t="e">
        <f ca="1">COUNTIFS(Table2[Level of Review Required],"*"&amp;$AC$27&amp;"*",Table2[Date Notified (Adjusted)],"&gt;="&amp;S$26,Table2[Date Notified (Adjusted)],"&lt;"&amp;T$26,Table2[Date Review Started],"",Table2[Calculated Location],"*"&amp;$D28&amp;"*")/COUNTIFS(Table2[Level of Review Required],"*"&amp;$AC$27&amp;"*",Table2[Date Notified (Adjusted)],"&gt;="&amp;S$26,Table2[Date Notified (Adjusted)],"&lt;"&amp;T$26,Table2[Calculated Location],"*"&amp;$D28&amp;"*")</f>
        <v>#DIV/0!</v>
      </c>
      <c r="T28" s="164" t="e">
        <f ca="1">COUNTIFS(Table2[Level of Review Required],"*"&amp;$AC$27&amp;"*",Table2[Date Notified (Adjusted)],"&gt;="&amp;T$26,Table2[Date Notified (Adjusted)],"&lt;"&amp;U$26,Table2[Date Review Started],"",Table2[Calculated Location],"*"&amp;$D28&amp;"*")/COUNTIFS(Table2[Level of Review Required],"*"&amp;$AC$27&amp;"*",Table2[Date Notified (Adjusted)],"&gt;="&amp;T$26,Table2[Date Notified (Adjusted)],"&lt;"&amp;U$26,Table2[Calculated Location],"*"&amp;$D28&amp;"*")</f>
        <v>#DIV/0!</v>
      </c>
      <c r="U28" s="161"/>
      <c r="V28" s="161"/>
      <c r="W28" s="228">
        <f ca="1">COUNTIFS(Table2[Level of Review Required],"*"&amp;$AC$27&amp;"*",Table2[Date Notified (Adjusted)],"&gt;="&amp;E$26,Table2[Date Notified (Adjusted)],"&lt;"&amp;U$26,Table2[Calculated Location],"*"&amp;$D28&amp;"*",Table2[Date Review Started],"")</f>
        <v>0</v>
      </c>
      <c r="X28" s="229" t="e">
        <f t="shared" ref="X28:X45" ca="1" si="5">W28/Y28</f>
        <v>#DIV/0!</v>
      </c>
      <c r="Y28" s="237">
        <f ca="1">COUNTIFS(Table2[Level of Review Required],"*"&amp;$AC$27&amp;"*",Table2[Date Notified (Adjusted)],"&gt;="&amp;E$26,Table2[Date Notified (Adjusted)],"&lt;"&amp;U$26,Table2[Calculated Location],"*"&amp;$D28&amp;"*")</f>
        <v>0</v>
      </c>
    </row>
    <row r="29" spans="2:29" x14ac:dyDescent="0.25">
      <c r="B29" s="222" t="s">
        <v>257</v>
      </c>
      <c r="C29" s="162"/>
      <c r="D29" s="162" t="s">
        <v>119</v>
      </c>
      <c r="E29" s="163" t="e">
        <f ca="1">COUNTIFS(Table2[Level of Review Required],"*"&amp;$AC$27&amp;"*",Table2[Date Notified (Adjusted)],"&gt;="&amp;E$26,Table2[Date Notified (Adjusted)],"&lt;"&amp;F$26,Table2[Date Review Started],"",Table2[Calculated Location],"*"&amp;$D29&amp;"*")/COUNTIFS(Table2[Level of Review Required],"*"&amp;$AC$27&amp;"*",Table2[Date Notified (Adjusted)],"&gt;="&amp;E$26,Table2[Date Notified (Adjusted)],"&lt;"&amp;F$26,Table2[Calculated Location],"*"&amp;$D29&amp;"*")</f>
        <v>#DIV/0!</v>
      </c>
      <c r="F29" s="164" t="e">
        <f ca="1">COUNTIFS(Table2[Level of Review Required],"*"&amp;$AC$27&amp;"*",Table2[Date Notified (Adjusted)],"&gt;="&amp;F$26,Table2[Date Notified (Adjusted)],"&lt;"&amp;G$26,Table2[Date Review Started],"",Table2[Calculated Location],"*"&amp;$D29&amp;"*")/COUNTIFS(Table2[Level of Review Required],"*"&amp;$AC$27&amp;"*",Table2[Date Notified (Adjusted)],"&gt;="&amp;F$26,Table2[Date Notified (Adjusted)],"&lt;"&amp;G$26,Table2[Calculated Location],"*"&amp;$D29&amp;"*")</f>
        <v>#DIV/0!</v>
      </c>
      <c r="G29" s="164" t="e">
        <f ca="1">COUNTIFS(Table2[Level of Review Required],"*"&amp;$AC$27&amp;"*",Table2[Date Notified (Adjusted)],"&gt;="&amp;G$26,Table2[Date Notified (Adjusted)],"&lt;"&amp;H$26,Table2[Date Review Started],"",Table2[Calculated Location],"*"&amp;$D29&amp;"*")/COUNTIFS(Table2[Level of Review Required],"*"&amp;$AC$27&amp;"*",Table2[Date Notified (Adjusted)],"&gt;="&amp;G$26,Table2[Date Notified (Adjusted)],"&lt;"&amp;H$26,Table2[Calculated Location],"*"&amp;$D29&amp;"*")</f>
        <v>#DIV/0!</v>
      </c>
      <c r="H29" s="164" t="e">
        <f ca="1">COUNTIFS(Table2[Level of Review Required],"*"&amp;$AC$27&amp;"*",Table2[Date Notified (Adjusted)],"&gt;="&amp;H$26,Table2[Date Notified (Adjusted)],"&lt;"&amp;I$26,Table2[Date Review Started],"",Table2[Calculated Location],"*"&amp;$D29&amp;"*")/COUNTIFS(Table2[Level of Review Required],"*"&amp;$AC$27&amp;"*",Table2[Date Notified (Adjusted)],"&gt;="&amp;H$26,Table2[Date Notified (Adjusted)],"&lt;"&amp;I$26,Table2[Calculated Location],"*"&amp;$D29&amp;"*")</f>
        <v>#DIV/0!</v>
      </c>
      <c r="I29" s="164" t="e">
        <f ca="1">COUNTIFS(Table2[Level of Review Required],"*"&amp;$AC$27&amp;"*",Table2[Date Notified (Adjusted)],"&gt;="&amp;I$26,Table2[Date Notified (Adjusted)],"&lt;"&amp;J$26,Table2[Date Review Started],"",Table2[Calculated Location],"*"&amp;$D29&amp;"*")/COUNTIFS(Table2[Level of Review Required],"*"&amp;$AC$27&amp;"*",Table2[Date Notified (Adjusted)],"&gt;="&amp;I$26,Table2[Date Notified (Adjusted)],"&lt;"&amp;J$26,Table2[Calculated Location],"*"&amp;$D29&amp;"*")</f>
        <v>#DIV/0!</v>
      </c>
      <c r="J29" s="164" t="e">
        <f ca="1">COUNTIFS(Table2[Level of Review Required],"*"&amp;$AC$27&amp;"*",Table2[Date Notified (Adjusted)],"&gt;="&amp;J$26,Table2[Date Notified (Adjusted)],"&lt;"&amp;K$26,Table2[Date Review Started],"",Table2[Calculated Location],"*"&amp;$D29&amp;"*")/COUNTIFS(Table2[Level of Review Required],"*"&amp;$AC$27&amp;"*",Table2[Date Notified (Adjusted)],"&gt;="&amp;J$26,Table2[Date Notified (Adjusted)],"&lt;"&amp;K$26,Table2[Calculated Location],"*"&amp;$D29&amp;"*")</f>
        <v>#DIV/0!</v>
      </c>
      <c r="K29" s="164" t="e">
        <f ca="1">COUNTIFS(Table2[Level of Review Required],"*"&amp;$AC$27&amp;"*",Table2[Date Notified (Adjusted)],"&gt;="&amp;K$26,Table2[Date Notified (Adjusted)],"&lt;"&amp;L$26,Table2[Date Review Started],"",Table2[Calculated Location],"*"&amp;$D29&amp;"*")/COUNTIFS(Table2[Level of Review Required],"*"&amp;$AC$27&amp;"*",Table2[Date Notified (Adjusted)],"&gt;="&amp;K$26,Table2[Date Notified (Adjusted)],"&lt;"&amp;L$26,Table2[Calculated Location],"*"&amp;$D29&amp;"*")</f>
        <v>#DIV/0!</v>
      </c>
      <c r="L29" s="164" t="e">
        <f ca="1">COUNTIFS(Table2[Level of Review Required],"*"&amp;$AC$27&amp;"*",Table2[Date Notified (Adjusted)],"&gt;="&amp;L$26,Table2[Date Notified (Adjusted)],"&lt;"&amp;M$26,Table2[Date Review Started],"",Table2[Calculated Location],"*"&amp;$D29&amp;"*")/COUNTIFS(Table2[Level of Review Required],"*"&amp;$AC$27&amp;"*",Table2[Date Notified (Adjusted)],"&gt;="&amp;L$26,Table2[Date Notified (Adjusted)],"&lt;"&amp;M$26,Table2[Calculated Location],"*"&amp;$D29&amp;"*")</f>
        <v>#DIV/0!</v>
      </c>
      <c r="M29" s="164" t="e">
        <f ca="1">COUNTIFS(Table2[Level of Review Required],"*"&amp;$AC$27&amp;"*",Table2[Date Notified (Adjusted)],"&gt;="&amp;M$26,Table2[Date Notified (Adjusted)],"&lt;"&amp;N$26,Table2[Date Review Started],"",Table2[Calculated Location],"*"&amp;$D29&amp;"*")/COUNTIFS(Table2[Level of Review Required],"*"&amp;$AC$27&amp;"*",Table2[Date Notified (Adjusted)],"&gt;="&amp;M$26,Table2[Date Notified (Adjusted)],"&lt;"&amp;N$26,Table2[Calculated Location],"*"&amp;$D29&amp;"*")</f>
        <v>#DIV/0!</v>
      </c>
      <c r="N29" s="164" t="e">
        <f ca="1">COUNTIFS(Table2[Level of Review Required],"*"&amp;$AC$27&amp;"*",Table2[Date Notified (Adjusted)],"&gt;="&amp;N$26,Table2[Date Notified (Adjusted)],"&lt;"&amp;O$26,Table2[Date Review Started],"",Table2[Calculated Location],"*"&amp;$D29&amp;"*")/COUNTIFS(Table2[Level of Review Required],"*"&amp;$AC$27&amp;"*",Table2[Date Notified (Adjusted)],"&gt;="&amp;N$26,Table2[Date Notified (Adjusted)],"&lt;"&amp;O$26,Table2[Calculated Location],"*"&amp;$D29&amp;"*")</f>
        <v>#DIV/0!</v>
      </c>
      <c r="O29" s="164" t="e">
        <f ca="1">COUNTIFS(Table2[Level of Review Required],"*"&amp;$AC$27&amp;"*",Table2[Date Notified (Adjusted)],"&gt;="&amp;O$26,Table2[Date Notified (Adjusted)],"&lt;"&amp;P$26,Table2[Date Review Started],"",Table2[Calculated Location],"*"&amp;$D29&amp;"*")/COUNTIFS(Table2[Level of Review Required],"*"&amp;$AC$27&amp;"*",Table2[Date Notified (Adjusted)],"&gt;="&amp;O$26,Table2[Date Notified (Adjusted)],"&lt;"&amp;P$26,Table2[Calculated Location],"*"&amp;$D29&amp;"*")</f>
        <v>#DIV/0!</v>
      </c>
      <c r="P29" s="164" t="e">
        <f ca="1">COUNTIFS(Table2[Level of Review Required],"*"&amp;$AC$27&amp;"*",Table2[Date Notified (Adjusted)],"&gt;="&amp;P$26,Table2[Date Notified (Adjusted)],"&lt;"&amp;Q$26,Table2[Date Review Started],"",Table2[Calculated Location],"*"&amp;$D29&amp;"*")/COUNTIFS(Table2[Level of Review Required],"*"&amp;$AC$27&amp;"*",Table2[Date Notified (Adjusted)],"&gt;="&amp;P$26,Table2[Date Notified (Adjusted)],"&lt;"&amp;Q$26,Table2[Calculated Location],"*"&amp;$D29&amp;"*")</f>
        <v>#DIV/0!</v>
      </c>
      <c r="Q29" s="164" t="e">
        <f ca="1">COUNTIFS(Table2[Level of Review Required],"*"&amp;$AC$27&amp;"*",Table2[Date Notified (Adjusted)],"&gt;="&amp;Q$26,Table2[Date Notified (Adjusted)],"&lt;"&amp;R$26,Table2[Date Review Started],"",Table2[Calculated Location],"*"&amp;$D29&amp;"*")/COUNTIFS(Table2[Level of Review Required],"*"&amp;$AC$27&amp;"*",Table2[Date Notified (Adjusted)],"&gt;="&amp;Q$26,Table2[Date Notified (Adjusted)],"&lt;"&amp;R$26,Table2[Calculated Location],"*"&amp;$D29&amp;"*")</f>
        <v>#DIV/0!</v>
      </c>
      <c r="R29" s="164" t="e">
        <f ca="1">COUNTIFS(Table2[Level of Review Required],"*"&amp;$AC$27&amp;"*",Table2[Date Notified (Adjusted)],"&gt;="&amp;R$26,Table2[Date Notified (Adjusted)],"&lt;"&amp;S$26,Table2[Date Review Started],"",Table2[Calculated Location],"*"&amp;$D29&amp;"*")/COUNTIFS(Table2[Level of Review Required],"*"&amp;$AC$27&amp;"*",Table2[Date Notified (Adjusted)],"&gt;="&amp;R$26,Table2[Date Notified (Adjusted)],"&lt;"&amp;S$26,Table2[Calculated Location],"*"&amp;$D29&amp;"*")</f>
        <v>#DIV/0!</v>
      </c>
      <c r="S29" s="164" t="e">
        <f ca="1">COUNTIFS(Table2[Level of Review Required],"*"&amp;$AC$27&amp;"*",Table2[Date Notified (Adjusted)],"&gt;="&amp;S$26,Table2[Date Notified (Adjusted)],"&lt;"&amp;T$26,Table2[Date Review Started],"",Table2[Calculated Location],"*"&amp;$D29&amp;"*")/COUNTIFS(Table2[Level of Review Required],"*"&amp;$AC$27&amp;"*",Table2[Date Notified (Adjusted)],"&gt;="&amp;S$26,Table2[Date Notified (Adjusted)],"&lt;"&amp;T$26,Table2[Calculated Location],"*"&amp;$D29&amp;"*")</f>
        <v>#DIV/0!</v>
      </c>
      <c r="T29" s="164" t="e">
        <f ca="1">COUNTIFS(Table2[Level of Review Required],"*"&amp;$AC$27&amp;"*",Table2[Date Notified (Adjusted)],"&gt;="&amp;T$26,Table2[Date Notified (Adjusted)],"&lt;"&amp;U$26,Table2[Date Review Started],"",Table2[Calculated Location],"*"&amp;$D29&amp;"*")/COUNTIFS(Table2[Level of Review Required],"*"&amp;$AC$27&amp;"*",Table2[Date Notified (Adjusted)],"&gt;="&amp;T$26,Table2[Date Notified (Adjusted)],"&lt;"&amp;U$26,Table2[Calculated Location],"*"&amp;$D29&amp;"*")</f>
        <v>#DIV/0!</v>
      </c>
      <c r="U29" s="161"/>
      <c r="V29" s="161"/>
      <c r="W29" s="228">
        <f ca="1">COUNTIFS(Table2[Level of Review Required],"*"&amp;$AC$27&amp;"*",Table2[Date Notified (Adjusted)],"&gt;="&amp;E$26,Table2[Date Notified (Adjusted)],"&lt;"&amp;U$26,Table2[Calculated Location],"*"&amp;$D29&amp;"*",Table2[Date Review Started],"")</f>
        <v>0</v>
      </c>
      <c r="X29" s="229" t="e">
        <f t="shared" ref="X29" ca="1" si="6">W29/Y29</f>
        <v>#DIV/0!</v>
      </c>
      <c r="Y29" s="237">
        <f ca="1">COUNTIFS(Table2[Level of Review Required],"*"&amp;$AC$27&amp;"*",Table2[Date Notified (Adjusted)],"&gt;="&amp;E$26,Table2[Date Notified (Adjusted)],"&lt;"&amp;U$26,Table2[Calculated Location],"*"&amp;$D29&amp;"*")</f>
        <v>0</v>
      </c>
    </row>
    <row r="30" spans="2:29" x14ac:dyDescent="0.25">
      <c r="B30" s="222" t="s">
        <v>258</v>
      </c>
      <c r="C30" s="161"/>
      <c r="D30" s="162" t="s">
        <v>120</v>
      </c>
      <c r="E30" s="163" t="e">
        <f ca="1">COUNTIFS(Table2[Level of Review Required],"*"&amp;$AC$27&amp;"*",Table2[Date Notified (Adjusted)],"&gt;="&amp;E$26,Table2[Date Notified (Adjusted)],"&lt;"&amp;F$26,Table2[Date Review Started],"",Table2[Calculated Location],"*"&amp;$D30&amp;"*")/COUNTIFS(Table2[Level of Review Required],"*"&amp;$AC$27&amp;"*",Table2[Date Notified (Adjusted)],"&gt;="&amp;E$26,Table2[Date Notified (Adjusted)],"&lt;"&amp;F$26,Table2[Calculated Location],"*"&amp;$D30&amp;"*")</f>
        <v>#DIV/0!</v>
      </c>
      <c r="F30" s="164" t="e">
        <f ca="1">COUNTIFS(Table2[Level of Review Required],"*"&amp;$AC$27&amp;"*",Table2[Date Notified (Adjusted)],"&gt;="&amp;F$26,Table2[Date Notified (Adjusted)],"&lt;"&amp;G$26,Table2[Date Review Started],"",Table2[Calculated Location],"*"&amp;$D30&amp;"*")/COUNTIFS(Table2[Level of Review Required],"*"&amp;$AC$27&amp;"*",Table2[Date Notified (Adjusted)],"&gt;="&amp;F$26,Table2[Date Notified (Adjusted)],"&lt;"&amp;G$26,Table2[Calculated Location],"*"&amp;$D30&amp;"*")</f>
        <v>#DIV/0!</v>
      </c>
      <c r="G30" s="164" t="e">
        <f ca="1">COUNTIFS(Table2[Level of Review Required],"*"&amp;$AC$27&amp;"*",Table2[Date Notified (Adjusted)],"&gt;="&amp;G$26,Table2[Date Notified (Adjusted)],"&lt;"&amp;H$26,Table2[Date Review Started],"",Table2[Calculated Location],"*"&amp;$D30&amp;"*")/COUNTIFS(Table2[Level of Review Required],"*"&amp;$AC$27&amp;"*",Table2[Date Notified (Adjusted)],"&gt;="&amp;G$26,Table2[Date Notified (Adjusted)],"&lt;"&amp;H$26,Table2[Calculated Location],"*"&amp;$D30&amp;"*")</f>
        <v>#DIV/0!</v>
      </c>
      <c r="H30" s="164" t="e">
        <f ca="1">COUNTIFS(Table2[Level of Review Required],"*"&amp;$AC$27&amp;"*",Table2[Date Notified (Adjusted)],"&gt;="&amp;H$26,Table2[Date Notified (Adjusted)],"&lt;"&amp;I$26,Table2[Date Review Started],"",Table2[Calculated Location],"*"&amp;$D30&amp;"*")/COUNTIFS(Table2[Level of Review Required],"*"&amp;$AC$27&amp;"*",Table2[Date Notified (Adjusted)],"&gt;="&amp;H$26,Table2[Date Notified (Adjusted)],"&lt;"&amp;I$26,Table2[Calculated Location],"*"&amp;$D30&amp;"*")</f>
        <v>#DIV/0!</v>
      </c>
      <c r="I30" s="164" t="e">
        <f ca="1">COUNTIFS(Table2[Level of Review Required],"*"&amp;$AC$27&amp;"*",Table2[Date Notified (Adjusted)],"&gt;="&amp;I$26,Table2[Date Notified (Adjusted)],"&lt;"&amp;J$26,Table2[Date Review Started],"",Table2[Calculated Location],"*"&amp;$D30&amp;"*")/COUNTIFS(Table2[Level of Review Required],"*"&amp;$AC$27&amp;"*",Table2[Date Notified (Adjusted)],"&gt;="&amp;I$26,Table2[Date Notified (Adjusted)],"&lt;"&amp;J$26,Table2[Calculated Location],"*"&amp;$D30&amp;"*")</f>
        <v>#DIV/0!</v>
      </c>
      <c r="J30" s="164" t="e">
        <f ca="1">COUNTIFS(Table2[Level of Review Required],"*"&amp;$AC$27&amp;"*",Table2[Date Notified (Adjusted)],"&gt;="&amp;J$26,Table2[Date Notified (Adjusted)],"&lt;"&amp;K$26,Table2[Date Review Started],"",Table2[Calculated Location],"*"&amp;$D30&amp;"*")/COUNTIFS(Table2[Level of Review Required],"*"&amp;$AC$27&amp;"*",Table2[Date Notified (Adjusted)],"&gt;="&amp;J$26,Table2[Date Notified (Adjusted)],"&lt;"&amp;K$26,Table2[Calculated Location],"*"&amp;$D30&amp;"*")</f>
        <v>#DIV/0!</v>
      </c>
      <c r="K30" s="164" t="e">
        <f ca="1">COUNTIFS(Table2[Level of Review Required],"*"&amp;$AC$27&amp;"*",Table2[Date Notified (Adjusted)],"&gt;="&amp;K$26,Table2[Date Notified (Adjusted)],"&lt;"&amp;L$26,Table2[Date Review Started],"",Table2[Calculated Location],"*"&amp;$D30&amp;"*")/COUNTIFS(Table2[Level of Review Required],"*"&amp;$AC$27&amp;"*",Table2[Date Notified (Adjusted)],"&gt;="&amp;K$26,Table2[Date Notified (Adjusted)],"&lt;"&amp;L$26,Table2[Calculated Location],"*"&amp;$D30&amp;"*")</f>
        <v>#DIV/0!</v>
      </c>
      <c r="L30" s="164" t="e">
        <f ca="1">COUNTIFS(Table2[Level of Review Required],"*"&amp;$AC$27&amp;"*",Table2[Date Notified (Adjusted)],"&gt;="&amp;L$26,Table2[Date Notified (Adjusted)],"&lt;"&amp;M$26,Table2[Date Review Started],"",Table2[Calculated Location],"*"&amp;$D30&amp;"*")/COUNTIFS(Table2[Level of Review Required],"*"&amp;$AC$27&amp;"*",Table2[Date Notified (Adjusted)],"&gt;="&amp;L$26,Table2[Date Notified (Adjusted)],"&lt;"&amp;M$26,Table2[Calculated Location],"*"&amp;$D30&amp;"*")</f>
        <v>#DIV/0!</v>
      </c>
      <c r="M30" s="164" t="e">
        <f ca="1">COUNTIFS(Table2[Level of Review Required],"*"&amp;$AC$27&amp;"*",Table2[Date Notified (Adjusted)],"&gt;="&amp;M$26,Table2[Date Notified (Adjusted)],"&lt;"&amp;N$26,Table2[Date Review Started],"",Table2[Calculated Location],"*"&amp;$D30&amp;"*")/COUNTIFS(Table2[Level of Review Required],"*"&amp;$AC$27&amp;"*",Table2[Date Notified (Adjusted)],"&gt;="&amp;M$26,Table2[Date Notified (Adjusted)],"&lt;"&amp;N$26,Table2[Calculated Location],"*"&amp;$D30&amp;"*")</f>
        <v>#DIV/0!</v>
      </c>
      <c r="N30" s="164" t="e">
        <f ca="1">COUNTIFS(Table2[Level of Review Required],"*"&amp;$AC$27&amp;"*",Table2[Date Notified (Adjusted)],"&gt;="&amp;N$26,Table2[Date Notified (Adjusted)],"&lt;"&amp;O$26,Table2[Date Review Started],"",Table2[Calculated Location],"*"&amp;$D30&amp;"*")/COUNTIFS(Table2[Level of Review Required],"*"&amp;$AC$27&amp;"*",Table2[Date Notified (Adjusted)],"&gt;="&amp;N$26,Table2[Date Notified (Adjusted)],"&lt;"&amp;O$26,Table2[Calculated Location],"*"&amp;$D30&amp;"*")</f>
        <v>#DIV/0!</v>
      </c>
      <c r="O30" s="164" t="e">
        <f ca="1">COUNTIFS(Table2[Level of Review Required],"*"&amp;$AC$27&amp;"*",Table2[Date Notified (Adjusted)],"&gt;="&amp;O$26,Table2[Date Notified (Adjusted)],"&lt;"&amp;P$26,Table2[Date Review Started],"",Table2[Calculated Location],"*"&amp;$D30&amp;"*")/COUNTIFS(Table2[Level of Review Required],"*"&amp;$AC$27&amp;"*",Table2[Date Notified (Adjusted)],"&gt;="&amp;O$26,Table2[Date Notified (Adjusted)],"&lt;"&amp;P$26,Table2[Calculated Location],"*"&amp;$D30&amp;"*")</f>
        <v>#DIV/0!</v>
      </c>
      <c r="P30" s="164" t="e">
        <f ca="1">COUNTIFS(Table2[Level of Review Required],"*"&amp;$AC$27&amp;"*",Table2[Date Notified (Adjusted)],"&gt;="&amp;P$26,Table2[Date Notified (Adjusted)],"&lt;"&amp;Q$26,Table2[Date Review Started],"",Table2[Calculated Location],"*"&amp;$D30&amp;"*")/COUNTIFS(Table2[Level of Review Required],"*"&amp;$AC$27&amp;"*",Table2[Date Notified (Adjusted)],"&gt;="&amp;P$26,Table2[Date Notified (Adjusted)],"&lt;"&amp;Q$26,Table2[Calculated Location],"*"&amp;$D30&amp;"*")</f>
        <v>#DIV/0!</v>
      </c>
      <c r="Q30" s="164" t="e">
        <f ca="1">COUNTIFS(Table2[Level of Review Required],"*"&amp;$AC$27&amp;"*",Table2[Date Notified (Adjusted)],"&gt;="&amp;Q$26,Table2[Date Notified (Adjusted)],"&lt;"&amp;R$26,Table2[Date Review Started],"",Table2[Calculated Location],"*"&amp;$D30&amp;"*")/COUNTIFS(Table2[Level of Review Required],"*"&amp;$AC$27&amp;"*",Table2[Date Notified (Adjusted)],"&gt;="&amp;Q$26,Table2[Date Notified (Adjusted)],"&lt;"&amp;R$26,Table2[Calculated Location],"*"&amp;$D30&amp;"*")</f>
        <v>#DIV/0!</v>
      </c>
      <c r="R30" s="164" t="e">
        <f ca="1">COUNTIFS(Table2[Level of Review Required],"*"&amp;$AC$27&amp;"*",Table2[Date Notified (Adjusted)],"&gt;="&amp;R$26,Table2[Date Notified (Adjusted)],"&lt;"&amp;S$26,Table2[Date Review Started],"",Table2[Calculated Location],"*"&amp;$D30&amp;"*")/COUNTIFS(Table2[Level of Review Required],"*"&amp;$AC$27&amp;"*",Table2[Date Notified (Adjusted)],"&gt;="&amp;R$26,Table2[Date Notified (Adjusted)],"&lt;"&amp;S$26,Table2[Calculated Location],"*"&amp;$D30&amp;"*")</f>
        <v>#DIV/0!</v>
      </c>
      <c r="S30" s="164" t="e">
        <f ca="1">COUNTIFS(Table2[Level of Review Required],"*"&amp;$AC$27&amp;"*",Table2[Date Notified (Adjusted)],"&gt;="&amp;S$26,Table2[Date Notified (Adjusted)],"&lt;"&amp;T$26,Table2[Date Review Started],"",Table2[Calculated Location],"*"&amp;$D30&amp;"*")/COUNTIFS(Table2[Level of Review Required],"*"&amp;$AC$27&amp;"*",Table2[Date Notified (Adjusted)],"&gt;="&amp;S$26,Table2[Date Notified (Adjusted)],"&lt;"&amp;T$26,Table2[Calculated Location],"*"&amp;$D30&amp;"*")</f>
        <v>#DIV/0!</v>
      </c>
      <c r="T30" s="164" t="e">
        <f ca="1">COUNTIFS(Table2[Level of Review Required],"*"&amp;$AC$27&amp;"*",Table2[Date Notified (Adjusted)],"&gt;="&amp;T$26,Table2[Date Notified (Adjusted)],"&lt;"&amp;U$26,Table2[Date Review Started],"",Table2[Calculated Location],"*"&amp;$D30&amp;"*")/COUNTIFS(Table2[Level of Review Required],"*"&amp;$AC$27&amp;"*",Table2[Date Notified (Adjusted)],"&gt;="&amp;T$26,Table2[Date Notified (Adjusted)],"&lt;"&amp;U$26,Table2[Calculated Location],"*"&amp;$D30&amp;"*")</f>
        <v>#DIV/0!</v>
      </c>
      <c r="U30" s="161"/>
      <c r="V30" s="161"/>
      <c r="W30" s="228">
        <f ca="1">COUNTIFS(Table2[Level of Review Required],"*"&amp;$AC$27&amp;"*",Table2[Date Notified (Adjusted)],"&gt;="&amp;E$26,Table2[Date Notified (Adjusted)],"&lt;"&amp;U$26,Table2[Calculated Location],"*"&amp;$D30&amp;"*",Table2[Date Review Started],"")</f>
        <v>0</v>
      </c>
      <c r="X30" s="229" t="e">
        <f t="shared" ca="1" si="5"/>
        <v>#DIV/0!</v>
      </c>
      <c r="Y30" s="237">
        <f ca="1">COUNTIFS(Table2[Level of Review Required],"*"&amp;$AC$27&amp;"*",Table2[Date Notified (Adjusted)],"&gt;="&amp;E$26,Table2[Date Notified (Adjusted)],"&lt;"&amp;U$26,Table2[Calculated Location],"*"&amp;$D30&amp;"*")</f>
        <v>0</v>
      </c>
    </row>
    <row r="31" spans="2:29" x14ac:dyDescent="0.25">
      <c r="B31" s="222" t="s">
        <v>259</v>
      </c>
      <c r="C31" s="161"/>
      <c r="D31" s="162" t="s">
        <v>122</v>
      </c>
      <c r="E31" s="163" t="e">
        <f ca="1">COUNTIFS(Table2[Level of Review Required],"*"&amp;$AC$27&amp;"*",Table2[Date Notified (Adjusted)],"&gt;="&amp;E$26,Table2[Date Notified (Adjusted)],"&lt;"&amp;F$26,Table2[Date Review Started],"",Table2[Calculated Location],"*"&amp;$D31&amp;"*")/COUNTIFS(Table2[Level of Review Required],"*"&amp;$AC$27&amp;"*",Table2[Date Notified (Adjusted)],"&gt;="&amp;E$26,Table2[Date Notified (Adjusted)],"&lt;"&amp;F$26,Table2[Calculated Location],"*"&amp;$D31&amp;"*")</f>
        <v>#DIV/0!</v>
      </c>
      <c r="F31" s="164" t="e">
        <f ca="1">COUNTIFS(Table2[Level of Review Required],"*"&amp;$AC$27&amp;"*",Table2[Date Notified (Adjusted)],"&gt;="&amp;F$26,Table2[Date Notified (Adjusted)],"&lt;"&amp;G$26,Table2[Date Review Started],"",Table2[Calculated Location],"*"&amp;$D31&amp;"*")/COUNTIFS(Table2[Level of Review Required],"*"&amp;$AC$27&amp;"*",Table2[Date Notified (Adjusted)],"&gt;="&amp;F$26,Table2[Date Notified (Adjusted)],"&lt;"&amp;G$26,Table2[Calculated Location],"*"&amp;$D31&amp;"*")</f>
        <v>#DIV/0!</v>
      </c>
      <c r="G31" s="164" t="e">
        <f ca="1">COUNTIFS(Table2[Level of Review Required],"*"&amp;$AC$27&amp;"*",Table2[Date Notified (Adjusted)],"&gt;="&amp;G$26,Table2[Date Notified (Adjusted)],"&lt;"&amp;H$26,Table2[Date Review Started],"",Table2[Calculated Location],"*"&amp;$D31&amp;"*")/COUNTIFS(Table2[Level of Review Required],"*"&amp;$AC$27&amp;"*",Table2[Date Notified (Adjusted)],"&gt;="&amp;G$26,Table2[Date Notified (Adjusted)],"&lt;"&amp;H$26,Table2[Calculated Location],"*"&amp;$D31&amp;"*")</f>
        <v>#DIV/0!</v>
      </c>
      <c r="H31" s="164" t="e">
        <f ca="1">COUNTIFS(Table2[Level of Review Required],"*"&amp;$AC$27&amp;"*",Table2[Date Notified (Adjusted)],"&gt;="&amp;H$26,Table2[Date Notified (Adjusted)],"&lt;"&amp;I$26,Table2[Date Review Started],"",Table2[Calculated Location],"*"&amp;$D31&amp;"*")/COUNTIFS(Table2[Level of Review Required],"*"&amp;$AC$27&amp;"*",Table2[Date Notified (Adjusted)],"&gt;="&amp;H$26,Table2[Date Notified (Adjusted)],"&lt;"&amp;I$26,Table2[Calculated Location],"*"&amp;$D31&amp;"*")</f>
        <v>#DIV/0!</v>
      </c>
      <c r="I31" s="164" t="e">
        <f ca="1">COUNTIFS(Table2[Level of Review Required],"*"&amp;$AC$27&amp;"*",Table2[Date Notified (Adjusted)],"&gt;="&amp;I$26,Table2[Date Notified (Adjusted)],"&lt;"&amp;J$26,Table2[Date Review Started],"",Table2[Calculated Location],"*"&amp;$D31&amp;"*")/COUNTIFS(Table2[Level of Review Required],"*"&amp;$AC$27&amp;"*",Table2[Date Notified (Adjusted)],"&gt;="&amp;I$26,Table2[Date Notified (Adjusted)],"&lt;"&amp;J$26,Table2[Calculated Location],"*"&amp;$D31&amp;"*")</f>
        <v>#DIV/0!</v>
      </c>
      <c r="J31" s="164" t="e">
        <f ca="1">COUNTIFS(Table2[Level of Review Required],"*"&amp;$AC$27&amp;"*",Table2[Date Notified (Adjusted)],"&gt;="&amp;J$26,Table2[Date Notified (Adjusted)],"&lt;"&amp;K$26,Table2[Date Review Started],"",Table2[Calculated Location],"*"&amp;$D31&amp;"*")/COUNTIFS(Table2[Level of Review Required],"*"&amp;$AC$27&amp;"*",Table2[Date Notified (Adjusted)],"&gt;="&amp;J$26,Table2[Date Notified (Adjusted)],"&lt;"&amp;K$26,Table2[Calculated Location],"*"&amp;$D31&amp;"*")</f>
        <v>#DIV/0!</v>
      </c>
      <c r="K31" s="164" t="e">
        <f ca="1">COUNTIFS(Table2[Level of Review Required],"*"&amp;$AC$27&amp;"*",Table2[Date Notified (Adjusted)],"&gt;="&amp;K$26,Table2[Date Notified (Adjusted)],"&lt;"&amp;L$26,Table2[Date Review Started],"",Table2[Calculated Location],"*"&amp;$D31&amp;"*")/COUNTIFS(Table2[Level of Review Required],"*"&amp;$AC$27&amp;"*",Table2[Date Notified (Adjusted)],"&gt;="&amp;K$26,Table2[Date Notified (Adjusted)],"&lt;"&amp;L$26,Table2[Calculated Location],"*"&amp;$D31&amp;"*")</f>
        <v>#DIV/0!</v>
      </c>
      <c r="L31" s="164" t="e">
        <f ca="1">COUNTIFS(Table2[Level of Review Required],"*"&amp;$AC$27&amp;"*",Table2[Date Notified (Adjusted)],"&gt;="&amp;L$26,Table2[Date Notified (Adjusted)],"&lt;"&amp;M$26,Table2[Date Review Started],"",Table2[Calculated Location],"*"&amp;$D31&amp;"*")/COUNTIFS(Table2[Level of Review Required],"*"&amp;$AC$27&amp;"*",Table2[Date Notified (Adjusted)],"&gt;="&amp;L$26,Table2[Date Notified (Adjusted)],"&lt;"&amp;M$26,Table2[Calculated Location],"*"&amp;$D31&amp;"*")</f>
        <v>#DIV/0!</v>
      </c>
      <c r="M31" s="164" t="e">
        <f ca="1">COUNTIFS(Table2[Level of Review Required],"*"&amp;$AC$27&amp;"*",Table2[Date Notified (Adjusted)],"&gt;="&amp;M$26,Table2[Date Notified (Adjusted)],"&lt;"&amp;N$26,Table2[Date Review Started],"",Table2[Calculated Location],"*"&amp;$D31&amp;"*")/COUNTIFS(Table2[Level of Review Required],"*"&amp;$AC$27&amp;"*",Table2[Date Notified (Adjusted)],"&gt;="&amp;M$26,Table2[Date Notified (Adjusted)],"&lt;"&amp;N$26,Table2[Calculated Location],"*"&amp;$D31&amp;"*")</f>
        <v>#DIV/0!</v>
      </c>
      <c r="N31" s="164" t="e">
        <f ca="1">COUNTIFS(Table2[Level of Review Required],"*"&amp;$AC$27&amp;"*",Table2[Date Notified (Adjusted)],"&gt;="&amp;N$26,Table2[Date Notified (Adjusted)],"&lt;"&amp;O$26,Table2[Date Review Started],"",Table2[Calculated Location],"*"&amp;$D31&amp;"*")/COUNTIFS(Table2[Level of Review Required],"*"&amp;$AC$27&amp;"*",Table2[Date Notified (Adjusted)],"&gt;="&amp;N$26,Table2[Date Notified (Adjusted)],"&lt;"&amp;O$26,Table2[Calculated Location],"*"&amp;$D31&amp;"*")</f>
        <v>#DIV/0!</v>
      </c>
      <c r="O31" s="164" t="e">
        <f ca="1">COUNTIFS(Table2[Level of Review Required],"*"&amp;$AC$27&amp;"*",Table2[Date Notified (Adjusted)],"&gt;="&amp;O$26,Table2[Date Notified (Adjusted)],"&lt;"&amp;P$26,Table2[Date Review Started],"",Table2[Calculated Location],"*"&amp;$D31&amp;"*")/COUNTIFS(Table2[Level of Review Required],"*"&amp;$AC$27&amp;"*",Table2[Date Notified (Adjusted)],"&gt;="&amp;O$26,Table2[Date Notified (Adjusted)],"&lt;"&amp;P$26,Table2[Calculated Location],"*"&amp;$D31&amp;"*")</f>
        <v>#DIV/0!</v>
      </c>
      <c r="P31" s="164" t="e">
        <f ca="1">COUNTIFS(Table2[Level of Review Required],"*"&amp;$AC$27&amp;"*",Table2[Date Notified (Adjusted)],"&gt;="&amp;P$26,Table2[Date Notified (Adjusted)],"&lt;"&amp;Q$26,Table2[Date Review Started],"",Table2[Calculated Location],"*"&amp;$D31&amp;"*")/COUNTIFS(Table2[Level of Review Required],"*"&amp;$AC$27&amp;"*",Table2[Date Notified (Adjusted)],"&gt;="&amp;P$26,Table2[Date Notified (Adjusted)],"&lt;"&amp;Q$26,Table2[Calculated Location],"*"&amp;$D31&amp;"*")</f>
        <v>#DIV/0!</v>
      </c>
      <c r="Q31" s="164" t="e">
        <f ca="1">COUNTIFS(Table2[Level of Review Required],"*"&amp;$AC$27&amp;"*",Table2[Date Notified (Adjusted)],"&gt;="&amp;Q$26,Table2[Date Notified (Adjusted)],"&lt;"&amp;R$26,Table2[Date Review Started],"",Table2[Calculated Location],"*"&amp;$D31&amp;"*")/COUNTIFS(Table2[Level of Review Required],"*"&amp;$AC$27&amp;"*",Table2[Date Notified (Adjusted)],"&gt;="&amp;Q$26,Table2[Date Notified (Adjusted)],"&lt;"&amp;R$26,Table2[Calculated Location],"*"&amp;$D31&amp;"*")</f>
        <v>#DIV/0!</v>
      </c>
      <c r="R31" s="164" t="e">
        <f ca="1">COUNTIFS(Table2[Level of Review Required],"*"&amp;$AC$27&amp;"*",Table2[Date Notified (Adjusted)],"&gt;="&amp;R$26,Table2[Date Notified (Adjusted)],"&lt;"&amp;S$26,Table2[Date Review Started],"",Table2[Calculated Location],"*"&amp;$D31&amp;"*")/COUNTIFS(Table2[Level of Review Required],"*"&amp;$AC$27&amp;"*",Table2[Date Notified (Adjusted)],"&gt;="&amp;R$26,Table2[Date Notified (Adjusted)],"&lt;"&amp;S$26,Table2[Calculated Location],"*"&amp;$D31&amp;"*")</f>
        <v>#DIV/0!</v>
      </c>
      <c r="S31" s="164" t="e">
        <f ca="1">COUNTIFS(Table2[Level of Review Required],"*"&amp;$AC$27&amp;"*",Table2[Date Notified (Adjusted)],"&gt;="&amp;S$26,Table2[Date Notified (Adjusted)],"&lt;"&amp;T$26,Table2[Date Review Started],"",Table2[Calculated Location],"*"&amp;$D31&amp;"*")/COUNTIFS(Table2[Level of Review Required],"*"&amp;$AC$27&amp;"*",Table2[Date Notified (Adjusted)],"&gt;="&amp;S$26,Table2[Date Notified (Adjusted)],"&lt;"&amp;T$26,Table2[Calculated Location],"*"&amp;$D31&amp;"*")</f>
        <v>#DIV/0!</v>
      </c>
      <c r="T31" s="164" t="e">
        <f ca="1">COUNTIFS(Table2[Level of Review Required],"*"&amp;$AC$27&amp;"*",Table2[Date Notified (Adjusted)],"&gt;="&amp;T$26,Table2[Date Notified (Adjusted)],"&lt;"&amp;U$26,Table2[Date Review Started],"",Table2[Calculated Location],"*"&amp;$D31&amp;"*")/COUNTIFS(Table2[Level of Review Required],"*"&amp;$AC$27&amp;"*",Table2[Date Notified (Adjusted)],"&gt;="&amp;T$26,Table2[Date Notified (Adjusted)],"&lt;"&amp;U$26,Table2[Calculated Location],"*"&amp;$D31&amp;"*")</f>
        <v>#DIV/0!</v>
      </c>
      <c r="U31" s="165"/>
      <c r="V31" s="161"/>
      <c r="W31" s="228">
        <f ca="1">COUNTIFS(Table2[Level of Review Required],"*"&amp;$AC$27&amp;"*",Table2[Date Notified (Adjusted)],"&gt;="&amp;E$26,Table2[Date Notified (Adjusted)],"&lt;"&amp;U$26,Table2[Calculated Location],"*"&amp;$D31&amp;"*",Table2[Date Review Started],"")</f>
        <v>0</v>
      </c>
      <c r="X31" s="229" t="e">
        <f t="shared" ca="1" si="5"/>
        <v>#DIV/0!</v>
      </c>
      <c r="Y31" s="237">
        <f ca="1">COUNTIFS(Table2[Level of Review Required],"*"&amp;$AC$27&amp;"*",Table2[Date Notified (Adjusted)],"&gt;="&amp;E$26,Table2[Date Notified (Adjusted)],"&lt;"&amp;U$26,Table2[Calculated Location],"*"&amp;$D31&amp;"*")</f>
        <v>0</v>
      </c>
    </row>
    <row r="32" spans="2:29" x14ac:dyDescent="0.25">
      <c r="B32" s="222" t="s">
        <v>260</v>
      </c>
      <c r="C32" s="161"/>
      <c r="D32" s="162" t="s">
        <v>123</v>
      </c>
      <c r="E32" s="163" t="e">
        <f ca="1">COUNTIFS(Table2[Level of Review Required],"*"&amp;$AC$27&amp;"*",Table2[Date Notified (Adjusted)],"&gt;="&amp;E$26,Table2[Date Notified (Adjusted)],"&lt;"&amp;F$26,Table2[Date Review Started],"",Table2[Calculated Location],"*"&amp;$D32&amp;"*")/COUNTIFS(Table2[Level of Review Required],"*"&amp;$AC$27&amp;"*",Table2[Date Notified (Adjusted)],"&gt;="&amp;E$26,Table2[Date Notified (Adjusted)],"&lt;"&amp;F$26,Table2[Calculated Location],"*"&amp;$D32&amp;"*")</f>
        <v>#DIV/0!</v>
      </c>
      <c r="F32" s="164" t="e">
        <f ca="1">COUNTIFS(Table2[Level of Review Required],"*"&amp;$AC$27&amp;"*",Table2[Date Notified (Adjusted)],"&gt;="&amp;F$26,Table2[Date Notified (Adjusted)],"&lt;"&amp;G$26,Table2[Date Review Started],"",Table2[Calculated Location],"*"&amp;$D32&amp;"*")/COUNTIFS(Table2[Level of Review Required],"*"&amp;$AC$27&amp;"*",Table2[Date Notified (Adjusted)],"&gt;="&amp;F$26,Table2[Date Notified (Adjusted)],"&lt;"&amp;G$26,Table2[Calculated Location],"*"&amp;$D32&amp;"*")</f>
        <v>#DIV/0!</v>
      </c>
      <c r="G32" s="164" t="e">
        <f ca="1">COUNTIFS(Table2[Level of Review Required],"*"&amp;$AC$27&amp;"*",Table2[Date Notified (Adjusted)],"&gt;="&amp;G$26,Table2[Date Notified (Adjusted)],"&lt;"&amp;H$26,Table2[Date Review Started],"",Table2[Calculated Location],"*"&amp;$D32&amp;"*")/COUNTIFS(Table2[Level of Review Required],"*"&amp;$AC$27&amp;"*",Table2[Date Notified (Adjusted)],"&gt;="&amp;G$26,Table2[Date Notified (Adjusted)],"&lt;"&amp;H$26,Table2[Calculated Location],"*"&amp;$D32&amp;"*")</f>
        <v>#DIV/0!</v>
      </c>
      <c r="H32" s="164" t="e">
        <f ca="1">COUNTIFS(Table2[Level of Review Required],"*"&amp;$AC$27&amp;"*",Table2[Date Notified (Adjusted)],"&gt;="&amp;H$26,Table2[Date Notified (Adjusted)],"&lt;"&amp;I$26,Table2[Date Review Started],"",Table2[Calculated Location],"*"&amp;$D32&amp;"*")/COUNTIFS(Table2[Level of Review Required],"*"&amp;$AC$27&amp;"*",Table2[Date Notified (Adjusted)],"&gt;="&amp;H$26,Table2[Date Notified (Adjusted)],"&lt;"&amp;I$26,Table2[Calculated Location],"*"&amp;$D32&amp;"*")</f>
        <v>#DIV/0!</v>
      </c>
      <c r="I32" s="164" t="e">
        <f ca="1">COUNTIFS(Table2[Level of Review Required],"*"&amp;$AC$27&amp;"*",Table2[Date Notified (Adjusted)],"&gt;="&amp;I$26,Table2[Date Notified (Adjusted)],"&lt;"&amp;J$26,Table2[Date Review Started],"",Table2[Calculated Location],"*"&amp;$D32&amp;"*")/COUNTIFS(Table2[Level of Review Required],"*"&amp;$AC$27&amp;"*",Table2[Date Notified (Adjusted)],"&gt;="&amp;I$26,Table2[Date Notified (Adjusted)],"&lt;"&amp;J$26,Table2[Calculated Location],"*"&amp;$D32&amp;"*")</f>
        <v>#DIV/0!</v>
      </c>
      <c r="J32" s="164" t="e">
        <f ca="1">COUNTIFS(Table2[Level of Review Required],"*"&amp;$AC$27&amp;"*",Table2[Date Notified (Adjusted)],"&gt;="&amp;J$26,Table2[Date Notified (Adjusted)],"&lt;"&amp;K$26,Table2[Date Review Started],"",Table2[Calculated Location],"*"&amp;$D32&amp;"*")/COUNTIFS(Table2[Level of Review Required],"*"&amp;$AC$27&amp;"*",Table2[Date Notified (Adjusted)],"&gt;="&amp;J$26,Table2[Date Notified (Adjusted)],"&lt;"&amp;K$26,Table2[Calculated Location],"*"&amp;$D32&amp;"*")</f>
        <v>#DIV/0!</v>
      </c>
      <c r="K32" s="164" t="e">
        <f ca="1">COUNTIFS(Table2[Level of Review Required],"*"&amp;$AC$27&amp;"*",Table2[Date Notified (Adjusted)],"&gt;="&amp;K$26,Table2[Date Notified (Adjusted)],"&lt;"&amp;L$26,Table2[Date Review Started],"",Table2[Calculated Location],"*"&amp;$D32&amp;"*")/COUNTIFS(Table2[Level of Review Required],"*"&amp;$AC$27&amp;"*",Table2[Date Notified (Adjusted)],"&gt;="&amp;K$26,Table2[Date Notified (Adjusted)],"&lt;"&amp;L$26,Table2[Calculated Location],"*"&amp;$D32&amp;"*")</f>
        <v>#DIV/0!</v>
      </c>
      <c r="L32" s="164" t="e">
        <f ca="1">COUNTIFS(Table2[Level of Review Required],"*"&amp;$AC$27&amp;"*",Table2[Date Notified (Adjusted)],"&gt;="&amp;L$26,Table2[Date Notified (Adjusted)],"&lt;"&amp;M$26,Table2[Date Review Started],"",Table2[Calculated Location],"*"&amp;$D32&amp;"*")/COUNTIFS(Table2[Level of Review Required],"*"&amp;$AC$27&amp;"*",Table2[Date Notified (Adjusted)],"&gt;="&amp;L$26,Table2[Date Notified (Adjusted)],"&lt;"&amp;M$26,Table2[Calculated Location],"*"&amp;$D32&amp;"*")</f>
        <v>#DIV/0!</v>
      </c>
      <c r="M32" s="164" t="e">
        <f ca="1">COUNTIFS(Table2[Level of Review Required],"*"&amp;$AC$27&amp;"*",Table2[Date Notified (Adjusted)],"&gt;="&amp;M$26,Table2[Date Notified (Adjusted)],"&lt;"&amp;N$26,Table2[Date Review Started],"",Table2[Calculated Location],"*"&amp;$D32&amp;"*")/COUNTIFS(Table2[Level of Review Required],"*"&amp;$AC$27&amp;"*",Table2[Date Notified (Adjusted)],"&gt;="&amp;M$26,Table2[Date Notified (Adjusted)],"&lt;"&amp;N$26,Table2[Calculated Location],"*"&amp;$D32&amp;"*")</f>
        <v>#DIV/0!</v>
      </c>
      <c r="N32" s="164" t="e">
        <f ca="1">COUNTIFS(Table2[Level of Review Required],"*"&amp;$AC$27&amp;"*",Table2[Date Notified (Adjusted)],"&gt;="&amp;N$26,Table2[Date Notified (Adjusted)],"&lt;"&amp;O$26,Table2[Date Review Started],"",Table2[Calculated Location],"*"&amp;$D32&amp;"*")/COUNTIFS(Table2[Level of Review Required],"*"&amp;$AC$27&amp;"*",Table2[Date Notified (Adjusted)],"&gt;="&amp;N$26,Table2[Date Notified (Adjusted)],"&lt;"&amp;O$26,Table2[Calculated Location],"*"&amp;$D32&amp;"*")</f>
        <v>#DIV/0!</v>
      </c>
      <c r="O32" s="164" t="e">
        <f ca="1">COUNTIFS(Table2[Level of Review Required],"*"&amp;$AC$27&amp;"*",Table2[Date Notified (Adjusted)],"&gt;="&amp;O$26,Table2[Date Notified (Adjusted)],"&lt;"&amp;P$26,Table2[Date Review Started],"",Table2[Calculated Location],"*"&amp;$D32&amp;"*")/COUNTIFS(Table2[Level of Review Required],"*"&amp;$AC$27&amp;"*",Table2[Date Notified (Adjusted)],"&gt;="&amp;O$26,Table2[Date Notified (Adjusted)],"&lt;"&amp;P$26,Table2[Calculated Location],"*"&amp;$D32&amp;"*")</f>
        <v>#DIV/0!</v>
      </c>
      <c r="P32" s="164" t="e">
        <f ca="1">COUNTIFS(Table2[Level of Review Required],"*"&amp;$AC$27&amp;"*",Table2[Date Notified (Adjusted)],"&gt;="&amp;P$26,Table2[Date Notified (Adjusted)],"&lt;"&amp;Q$26,Table2[Date Review Started],"",Table2[Calculated Location],"*"&amp;$D32&amp;"*")/COUNTIFS(Table2[Level of Review Required],"*"&amp;$AC$27&amp;"*",Table2[Date Notified (Adjusted)],"&gt;="&amp;P$26,Table2[Date Notified (Adjusted)],"&lt;"&amp;Q$26,Table2[Calculated Location],"*"&amp;$D32&amp;"*")</f>
        <v>#DIV/0!</v>
      </c>
      <c r="Q32" s="164" t="e">
        <f ca="1">COUNTIFS(Table2[Level of Review Required],"*"&amp;$AC$27&amp;"*",Table2[Date Notified (Adjusted)],"&gt;="&amp;Q$26,Table2[Date Notified (Adjusted)],"&lt;"&amp;R$26,Table2[Date Review Started],"",Table2[Calculated Location],"*"&amp;$D32&amp;"*")/COUNTIFS(Table2[Level of Review Required],"*"&amp;$AC$27&amp;"*",Table2[Date Notified (Adjusted)],"&gt;="&amp;Q$26,Table2[Date Notified (Adjusted)],"&lt;"&amp;R$26,Table2[Calculated Location],"*"&amp;$D32&amp;"*")</f>
        <v>#DIV/0!</v>
      </c>
      <c r="R32" s="164" t="e">
        <f ca="1">COUNTIFS(Table2[Level of Review Required],"*"&amp;$AC$27&amp;"*",Table2[Date Notified (Adjusted)],"&gt;="&amp;R$26,Table2[Date Notified (Adjusted)],"&lt;"&amp;S$26,Table2[Date Review Started],"",Table2[Calculated Location],"*"&amp;$D32&amp;"*")/COUNTIFS(Table2[Level of Review Required],"*"&amp;$AC$27&amp;"*",Table2[Date Notified (Adjusted)],"&gt;="&amp;R$26,Table2[Date Notified (Adjusted)],"&lt;"&amp;S$26,Table2[Calculated Location],"*"&amp;$D32&amp;"*")</f>
        <v>#DIV/0!</v>
      </c>
      <c r="S32" s="164" t="e">
        <f ca="1">COUNTIFS(Table2[Level of Review Required],"*"&amp;$AC$27&amp;"*",Table2[Date Notified (Adjusted)],"&gt;="&amp;S$26,Table2[Date Notified (Adjusted)],"&lt;"&amp;T$26,Table2[Date Review Started],"",Table2[Calculated Location],"*"&amp;$D32&amp;"*")/COUNTIFS(Table2[Level of Review Required],"*"&amp;$AC$27&amp;"*",Table2[Date Notified (Adjusted)],"&gt;="&amp;S$26,Table2[Date Notified (Adjusted)],"&lt;"&amp;T$26,Table2[Calculated Location],"*"&amp;$D32&amp;"*")</f>
        <v>#DIV/0!</v>
      </c>
      <c r="T32" s="164" t="e">
        <f ca="1">COUNTIFS(Table2[Level of Review Required],"*"&amp;$AC$27&amp;"*",Table2[Date Notified (Adjusted)],"&gt;="&amp;T$26,Table2[Date Notified (Adjusted)],"&lt;"&amp;U$26,Table2[Date Review Started],"",Table2[Calculated Location],"*"&amp;$D32&amp;"*")/COUNTIFS(Table2[Level of Review Required],"*"&amp;$AC$27&amp;"*",Table2[Date Notified (Adjusted)],"&gt;="&amp;T$26,Table2[Date Notified (Adjusted)],"&lt;"&amp;U$26,Table2[Calculated Location],"*"&amp;$D32&amp;"*")</f>
        <v>#DIV/0!</v>
      </c>
      <c r="U32" s="165"/>
      <c r="V32" s="161"/>
      <c r="W32" s="228">
        <f ca="1">COUNTIFS(Table2[Level of Review Required],"*"&amp;$AC$27&amp;"*",Table2[Date Notified (Adjusted)],"&gt;="&amp;E$26,Table2[Date Notified (Adjusted)],"&lt;"&amp;U$26,Table2[Calculated Location],"*"&amp;$D32&amp;"*",Table2[Date Review Started],"")</f>
        <v>0</v>
      </c>
      <c r="X32" s="229" t="e">
        <f t="shared" ca="1" si="5"/>
        <v>#DIV/0!</v>
      </c>
      <c r="Y32" s="237">
        <f ca="1">COUNTIFS(Table2[Level of Review Required],"*"&amp;$AC$27&amp;"*",Table2[Date Notified (Adjusted)],"&gt;="&amp;E$26,Table2[Date Notified (Adjusted)],"&lt;"&amp;U$26,Table2[Calculated Location],"*"&amp;$D32&amp;"*")</f>
        <v>0</v>
      </c>
    </row>
    <row r="33" spans="2:25" x14ac:dyDescent="0.25">
      <c r="B33" s="222" t="s">
        <v>261</v>
      </c>
      <c r="C33" s="161"/>
      <c r="D33" s="162" t="s">
        <v>117</v>
      </c>
      <c r="E33" s="163" t="e">
        <f ca="1">COUNTIFS(Table2[Level of Review Required],"*"&amp;$AC$27&amp;"*",Table2[Date Notified (Adjusted)],"&gt;="&amp;E$26,Table2[Date Notified (Adjusted)],"&lt;"&amp;F$26,Table2[Date Review Started],"",Table2[Calculated Location],"*"&amp;$D33&amp;"*")/COUNTIFS(Table2[Level of Review Required],"*"&amp;$AC$27&amp;"*",Table2[Date Notified (Adjusted)],"&gt;="&amp;E$26,Table2[Date Notified (Adjusted)],"&lt;"&amp;F$26,Table2[Calculated Location],"*"&amp;$D33&amp;"*")</f>
        <v>#DIV/0!</v>
      </c>
      <c r="F33" s="164" t="e">
        <f ca="1">COUNTIFS(Table2[Level of Review Required],"*"&amp;$AC$27&amp;"*",Table2[Date Notified (Adjusted)],"&gt;="&amp;F$26,Table2[Date Notified (Adjusted)],"&lt;"&amp;G$26,Table2[Date Review Started],"",Table2[Calculated Location],"*"&amp;$D33&amp;"*")/COUNTIFS(Table2[Level of Review Required],"*"&amp;$AC$27&amp;"*",Table2[Date Notified (Adjusted)],"&gt;="&amp;F$26,Table2[Date Notified (Adjusted)],"&lt;"&amp;G$26,Table2[Calculated Location],"*"&amp;$D33&amp;"*")</f>
        <v>#DIV/0!</v>
      </c>
      <c r="G33" s="164" t="e">
        <f ca="1">COUNTIFS(Table2[Level of Review Required],"*"&amp;$AC$27&amp;"*",Table2[Date Notified (Adjusted)],"&gt;="&amp;G$26,Table2[Date Notified (Adjusted)],"&lt;"&amp;H$26,Table2[Date Review Started],"",Table2[Calculated Location],"*"&amp;$D33&amp;"*")/COUNTIFS(Table2[Level of Review Required],"*"&amp;$AC$27&amp;"*",Table2[Date Notified (Adjusted)],"&gt;="&amp;G$26,Table2[Date Notified (Adjusted)],"&lt;"&amp;H$26,Table2[Calculated Location],"*"&amp;$D33&amp;"*")</f>
        <v>#DIV/0!</v>
      </c>
      <c r="H33" s="164" t="e">
        <f ca="1">COUNTIFS(Table2[Level of Review Required],"*"&amp;$AC$27&amp;"*",Table2[Date Notified (Adjusted)],"&gt;="&amp;H$26,Table2[Date Notified (Adjusted)],"&lt;"&amp;I$26,Table2[Date Review Started],"",Table2[Calculated Location],"*"&amp;$D33&amp;"*")/COUNTIFS(Table2[Level of Review Required],"*"&amp;$AC$27&amp;"*",Table2[Date Notified (Adjusted)],"&gt;="&amp;H$26,Table2[Date Notified (Adjusted)],"&lt;"&amp;I$26,Table2[Calculated Location],"*"&amp;$D33&amp;"*")</f>
        <v>#DIV/0!</v>
      </c>
      <c r="I33" s="164" t="e">
        <f ca="1">COUNTIFS(Table2[Level of Review Required],"*"&amp;$AC$27&amp;"*",Table2[Date Notified (Adjusted)],"&gt;="&amp;I$26,Table2[Date Notified (Adjusted)],"&lt;"&amp;J$26,Table2[Date Review Started],"",Table2[Calculated Location],"*"&amp;$D33&amp;"*")/COUNTIFS(Table2[Level of Review Required],"*"&amp;$AC$27&amp;"*",Table2[Date Notified (Adjusted)],"&gt;="&amp;I$26,Table2[Date Notified (Adjusted)],"&lt;"&amp;J$26,Table2[Calculated Location],"*"&amp;$D33&amp;"*")</f>
        <v>#DIV/0!</v>
      </c>
      <c r="J33" s="164" t="e">
        <f ca="1">COUNTIFS(Table2[Level of Review Required],"*"&amp;$AC$27&amp;"*",Table2[Date Notified (Adjusted)],"&gt;="&amp;J$26,Table2[Date Notified (Adjusted)],"&lt;"&amp;K$26,Table2[Date Review Started],"",Table2[Calculated Location],"*"&amp;$D33&amp;"*")/COUNTIFS(Table2[Level of Review Required],"*"&amp;$AC$27&amp;"*",Table2[Date Notified (Adjusted)],"&gt;="&amp;J$26,Table2[Date Notified (Adjusted)],"&lt;"&amp;K$26,Table2[Calculated Location],"*"&amp;$D33&amp;"*")</f>
        <v>#DIV/0!</v>
      </c>
      <c r="K33" s="164" t="e">
        <f ca="1">COUNTIFS(Table2[Level of Review Required],"*"&amp;$AC$27&amp;"*",Table2[Date Notified (Adjusted)],"&gt;="&amp;K$26,Table2[Date Notified (Adjusted)],"&lt;"&amp;L$26,Table2[Date Review Started],"",Table2[Calculated Location],"*"&amp;$D33&amp;"*")/COUNTIFS(Table2[Level of Review Required],"*"&amp;$AC$27&amp;"*",Table2[Date Notified (Adjusted)],"&gt;="&amp;K$26,Table2[Date Notified (Adjusted)],"&lt;"&amp;L$26,Table2[Calculated Location],"*"&amp;$D33&amp;"*")</f>
        <v>#DIV/0!</v>
      </c>
      <c r="L33" s="164" t="e">
        <f ca="1">COUNTIFS(Table2[Level of Review Required],"*"&amp;$AC$27&amp;"*",Table2[Date Notified (Adjusted)],"&gt;="&amp;L$26,Table2[Date Notified (Adjusted)],"&lt;"&amp;M$26,Table2[Date Review Started],"",Table2[Calculated Location],"*"&amp;$D33&amp;"*")/COUNTIFS(Table2[Level of Review Required],"*"&amp;$AC$27&amp;"*",Table2[Date Notified (Adjusted)],"&gt;="&amp;L$26,Table2[Date Notified (Adjusted)],"&lt;"&amp;M$26,Table2[Calculated Location],"*"&amp;$D33&amp;"*")</f>
        <v>#DIV/0!</v>
      </c>
      <c r="M33" s="164" t="e">
        <f ca="1">COUNTIFS(Table2[Level of Review Required],"*"&amp;$AC$27&amp;"*",Table2[Date Notified (Adjusted)],"&gt;="&amp;M$26,Table2[Date Notified (Adjusted)],"&lt;"&amp;N$26,Table2[Date Review Started],"",Table2[Calculated Location],"*"&amp;$D33&amp;"*")/COUNTIFS(Table2[Level of Review Required],"*"&amp;$AC$27&amp;"*",Table2[Date Notified (Adjusted)],"&gt;="&amp;M$26,Table2[Date Notified (Adjusted)],"&lt;"&amp;N$26,Table2[Calculated Location],"*"&amp;$D33&amp;"*")</f>
        <v>#DIV/0!</v>
      </c>
      <c r="N33" s="164" t="e">
        <f ca="1">COUNTIFS(Table2[Level of Review Required],"*"&amp;$AC$27&amp;"*",Table2[Date Notified (Adjusted)],"&gt;="&amp;N$26,Table2[Date Notified (Adjusted)],"&lt;"&amp;O$26,Table2[Date Review Started],"",Table2[Calculated Location],"*"&amp;$D33&amp;"*")/COUNTIFS(Table2[Level of Review Required],"*"&amp;$AC$27&amp;"*",Table2[Date Notified (Adjusted)],"&gt;="&amp;N$26,Table2[Date Notified (Adjusted)],"&lt;"&amp;O$26,Table2[Calculated Location],"*"&amp;$D33&amp;"*")</f>
        <v>#DIV/0!</v>
      </c>
      <c r="O33" s="164" t="e">
        <f ca="1">COUNTIFS(Table2[Level of Review Required],"*"&amp;$AC$27&amp;"*",Table2[Date Notified (Adjusted)],"&gt;="&amp;O$26,Table2[Date Notified (Adjusted)],"&lt;"&amp;P$26,Table2[Date Review Started],"",Table2[Calculated Location],"*"&amp;$D33&amp;"*")/COUNTIFS(Table2[Level of Review Required],"*"&amp;$AC$27&amp;"*",Table2[Date Notified (Adjusted)],"&gt;="&amp;O$26,Table2[Date Notified (Adjusted)],"&lt;"&amp;P$26,Table2[Calculated Location],"*"&amp;$D33&amp;"*")</f>
        <v>#DIV/0!</v>
      </c>
      <c r="P33" s="164" t="e">
        <f ca="1">COUNTIFS(Table2[Level of Review Required],"*"&amp;$AC$27&amp;"*",Table2[Date Notified (Adjusted)],"&gt;="&amp;P$26,Table2[Date Notified (Adjusted)],"&lt;"&amp;Q$26,Table2[Date Review Started],"",Table2[Calculated Location],"*"&amp;$D33&amp;"*")/COUNTIFS(Table2[Level of Review Required],"*"&amp;$AC$27&amp;"*",Table2[Date Notified (Adjusted)],"&gt;="&amp;P$26,Table2[Date Notified (Adjusted)],"&lt;"&amp;Q$26,Table2[Calculated Location],"*"&amp;$D33&amp;"*")</f>
        <v>#DIV/0!</v>
      </c>
      <c r="Q33" s="164" t="e">
        <f ca="1">COUNTIFS(Table2[Level of Review Required],"*"&amp;$AC$27&amp;"*",Table2[Date Notified (Adjusted)],"&gt;="&amp;Q$26,Table2[Date Notified (Adjusted)],"&lt;"&amp;R$26,Table2[Date Review Started],"",Table2[Calculated Location],"*"&amp;$D33&amp;"*")/COUNTIFS(Table2[Level of Review Required],"*"&amp;$AC$27&amp;"*",Table2[Date Notified (Adjusted)],"&gt;="&amp;Q$26,Table2[Date Notified (Adjusted)],"&lt;"&amp;R$26,Table2[Calculated Location],"*"&amp;$D33&amp;"*")</f>
        <v>#DIV/0!</v>
      </c>
      <c r="R33" s="164" t="e">
        <f ca="1">COUNTIFS(Table2[Level of Review Required],"*"&amp;$AC$27&amp;"*",Table2[Date Notified (Adjusted)],"&gt;="&amp;R$26,Table2[Date Notified (Adjusted)],"&lt;"&amp;S$26,Table2[Date Review Started],"",Table2[Calculated Location],"*"&amp;$D33&amp;"*")/COUNTIFS(Table2[Level of Review Required],"*"&amp;$AC$27&amp;"*",Table2[Date Notified (Adjusted)],"&gt;="&amp;R$26,Table2[Date Notified (Adjusted)],"&lt;"&amp;S$26,Table2[Calculated Location],"*"&amp;$D33&amp;"*")</f>
        <v>#DIV/0!</v>
      </c>
      <c r="S33" s="164" t="e">
        <f ca="1">COUNTIFS(Table2[Level of Review Required],"*"&amp;$AC$27&amp;"*",Table2[Date Notified (Adjusted)],"&gt;="&amp;S$26,Table2[Date Notified (Adjusted)],"&lt;"&amp;T$26,Table2[Date Review Started],"",Table2[Calculated Location],"*"&amp;$D33&amp;"*")/COUNTIFS(Table2[Level of Review Required],"*"&amp;$AC$27&amp;"*",Table2[Date Notified (Adjusted)],"&gt;="&amp;S$26,Table2[Date Notified (Adjusted)],"&lt;"&amp;T$26,Table2[Calculated Location],"*"&amp;$D33&amp;"*")</f>
        <v>#DIV/0!</v>
      </c>
      <c r="T33" s="164" t="e">
        <f ca="1">COUNTIFS(Table2[Level of Review Required],"*"&amp;$AC$27&amp;"*",Table2[Date Notified (Adjusted)],"&gt;="&amp;T$26,Table2[Date Notified (Adjusted)],"&lt;"&amp;U$26,Table2[Date Review Started],"",Table2[Calculated Location],"*"&amp;$D33&amp;"*")/COUNTIFS(Table2[Level of Review Required],"*"&amp;$AC$27&amp;"*",Table2[Date Notified (Adjusted)],"&gt;="&amp;T$26,Table2[Date Notified (Adjusted)],"&lt;"&amp;U$26,Table2[Calculated Location],"*"&amp;$D33&amp;"*")</f>
        <v>#DIV/0!</v>
      </c>
      <c r="U33" s="165"/>
      <c r="V33" s="161"/>
      <c r="W33" s="228">
        <f ca="1">COUNTIFS(Table2[Level of Review Required],"*"&amp;$AC$27&amp;"*",Table2[Date Notified (Adjusted)],"&gt;="&amp;E$26,Table2[Date Notified (Adjusted)],"&lt;"&amp;U$26,Table2[Calculated Location],"*"&amp;$D33&amp;"*",Table2[Date Review Started],"")</f>
        <v>0</v>
      </c>
      <c r="X33" s="229" t="e">
        <f t="shared" ca="1" si="5"/>
        <v>#DIV/0!</v>
      </c>
      <c r="Y33" s="237">
        <f ca="1">COUNTIFS(Table2[Level of Review Required],"*"&amp;$AC$27&amp;"*",Table2[Date Notified (Adjusted)],"&gt;="&amp;E$26,Table2[Date Notified (Adjusted)],"&lt;"&amp;U$26,Table2[Calculated Location],"*"&amp;$D33&amp;"*")</f>
        <v>0</v>
      </c>
    </row>
    <row r="34" spans="2:25" x14ac:dyDescent="0.25">
      <c r="B34" s="224" t="s">
        <v>262</v>
      </c>
      <c r="C34" s="166"/>
      <c r="D34" s="167" t="s">
        <v>104</v>
      </c>
      <c r="E34" s="168" t="e">
        <f ca="1">COUNTIFS(Table2[Level of Review Required],"*"&amp;$AC$27&amp;"*",Table2[Date Notified (Adjusted)],"&gt;="&amp;E$26,Table2[Date Notified (Adjusted)],"&lt;"&amp;F$26,Table2[Date Review Started],"",Table2[Calculated Location],"*"&amp;$D34&amp;"*")/COUNTIFS(Table2[Level of Review Required],"*"&amp;$AC$27&amp;"*",Table2[Date Notified (Adjusted)],"&gt;="&amp;E$26,Table2[Date Notified (Adjusted)],"&lt;"&amp;F$26,Table2[Calculated Location],"*"&amp;$D34&amp;"*")</f>
        <v>#DIV/0!</v>
      </c>
      <c r="F34" s="169" t="e">
        <f ca="1">COUNTIFS(Table2[Level of Review Required],"*"&amp;$AC$27&amp;"*",Table2[Date Notified (Adjusted)],"&gt;="&amp;F$26,Table2[Date Notified (Adjusted)],"&lt;"&amp;G$26,Table2[Date Review Started],"",Table2[Calculated Location],"*"&amp;$D34&amp;"*")/COUNTIFS(Table2[Level of Review Required],"*"&amp;$AC$27&amp;"*",Table2[Date Notified (Adjusted)],"&gt;="&amp;F$26,Table2[Date Notified (Adjusted)],"&lt;"&amp;G$26,Table2[Calculated Location],"*"&amp;$D34&amp;"*")</f>
        <v>#DIV/0!</v>
      </c>
      <c r="G34" s="169" t="e">
        <f ca="1">COUNTIFS(Table2[Level of Review Required],"*"&amp;$AC$27&amp;"*",Table2[Date Notified (Adjusted)],"&gt;="&amp;G$26,Table2[Date Notified (Adjusted)],"&lt;"&amp;H$26,Table2[Date Review Started],"",Table2[Calculated Location],"*"&amp;$D34&amp;"*")/COUNTIFS(Table2[Level of Review Required],"*"&amp;$AC$27&amp;"*",Table2[Date Notified (Adjusted)],"&gt;="&amp;G$26,Table2[Date Notified (Adjusted)],"&lt;"&amp;H$26,Table2[Calculated Location],"*"&amp;$D34&amp;"*")</f>
        <v>#DIV/0!</v>
      </c>
      <c r="H34" s="169" t="e">
        <f ca="1">COUNTIFS(Table2[Level of Review Required],"*"&amp;$AC$27&amp;"*",Table2[Date Notified (Adjusted)],"&gt;="&amp;H$26,Table2[Date Notified (Adjusted)],"&lt;"&amp;I$26,Table2[Date Review Started],"",Table2[Calculated Location],"*"&amp;$D34&amp;"*")/COUNTIFS(Table2[Level of Review Required],"*"&amp;$AC$27&amp;"*",Table2[Date Notified (Adjusted)],"&gt;="&amp;H$26,Table2[Date Notified (Adjusted)],"&lt;"&amp;I$26,Table2[Calculated Location],"*"&amp;$D34&amp;"*")</f>
        <v>#DIV/0!</v>
      </c>
      <c r="I34" s="169" t="e">
        <f ca="1">COUNTIFS(Table2[Level of Review Required],"*"&amp;$AC$27&amp;"*",Table2[Date Notified (Adjusted)],"&gt;="&amp;I$26,Table2[Date Notified (Adjusted)],"&lt;"&amp;J$26,Table2[Date Review Started],"",Table2[Calculated Location],"*"&amp;$D34&amp;"*")/COUNTIFS(Table2[Level of Review Required],"*"&amp;$AC$27&amp;"*",Table2[Date Notified (Adjusted)],"&gt;="&amp;I$26,Table2[Date Notified (Adjusted)],"&lt;"&amp;J$26,Table2[Calculated Location],"*"&amp;$D34&amp;"*")</f>
        <v>#DIV/0!</v>
      </c>
      <c r="J34" s="169" t="e">
        <f ca="1">COUNTIFS(Table2[Level of Review Required],"*"&amp;$AC$27&amp;"*",Table2[Date Notified (Adjusted)],"&gt;="&amp;J$26,Table2[Date Notified (Adjusted)],"&lt;"&amp;K$26,Table2[Date Review Started],"",Table2[Calculated Location],"*"&amp;$D34&amp;"*")/COUNTIFS(Table2[Level of Review Required],"*"&amp;$AC$27&amp;"*",Table2[Date Notified (Adjusted)],"&gt;="&amp;J$26,Table2[Date Notified (Adjusted)],"&lt;"&amp;K$26,Table2[Calculated Location],"*"&amp;$D34&amp;"*")</f>
        <v>#DIV/0!</v>
      </c>
      <c r="K34" s="169" t="e">
        <f ca="1">COUNTIFS(Table2[Level of Review Required],"*"&amp;$AC$27&amp;"*",Table2[Date Notified (Adjusted)],"&gt;="&amp;K$26,Table2[Date Notified (Adjusted)],"&lt;"&amp;L$26,Table2[Date Review Started],"",Table2[Calculated Location],"*"&amp;$D34&amp;"*")/COUNTIFS(Table2[Level of Review Required],"*"&amp;$AC$27&amp;"*",Table2[Date Notified (Adjusted)],"&gt;="&amp;K$26,Table2[Date Notified (Adjusted)],"&lt;"&amp;L$26,Table2[Calculated Location],"*"&amp;$D34&amp;"*")</f>
        <v>#DIV/0!</v>
      </c>
      <c r="L34" s="169" t="e">
        <f ca="1">COUNTIFS(Table2[Level of Review Required],"*"&amp;$AC$27&amp;"*",Table2[Date Notified (Adjusted)],"&gt;="&amp;L$26,Table2[Date Notified (Adjusted)],"&lt;"&amp;M$26,Table2[Date Review Started],"",Table2[Calculated Location],"*"&amp;$D34&amp;"*")/COUNTIFS(Table2[Level of Review Required],"*"&amp;$AC$27&amp;"*",Table2[Date Notified (Adjusted)],"&gt;="&amp;L$26,Table2[Date Notified (Adjusted)],"&lt;"&amp;M$26,Table2[Calculated Location],"*"&amp;$D34&amp;"*")</f>
        <v>#DIV/0!</v>
      </c>
      <c r="M34" s="169" t="e">
        <f ca="1">COUNTIFS(Table2[Level of Review Required],"*"&amp;$AC$27&amp;"*",Table2[Date Notified (Adjusted)],"&gt;="&amp;M$26,Table2[Date Notified (Adjusted)],"&lt;"&amp;N$26,Table2[Date Review Started],"",Table2[Calculated Location],"*"&amp;$D34&amp;"*")/COUNTIFS(Table2[Level of Review Required],"*"&amp;$AC$27&amp;"*",Table2[Date Notified (Adjusted)],"&gt;="&amp;M$26,Table2[Date Notified (Adjusted)],"&lt;"&amp;N$26,Table2[Calculated Location],"*"&amp;$D34&amp;"*")</f>
        <v>#DIV/0!</v>
      </c>
      <c r="N34" s="169" t="e">
        <f ca="1">COUNTIFS(Table2[Level of Review Required],"*"&amp;$AC$27&amp;"*",Table2[Date Notified (Adjusted)],"&gt;="&amp;N$26,Table2[Date Notified (Adjusted)],"&lt;"&amp;O$26,Table2[Date Review Started],"",Table2[Calculated Location],"*"&amp;$D34&amp;"*")/COUNTIFS(Table2[Level of Review Required],"*"&amp;$AC$27&amp;"*",Table2[Date Notified (Adjusted)],"&gt;="&amp;N$26,Table2[Date Notified (Adjusted)],"&lt;"&amp;O$26,Table2[Calculated Location],"*"&amp;$D34&amp;"*")</f>
        <v>#DIV/0!</v>
      </c>
      <c r="O34" s="169" t="e">
        <f ca="1">COUNTIFS(Table2[Level of Review Required],"*"&amp;$AC$27&amp;"*",Table2[Date Notified (Adjusted)],"&gt;="&amp;O$26,Table2[Date Notified (Adjusted)],"&lt;"&amp;P$26,Table2[Date Review Started],"",Table2[Calculated Location],"*"&amp;$D34&amp;"*")/COUNTIFS(Table2[Level of Review Required],"*"&amp;$AC$27&amp;"*",Table2[Date Notified (Adjusted)],"&gt;="&amp;O$26,Table2[Date Notified (Adjusted)],"&lt;"&amp;P$26,Table2[Calculated Location],"*"&amp;$D34&amp;"*")</f>
        <v>#DIV/0!</v>
      </c>
      <c r="P34" s="169" t="e">
        <f ca="1">COUNTIFS(Table2[Level of Review Required],"*"&amp;$AC$27&amp;"*",Table2[Date Notified (Adjusted)],"&gt;="&amp;P$26,Table2[Date Notified (Adjusted)],"&lt;"&amp;Q$26,Table2[Date Review Started],"",Table2[Calculated Location],"*"&amp;$D34&amp;"*")/COUNTIFS(Table2[Level of Review Required],"*"&amp;$AC$27&amp;"*",Table2[Date Notified (Adjusted)],"&gt;="&amp;P$26,Table2[Date Notified (Adjusted)],"&lt;"&amp;Q$26,Table2[Calculated Location],"*"&amp;$D34&amp;"*")</f>
        <v>#DIV/0!</v>
      </c>
      <c r="Q34" s="169" t="e">
        <f ca="1">COUNTIFS(Table2[Level of Review Required],"*"&amp;$AC$27&amp;"*",Table2[Date Notified (Adjusted)],"&gt;="&amp;Q$26,Table2[Date Notified (Adjusted)],"&lt;"&amp;R$26,Table2[Date Review Started],"",Table2[Calculated Location],"*"&amp;$D34&amp;"*")/COUNTIFS(Table2[Level of Review Required],"*"&amp;$AC$27&amp;"*",Table2[Date Notified (Adjusted)],"&gt;="&amp;Q$26,Table2[Date Notified (Adjusted)],"&lt;"&amp;R$26,Table2[Calculated Location],"*"&amp;$D34&amp;"*")</f>
        <v>#DIV/0!</v>
      </c>
      <c r="R34" s="169" t="e">
        <f ca="1">COUNTIFS(Table2[Level of Review Required],"*"&amp;$AC$27&amp;"*",Table2[Date Notified (Adjusted)],"&gt;="&amp;R$26,Table2[Date Notified (Adjusted)],"&lt;"&amp;S$26,Table2[Date Review Started],"",Table2[Calculated Location],"*"&amp;$D34&amp;"*")/COUNTIFS(Table2[Level of Review Required],"*"&amp;$AC$27&amp;"*",Table2[Date Notified (Adjusted)],"&gt;="&amp;R$26,Table2[Date Notified (Adjusted)],"&lt;"&amp;S$26,Table2[Calculated Location],"*"&amp;$D34&amp;"*")</f>
        <v>#DIV/0!</v>
      </c>
      <c r="S34" s="169" t="e">
        <f ca="1">COUNTIFS(Table2[Level of Review Required],"*"&amp;$AC$27&amp;"*",Table2[Date Notified (Adjusted)],"&gt;="&amp;S$26,Table2[Date Notified (Adjusted)],"&lt;"&amp;T$26,Table2[Date Review Started],"",Table2[Calculated Location],"*"&amp;$D34&amp;"*")/COUNTIFS(Table2[Level of Review Required],"*"&amp;$AC$27&amp;"*",Table2[Date Notified (Adjusted)],"&gt;="&amp;S$26,Table2[Date Notified (Adjusted)],"&lt;"&amp;T$26,Table2[Calculated Location],"*"&amp;$D34&amp;"*")</f>
        <v>#DIV/0!</v>
      </c>
      <c r="T34" s="169" t="e">
        <f ca="1">COUNTIFS(Table2[Level of Review Required],"*"&amp;$AC$27&amp;"*",Table2[Date Notified (Adjusted)],"&gt;="&amp;T$26,Table2[Date Notified (Adjusted)],"&lt;"&amp;U$26,Table2[Date Review Started],"",Table2[Calculated Location],"*"&amp;$D34&amp;"*")/COUNTIFS(Table2[Level of Review Required],"*"&amp;$AC$27&amp;"*",Table2[Date Notified (Adjusted)],"&gt;="&amp;T$26,Table2[Date Notified (Adjusted)],"&lt;"&amp;U$26,Table2[Calculated Location],"*"&amp;$D34&amp;"*")</f>
        <v>#DIV/0!</v>
      </c>
      <c r="U34" s="170"/>
      <c r="V34" s="166"/>
      <c r="W34" s="230">
        <f ca="1">COUNTIFS(Table2[Level of Review Required],"*"&amp;$AC$27&amp;"*",Table2[Date Notified (Adjusted)],"&gt;="&amp;E$26,Table2[Date Notified (Adjusted)],"&lt;"&amp;U$26,Table2[Calculated Location],"*"&amp;$D34&amp;"*",Table2[Date Review Started],"")</f>
        <v>0</v>
      </c>
      <c r="X34" s="231" t="e">
        <f t="shared" ca="1" si="5"/>
        <v>#DIV/0!</v>
      </c>
      <c r="Y34" s="238">
        <f ca="1">COUNTIFS(Table2[Level of Review Required],"*"&amp;$AC$27&amp;"*",Table2[Date Notified (Adjusted)],"&gt;="&amp;E$26,Table2[Date Notified (Adjusted)],"&lt;"&amp;U$26,Table2[Calculated Location],"*"&amp;$D34&amp;"*")</f>
        <v>0</v>
      </c>
    </row>
    <row r="35" spans="2:25" x14ac:dyDescent="0.25">
      <c r="B35" s="211" t="s">
        <v>154</v>
      </c>
      <c r="C35" s="13"/>
      <c r="D35" s="210"/>
      <c r="E35" s="172"/>
      <c r="F35" s="173"/>
      <c r="G35" s="173"/>
      <c r="H35" s="173"/>
      <c r="I35" s="173"/>
      <c r="J35" s="173"/>
      <c r="K35" s="173"/>
      <c r="L35" s="173"/>
      <c r="M35" s="173"/>
      <c r="N35" s="173"/>
      <c r="O35" s="173"/>
      <c r="P35" s="173"/>
      <c r="Q35" s="173"/>
      <c r="R35" s="173"/>
      <c r="S35" s="173"/>
      <c r="T35" s="173"/>
      <c r="U35" s="174"/>
      <c r="V35" s="174"/>
      <c r="W35" s="174">
        <f ca="1">SUM(W27:W34)</f>
        <v>0</v>
      </c>
      <c r="X35" s="173" t="e">
        <f ca="1">W35/Y35</f>
        <v>#DIV/0!</v>
      </c>
      <c r="Y35" s="212">
        <f ca="1">SUM(Y27:Y34)</f>
        <v>0</v>
      </c>
    </row>
    <row r="36" spans="2:25" x14ac:dyDescent="0.25">
      <c r="B36" s="220" t="s">
        <v>105</v>
      </c>
      <c r="C36" s="157"/>
      <c r="D36" s="158" t="s">
        <v>124</v>
      </c>
      <c r="E36" s="159" t="e">
        <f ca="1">COUNTIFS(Table2[Level of Review Required],"*"&amp;$AC$27&amp;"*",Table2[Date Notified (Adjusted)],"&gt;="&amp;E$26,Table2[Date Notified (Adjusted)],"&lt;"&amp;F$26,Table2[Date Review Started],"",Table2[Calculated Location],"*"&amp;$D36&amp;"*")/COUNTIFS(Table2[Level of Review Required],"*"&amp;$AC$27&amp;"*",Table2[Date Notified (Adjusted)],"&gt;="&amp;E$26,Table2[Date Notified (Adjusted)],"&lt;"&amp;F$26,Table2[Calculated Location],"*"&amp;$D36&amp;"*")</f>
        <v>#DIV/0!</v>
      </c>
      <c r="F36" s="160" t="e">
        <f ca="1">COUNTIFS(Table2[Level of Review Required],"*"&amp;$AC$27&amp;"*",Table2[Date Notified (Adjusted)],"&gt;="&amp;F$26,Table2[Date Notified (Adjusted)],"&lt;"&amp;G$26,Table2[Date Review Started],"",Table2[Calculated Location],"*"&amp;$D36&amp;"*")/COUNTIFS(Table2[Level of Review Required],"*"&amp;$AC$27&amp;"*",Table2[Date Notified (Adjusted)],"&gt;="&amp;F$26,Table2[Date Notified (Adjusted)],"&lt;"&amp;G$26,Table2[Calculated Location],"*"&amp;$D36&amp;"*")</f>
        <v>#DIV/0!</v>
      </c>
      <c r="G36" s="160" t="e">
        <f ca="1">COUNTIFS(Table2[Level of Review Required],"*"&amp;$AC$27&amp;"*",Table2[Date Notified (Adjusted)],"&gt;="&amp;G$26,Table2[Date Notified (Adjusted)],"&lt;"&amp;H$26,Table2[Date Review Started],"",Table2[Calculated Location],"*"&amp;$D36&amp;"*")/COUNTIFS(Table2[Level of Review Required],"*"&amp;$AC$27&amp;"*",Table2[Date Notified (Adjusted)],"&gt;="&amp;G$26,Table2[Date Notified (Adjusted)],"&lt;"&amp;H$26,Table2[Calculated Location],"*"&amp;$D36&amp;"*")</f>
        <v>#DIV/0!</v>
      </c>
      <c r="H36" s="160" t="e">
        <f ca="1">COUNTIFS(Table2[Level of Review Required],"*"&amp;$AC$27&amp;"*",Table2[Date Notified (Adjusted)],"&gt;="&amp;H$26,Table2[Date Notified (Adjusted)],"&lt;"&amp;I$26,Table2[Date Review Started],"",Table2[Calculated Location],"*"&amp;$D36&amp;"*")/COUNTIFS(Table2[Level of Review Required],"*"&amp;$AC$27&amp;"*",Table2[Date Notified (Adjusted)],"&gt;="&amp;H$26,Table2[Date Notified (Adjusted)],"&lt;"&amp;I$26,Table2[Calculated Location],"*"&amp;$D36&amp;"*")</f>
        <v>#DIV/0!</v>
      </c>
      <c r="I36" s="160" t="e">
        <f ca="1">COUNTIFS(Table2[Level of Review Required],"*"&amp;$AC$27&amp;"*",Table2[Date Notified (Adjusted)],"&gt;="&amp;I$26,Table2[Date Notified (Adjusted)],"&lt;"&amp;J$26,Table2[Date Review Started],"",Table2[Calculated Location],"*"&amp;$D36&amp;"*")/COUNTIFS(Table2[Level of Review Required],"*"&amp;$AC$27&amp;"*",Table2[Date Notified (Adjusted)],"&gt;="&amp;I$26,Table2[Date Notified (Adjusted)],"&lt;"&amp;J$26,Table2[Calculated Location],"*"&amp;$D36&amp;"*")</f>
        <v>#DIV/0!</v>
      </c>
      <c r="J36" s="160" t="e">
        <f ca="1">COUNTIFS(Table2[Level of Review Required],"*"&amp;$AC$27&amp;"*",Table2[Date Notified (Adjusted)],"&gt;="&amp;J$26,Table2[Date Notified (Adjusted)],"&lt;"&amp;K$26,Table2[Date Review Started],"",Table2[Calculated Location],"*"&amp;$D36&amp;"*")/COUNTIFS(Table2[Level of Review Required],"*"&amp;$AC$27&amp;"*",Table2[Date Notified (Adjusted)],"&gt;="&amp;J$26,Table2[Date Notified (Adjusted)],"&lt;"&amp;K$26,Table2[Calculated Location],"*"&amp;$D36&amp;"*")</f>
        <v>#DIV/0!</v>
      </c>
      <c r="K36" s="160" t="e">
        <f ca="1">COUNTIFS(Table2[Level of Review Required],"*"&amp;$AC$27&amp;"*",Table2[Date Notified (Adjusted)],"&gt;="&amp;K$26,Table2[Date Notified (Adjusted)],"&lt;"&amp;L$26,Table2[Date Review Started],"",Table2[Calculated Location],"*"&amp;$D36&amp;"*")/COUNTIFS(Table2[Level of Review Required],"*"&amp;$AC$27&amp;"*",Table2[Date Notified (Adjusted)],"&gt;="&amp;K$26,Table2[Date Notified (Adjusted)],"&lt;"&amp;L$26,Table2[Calculated Location],"*"&amp;$D36&amp;"*")</f>
        <v>#DIV/0!</v>
      </c>
      <c r="L36" s="160" t="e">
        <f ca="1">COUNTIFS(Table2[Level of Review Required],"*"&amp;$AC$27&amp;"*",Table2[Date Notified (Adjusted)],"&gt;="&amp;L$26,Table2[Date Notified (Adjusted)],"&lt;"&amp;M$26,Table2[Date Review Started],"",Table2[Calculated Location],"*"&amp;$D36&amp;"*")/COUNTIFS(Table2[Level of Review Required],"*"&amp;$AC$27&amp;"*",Table2[Date Notified (Adjusted)],"&gt;="&amp;L$26,Table2[Date Notified (Adjusted)],"&lt;"&amp;M$26,Table2[Calculated Location],"*"&amp;$D36&amp;"*")</f>
        <v>#DIV/0!</v>
      </c>
      <c r="M36" s="160" t="e">
        <f ca="1">COUNTIFS(Table2[Level of Review Required],"*"&amp;$AC$27&amp;"*",Table2[Date Notified (Adjusted)],"&gt;="&amp;M$26,Table2[Date Notified (Adjusted)],"&lt;"&amp;N$26,Table2[Date Review Started],"",Table2[Calculated Location],"*"&amp;$D36&amp;"*")/COUNTIFS(Table2[Level of Review Required],"*"&amp;$AC$27&amp;"*",Table2[Date Notified (Adjusted)],"&gt;="&amp;M$26,Table2[Date Notified (Adjusted)],"&lt;"&amp;N$26,Table2[Calculated Location],"*"&amp;$D36&amp;"*")</f>
        <v>#DIV/0!</v>
      </c>
      <c r="N36" s="160" t="e">
        <f ca="1">COUNTIFS(Table2[Level of Review Required],"*"&amp;$AC$27&amp;"*",Table2[Date Notified (Adjusted)],"&gt;="&amp;N$26,Table2[Date Notified (Adjusted)],"&lt;"&amp;O$26,Table2[Date Review Started],"",Table2[Calculated Location],"*"&amp;$D36&amp;"*")/COUNTIFS(Table2[Level of Review Required],"*"&amp;$AC$27&amp;"*",Table2[Date Notified (Adjusted)],"&gt;="&amp;N$26,Table2[Date Notified (Adjusted)],"&lt;"&amp;O$26,Table2[Calculated Location],"*"&amp;$D36&amp;"*")</f>
        <v>#DIV/0!</v>
      </c>
      <c r="O36" s="160" t="e">
        <f ca="1">COUNTIFS(Table2[Level of Review Required],"*"&amp;$AC$27&amp;"*",Table2[Date Notified (Adjusted)],"&gt;="&amp;O$26,Table2[Date Notified (Adjusted)],"&lt;"&amp;P$26,Table2[Date Review Started],"",Table2[Calculated Location],"*"&amp;$D36&amp;"*")/COUNTIFS(Table2[Level of Review Required],"*"&amp;$AC$27&amp;"*",Table2[Date Notified (Adjusted)],"&gt;="&amp;O$26,Table2[Date Notified (Adjusted)],"&lt;"&amp;P$26,Table2[Calculated Location],"*"&amp;$D36&amp;"*")</f>
        <v>#DIV/0!</v>
      </c>
      <c r="P36" s="160" t="e">
        <f ca="1">COUNTIFS(Table2[Level of Review Required],"*"&amp;$AC$27&amp;"*",Table2[Date Notified (Adjusted)],"&gt;="&amp;P$26,Table2[Date Notified (Adjusted)],"&lt;"&amp;Q$26,Table2[Date Review Started],"",Table2[Calculated Location],"*"&amp;$D36&amp;"*")/COUNTIFS(Table2[Level of Review Required],"*"&amp;$AC$27&amp;"*",Table2[Date Notified (Adjusted)],"&gt;="&amp;P$26,Table2[Date Notified (Adjusted)],"&lt;"&amp;Q$26,Table2[Calculated Location],"*"&amp;$D36&amp;"*")</f>
        <v>#DIV/0!</v>
      </c>
      <c r="Q36" s="160" t="e">
        <f ca="1">COUNTIFS(Table2[Level of Review Required],"*"&amp;$AC$27&amp;"*",Table2[Date Notified (Adjusted)],"&gt;="&amp;Q$26,Table2[Date Notified (Adjusted)],"&lt;"&amp;R$26,Table2[Date Review Started],"",Table2[Calculated Location],"*"&amp;$D36&amp;"*")/COUNTIFS(Table2[Level of Review Required],"*"&amp;$AC$27&amp;"*",Table2[Date Notified (Adjusted)],"&gt;="&amp;Q$26,Table2[Date Notified (Adjusted)],"&lt;"&amp;R$26,Table2[Calculated Location],"*"&amp;$D36&amp;"*")</f>
        <v>#DIV/0!</v>
      </c>
      <c r="R36" s="160" t="e">
        <f ca="1">COUNTIFS(Table2[Level of Review Required],"*"&amp;$AC$27&amp;"*",Table2[Date Notified (Adjusted)],"&gt;="&amp;R$26,Table2[Date Notified (Adjusted)],"&lt;"&amp;S$26,Table2[Date Review Started],"",Table2[Calculated Location],"*"&amp;$D36&amp;"*")/COUNTIFS(Table2[Level of Review Required],"*"&amp;$AC$27&amp;"*",Table2[Date Notified (Adjusted)],"&gt;="&amp;R$26,Table2[Date Notified (Adjusted)],"&lt;"&amp;S$26,Table2[Calculated Location],"*"&amp;$D36&amp;"*")</f>
        <v>#DIV/0!</v>
      </c>
      <c r="S36" s="160" t="e">
        <f ca="1">COUNTIFS(Table2[Level of Review Required],"*"&amp;$AC$27&amp;"*",Table2[Date Notified (Adjusted)],"&gt;="&amp;S$26,Table2[Date Notified (Adjusted)],"&lt;"&amp;T$26,Table2[Date Review Started],"",Table2[Calculated Location],"*"&amp;$D36&amp;"*")/COUNTIFS(Table2[Level of Review Required],"*"&amp;$AC$27&amp;"*",Table2[Date Notified (Adjusted)],"&gt;="&amp;S$26,Table2[Date Notified (Adjusted)],"&lt;"&amp;T$26,Table2[Calculated Location],"*"&amp;$D36&amp;"*")</f>
        <v>#DIV/0!</v>
      </c>
      <c r="T36" s="160" t="e">
        <f ca="1">COUNTIFS(Table2[Level of Review Required],"*"&amp;$AC$27&amp;"*",Table2[Date Notified (Adjusted)],"&gt;="&amp;T$26,Table2[Date Notified (Adjusted)],"&lt;"&amp;U$26,Table2[Date Review Started],"",Table2[Calculated Location],"*"&amp;$D36&amp;"*")/COUNTIFS(Table2[Level of Review Required],"*"&amp;$AC$27&amp;"*",Table2[Date Notified (Adjusted)],"&gt;="&amp;T$26,Table2[Date Notified (Adjusted)],"&lt;"&amp;U$26,Table2[Calculated Location],"*"&amp;$D36&amp;"*")</f>
        <v>#DIV/0!</v>
      </c>
      <c r="U36" s="157"/>
      <c r="V36" s="157"/>
      <c r="W36" s="226">
        <f ca="1">COUNTIFS(Table2[Level of Review Required],"*"&amp;$AC$27&amp;"*",Table2[Date Notified (Adjusted)],"&gt;="&amp;E$26,Table2[Date Notified (Adjusted)],"&lt;"&amp;U$26,Table2[Calculated Location],"*"&amp;$D36&amp;"*",Table2[Date Review Started],"")</f>
        <v>0</v>
      </c>
      <c r="X36" s="227" t="e">
        <f t="shared" ca="1" si="5"/>
        <v>#DIV/0!</v>
      </c>
      <c r="Y36" s="236">
        <f ca="1">COUNTIFS(Table2[Level of Review Required],"*"&amp;$AC$27&amp;"*",Table2[Date Notified (Adjusted)],"&gt;="&amp;E$26,Table2[Date Notified (Adjusted)],"&lt;"&amp;U$26,Table2[Calculated Location],"*"&amp;$D36&amp;"*")</f>
        <v>0</v>
      </c>
    </row>
    <row r="37" spans="2:25" x14ac:dyDescent="0.25">
      <c r="B37" s="222" t="s">
        <v>106</v>
      </c>
      <c r="C37" s="161"/>
      <c r="D37" s="162" t="s">
        <v>125</v>
      </c>
      <c r="E37" s="163" t="e">
        <f ca="1">COUNTIFS(Table2[Level of Review Required],"*"&amp;$AC$27&amp;"*",Table2[Date Notified (Adjusted)],"&gt;="&amp;E$26,Table2[Date Notified (Adjusted)],"&lt;"&amp;F$26,Table2[Date Review Started],"",Table2[Calculated Location],"*"&amp;$D37&amp;"*")/COUNTIFS(Table2[Level of Review Required],"*"&amp;$AC$27&amp;"*",Table2[Date Notified (Adjusted)],"&gt;="&amp;E$26,Table2[Date Notified (Adjusted)],"&lt;"&amp;F$26,Table2[Calculated Location],"*"&amp;$D37&amp;"*")</f>
        <v>#DIV/0!</v>
      </c>
      <c r="F37" s="164" t="e">
        <f ca="1">COUNTIFS(Table2[Level of Review Required],"*"&amp;$AC$27&amp;"*",Table2[Date Notified (Adjusted)],"&gt;="&amp;F$26,Table2[Date Notified (Adjusted)],"&lt;"&amp;G$26,Table2[Date Review Started],"",Table2[Calculated Location],"*"&amp;$D37&amp;"*")/COUNTIFS(Table2[Level of Review Required],"*"&amp;$AC$27&amp;"*",Table2[Date Notified (Adjusted)],"&gt;="&amp;F$26,Table2[Date Notified (Adjusted)],"&lt;"&amp;G$26,Table2[Calculated Location],"*"&amp;$D37&amp;"*")</f>
        <v>#DIV/0!</v>
      </c>
      <c r="G37" s="164" t="e">
        <f ca="1">COUNTIFS(Table2[Level of Review Required],"*"&amp;$AC$27&amp;"*",Table2[Date Notified (Adjusted)],"&gt;="&amp;G$26,Table2[Date Notified (Adjusted)],"&lt;"&amp;H$26,Table2[Date Review Started],"",Table2[Calculated Location],"*"&amp;$D37&amp;"*")/COUNTIFS(Table2[Level of Review Required],"*"&amp;$AC$27&amp;"*",Table2[Date Notified (Adjusted)],"&gt;="&amp;G$26,Table2[Date Notified (Adjusted)],"&lt;"&amp;H$26,Table2[Calculated Location],"*"&amp;$D37&amp;"*")</f>
        <v>#DIV/0!</v>
      </c>
      <c r="H37" s="164" t="e">
        <f ca="1">COUNTIFS(Table2[Level of Review Required],"*"&amp;$AC$27&amp;"*",Table2[Date Notified (Adjusted)],"&gt;="&amp;H$26,Table2[Date Notified (Adjusted)],"&lt;"&amp;I$26,Table2[Date Review Started],"",Table2[Calculated Location],"*"&amp;$D37&amp;"*")/COUNTIFS(Table2[Level of Review Required],"*"&amp;$AC$27&amp;"*",Table2[Date Notified (Adjusted)],"&gt;="&amp;H$26,Table2[Date Notified (Adjusted)],"&lt;"&amp;I$26,Table2[Calculated Location],"*"&amp;$D37&amp;"*")</f>
        <v>#DIV/0!</v>
      </c>
      <c r="I37" s="164" t="e">
        <f ca="1">COUNTIFS(Table2[Level of Review Required],"*"&amp;$AC$27&amp;"*",Table2[Date Notified (Adjusted)],"&gt;="&amp;I$26,Table2[Date Notified (Adjusted)],"&lt;"&amp;J$26,Table2[Date Review Started],"",Table2[Calculated Location],"*"&amp;$D37&amp;"*")/COUNTIFS(Table2[Level of Review Required],"*"&amp;$AC$27&amp;"*",Table2[Date Notified (Adjusted)],"&gt;="&amp;I$26,Table2[Date Notified (Adjusted)],"&lt;"&amp;J$26,Table2[Calculated Location],"*"&amp;$D37&amp;"*")</f>
        <v>#DIV/0!</v>
      </c>
      <c r="J37" s="164" t="e">
        <f ca="1">COUNTIFS(Table2[Level of Review Required],"*"&amp;$AC$27&amp;"*",Table2[Date Notified (Adjusted)],"&gt;="&amp;J$26,Table2[Date Notified (Adjusted)],"&lt;"&amp;K$26,Table2[Date Review Started],"",Table2[Calculated Location],"*"&amp;$D37&amp;"*")/COUNTIFS(Table2[Level of Review Required],"*"&amp;$AC$27&amp;"*",Table2[Date Notified (Adjusted)],"&gt;="&amp;J$26,Table2[Date Notified (Adjusted)],"&lt;"&amp;K$26,Table2[Calculated Location],"*"&amp;$D37&amp;"*")</f>
        <v>#DIV/0!</v>
      </c>
      <c r="K37" s="164" t="e">
        <f ca="1">COUNTIFS(Table2[Level of Review Required],"*"&amp;$AC$27&amp;"*",Table2[Date Notified (Adjusted)],"&gt;="&amp;K$26,Table2[Date Notified (Adjusted)],"&lt;"&amp;L$26,Table2[Date Review Started],"",Table2[Calculated Location],"*"&amp;$D37&amp;"*")/COUNTIFS(Table2[Level of Review Required],"*"&amp;$AC$27&amp;"*",Table2[Date Notified (Adjusted)],"&gt;="&amp;K$26,Table2[Date Notified (Adjusted)],"&lt;"&amp;L$26,Table2[Calculated Location],"*"&amp;$D37&amp;"*")</f>
        <v>#DIV/0!</v>
      </c>
      <c r="L37" s="164" t="e">
        <f ca="1">COUNTIFS(Table2[Level of Review Required],"*"&amp;$AC$27&amp;"*",Table2[Date Notified (Adjusted)],"&gt;="&amp;L$26,Table2[Date Notified (Adjusted)],"&lt;"&amp;M$26,Table2[Date Review Started],"",Table2[Calculated Location],"*"&amp;$D37&amp;"*")/COUNTIFS(Table2[Level of Review Required],"*"&amp;$AC$27&amp;"*",Table2[Date Notified (Adjusted)],"&gt;="&amp;L$26,Table2[Date Notified (Adjusted)],"&lt;"&amp;M$26,Table2[Calculated Location],"*"&amp;$D37&amp;"*")</f>
        <v>#DIV/0!</v>
      </c>
      <c r="M37" s="164" t="e">
        <f ca="1">COUNTIFS(Table2[Level of Review Required],"*"&amp;$AC$27&amp;"*",Table2[Date Notified (Adjusted)],"&gt;="&amp;M$26,Table2[Date Notified (Adjusted)],"&lt;"&amp;N$26,Table2[Date Review Started],"",Table2[Calculated Location],"*"&amp;$D37&amp;"*")/COUNTIFS(Table2[Level of Review Required],"*"&amp;$AC$27&amp;"*",Table2[Date Notified (Adjusted)],"&gt;="&amp;M$26,Table2[Date Notified (Adjusted)],"&lt;"&amp;N$26,Table2[Calculated Location],"*"&amp;$D37&amp;"*")</f>
        <v>#DIV/0!</v>
      </c>
      <c r="N37" s="164" t="e">
        <f ca="1">COUNTIFS(Table2[Level of Review Required],"*"&amp;$AC$27&amp;"*",Table2[Date Notified (Adjusted)],"&gt;="&amp;N$26,Table2[Date Notified (Adjusted)],"&lt;"&amp;O$26,Table2[Date Review Started],"",Table2[Calculated Location],"*"&amp;$D37&amp;"*")/COUNTIFS(Table2[Level of Review Required],"*"&amp;$AC$27&amp;"*",Table2[Date Notified (Adjusted)],"&gt;="&amp;N$26,Table2[Date Notified (Adjusted)],"&lt;"&amp;O$26,Table2[Calculated Location],"*"&amp;$D37&amp;"*")</f>
        <v>#DIV/0!</v>
      </c>
      <c r="O37" s="164" t="e">
        <f ca="1">COUNTIFS(Table2[Level of Review Required],"*"&amp;$AC$27&amp;"*",Table2[Date Notified (Adjusted)],"&gt;="&amp;O$26,Table2[Date Notified (Adjusted)],"&lt;"&amp;P$26,Table2[Date Review Started],"",Table2[Calculated Location],"*"&amp;$D37&amp;"*")/COUNTIFS(Table2[Level of Review Required],"*"&amp;$AC$27&amp;"*",Table2[Date Notified (Adjusted)],"&gt;="&amp;O$26,Table2[Date Notified (Adjusted)],"&lt;"&amp;P$26,Table2[Calculated Location],"*"&amp;$D37&amp;"*")</f>
        <v>#DIV/0!</v>
      </c>
      <c r="P37" s="164" t="e">
        <f ca="1">COUNTIFS(Table2[Level of Review Required],"*"&amp;$AC$27&amp;"*",Table2[Date Notified (Adjusted)],"&gt;="&amp;P$26,Table2[Date Notified (Adjusted)],"&lt;"&amp;Q$26,Table2[Date Review Started],"",Table2[Calculated Location],"*"&amp;$D37&amp;"*")/COUNTIFS(Table2[Level of Review Required],"*"&amp;$AC$27&amp;"*",Table2[Date Notified (Adjusted)],"&gt;="&amp;P$26,Table2[Date Notified (Adjusted)],"&lt;"&amp;Q$26,Table2[Calculated Location],"*"&amp;$D37&amp;"*")</f>
        <v>#DIV/0!</v>
      </c>
      <c r="Q37" s="164" t="e">
        <f ca="1">COUNTIFS(Table2[Level of Review Required],"*"&amp;$AC$27&amp;"*",Table2[Date Notified (Adjusted)],"&gt;="&amp;Q$26,Table2[Date Notified (Adjusted)],"&lt;"&amp;R$26,Table2[Date Review Started],"",Table2[Calculated Location],"*"&amp;$D37&amp;"*")/COUNTIFS(Table2[Level of Review Required],"*"&amp;$AC$27&amp;"*",Table2[Date Notified (Adjusted)],"&gt;="&amp;Q$26,Table2[Date Notified (Adjusted)],"&lt;"&amp;R$26,Table2[Calculated Location],"*"&amp;$D37&amp;"*")</f>
        <v>#DIV/0!</v>
      </c>
      <c r="R37" s="164" t="e">
        <f ca="1">COUNTIFS(Table2[Level of Review Required],"*"&amp;$AC$27&amp;"*",Table2[Date Notified (Adjusted)],"&gt;="&amp;R$26,Table2[Date Notified (Adjusted)],"&lt;"&amp;S$26,Table2[Date Review Started],"",Table2[Calculated Location],"*"&amp;$D37&amp;"*")/COUNTIFS(Table2[Level of Review Required],"*"&amp;$AC$27&amp;"*",Table2[Date Notified (Adjusted)],"&gt;="&amp;R$26,Table2[Date Notified (Adjusted)],"&lt;"&amp;S$26,Table2[Calculated Location],"*"&amp;$D37&amp;"*")</f>
        <v>#DIV/0!</v>
      </c>
      <c r="S37" s="164" t="e">
        <f ca="1">COUNTIFS(Table2[Level of Review Required],"*"&amp;$AC$27&amp;"*",Table2[Date Notified (Adjusted)],"&gt;="&amp;S$26,Table2[Date Notified (Adjusted)],"&lt;"&amp;T$26,Table2[Date Review Started],"",Table2[Calculated Location],"*"&amp;$D37&amp;"*")/COUNTIFS(Table2[Level of Review Required],"*"&amp;$AC$27&amp;"*",Table2[Date Notified (Adjusted)],"&gt;="&amp;S$26,Table2[Date Notified (Adjusted)],"&lt;"&amp;T$26,Table2[Calculated Location],"*"&amp;$D37&amp;"*")</f>
        <v>#DIV/0!</v>
      </c>
      <c r="T37" s="164" t="e">
        <f ca="1">COUNTIFS(Table2[Level of Review Required],"*"&amp;$AC$27&amp;"*",Table2[Date Notified (Adjusted)],"&gt;="&amp;T$26,Table2[Date Notified (Adjusted)],"&lt;"&amp;U$26,Table2[Date Review Started],"",Table2[Calculated Location],"*"&amp;$D37&amp;"*")/COUNTIFS(Table2[Level of Review Required],"*"&amp;$AC$27&amp;"*",Table2[Date Notified (Adjusted)],"&gt;="&amp;T$26,Table2[Date Notified (Adjusted)],"&lt;"&amp;U$26,Table2[Calculated Location],"*"&amp;$D37&amp;"*")</f>
        <v>#DIV/0!</v>
      </c>
      <c r="U37" s="161"/>
      <c r="V37" s="161"/>
      <c r="W37" s="228">
        <f ca="1">COUNTIFS(Table2[Level of Review Required],"*"&amp;$AC$27&amp;"*",Table2[Date Notified (Adjusted)],"&gt;="&amp;E$26,Table2[Date Notified (Adjusted)],"&lt;"&amp;U$26,Table2[Calculated Location],"*"&amp;$D37&amp;"*",Table2[Date Review Started],"")</f>
        <v>0</v>
      </c>
      <c r="X37" s="229" t="e">
        <f t="shared" ca="1" si="5"/>
        <v>#DIV/0!</v>
      </c>
      <c r="Y37" s="237">
        <f ca="1">COUNTIFS(Table2[Level of Review Required],"*"&amp;$AC$27&amp;"*",Table2[Date Notified (Adjusted)],"&gt;="&amp;E$26,Table2[Date Notified (Adjusted)],"&lt;"&amp;U$26,Table2[Calculated Location],"*"&amp;$D37&amp;"*")</f>
        <v>0</v>
      </c>
    </row>
    <row r="38" spans="2:25" x14ac:dyDescent="0.25">
      <c r="B38" s="222" t="s">
        <v>107</v>
      </c>
      <c r="C38" s="161"/>
      <c r="D38" s="162" t="s">
        <v>126</v>
      </c>
      <c r="E38" s="163" t="e">
        <f ca="1">COUNTIFS(Table2[Level of Review Required],"*"&amp;$AC$27&amp;"*",Table2[Date Notified (Adjusted)],"&gt;="&amp;E$26,Table2[Date Notified (Adjusted)],"&lt;"&amp;F$26,Table2[Date Review Started],"",Table2[Calculated Location],"*"&amp;$D38&amp;"*")/COUNTIFS(Table2[Level of Review Required],"*"&amp;$AC$27&amp;"*",Table2[Date Notified (Adjusted)],"&gt;="&amp;E$26,Table2[Date Notified (Adjusted)],"&lt;"&amp;F$26,Table2[Calculated Location],"*"&amp;$D38&amp;"*")</f>
        <v>#DIV/0!</v>
      </c>
      <c r="F38" s="164" t="e">
        <f ca="1">COUNTIFS(Table2[Level of Review Required],"*"&amp;$AC$27&amp;"*",Table2[Date Notified (Adjusted)],"&gt;="&amp;F$26,Table2[Date Notified (Adjusted)],"&lt;"&amp;G$26,Table2[Date Review Started],"",Table2[Calculated Location],"*"&amp;$D38&amp;"*")/COUNTIFS(Table2[Level of Review Required],"*"&amp;$AC$27&amp;"*",Table2[Date Notified (Adjusted)],"&gt;="&amp;F$26,Table2[Date Notified (Adjusted)],"&lt;"&amp;G$26,Table2[Calculated Location],"*"&amp;$D38&amp;"*")</f>
        <v>#DIV/0!</v>
      </c>
      <c r="G38" s="164" t="e">
        <f ca="1">COUNTIFS(Table2[Level of Review Required],"*"&amp;$AC$27&amp;"*",Table2[Date Notified (Adjusted)],"&gt;="&amp;G$26,Table2[Date Notified (Adjusted)],"&lt;"&amp;H$26,Table2[Date Review Started],"",Table2[Calculated Location],"*"&amp;$D38&amp;"*")/COUNTIFS(Table2[Level of Review Required],"*"&amp;$AC$27&amp;"*",Table2[Date Notified (Adjusted)],"&gt;="&amp;G$26,Table2[Date Notified (Adjusted)],"&lt;"&amp;H$26,Table2[Calculated Location],"*"&amp;$D38&amp;"*")</f>
        <v>#DIV/0!</v>
      </c>
      <c r="H38" s="164" t="e">
        <f ca="1">COUNTIFS(Table2[Level of Review Required],"*"&amp;$AC$27&amp;"*",Table2[Date Notified (Adjusted)],"&gt;="&amp;H$26,Table2[Date Notified (Adjusted)],"&lt;"&amp;I$26,Table2[Date Review Started],"",Table2[Calculated Location],"*"&amp;$D38&amp;"*")/COUNTIFS(Table2[Level of Review Required],"*"&amp;$AC$27&amp;"*",Table2[Date Notified (Adjusted)],"&gt;="&amp;H$26,Table2[Date Notified (Adjusted)],"&lt;"&amp;I$26,Table2[Calculated Location],"*"&amp;$D38&amp;"*")</f>
        <v>#DIV/0!</v>
      </c>
      <c r="I38" s="164" t="e">
        <f ca="1">COUNTIFS(Table2[Level of Review Required],"*"&amp;$AC$27&amp;"*",Table2[Date Notified (Adjusted)],"&gt;="&amp;I$26,Table2[Date Notified (Adjusted)],"&lt;"&amp;J$26,Table2[Date Review Started],"",Table2[Calculated Location],"*"&amp;$D38&amp;"*")/COUNTIFS(Table2[Level of Review Required],"*"&amp;$AC$27&amp;"*",Table2[Date Notified (Adjusted)],"&gt;="&amp;I$26,Table2[Date Notified (Adjusted)],"&lt;"&amp;J$26,Table2[Calculated Location],"*"&amp;$D38&amp;"*")</f>
        <v>#DIV/0!</v>
      </c>
      <c r="J38" s="164" t="e">
        <f ca="1">COUNTIFS(Table2[Level of Review Required],"*"&amp;$AC$27&amp;"*",Table2[Date Notified (Adjusted)],"&gt;="&amp;J$26,Table2[Date Notified (Adjusted)],"&lt;"&amp;K$26,Table2[Date Review Started],"",Table2[Calculated Location],"*"&amp;$D38&amp;"*")/COUNTIFS(Table2[Level of Review Required],"*"&amp;$AC$27&amp;"*",Table2[Date Notified (Adjusted)],"&gt;="&amp;J$26,Table2[Date Notified (Adjusted)],"&lt;"&amp;K$26,Table2[Calculated Location],"*"&amp;$D38&amp;"*")</f>
        <v>#DIV/0!</v>
      </c>
      <c r="K38" s="164" t="e">
        <f ca="1">COUNTIFS(Table2[Level of Review Required],"*"&amp;$AC$27&amp;"*",Table2[Date Notified (Adjusted)],"&gt;="&amp;K$26,Table2[Date Notified (Adjusted)],"&lt;"&amp;L$26,Table2[Date Review Started],"",Table2[Calculated Location],"*"&amp;$D38&amp;"*")/COUNTIFS(Table2[Level of Review Required],"*"&amp;$AC$27&amp;"*",Table2[Date Notified (Adjusted)],"&gt;="&amp;K$26,Table2[Date Notified (Adjusted)],"&lt;"&amp;L$26,Table2[Calculated Location],"*"&amp;$D38&amp;"*")</f>
        <v>#DIV/0!</v>
      </c>
      <c r="L38" s="164" t="e">
        <f ca="1">COUNTIFS(Table2[Level of Review Required],"*"&amp;$AC$27&amp;"*",Table2[Date Notified (Adjusted)],"&gt;="&amp;L$26,Table2[Date Notified (Adjusted)],"&lt;"&amp;M$26,Table2[Date Review Started],"",Table2[Calculated Location],"*"&amp;$D38&amp;"*")/COUNTIFS(Table2[Level of Review Required],"*"&amp;$AC$27&amp;"*",Table2[Date Notified (Adjusted)],"&gt;="&amp;L$26,Table2[Date Notified (Adjusted)],"&lt;"&amp;M$26,Table2[Calculated Location],"*"&amp;$D38&amp;"*")</f>
        <v>#DIV/0!</v>
      </c>
      <c r="M38" s="164" t="e">
        <f ca="1">COUNTIFS(Table2[Level of Review Required],"*"&amp;$AC$27&amp;"*",Table2[Date Notified (Adjusted)],"&gt;="&amp;M$26,Table2[Date Notified (Adjusted)],"&lt;"&amp;N$26,Table2[Date Review Started],"",Table2[Calculated Location],"*"&amp;$D38&amp;"*")/COUNTIFS(Table2[Level of Review Required],"*"&amp;$AC$27&amp;"*",Table2[Date Notified (Adjusted)],"&gt;="&amp;M$26,Table2[Date Notified (Adjusted)],"&lt;"&amp;N$26,Table2[Calculated Location],"*"&amp;$D38&amp;"*")</f>
        <v>#DIV/0!</v>
      </c>
      <c r="N38" s="164" t="e">
        <f ca="1">COUNTIFS(Table2[Level of Review Required],"*"&amp;$AC$27&amp;"*",Table2[Date Notified (Adjusted)],"&gt;="&amp;N$26,Table2[Date Notified (Adjusted)],"&lt;"&amp;O$26,Table2[Date Review Started],"",Table2[Calculated Location],"*"&amp;$D38&amp;"*")/COUNTIFS(Table2[Level of Review Required],"*"&amp;$AC$27&amp;"*",Table2[Date Notified (Adjusted)],"&gt;="&amp;N$26,Table2[Date Notified (Adjusted)],"&lt;"&amp;O$26,Table2[Calculated Location],"*"&amp;$D38&amp;"*")</f>
        <v>#DIV/0!</v>
      </c>
      <c r="O38" s="164" t="e">
        <f ca="1">COUNTIFS(Table2[Level of Review Required],"*"&amp;$AC$27&amp;"*",Table2[Date Notified (Adjusted)],"&gt;="&amp;O$26,Table2[Date Notified (Adjusted)],"&lt;"&amp;P$26,Table2[Date Review Started],"",Table2[Calculated Location],"*"&amp;$D38&amp;"*")/COUNTIFS(Table2[Level of Review Required],"*"&amp;$AC$27&amp;"*",Table2[Date Notified (Adjusted)],"&gt;="&amp;O$26,Table2[Date Notified (Adjusted)],"&lt;"&amp;P$26,Table2[Calculated Location],"*"&amp;$D38&amp;"*")</f>
        <v>#DIV/0!</v>
      </c>
      <c r="P38" s="164" t="e">
        <f ca="1">COUNTIFS(Table2[Level of Review Required],"*"&amp;$AC$27&amp;"*",Table2[Date Notified (Adjusted)],"&gt;="&amp;P$26,Table2[Date Notified (Adjusted)],"&lt;"&amp;Q$26,Table2[Date Review Started],"",Table2[Calculated Location],"*"&amp;$D38&amp;"*")/COUNTIFS(Table2[Level of Review Required],"*"&amp;$AC$27&amp;"*",Table2[Date Notified (Adjusted)],"&gt;="&amp;P$26,Table2[Date Notified (Adjusted)],"&lt;"&amp;Q$26,Table2[Calculated Location],"*"&amp;$D38&amp;"*")</f>
        <v>#DIV/0!</v>
      </c>
      <c r="Q38" s="164" t="e">
        <f ca="1">COUNTIFS(Table2[Level of Review Required],"*"&amp;$AC$27&amp;"*",Table2[Date Notified (Adjusted)],"&gt;="&amp;Q$26,Table2[Date Notified (Adjusted)],"&lt;"&amp;R$26,Table2[Date Review Started],"",Table2[Calculated Location],"*"&amp;$D38&amp;"*")/COUNTIFS(Table2[Level of Review Required],"*"&amp;$AC$27&amp;"*",Table2[Date Notified (Adjusted)],"&gt;="&amp;Q$26,Table2[Date Notified (Adjusted)],"&lt;"&amp;R$26,Table2[Calculated Location],"*"&amp;$D38&amp;"*")</f>
        <v>#DIV/0!</v>
      </c>
      <c r="R38" s="164" t="e">
        <f ca="1">COUNTIFS(Table2[Level of Review Required],"*"&amp;$AC$27&amp;"*",Table2[Date Notified (Adjusted)],"&gt;="&amp;R$26,Table2[Date Notified (Adjusted)],"&lt;"&amp;S$26,Table2[Date Review Started],"",Table2[Calculated Location],"*"&amp;$D38&amp;"*")/COUNTIFS(Table2[Level of Review Required],"*"&amp;$AC$27&amp;"*",Table2[Date Notified (Adjusted)],"&gt;="&amp;R$26,Table2[Date Notified (Adjusted)],"&lt;"&amp;S$26,Table2[Calculated Location],"*"&amp;$D38&amp;"*")</f>
        <v>#DIV/0!</v>
      </c>
      <c r="S38" s="164" t="e">
        <f ca="1">COUNTIFS(Table2[Level of Review Required],"*"&amp;$AC$27&amp;"*",Table2[Date Notified (Adjusted)],"&gt;="&amp;S$26,Table2[Date Notified (Adjusted)],"&lt;"&amp;T$26,Table2[Date Review Started],"",Table2[Calculated Location],"*"&amp;$D38&amp;"*")/COUNTIFS(Table2[Level of Review Required],"*"&amp;$AC$27&amp;"*",Table2[Date Notified (Adjusted)],"&gt;="&amp;S$26,Table2[Date Notified (Adjusted)],"&lt;"&amp;T$26,Table2[Calculated Location],"*"&amp;$D38&amp;"*")</f>
        <v>#DIV/0!</v>
      </c>
      <c r="T38" s="164" t="e">
        <f ca="1">COUNTIFS(Table2[Level of Review Required],"*"&amp;$AC$27&amp;"*",Table2[Date Notified (Adjusted)],"&gt;="&amp;T$26,Table2[Date Notified (Adjusted)],"&lt;"&amp;U$26,Table2[Date Review Started],"",Table2[Calculated Location],"*"&amp;$D38&amp;"*")/COUNTIFS(Table2[Level of Review Required],"*"&amp;$AC$27&amp;"*",Table2[Date Notified (Adjusted)],"&gt;="&amp;T$26,Table2[Date Notified (Adjusted)],"&lt;"&amp;U$26,Table2[Calculated Location],"*"&amp;$D38&amp;"*")</f>
        <v>#DIV/0!</v>
      </c>
      <c r="U38" s="161"/>
      <c r="V38" s="161"/>
      <c r="W38" s="228">
        <f ca="1">COUNTIFS(Table2[Level of Review Required],"*"&amp;$AC$27&amp;"*",Table2[Date Notified (Adjusted)],"&gt;="&amp;E$26,Table2[Date Notified (Adjusted)],"&lt;"&amp;U$26,Table2[Calculated Location],"*"&amp;$D38&amp;"*",Table2[Date Review Started],"")</f>
        <v>0</v>
      </c>
      <c r="X38" s="229" t="e">
        <f t="shared" ca="1" si="5"/>
        <v>#DIV/0!</v>
      </c>
      <c r="Y38" s="237">
        <f ca="1">COUNTIFS(Table2[Level of Review Required],"*"&amp;$AC$27&amp;"*",Table2[Date Notified (Adjusted)],"&gt;="&amp;E$26,Table2[Date Notified (Adjusted)],"&lt;"&amp;U$26,Table2[Calculated Location],"*"&amp;$D38&amp;"*")</f>
        <v>0</v>
      </c>
    </row>
    <row r="39" spans="2:25" x14ac:dyDescent="0.25">
      <c r="B39" s="222" t="s">
        <v>108</v>
      </c>
      <c r="C39" s="161"/>
      <c r="D39" s="162" t="s">
        <v>127</v>
      </c>
      <c r="E39" s="163" t="e">
        <f ca="1">COUNTIFS(Table2[Level of Review Required],"*"&amp;$AC$27&amp;"*",Table2[Date Notified (Adjusted)],"&gt;="&amp;E$26,Table2[Date Notified (Adjusted)],"&lt;"&amp;F$26,Table2[Date Review Started],"",Table2[Calculated Location],"*"&amp;$D39&amp;"*")/COUNTIFS(Table2[Level of Review Required],"*"&amp;$AC$27&amp;"*",Table2[Date Notified (Adjusted)],"&gt;="&amp;E$26,Table2[Date Notified (Adjusted)],"&lt;"&amp;F$26,Table2[Calculated Location],"*"&amp;$D39&amp;"*")</f>
        <v>#DIV/0!</v>
      </c>
      <c r="F39" s="164" t="e">
        <f ca="1">COUNTIFS(Table2[Level of Review Required],"*"&amp;$AC$27&amp;"*",Table2[Date Notified (Adjusted)],"&gt;="&amp;F$26,Table2[Date Notified (Adjusted)],"&lt;"&amp;G$26,Table2[Date Review Started],"",Table2[Calculated Location],"*"&amp;$D39&amp;"*")/COUNTIFS(Table2[Level of Review Required],"*"&amp;$AC$27&amp;"*",Table2[Date Notified (Adjusted)],"&gt;="&amp;F$26,Table2[Date Notified (Adjusted)],"&lt;"&amp;G$26,Table2[Calculated Location],"*"&amp;$D39&amp;"*")</f>
        <v>#DIV/0!</v>
      </c>
      <c r="G39" s="164" t="e">
        <f ca="1">COUNTIFS(Table2[Level of Review Required],"*"&amp;$AC$27&amp;"*",Table2[Date Notified (Adjusted)],"&gt;="&amp;G$26,Table2[Date Notified (Adjusted)],"&lt;"&amp;H$26,Table2[Date Review Started],"",Table2[Calculated Location],"*"&amp;$D39&amp;"*")/COUNTIFS(Table2[Level of Review Required],"*"&amp;$AC$27&amp;"*",Table2[Date Notified (Adjusted)],"&gt;="&amp;G$26,Table2[Date Notified (Adjusted)],"&lt;"&amp;H$26,Table2[Calculated Location],"*"&amp;$D39&amp;"*")</f>
        <v>#DIV/0!</v>
      </c>
      <c r="H39" s="164" t="e">
        <f ca="1">COUNTIFS(Table2[Level of Review Required],"*"&amp;$AC$27&amp;"*",Table2[Date Notified (Adjusted)],"&gt;="&amp;H$26,Table2[Date Notified (Adjusted)],"&lt;"&amp;I$26,Table2[Date Review Started],"",Table2[Calculated Location],"*"&amp;$D39&amp;"*")/COUNTIFS(Table2[Level of Review Required],"*"&amp;$AC$27&amp;"*",Table2[Date Notified (Adjusted)],"&gt;="&amp;H$26,Table2[Date Notified (Adjusted)],"&lt;"&amp;I$26,Table2[Calculated Location],"*"&amp;$D39&amp;"*")</f>
        <v>#DIV/0!</v>
      </c>
      <c r="I39" s="164" t="e">
        <f ca="1">COUNTIFS(Table2[Level of Review Required],"*"&amp;$AC$27&amp;"*",Table2[Date Notified (Adjusted)],"&gt;="&amp;I$26,Table2[Date Notified (Adjusted)],"&lt;"&amp;J$26,Table2[Date Review Started],"",Table2[Calculated Location],"*"&amp;$D39&amp;"*")/COUNTIFS(Table2[Level of Review Required],"*"&amp;$AC$27&amp;"*",Table2[Date Notified (Adjusted)],"&gt;="&amp;I$26,Table2[Date Notified (Adjusted)],"&lt;"&amp;J$26,Table2[Calculated Location],"*"&amp;$D39&amp;"*")</f>
        <v>#DIV/0!</v>
      </c>
      <c r="J39" s="164" t="e">
        <f ca="1">COUNTIFS(Table2[Level of Review Required],"*"&amp;$AC$27&amp;"*",Table2[Date Notified (Adjusted)],"&gt;="&amp;J$26,Table2[Date Notified (Adjusted)],"&lt;"&amp;K$26,Table2[Date Review Started],"",Table2[Calculated Location],"*"&amp;$D39&amp;"*")/COUNTIFS(Table2[Level of Review Required],"*"&amp;$AC$27&amp;"*",Table2[Date Notified (Adjusted)],"&gt;="&amp;J$26,Table2[Date Notified (Adjusted)],"&lt;"&amp;K$26,Table2[Calculated Location],"*"&amp;$D39&amp;"*")</f>
        <v>#DIV/0!</v>
      </c>
      <c r="K39" s="164" t="e">
        <f ca="1">COUNTIFS(Table2[Level of Review Required],"*"&amp;$AC$27&amp;"*",Table2[Date Notified (Adjusted)],"&gt;="&amp;K$26,Table2[Date Notified (Adjusted)],"&lt;"&amp;L$26,Table2[Date Review Started],"",Table2[Calculated Location],"*"&amp;$D39&amp;"*")/COUNTIFS(Table2[Level of Review Required],"*"&amp;$AC$27&amp;"*",Table2[Date Notified (Adjusted)],"&gt;="&amp;K$26,Table2[Date Notified (Adjusted)],"&lt;"&amp;L$26,Table2[Calculated Location],"*"&amp;$D39&amp;"*")</f>
        <v>#DIV/0!</v>
      </c>
      <c r="L39" s="164" t="e">
        <f ca="1">COUNTIFS(Table2[Level of Review Required],"*"&amp;$AC$27&amp;"*",Table2[Date Notified (Adjusted)],"&gt;="&amp;L$26,Table2[Date Notified (Adjusted)],"&lt;"&amp;M$26,Table2[Date Review Started],"",Table2[Calculated Location],"*"&amp;$D39&amp;"*")/COUNTIFS(Table2[Level of Review Required],"*"&amp;$AC$27&amp;"*",Table2[Date Notified (Adjusted)],"&gt;="&amp;L$26,Table2[Date Notified (Adjusted)],"&lt;"&amp;M$26,Table2[Calculated Location],"*"&amp;$D39&amp;"*")</f>
        <v>#DIV/0!</v>
      </c>
      <c r="M39" s="164" t="e">
        <f ca="1">COUNTIFS(Table2[Level of Review Required],"*"&amp;$AC$27&amp;"*",Table2[Date Notified (Adjusted)],"&gt;="&amp;M$26,Table2[Date Notified (Adjusted)],"&lt;"&amp;N$26,Table2[Date Review Started],"",Table2[Calculated Location],"*"&amp;$D39&amp;"*")/COUNTIFS(Table2[Level of Review Required],"*"&amp;$AC$27&amp;"*",Table2[Date Notified (Adjusted)],"&gt;="&amp;M$26,Table2[Date Notified (Adjusted)],"&lt;"&amp;N$26,Table2[Calculated Location],"*"&amp;$D39&amp;"*")</f>
        <v>#DIV/0!</v>
      </c>
      <c r="N39" s="164" t="e">
        <f ca="1">COUNTIFS(Table2[Level of Review Required],"*"&amp;$AC$27&amp;"*",Table2[Date Notified (Adjusted)],"&gt;="&amp;N$26,Table2[Date Notified (Adjusted)],"&lt;"&amp;O$26,Table2[Date Review Started],"",Table2[Calculated Location],"*"&amp;$D39&amp;"*")/COUNTIFS(Table2[Level of Review Required],"*"&amp;$AC$27&amp;"*",Table2[Date Notified (Adjusted)],"&gt;="&amp;N$26,Table2[Date Notified (Adjusted)],"&lt;"&amp;O$26,Table2[Calculated Location],"*"&amp;$D39&amp;"*")</f>
        <v>#DIV/0!</v>
      </c>
      <c r="O39" s="164" t="e">
        <f ca="1">COUNTIFS(Table2[Level of Review Required],"*"&amp;$AC$27&amp;"*",Table2[Date Notified (Adjusted)],"&gt;="&amp;O$26,Table2[Date Notified (Adjusted)],"&lt;"&amp;P$26,Table2[Date Review Started],"",Table2[Calculated Location],"*"&amp;$D39&amp;"*")/COUNTIFS(Table2[Level of Review Required],"*"&amp;$AC$27&amp;"*",Table2[Date Notified (Adjusted)],"&gt;="&amp;O$26,Table2[Date Notified (Adjusted)],"&lt;"&amp;P$26,Table2[Calculated Location],"*"&amp;$D39&amp;"*")</f>
        <v>#DIV/0!</v>
      </c>
      <c r="P39" s="164" t="e">
        <f ca="1">COUNTIFS(Table2[Level of Review Required],"*"&amp;$AC$27&amp;"*",Table2[Date Notified (Adjusted)],"&gt;="&amp;P$26,Table2[Date Notified (Adjusted)],"&lt;"&amp;Q$26,Table2[Date Review Started],"",Table2[Calculated Location],"*"&amp;$D39&amp;"*")/COUNTIFS(Table2[Level of Review Required],"*"&amp;$AC$27&amp;"*",Table2[Date Notified (Adjusted)],"&gt;="&amp;P$26,Table2[Date Notified (Adjusted)],"&lt;"&amp;Q$26,Table2[Calculated Location],"*"&amp;$D39&amp;"*")</f>
        <v>#DIV/0!</v>
      </c>
      <c r="Q39" s="164" t="e">
        <f ca="1">COUNTIFS(Table2[Level of Review Required],"*"&amp;$AC$27&amp;"*",Table2[Date Notified (Adjusted)],"&gt;="&amp;Q$26,Table2[Date Notified (Adjusted)],"&lt;"&amp;R$26,Table2[Date Review Started],"",Table2[Calculated Location],"*"&amp;$D39&amp;"*")/COUNTIFS(Table2[Level of Review Required],"*"&amp;$AC$27&amp;"*",Table2[Date Notified (Adjusted)],"&gt;="&amp;Q$26,Table2[Date Notified (Adjusted)],"&lt;"&amp;R$26,Table2[Calculated Location],"*"&amp;$D39&amp;"*")</f>
        <v>#DIV/0!</v>
      </c>
      <c r="R39" s="164" t="e">
        <f ca="1">COUNTIFS(Table2[Level of Review Required],"*"&amp;$AC$27&amp;"*",Table2[Date Notified (Adjusted)],"&gt;="&amp;R$26,Table2[Date Notified (Adjusted)],"&lt;"&amp;S$26,Table2[Date Review Started],"",Table2[Calculated Location],"*"&amp;$D39&amp;"*")/COUNTIFS(Table2[Level of Review Required],"*"&amp;$AC$27&amp;"*",Table2[Date Notified (Adjusted)],"&gt;="&amp;R$26,Table2[Date Notified (Adjusted)],"&lt;"&amp;S$26,Table2[Calculated Location],"*"&amp;$D39&amp;"*")</f>
        <v>#DIV/0!</v>
      </c>
      <c r="S39" s="164" t="e">
        <f ca="1">COUNTIFS(Table2[Level of Review Required],"*"&amp;$AC$27&amp;"*",Table2[Date Notified (Adjusted)],"&gt;="&amp;S$26,Table2[Date Notified (Adjusted)],"&lt;"&amp;T$26,Table2[Date Review Started],"",Table2[Calculated Location],"*"&amp;$D39&amp;"*")/COUNTIFS(Table2[Level of Review Required],"*"&amp;$AC$27&amp;"*",Table2[Date Notified (Adjusted)],"&gt;="&amp;S$26,Table2[Date Notified (Adjusted)],"&lt;"&amp;T$26,Table2[Calculated Location],"*"&amp;$D39&amp;"*")</f>
        <v>#DIV/0!</v>
      </c>
      <c r="T39" s="164" t="e">
        <f ca="1">COUNTIFS(Table2[Level of Review Required],"*"&amp;$AC$27&amp;"*",Table2[Date Notified (Adjusted)],"&gt;="&amp;T$26,Table2[Date Notified (Adjusted)],"&lt;"&amp;U$26,Table2[Date Review Started],"",Table2[Calculated Location],"*"&amp;$D39&amp;"*")/COUNTIFS(Table2[Level of Review Required],"*"&amp;$AC$27&amp;"*",Table2[Date Notified (Adjusted)],"&gt;="&amp;T$26,Table2[Date Notified (Adjusted)],"&lt;"&amp;U$26,Table2[Calculated Location],"*"&amp;$D39&amp;"*")</f>
        <v>#DIV/0!</v>
      </c>
      <c r="U39" s="161"/>
      <c r="V39" s="161"/>
      <c r="W39" s="228">
        <f ca="1">COUNTIFS(Table2[Level of Review Required],"*"&amp;$AC$27&amp;"*",Table2[Date Notified (Adjusted)],"&gt;="&amp;E$26,Table2[Date Notified (Adjusted)],"&lt;"&amp;U$26,Table2[Calculated Location],"*"&amp;$D39&amp;"*",Table2[Date Review Started],"")</f>
        <v>0</v>
      </c>
      <c r="X39" s="229" t="e">
        <f t="shared" ca="1" si="5"/>
        <v>#DIV/0!</v>
      </c>
      <c r="Y39" s="237">
        <f ca="1">COUNTIFS(Table2[Level of Review Required],"*"&amp;$AC$27&amp;"*",Table2[Date Notified (Adjusted)],"&gt;="&amp;E$26,Table2[Date Notified (Adjusted)],"&lt;"&amp;U$26,Table2[Calculated Location],"*"&amp;$D39&amp;"*")</f>
        <v>0</v>
      </c>
    </row>
    <row r="40" spans="2:25" x14ac:dyDescent="0.25">
      <c r="B40" s="222" t="s">
        <v>109</v>
      </c>
      <c r="C40" s="161"/>
      <c r="D40" s="162" t="s">
        <v>128</v>
      </c>
      <c r="E40" s="163" t="e">
        <f ca="1">COUNTIFS(Table2[Level of Review Required],"*"&amp;$AC$27&amp;"*",Table2[Date Notified (Adjusted)],"&gt;="&amp;E$26,Table2[Date Notified (Adjusted)],"&lt;"&amp;F$26,Table2[Date Review Started],"",Table2[Calculated Location],"*"&amp;$D40&amp;"*")/COUNTIFS(Table2[Level of Review Required],"*"&amp;$AC$27&amp;"*",Table2[Date Notified (Adjusted)],"&gt;="&amp;E$26,Table2[Date Notified (Adjusted)],"&lt;"&amp;F$26,Table2[Calculated Location],"*"&amp;$D40&amp;"*")</f>
        <v>#DIV/0!</v>
      </c>
      <c r="F40" s="164" t="e">
        <f ca="1">COUNTIFS(Table2[Level of Review Required],"*"&amp;$AC$27&amp;"*",Table2[Date Notified (Adjusted)],"&gt;="&amp;F$26,Table2[Date Notified (Adjusted)],"&lt;"&amp;G$26,Table2[Date Review Started],"",Table2[Calculated Location],"*"&amp;$D40&amp;"*")/COUNTIFS(Table2[Level of Review Required],"*"&amp;$AC$27&amp;"*",Table2[Date Notified (Adjusted)],"&gt;="&amp;F$26,Table2[Date Notified (Adjusted)],"&lt;"&amp;G$26,Table2[Calculated Location],"*"&amp;$D40&amp;"*")</f>
        <v>#DIV/0!</v>
      </c>
      <c r="G40" s="164" t="e">
        <f ca="1">COUNTIFS(Table2[Level of Review Required],"*"&amp;$AC$27&amp;"*",Table2[Date Notified (Adjusted)],"&gt;="&amp;G$26,Table2[Date Notified (Adjusted)],"&lt;"&amp;H$26,Table2[Date Review Started],"",Table2[Calculated Location],"*"&amp;$D40&amp;"*")/COUNTIFS(Table2[Level of Review Required],"*"&amp;$AC$27&amp;"*",Table2[Date Notified (Adjusted)],"&gt;="&amp;G$26,Table2[Date Notified (Adjusted)],"&lt;"&amp;H$26,Table2[Calculated Location],"*"&amp;$D40&amp;"*")</f>
        <v>#DIV/0!</v>
      </c>
      <c r="H40" s="164" t="e">
        <f ca="1">COUNTIFS(Table2[Level of Review Required],"*"&amp;$AC$27&amp;"*",Table2[Date Notified (Adjusted)],"&gt;="&amp;H$26,Table2[Date Notified (Adjusted)],"&lt;"&amp;I$26,Table2[Date Review Started],"",Table2[Calculated Location],"*"&amp;$D40&amp;"*")/COUNTIFS(Table2[Level of Review Required],"*"&amp;$AC$27&amp;"*",Table2[Date Notified (Adjusted)],"&gt;="&amp;H$26,Table2[Date Notified (Adjusted)],"&lt;"&amp;I$26,Table2[Calculated Location],"*"&amp;$D40&amp;"*")</f>
        <v>#DIV/0!</v>
      </c>
      <c r="I40" s="164" t="e">
        <f ca="1">COUNTIFS(Table2[Level of Review Required],"*"&amp;$AC$27&amp;"*",Table2[Date Notified (Adjusted)],"&gt;="&amp;I$26,Table2[Date Notified (Adjusted)],"&lt;"&amp;J$26,Table2[Date Review Started],"",Table2[Calculated Location],"*"&amp;$D40&amp;"*")/COUNTIFS(Table2[Level of Review Required],"*"&amp;$AC$27&amp;"*",Table2[Date Notified (Adjusted)],"&gt;="&amp;I$26,Table2[Date Notified (Adjusted)],"&lt;"&amp;J$26,Table2[Calculated Location],"*"&amp;$D40&amp;"*")</f>
        <v>#DIV/0!</v>
      </c>
      <c r="J40" s="164" t="e">
        <f ca="1">COUNTIFS(Table2[Level of Review Required],"*"&amp;$AC$27&amp;"*",Table2[Date Notified (Adjusted)],"&gt;="&amp;J$26,Table2[Date Notified (Adjusted)],"&lt;"&amp;K$26,Table2[Date Review Started],"",Table2[Calculated Location],"*"&amp;$D40&amp;"*")/COUNTIFS(Table2[Level of Review Required],"*"&amp;$AC$27&amp;"*",Table2[Date Notified (Adjusted)],"&gt;="&amp;J$26,Table2[Date Notified (Adjusted)],"&lt;"&amp;K$26,Table2[Calculated Location],"*"&amp;$D40&amp;"*")</f>
        <v>#DIV/0!</v>
      </c>
      <c r="K40" s="164" t="e">
        <f ca="1">COUNTIFS(Table2[Level of Review Required],"*"&amp;$AC$27&amp;"*",Table2[Date Notified (Adjusted)],"&gt;="&amp;K$26,Table2[Date Notified (Adjusted)],"&lt;"&amp;L$26,Table2[Date Review Started],"",Table2[Calculated Location],"*"&amp;$D40&amp;"*")/COUNTIFS(Table2[Level of Review Required],"*"&amp;$AC$27&amp;"*",Table2[Date Notified (Adjusted)],"&gt;="&amp;K$26,Table2[Date Notified (Adjusted)],"&lt;"&amp;L$26,Table2[Calculated Location],"*"&amp;$D40&amp;"*")</f>
        <v>#DIV/0!</v>
      </c>
      <c r="L40" s="164" t="e">
        <f ca="1">COUNTIFS(Table2[Level of Review Required],"*"&amp;$AC$27&amp;"*",Table2[Date Notified (Adjusted)],"&gt;="&amp;L$26,Table2[Date Notified (Adjusted)],"&lt;"&amp;M$26,Table2[Date Review Started],"",Table2[Calculated Location],"*"&amp;$D40&amp;"*")/COUNTIFS(Table2[Level of Review Required],"*"&amp;$AC$27&amp;"*",Table2[Date Notified (Adjusted)],"&gt;="&amp;L$26,Table2[Date Notified (Adjusted)],"&lt;"&amp;M$26,Table2[Calculated Location],"*"&amp;$D40&amp;"*")</f>
        <v>#DIV/0!</v>
      </c>
      <c r="M40" s="164" t="e">
        <f ca="1">COUNTIFS(Table2[Level of Review Required],"*"&amp;$AC$27&amp;"*",Table2[Date Notified (Adjusted)],"&gt;="&amp;M$26,Table2[Date Notified (Adjusted)],"&lt;"&amp;N$26,Table2[Date Review Started],"",Table2[Calculated Location],"*"&amp;$D40&amp;"*")/COUNTIFS(Table2[Level of Review Required],"*"&amp;$AC$27&amp;"*",Table2[Date Notified (Adjusted)],"&gt;="&amp;M$26,Table2[Date Notified (Adjusted)],"&lt;"&amp;N$26,Table2[Calculated Location],"*"&amp;$D40&amp;"*")</f>
        <v>#DIV/0!</v>
      </c>
      <c r="N40" s="164" t="e">
        <f ca="1">COUNTIFS(Table2[Level of Review Required],"*"&amp;$AC$27&amp;"*",Table2[Date Notified (Adjusted)],"&gt;="&amp;N$26,Table2[Date Notified (Adjusted)],"&lt;"&amp;O$26,Table2[Date Review Started],"",Table2[Calculated Location],"*"&amp;$D40&amp;"*")/COUNTIFS(Table2[Level of Review Required],"*"&amp;$AC$27&amp;"*",Table2[Date Notified (Adjusted)],"&gt;="&amp;N$26,Table2[Date Notified (Adjusted)],"&lt;"&amp;O$26,Table2[Calculated Location],"*"&amp;$D40&amp;"*")</f>
        <v>#DIV/0!</v>
      </c>
      <c r="O40" s="164" t="e">
        <f ca="1">COUNTIFS(Table2[Level of Review Required],"*"&amp;$AC$27&amp;"*",Table2[Date Notified (Adjusted)],"&gt;="&amp;O$26,Table2[Date Notified (Adjusted)],"&lt;"&amp;P$26,Table2[Date Review Started],"",Table2[Calculated Location],"*"&amp;$D40&amp;"*")/COUNTIFS(Table2[Level of Review Required],"*"&amp;$AC$27&amp;"*",Table2[Date Notified (Adjusted)],"&gt;="&amp;O$26,Table2[Date Notified (Adjusted)],"&lt;"&amp;P$26,Table2[Calculated Location],"*"&amp;$D40&amp;"*")</f>
        <v>#DIV/0!</v>
      </c>
      <c r="P40" s="164" t="e">
        <f ca="1">COUNTIFS(Table2[Level of Review Required],"*"&amp;$AC$27&amp;"*",Table2[Date Notified (Adjusted)],"&gt;="&amp;P$26,Table2[Date Notified (Adjusted)],"&lt;"&amp;Q$26,Table2[Date Review Started],"",Table2[Calculated Location],"*"&amp;$D40&amp;"*")/COUNTIFS(Table2[Level of Review Required],"*"&amp;$AC$27&amp;"*",Table2[Date Notified (Adjusted)],"&gt;="&amp;P$26,Table2[Date Notified (Adjusted)],"&lt;"&amp;Q$26,Table2[Calculated Location],"*"&amp;$D40&amp;"*")</f>
        <v>#DIV/0!</v>
      </c>
      <c r="Q40" s="164" t="e">
        <f ca="1">COUNTIFS(Table2[Level of Review Required],"*"&amp;$AC$27&amp;"*",Table2[Date Notified (Adjusted)],"&gt;="&amp;Q$26,Table2[Date Notified (Adjusted)],"&lt;"&amp;R$26,Table2[Date Review Started],"",Table2[Calculated Location],"*"&amp;$D40&amp;"*")/COUNTIFS(Table2[Level of Review Required],"*"&amp;$AC$27&amp;"*",Table2[Date Notified (Adjusted)],"&gt;="&amp;Q$26,Table2[Date Notified (Adjusted)],"&lt;"&amp;R$26,Table2[Calculated Location],"*"&amp;$D40&amp;"*")</f>
        <v>#DIV/0!</v>
      </c>
      <c r="R40" s="164" t="e">
        <f ca="1">COUNTIFS(Table2[Level of Review Required],"*"&amp;$AC$27&amp;"*",Table2[Date Notified (Adjusted)],"&gt;="&amp;R$26,Table2[Date Notified (Adjusted)],"&lt;"&amp;S$26,Table2[Date Review Started],"",Table2[Calculated Location],"*"&amp;$D40&amp;"*")/COUNTIFS(Table2[Level of Review Required],"*"&amp;$AC$27&amp;"*",Table2[Date Notified (Adjusted)],"&gt;="&amp;R$26,Table2[Date Notified (Adjusted)],"&lt;"&amp;S$26,Table2[Calculated Location],"*"&amp;$D40&amp;"*")</f>
        <v>#DIV/0!</v>
      </c>
      <c r="S40" s="164" t="e">
        <f ca="1">COUNTIFS(Table2[Level of Review Required],"*"&amp;$AC$27&amp;"*",Table2[Date Notified (Adjusted)],"&gt;="&amp;S$26,Table2[Date Notified (Adjusted)],"&lt;"&amp;T$26,Table2[Date Review Started],"",Table2[Calculated Location],"*"&amp;$D40&amp;"*")/COUNTIFS(Table2[Level of Review Required],"*"&amp;$AC$27&amp;"*",Table2[Date Notified (Adjusted)],"&gt;="&amp;S$26,Table2[Date Notified (Adjusted)],"&lt;"&amp;T$26,Table2[Calculated Location],"*"&amp;$D40&amp;"*")</f>
        <v>#DIV/0!</v>
      </c>
      <c r="T40" s="164" t="e">
        <f ca="1">COUNTIFS(Table2[Level of Review Required],"*"&amp;$AC$27&amp;"*",Table2[Date Notified (Adjusted)],"&gt;="&amp;T$26,Table2[Date Notified (Adjusted)],"&lt;"&amp;U$26,Table2[Date Review Started],"",Table2[Calculated Location],"*"&amp;$D40&amp;"*")/COUNTIFS(Table2[Level of Review Required],"*"&amp;$AC$27&amp;"*",Table2[Date Notified (Adjusted)],"&gt;="&amp;T$26,Table2[Date Notified (Adjusted)],"&lt;"&amp;U$26,Table2[Calculated Location],"*"&amp;$D40&amp;"*")</f>
        <v>#DIV/0!</v>
      </c>
      <c r="U40" s="161"/>
      <c r="V40" s="161"/>
      <c r="W40" s="228">
        <f ca="1">COUNTIFS(Table2[Level of Review Required],"*"&amp;$AC$27&amp;"*",Table2[Date Notified (Adjusted)],"&gt;="&amp;E$26,Table2[Date Notified (Adjusted)],"&lt;"&amp;U$26,Table2[Calculated Location],"*"&amp;$D40&amp;"*",Table2[Date Review Started],"")</f>
        <v>0</v>
      </c>
      <c r="X40" s="229" t="e">
        <f t="shared" ca="1" si="5"/>
        <v>#DIV/0!</v>
      </c>
      <c r="Y40" s="237">
        <f ca="1">COUNTIFS(Table2[Level of Review Required],"*"&amp;$AC$27&amp;"*",Table2[Date Notified (Adjusted)],"&gt;="&amp;E$26,Table2[Date Notified (Adjusted)],"&lt;"&amp;U$26,Table2[Calculated Location],"*"&amp;$D40&amp;"*")</f>
        <v>0</v>
      </c>
    </row>
    <row r="41" spans="2:25" x14ac:dyDescent="0.25">
      <c r="B41" s="222" t="s">
        <v>110</v>
      </c>
      <c r="C41" s="161"/>
      <c r="D41" s="162" t="s">
        <v>129</v>
      </c>
      <c r="E41" s="163" t="e">
        <f ca="1">COUNTIFS(Table2[Level of Review Required],"*"&amp;$AC$27&amp;"*",Table2[Date Notified (Adjusted)],"&gt;="&amp;E$26,Table2[Date Notified (Adjusted)],"&lt;"&amp;F$26,Table2[Date Review Started],"",Table2[Calculated Location],"*"&amp;$D41&amp;"*")/COUNTIFS(Table2[Level of Review Required],"*"&amp;$AC$27&amp;"*",Table2[Date Notified (Adjusted)],"&gt;="&amp;E$26,Table2[Date Notified (Adjusted)],"&lt;"&amp;F$26,Table2[Calculated Location],"*"&amp;$D41&amp;"*")</f>
        <v>#DIV/0!</v>
      </c>
      <c r="F41" s="164" t="e">
        <f ca="1">COUNTIFS(Table2[Level of Review Required],"*"&amp;$AC$27&amp;"*",Table2[Date Notified (Adjusted)],"&gt;="&amp;F$26,Table2[Date Notified (Adjusted)],"&lt;"&amp;G$26,Table2[Date Review Started],"",Table2[Calculated Location],"*"&amp;$D41&amp;"*")/COUNTIFS(Table2[Level of Review Required],"*"&amp;$AC$27&amp;"*",Table2[Date Notified (Adjusted)],"&gt;="&amp;F$26,Table2[Date Notified (Adjusted)],"&lt;"&amp;G$26,Table2[Calculated Location],"*"&amp;$D41&amp;"*")</f>
        <v>#DIV/0!</v>
      </c>
      <c r="G41" s="164" t="e">
        <f ca="1">COUNTIFS(Table2[Level of Review Required],"*"&amp;$AC$27&amp;"*",Table2[Date Notified (Adjusted)],"&gt;="&amp;G$26,Table2[Date Notified (Adjusted)],"&lt;"&amp;H$26,Table2[Date Review Started],"",Table2[Calculated Location],"*"&amp;$D41&amp;"*")/COUNTIFS(Table2[Level of Review Required],"*"&amp;$AC$27&amp;"*",Table2[Date Notified (Adjusted)],"&gt;="&amp;G$26,Table2[Date Notified (Adjusted)],"&lt;"&amp;H$26,Table2[Calculated Location],"*"&amp;$D41&amp;"*")</f>
        <v>#DIV/0!</v>
      </c>
      <c r="H41" s="164" t="e">
        <f ca="1">COUNTIFS(Table2[Level of Review Required],"*"&amp;$AC$27&amp;"*",Table2[Date Notified (Adjusted)],"&gt;="&amp;H$26,Table2[Date Notified (Adjusted)],"&lt;"&amp;I$26,Table2[Date Review Started],"",Table2[Calculated Location],"*"&amp;$D41&amp;"*")/COUNTIFS(Table2[Level of Review Required],"*"&amp;$AC$27&amp;"*",Table2[Date Notified (Adjusted)],"&gt;="&amp;H$26,Table2[Date Notified (Adjusted)],"&lt;"&amp;I$26,Table2[Calculated Location],"*"&amp;$D41&amp;"*")</f>
        <v>#DIV/0!</v>
      </c>
      <c r="I41" s="164" t="e">
        <f ca="1">COUNTIFS(Table2[Level of Review Required],"*"&amp;$AC$27&amp;"*",Table2[Date Notified (Adjusted)],"&gt;="&amp;I$26,Table2[Date Notified (Adjusted)],"&lt;"&amp;J$26,Table2[Date Review Started],"",Table2[Calculated Location],"*"&amp;$D41&amp;"*")/COUNTIFS(Table2[Level of Review Required],"*"&amp;$AC$27&amp;"*",Table2[Date Notified (Adjusted)],"&gt;="&amp;I$26,Table2[Date Notified (Adjusted)],"&lt;"&amp;J$26,Table2[Calculated Location],"*"&amp;$D41&amp;"*")</f>
        <v>#DIV/0!</v>
      </c>
      <c r="J41" s="164" t="e">
        <f ca="1">COUNTIFS(Table2[Level of Review Required],"*"&amp;$AC$27&amp;"*",Table2[Date Notified (Adjusted)],"&gt;="&amp;J$26,Table2[Date Notified (Adjusted)],"&lt;"&amp;K$26,Table2[Date Review Started],"",Table2[Calculated Location],"*"&amp;$D41&amp;"*")/COUNTIFS(Table2[Level of Review Required],"*"&amp;$AC$27&amp;"*",Table2[Date Notified (Adjusted)],"&gt;="&amp;J$26,Table2[Date Notified (Adjusted)],"&lt;"&amp;K$26,Table2[Calculated Location],"*"&amp;$D41&amp;"*")</f>
        <v>#DIV/0!</v>
      </c>
      <c r="K41" s="164" t="e">
        <f ca="1">COUNTIFS(Table2[Level of Review Required],"*"&amp;$AC$27&amp;"*",Table2[Date Notified (Adjusted)],"&gt;="&amp;K$26,Table2[Date Notified (Adjusted)],"&lt;"&amp;L$26,Table2[Date Review Started],"",Table2[Calculated Location],"*"&amp;$D41&amp;"*")/COUNTIFS(Table2[Level of Review Required],"*"&amp;$AC$27&amp;"*",Table2[Date Notified (Adjusted)],"&gt;="&amp;K$26,Table2[Date Notified (Adjusted)],"&lt;"&amp;L$26,Table2[Calculated Location],"*"&amp;$D41&amp;"*")</f>
        <v>#DIV/0!</v>
      </c>
      <c r="L41" s="164" t="e">
        <f ca="1">COUNTIFS(Table2[Level of Review Required],"*"&amp;$AC$27&amp;"*",Table2[Date Notified (Adjusted)],"&gt;="&amp;L$26,Table2[Date Notified (Adjusted)],"&lt;"&amp;M$26,Table2[Date Review Started],"",Table2[Calculated Location],"*"&amp;$D41&amp;"*")/COUNTIFS(Table2[Level of Review Required],"*"&amp;$AC$27&amp;"*",Table2[Date Notified (Adjusted)],"&gt;="&amp;L$26,Table2[Date Notified (Adjusted)],"&lt;"&amp;M$26,Table2[Calculated Location],"*"&amp;$D41&amp;"*")</f>
        <v>#DIV/0!</v>
      </c>
      <c r="M41" s="164" t="e">
        <f ca="1">COUNTIFS(Table2[Level of Review Required],"*"&amp;$AC$27&amp;"*",Table2[Date Notified (Adjusted)],"&gt;="&amp;M$26,Table2[Date Notified (Adjusted)],"&lt;"&amp;N$26,Table2[Date Review Started],"",Table2[Calculated Location],"*"&amp;$D41&amp;"*")/COUNTIFS(Table2[Level of Review Required],"*"&amp;$AC$27&amp;"*",Table2[Date Notified (Adjusted)],"&gt;="&amp;M$26,Table2[Date Notified (Adjusted)],"&lt;"&amp;N$26,Table2[Calculated Location],"*"&amp;$D41&amp;"*")</f>
        <v>#DIV/0!</v>
      </c>
      <c r="N41" s="164" t="e">
        <f ca="1">COUNTIFS(Table2[Level of Review Required],"*"&amp;$AC$27&amp;"*",Table2[Date Notified (Adjusted)],"&gt;="&amp;N$26,Table2[Date Notified (Adjusted)],"&lt;"&amp;O$26,Table2[Date Review Started],"",Table2[Calculated Location],"*"&amp;$D41&amp;"*")/COUNTIFS(Table2[Level of Review Required],"*"&amp;$AC$27&amp;"*",Table2[Date Notified (Adjusted)],"&gt;="&amp;N$26,Table2[Date Notified (Adjusted)],"&lt;"&amp;O$26,Table2[Calculated Location],"*"&amp;$D41&amp;"*")</f>
        <v>#DIV/0!</v>
      </c>
      <c r="O41" s="164" t="e">
        <f ca="1">COUNTIFS(Table2[Level of Review Required],"*"&amp;$AC$27&amp;"*",Table2[Date Notified (Adjusted)],"&gt;="&amp;O$26,Table2[Date Notified (Adjusted)],"&lt;"&amp;P$26,Table2[Date Review Started],"",Table2[Calculated Location],"*"&amp;$D41&amp;"*")/COUNTIFS(Table2[Level of Review Required],"*"&amp;$AC$27&amp;"*",Table2[Date Notified (Adjusted)],"&gt;="&amp;O$26,Table2[Date Notified (Adjusted)],"&lt;"&amp;P$26,Table2[Calculated Location],"*"&amp;$D41&amp;"*")</f>
        <v>#DIV/0!</v>
      </c>
      <c r="P41" s="164" t="e">
        <f ca="1">COUNTIFS(Table2[Level of Review Required],"*"&amp;$AC$27&amp;"*",Table2[Date Notified (Adjusted)],"&gt;="&amp;P$26,Table2[Date Notified (Adjusted)],"&lt;"&amp;Q$26,Table2[Date Review Started],"",Table2[Calculated Location],"*"&amp;$D41&amp;"*")/COUNTIFS(Table2[Level of Review Required],"*"&amp;$AC$27&amp;"*",Table2[Date Notified (Adjusted)],"&gt;="&amp;P$26,Table2[Date Notified (Adjusted)],"&lt;"&amp;Q$26,Table2[Calculated Location],"*"&amp;$D41&amp;"*")</f>
        <v>#DIV/0!</v>
      </c>
      <c r="Q41" s="164" t="e">
        <f ca="1">COUNTIFS(Table2[Level of Review Required],"*"&amp;$AC$27&amp;"*",Table2[Date Notified (Adjusted)],"&gt;="&amp;Q$26,Table2[Date Notified (Adjusted)],"&lt;"&amp;R$26,Table2[Date Review Started],"",Table2[Calculated Location],"*"&amp;$D41&amp;"*")/COUNTIFS(Table2[Level of Review Required],"*"&amp;$AC$27&amp;"*",Table2[Date Notified (Adjusted)],"&gt;="&amp;Q$26,Table2[Date Notified (Adjusted)],"&lt;"&amp;R$26,Table2[Calculated Location],"*"&amp;$D41&amp;"*")</f>
        <v>#DIV/0!</v>
      </c>
      <c r="R41" s="164" t="e">
        <f ca="1">COUNTIFS(Table2[Level of Review Required],"*"&amp;$AC$27&amp;"*",Table2[Date Notified (Adjusted)],"&gt;="&amp;R$26,Table2[Date Notified (Adjusted)],"&lt;"&amp;S$26,Table2[Date Review Started],"",Table2[Calculated Location],"*"&amp;$D41&amp;"*")/COUNTIFS(Table2[Level of Review Required],"*"&amp;$AC$27&amp;"*",Table2[Date Notified (Adjusted)],"&gt;="&amp;R$26,Table2[Date Notified (Adjusted)],"&lt;"&amp;S$26,Table2[Calculated Location],"*"&amp;$D41&amp;"*")</f>
        <v>#DIV/0!</v>
      </c>
      <c r="S41" s="164" t="e">
        <f ca="1">COUNTIFS(Table2[Level of Review Required],"*"&amp;$AC$27&amp;"*",Table2[Date Notified (Adjusted)],"&gt;="&amp;S$26,Table2[Date Notified (Adjusted)],"&lt;"&amp;T$26,Table2[Date Review Started],"",Table2[Calculated Location],"*"&amp;$D41&amp;"*")/COUNTIFS(Table2[Level of Review Required],"*"&amp;$AC$27&amp;"*",Table2[Date Notified (Adjusted)],"&gt;="&amp;S$26,Table2[Date Notified (Adjusted)],"&lt;"&amp;T$26,Table2[Calculated Location],"*"&amp;$D41&amp;"*")</f>
        <v>#DIV/0!</v>
      </c>
      <c r="T41" s="164" t="e">
        <f ca="1">COUNTIFS(Table2[Level of Review Required],"*"&amp;$AC$27&amp;"*",Table2[Date Notified (Adjusted)],"&gt;="&amp;T$26,Table2[Date Notified (Adjusted)],"&lt;"&amp;U$26,Table2[Date Review Started],"",Table2[Calculated Location],"*"&amp;$D41&amp;"*")/COUNTIFS(Table2[Level of Review Required],"*"&amp;$AC$27&amp;"*",Table2[Date Notified (Adjusted)],"&gt;="&amp;T$26,Table2[Date Notified (Adjusted)],"&lt;"&amp;U$26,Table2[Calculated Location],"*"&amp;$D41&amp;"*")</f>
        <v>#DIV/0!</v>
      </c>
      <c r="U41" s="161"/>
      <c r="V41" s="161"/>
      <c r="W41" s="228">
        <f ca="1">COUNTIFS(Table2[Level of Review Required],"*"&amp;$AC$27&amp;"*",Table2[Date Notified (Adjusted)],"&gt;="&amp;E$26,Table2[Date Notified (Adjusted)],"&lt;"&amp;U$26,Table2[Calculated Location],"*"&amp;$D41&amp;"*",Table2[Date Review Started],"")</f>
        <v>0</v>
      </c>
      <c r="X41" s="229" t="e">
        <f t="shared" ca="1" si="5"/>
        <v>#DIV/0!</v>
      </c>
      <c r="Y41" s="237">
        <f ca="1">COUNTIFS(Table2[Level of Review Required],"*"&amp;$AC$27&amp;"*",Table2[Date Notified (Adjusted)],"&gt;="&amp;E$26,Table2[Date Notified (Adjusted)],"&lt;"&amp;U$26,Table2[Calculated Location],"*"&amp;$D41&amp;"*")</f>
        <v>0</v>
      </c>
    </row>
    <row r="42" spans="2:25" x14ac:dyDescent="0.25">
      <c r="B42" s="222" t="s">
        <v>111</v>
      </c>
      <c r="C42" s="161"/>
      <c r="D42" s="162" t="s">
        <v>130</v>
      </c>
      <c r="E42" s="163" t="e">
        <f ca="1">COUNTIFS(Table2[Level of Review Required],"*"&amp;$AC$27&amp;"*",Table2[Date Notified (Adjusted)],"&gt;="&amp;E$26,Table2[Date Notified (Adjusted)],"&lt;"&amp;F$26,Table2[Date Review Started],"",Table2[Calculated Location],"*"&amp;$D42&amp;"*")/COUNTIFS(Table2[Level of Review Required],"*"&amp;$AC$27&amp;"*",Table2[Date Notified (Adjusted)],"&gt;="&amp;E$26,Table2[Date Notified (Adjusted)],"&lt;"&amp;F$26,Table2[Calculated Location],"*"&amp;$D42&amp;"*")</f>
        <v>#DIV/0!</v>
      </c>
      <c r="F42" s="164" t="e">
        <f ca="1">COUNTIFS(Table2[Level of Review Required],"*"&amp;$AC$27&amp;"*",Table2[Date Notified (Adjusted)],"&gt;="&amp;F$26,Table2[Date Notified (Adjusted)],"&lt;"&amp;G$26,Table2[Date Review Started],"",Table2[Calculated Location],"*"&amp;$D42&amp;"*")/COUNTIFS(Table2[Level of Review Required],"*"&amp;$AC$27&amp;"*",Table2[Date Notified (Adjusted)],"&gt;="&amp;F$26,Table2[Date Notified (Adjusted)],"&lt;"&amp;G$26,Table2[Calculated Location],"*"&amp;$D42&amp;"*")</f>
        <v>#DIV/0!</v>
      </c>
      <c r="G42" s="164" t="e">
        <f ca="1">COUNTIFS(Table2[Level of Review Required],"*"&amp;$AC$27&amp;"*",Table2[Date Notified (Adjusted)],"&gt;="&amp;G$26,Table2[Date Notified (Adjusted)],"&lt;"&amp;H$26,Table2[Date Review Started],"",Table2[Calculated Location],"*"&amp;$D42&amp;"*")/COUNTIFS(Table2[Level of Review Required],"*"&amp;$AC$27&amp;"*",Table2[Date Notified (Adjusted)],"&gt;="&amp;G$26,Table2[Date Notified (Adjusted)],"&lt;"&amp;H$26,Table2[Calculated Location],"*"&amp;$D42&amp;"*")</f>
        <v>#DIV/0!</v>
      </c>
      <c r="H42" s="164" t="e">
        <f ca="1">COUNTIFS(Table2[Level of Review Required],"*"&amp;$AC$27&amp;"*",Table2[Date Notified (Adjusted)],"&gt;="&amp;H$26,Table2[Date Notified (Adjusted)],"&lt;"&amp;I$26,Table2[Date Review Started],"",Table2[Calculated Location],"*"&amp;$D42&amp;"*")/COUNTIFS(Table2[Level of Review Required],"*"&amp;$AC$27&amp;"*",Table2[Date Notified (Adjusted)],"&gt;="&amp;H$26,Table2[Date Notified (Adjusted)],"&lt;"&amp;I$26,Table2[Calculated Location],"*"&amp;$D42&amp;"*")</f>
        <v>#DIV/0!</v>
      </c>
      <c r="I42" s="164" t="e">
        <f ca="1">COUNTIFS(Table2[Level of Review Required],"*"&amp;$AC$27&amp;"*",Table2[Date Notified (Adjusted)],"&gt;="&amp;I$26,Table2[Date Notified (Adjusted)],"&lt;"&amp;J$26,Table2[Date Review Started],"",Table2[Calculated Location],"*"&amp;$D42&amp;"*")/COUNTIFS(Table2[Level of Review Required],"*"&amp;$AC$27&amp;"*",Table2[Date Notified (Adjusted)],"&gt;="&amp;I$26,Table2[Date Notified (Adjusted)],"&lt;"&amp;J$26,Table2[Calculated Location],"*"&amp;$D42&amp;"*")</f>
        <v>#DIV/0!</v>
      </c>
      <c r="J42" s="164" t="e">
        <f ca="1">COUNTIFS(Table2[Level of Review Required],"*"&amp;$AC$27&amp;"*",Table2[Date Notified (Adjusted)],"&gt;="&amp;J$26,Table2[Date Notified (Adjusted)],"&lt;"&amp;K$26,Table2[Date Review Started],"",Table2[Calculated Location],"*"&amp;$D42&amp;"*")/COUNTIFS(Table2[Level of Review Required],"*"&amp;$AC$27&amp;"*",Table2[Date Notified (Adjusted)],"&gt;="&amp;J$26,Table2[Date Notified (Adjusted)],"&lt;"&amp;K$26,Table2[Calculated Location],"*"&amp;$D42&amp;"*")</f>
        <v>#DIV/0!</v>
      </c>
      <c r="K42" s="164" t="e">
        <f ca="1">COUNTIFS(Table2[Level of Review Required],"*"&amp;$AC$27&amp;"*",Table2[Date Notified (Adjusted)],"&gt;="&amp;K$26,Table2[Date Notified (Adjusted)],"&lt;"&amp;L$26,Table2[Date Review Started],"",Table2[Calculated Location],"*"&amp;$D42&amp;"*")/COUNTIFS(Table2[Level of Review Required],"*"&amp;$AC$27&amp;"*",Table2[Date Notified (Adjusted)],"&gt;="&amp;K$26,Table2[Date Notified (Adjusted)],"&lt;"&amp;L$26,Table2[Calculated Location],"*"&amp;$D42&amp;"*")</f>
        <v>#DIV/0!</v>
      </c>
      <c r="L42" s="164" t="e">
        <f ca="1">COUNTIFS(Table2[Level of Review Required],"*"&amp;$AC$27&amp;"*",Table2[Date Notified (Adjusted)],"&gt;="&amp;L$26,Table2[Date Notified (Adjusted)],"&lt;"&amp;M$26,Table2[Date Review Started],"",Table2[Calculated Location],"*"&amp;$D42&amp;"*")/COUNTIFS(Table2[Level of Review Required],"*"&amp;$AC$27&amp;"*",Table2[Date Notified (Adjusted)],"&gt;="&amp;L$26,Table2[Date Notified (Adjusted)],"&lt;"&amp;M$26,Table2[Calculated Location],"*"&amp;$D42&amp;"*")</f>
        <v>#DIV/0!</v>
      </c>
      <c r="M42" s="164" t="e">
        <f ca="1">COUNTIFS(Table2[Level of Review Required],"*"&amp;$AC$27&amp;"*",Table2[Date Notified (Adjusted)],"&gt;="&amp;M$26,Table2[Date Notified (Adjusted)],"&lt;"&amp;N$26,Table2[Date Review Started],"",Table2[Calculated Location],"*"&amp;$D42&amp;"*")/COUNTIFS(Table2[Level of Review Required],"*"&amp;$AC$27&amp;"*",Table2[Date Notified (Adjusted)],"&gt;="&amp;M$26,Table2[Date Notified (Adjusted)],"&lt;"&amp;N$26,Table2[Calculated Location],"*"&amp;$D42&amp;"*")</f>
        <v>#DIV/0!</v>
      </c>
      <c r="N42" s="164" t="e">
        <f ca="1">COUNTIFS(Table2[Level of Review Required],"*"&amp;$AC$27&amp;"*",Table2[Date Notified (Adjusted)],"&gt;="&amp;N$26,Table2[Date Notified (Adjusted)],"&lt;"&amp;O$26,Table2[Date Review Started],"",Table2[Calculated Location],"*"&amp;$D42&amp;"*")/COUNTIFS(Table2[Level of Review Required],"*"&amp;$AC$27&amp;"*",Table2[Date Notified (Adjusted)],"&gt;="&amp;N$26,Table2[Date Notified (Adjusted)],"&lt;"&amp;O$26,Table2[Calculated Location],"*"&amp;$D42&amp;"*")</f>
        <v>#DIV/0!</v>
      </c>
      <c r="O42" s="164" t="e">
        <f ca="1">COUNTIFS(Table2[Level of Review Required],"*"&amp;$AC$27&amp;"*",Table2[Date Notified (Adjusted)],"&gt;="&amp;O$26,Table2[Date Notified (Adjusted)],"&lt;"&amp;P$26,Table2[Date Review Started],"",Table2[Calculated Location],"*"&amp;$D42&amp;"*")/COUNTIFS(Table2[Level of Review Required],"*"&amp;$AC$27&amp;"*",Table2[Date Notified (Adjusted)],"&gt;="&amp;O$26,Table2[Date Notified (Adjusted)],"&lt;"&amp;P$26,Table2[Calculated Location],"*"&amp;$D42&amp;"*")</f>
        <v>#DIV/0!</v>
      </c>
      <c r="P42" s="164" t="e">
        <f ca="1">COUNTIFS(Table2[Level of Review Required],"*"&amp;$AC$27&amp;"*",Table2[Date Notified (Adjusted)],"&gt;="&amp;P$26,Table2[Date Notified (Adjusted)],"&lt;"&amp;Q$26,Table2[Date Review Started],"",Table2[Calculated Location],"*"&amp;$D42&amp;"*")/COUNTIFS(Table2[Level of Review Required],"*"&amp;$AC$27&amp;"*",Table2[Date Notified (Adjusted)],"&gt;="&amp;P$26,Table2[Date Notified (Adjusted)],"&lt;"&amp;Q$26,Table2[Calculated Location],"*"&amp;$D42&amp;"*")</f>
        <v>#DIV/0!</v>
      </c>
      <c r="Q42" s="164" t="e">
        <f ca="1">COUNTIFS(Table2[Level of Review Required],"*"&amp;$AC$27&amp;"*",Table2[Date Notified (Adjusted)],"&gt;="&amp;Q$26,Table2[Date Notified (Adjusted)],"&lt;"&amp;R$26,Table2[Date Review Started],"",Table2[Calculated Location],"*"&amp;$D42&amp;"*")/COUNTIFS(Table2[Level of Review Required],"*"&amp;$AC$27&amp;"*",Table2[Date Notified (Adjusted)],"&gt;="&amp;Q$26,Table2[Date Notified (Adjusted)],"&lt;"&amp;R$26,Table2[Calculated Location],"*"&amp;$D42&amp;"*")</f>
        <v>#DIV/0!</v>
      </c>
      <c r="R42" s="164" t="e">
        <f ca="1">COUNTIFS(Table2[Level of Review Required],"*"&amp;$AC$27&amp;"*",Table2[Date Notified (Adjusted)],"&gt;="&amp;R$26,Table2[Date Notified (Adjusted)],"&lt;"&amp;S$26,Table2[Date Review Started],"",Table2[Calculated Location],"*"&amp;$D42&amp;"*")/COUNTIFS(Table2[Level of Review Required],"*"&amp;$AC$27&amp;"*",Table2[Date Notified (Adjusted)],"&gt;="&amp;R$26,Table2[Date Notified (Adjusted)],"&lt;"&amp;S$26,Table2[Calculated Location],"*"&amp;$D42&amp;"*")</f>
        <v>#DIV/0!</v>
      </c>
      <c r="S42" s="164" t="e">
        <f ca="1">COUNTIFS(Table2[Level of Review Required],"*"&amp;$AC$27&amp;"*",Table2[Date Notified (Adjusted)],"&gt;="&amp;S$26,Table2[Date Notified (Adjusted)],"&lt;"&amp;T$26,Table2[Date Review Started],"",Table2[Calculated Location],"*"&amp;$D42&amp;"*")/COUNTIFS(Table2[Level of Review Required],"*"&amp;$AC$27&amp;"*",Table2[Date Notified (Adjusted)],"&gt;="&amp;S$26,Table2[Date Notified (Adjusted)],"&lt;"&amp;T$26,Table2[Calculated Location],"*"&amp;$D42&amp;"*")</f>
        <v>#DIV/0!</v>
      </c>
      <c r="T42" s="164" t="e">
        <f ca="1">COUNTIFS(Table2[Level of Review Required],"*"&amp;$AC$27&amp;"*",Table2[Date Notified (Adjusted)],"&gt;="&amp;T$26,Table2[Date Notified (Adjusted)],"&lt;"&amp;U$26,Table2[Date Review Started],"",Table2[Calculated Location],"*"&amp;$D42&amp;"*")/COUNTIFS(Table2[Level of Review Required],"*"&amp;$AC$27&amp;"*",Table2[Date Notified (Adjusted)],"&gt;="&amp;T$26,Table2[Date Notified (Adjusted)],"&lt;"&amp;U$26,Table2[Calculated Location],"*"&amp;$D42&amp;"*")</f>
        <v>#DIV/0!</v>
      </c>
      <c r="U42" s="161"/>
      <c r="V42" s="161"/>
      <c r="W42" s="228">
        <f ca="1">COUNTIFS(Table2[Level of Review Required],"*"&amp;$AC$27&amp;"*",Table2[Date Notified (Adjusted)],"&gt;="&amp;E$26,Table2[Date Notified (Adjusted)],"&lt;"&amp;U$26,Table2[Calculated Location],"*"&amp;$D42&amp;"*",Table2[Date Review Started],"")</f>
        <v>0</v>
      </c>
      <c r="X42" s="229" t="e">
        <f t="shared" ca="1" si="5"/>
        <v>#DIV/0!</v>
      </c>
      <c r="Y42" s="237">
        <f ca="1">COUNTIFS(Table2[Level of Review Required],"*"&amp;$AC$27&amp;"*",Table2[Date Notified (Adjusted)],"&gt;="&amp;E$26,Table2[Date Notified (Adjusted)],"&lt;"&amp;U$26,Table2[Calculated Location],"*"&amp;$D42&amp;"*")</f>
        <v>0</v>
      </c>
    </row>
    <row r="43" spans="2:25" x14ac:dyDescent="0.25">
      <c r="B43" s="222" t="s">
        <v>112</v>
      </c>
      <c r="C43" s="161"/>
      <c r="D43" s="162" t="s">
        <v>131</v>
      </c>
      <c r="E43" s="163" t="e">
        <f ca="1">COUNTIFS(Table2[Level of Review Required],"*"&amp;$AC$27&amp;"*",Table2[Date Notified (Adjusted)],"&gt;="&amp;E$26,Table2[Date Notified (Adjusted)],"&lt;"&amp;F$26,Table2[Date Review Started],"",Table2[Calculated Location],"*"&amp;$D43&amp;"*")/COUNTIFS(Table2[Level of Review Required],"*"&amp;$AC$27&amp;"*",Table2[Date Notified (Adjusted)],"&gt;="&amp;E$26,Table2[Date Notified (Adjusted)],"&lt;"&amp;F$26,Table2[Calculated Location],"*"&amp;$D43&amp;"*")</f>
        <v>#DIV/0!</v>
      </c>
      <c r="F43" s="164" t="e">
        <f ca="1">COUNTIFS(Table2[Level of Review Required],"*"&amp;$AC$27&amp;"*",Table2[Date Notified (Adjusted)],"&gt;="&amp;F$26,Table2[Date Notified (Adjusted)],"&lt;"&amp;G$26,Table2[Date Review Started],"",Table2[Calculated Location],"*"&amp;$D43&amp;"*")/COUNTIFS(Table2[Level of Review Required],"*"&amp;$AC$27&amp;"*",Table2[Date Notified (Adjusted)],"&gt;="&amp;F$26,Table2[Date Notified (Adjusted)],"&lt;"&amp;G$26,Table2[Calculated Location],"*"&amp;$D43&amp;"*")</f>
        <v>#DIV/0!</v>
      </c>
      <c r="G43" s="164" t="e">
        <f ca="1">COUNTIFS(Table2[Level of Review Required],"*"&amp;$AC$27&amp;"*",Table2[Date Notified (Adjusted)],"&gt;="&amp;G$26,Table2[Date Notified (Adjusted)],"&lt;"&amp;H$26,Table2[Date Review Started],"",Table2[Calculated Location],"*"&amp;$D43&amp;"*")/COUNTIFS(Table2[Level of Review Required],"*"&amp;$AC$27&amp;"*",Table2[Date Notified (Adjusted)],"&gt;="&amp;G$26,Table2[Date Notified (Adjusted)],"&lt;"&amp;H$26,Table2[Calculated Location],"*"&amp;$D43&amp;"*")</f>
        <v>#DIV/0!</v>
      </c>
      <c r="H43" s="164" t="e">
        <f ca="1">COUNTIFS(Table2[Level of Review Required],"*"&amp;$AC$27&amp;"*",Table2[Date Notified (Adjusted)],"&gt;="&amp;H$26,Table2[Date Notified (Adjusted)],"&lt;"&amp;I$26,Table2[Date Review Started],"",Table2[Calculated Location],"*"&amp;$D43&amp;"*")/COUNTIFS(Table2[Level of Review Required],"*"&amp;$AC$27&amp;"*",Table2[Date Notified (Adjusted)],"&gt;="&amp;H$26,Table2[Date Notified (Adjusted)],"&lt;"&amp;I$26,Table2[Calculated Location],"*"&amp;$D43&amp;"*")</f>
        <v>#DIV/0!</v>
      </c>
      <c r="I43" s="164" t="e">
        <f ca="1">COUNTIFS(Table2[Level of Review Required],"*"&amp;$AC$27&amp;"*",Table2[Date Notified (Adjusted)],"&gt;="&amp;I$26,Table2[Date Notified (Adjusted)],"&lt;"&amp;J$26,Table2[Date Review Started],"",Table2[Calculated Location],"*"&amp;$D43&amp;"*")/COUNTIFS(Table2[Level of Review Required],"*"&amp;$AC$27&amp;"*",Table2[Date Notified (Adjusted)],"&gt;="&amp;I$26,Table2[Date Notified (Adjusted)],"&lt;"&amp;J$26,Table2[Calculated Location],"*"&amp;$D43&amp;"*")</f>
        <v>#DIV/0!</v>
      </c>
      <c r="J43" s="164" t="e">
        <f ca="1">COUNTIFS(Table2[Level of Review Required],"*"&amp;$AC$27&amp;"*",Table2[Date Notified (Adjusted)],"&gt;="&amp;J$26,Table2[Date Notified (Adjusted)],"&lt;"&amp;K$26,Table2[Date Review Started],"",Table2[Calculated Location],"*"&amp;$D43&amp;"*")/COUNTIFS(Table2[Level of Review Required],"*"&amp;$AC$27&amp;"*",Table2[Date Notified (Adjusted)],"&gt;="&amp;J$26,Table2[Date Notified (Adjusted)],"&lt;"&amp;K$26,Table2[Calculated Location],"*"&amp;$D43&amp;"*")</f>
        <v>#DIV/0!</v>
      </c>
      <c r="K43" s="164" t="e">
        <f ca="1">COUNTIFS(Table2[Level of Review Required],"*"&amp;$AC$27&amp;"*",Table2[Date Notified (Adjusted)],"&gt;="&amp;K$26,Table2[Date Notified (Adjusted)],"&lt;"&amp;L$26,Table2[Date Review Started],"",Table2[Calculated Location],"*"&amp;$D43&amp;"*")/COUNTIFS(Table2[Level of Review Required],"*"&amp;$AC$27&amp;"*",Table2[Date Notified (Adjusted)],"&gt;="&amp;K$26,Table2[Date Notified (Adjusted)],"&lt;"&amp;L$26,Table2[Calculated Location],"*"&amp;$D43&amp;"*")</f>
        <v>#DIV/0!</v>
      </c>
      <c r="L43" s="164" t="e">
        <f ca="1">COUNTIFS(Table2[Level of Review Required],"*"&amp;$AC$27&amp;"*",Table2[Date Notified (Adjusted)],"&gt;="&amp;L$26,Table2[Date Notified (Adjusted)],"&lt;"&amp;M$26,Table2[Date Review Started],"",Table2[Calculated Location],"*"&amp;$D43&amp;"*")/COUNTIFS(Table2[Level of Review Required],"*"&amp;$AC$27&amp;"*",Table2[Date Notified (Adjusted)],"&gt;="&amp;L$26,Table2[Date Notified (Adjusted)],"&lt;"&amp;M$26,Table2[Calculated Location],"*"&amp;$D43&amp;"*")</f>
        <v>#DIV/0!</v>
      </c>
      <c r="M43" s="164" t="e">
        <f ca="1">COUNTIFS(Table2[Level of Review Required],"*"&amp;$AC$27&amp;"*",Table2[Date Notified (Adjusted)],"&gt;="&amp;M$26,Table2[Date Notified (Adjusted)],"&lt;"&amp;N$26,Table2[Date Review Started],"",Table2[Calculated Location],"*"&amp;$D43&amp;"*")/COUNTIFS(Table2[Level of Review Required],"*"&amp;$AC$27&amp;"*",Table2[Date Notified (Adjusted)],"&gt;="&amp;M$26,Table2[Date Notified (Adjusted)],"&lt;"&amp;N$26,Table2[Calculated Location],"*"&amp;$D43&amp;"*")</f>
        <v>#DIV/0!</v>
      </c>
      <c r="N43" s="164" t="e">
        <f ca="1">COUNTIFS(Table2[Level of Review Required],"*"&amp;$AC$27&amp;"*",Table2[Date Notified (Adjusted)],"&gt;="&amp;N$26,Table2[Date Notified (Adjusted)],"&lt;"&amp;O$26,Table2[Date Review Started],"",Table2[Calculated Location],"*"&amp;$D43&amp;"*")/COUNTIFS(Table2[Level of Review Required],"*"&amp;$AC$27&amp;"*",Table2[Date Notified (Adjusted)],"&gt;="&amp;N$26,Table2[Date Notified (Adjusted)],"&lt;"&amp;O$26,Table2[Calculated Location],"*"&amp;$D43&amp;"*")</f>
        <v>#DIV/0!</v>
      </c>
      <c r="O43" s="164" t="e">
        <f ca="1">COUNTIFS(Table2[Level of Review Required],"*"&amp;$AC$27&amp;"*",Table2[Date Notified (Adjusted)],"&gt;="&amp;O$26,Table2[Date Notified (Adjusted)],"&lt;"&amp;P$26,Table2[Date Review Started],"",Table2[Calculated Location],"*"&amp;$D43&amp;"*")/COUNTIFS(Table2[Level of Review Required],"*"&amp;$AC$27&amp;"*",Table2[Date Notified (Adjusted)],"&gt;="&amp;O$26,Table2[Date Notified (Adjusted)],"&lt;"&amp;P$26,Table2[Calculated Location],"*"&amp;$D43&amp;"*")</f>
        <v>#DIV/0!</v>
      </c>
      <c r="P43" s="164" t="e">
        <f ca="1">COUNTIFS(Table2[Level of Review Required],"*"&amp;$AC$27&amp;"*",Table2[Date Notified (Adjusted)],"&gt;="&amp;P$26,Table2[Date Notified (Adjusted)],"&lt;"&amp;Q$26,Table2[Date Review Started],"",Table2[Calculated Location],"*"&amp;$D43&amp;"*")/COUNTIFS(Table2[Level of Review Required],"*"&amp;$AC$27&amp;"*",Table2[Date Notified (Adjusted)],"&gt;="&amp;P$26,Table2[Date Notified (Adjusted)],"&lt;"&amp;Q$26,Table2[Calculated Location],"*"&amp;$D43&amp;"*")</f>
        <v>#DIV/0!</v>
      </c>
      <c r="Q43" s="164" t="e">
        <f ca="1">COUNTIFS(Table2[Level of Review Required],"*"&amp;$AC$27&amp;"*",Table2[Date Notified (Adjusted)],"&gt;="&amp;Q$26,Table2[Date Notified (Adjusted)],"&lt;"&amp;R$26,Table2[Date Review Started],"",Table2[Calculated Location],"*"&amp;$D43&amp;"*")/COUNTIFS(Table2[Level of Review Required],"*"&amp;$AC$27&amp;"*",Table2[Date Notified (Adjusted)],"&gt;="&amp;Q$26,Table2[Date Notified (Adjusted)],"&lt;"&amp;R$26,Table2[Calculated Location],"*"&amp;$D43&amp;"*")</f>
        <v>#DIV/0!</v>
      </c>
      <c r="R43" s="164" t="e">
        <f ca="1">COUNTIFS(Table2[Level of Review Required],"*"&amp;$AC$27&amp;"*",Table2[Date Notified (Adjusted)],"&gt;="&amp;R$26,Table2[Date Notified (Adjusted)],"&lt;"&amp;S$26,Table2[Date Review Started],"",Table2[Calculated Location],"*"&amp;$D43&amp;"*")/COUNTIFS(Table2[Level of Review Required],"*"&amp;$AC$27&amp;"*",Table2[Date Notified (Adjusted)],"&gt;="&amp;R$26,Table2[Date Notified (Adjusted)],"&lt;"&amp;S$26,Table2[Calculated Location],"*"&amp;$D43&amp;"*")</f>
        <v>#DIV/0!</v>
      </c>
      <c r="S43" s="164" t="e">
        <f ca="1">COUNTIFS(Table2[Level of Review Required],"*"&amp;$AC$27&amp;"*",Table2[Date Notified (Adjusted)],"&gt;="&amp;S$26,Table2[Date Notified (Adjusted)],"&lt;"&amp;T$26,Table2[Date Review Started],"",Table2[Calculated Location],"*"&amp;$D43&amp;"*")/COUNTIFS(Table2[Level of Review Required],"*"&amp;$AC$27&amp;"*",Table2[Date Notified (Adjusted)],"&gt;="&amp;S$26,Table2[Date Notified (Adjusted)],"&lt;"&amp;T$26,Table2[Calculated Location],"*"&amp;$D43&amp;"*")</f>
        <v>#DIV/0!</v>
      </c>
      <c r="T43" s="164" t="e">
        <f ca="1">COUNTIFS(Table2[Level of Review Required],"*"&amp;$AC$27&amp;"*",Table2[Date Notified (Adjusted)],"&gt;="&amp;T$26,Table2[Date Notified (Adjusted)],"&lt;"&amp;U$26,Table2[Date Review Started],"",Table2[Calculated Location],"*"&amp;$D43&amp;"*")/COUNTIFS(Table2[Level of Review Required],"*"&amp;$AC$27&amp;"*",Table2[Date Notified (Adjusted)],"&gt;="&amp;T$26,Table2[Date Notified (Adjusted)],"&lt;"&amp;U$26,Table2[Calculated Location],"*"&amp;$D43&amp;"*")</f>
        <v>#DIV/0!</v>
      </c>
      <c r="U43" s="161"/>
      <c r="V43" s="161"/>
      <c r="W43" s="228">
        <f ca="1">COUNTIFS(Table2[Level of Review Required],"*"&amp;$AC$27&amp;"*",Table2[Date Notified (Adjusted)],"&gt;="&amp;E$26,Table2[Date Notified (Adjusted)],"&lt;"&amp;U$26,Table2[Calculated Location],"*"&amp;$D43&amp;"*",Table2[Date Review Started],"")</f>
        <v>0</v>
      </c>
      <c r="X43" s="229" t="e">
        <f t="shared" ca="1" si="5"/>
        <v>#DIV/0!</v>
      </c>
      <c r="Y43" s="237">
        <f ca="1">COUNTIFS(Table2[Level of Review Required],"*"&amp;$AC$27&amp;"*",Table2[Date Notified (Adjusted)],"&gt;="&amp;E$26,Table2[Date Notified (Adjusted)],"&lt;"&amp;U$26,Table2[Calculated Location],"*"&amp;$D43&amp;"*")</f>
        <v>0</v>
      </c>
    </row>
    <row r="44" spans="2:25" x14ac:dyDescent="0.25">
      <c r="B44" s="222" t="s">
        <v>113</v>
      </c>
      <c r="C44" s="161"/>
      <c r="D44" s="162" t="s">
        <v>132</v>
      </c>
      <c r="E44" s="163" t="e">
        <f ca="1">COUNTIFS(Table2[Level of Review Required],"*"&amp;$AC$27&amp;"*",Table2[Date Notified (Adjusted)],"&gt;="&amp;E$26,Table2[Date Notified (Adjusted)],"&lt;"&amp;F$26,Table2[Date Review Started],"",Table2[Calculated Location],"*"&amp;$D44&amp;"*")/COUNTIFS(Table2[Level of Review Required],"*"&amp;$AC$27&amp;"*",Table2[Date Notified (Adjusted)],"&gt;="&amp;E$26,Table2[Date Notified (Adjusted)],"&lt;"&amp;F$26,Table2[Calculated Location],"*"&amp;$D44&amp;"*")</f>
        <v>#DIV/0!</v>
      </c>
      <c r="F44" s="164" t="e">
        <f ca="1">COUNTIFS(Table2[Level of Review Required],"*"&amp;$AC$27&amp;"*",Table2[Date Notified (Adjusted)],"&gt;="&amp;F$26,Table2[Date Notified (Adjusted)],"&lt;"&amp;G$26,Table2[Date Review Started],"",Table2[Calculated Location],"*"&amp;$D44&amp;"*")/COUNTIFS(Table2[Level of Review Required],"*"&amp;$AC$27&amp;"*",Table2[Date Notified (Adjusted)],"&gt;="&amp;F$26,Table2[Date Notified (Adjusted)],"&lt;"&amp;G$26,Table2[Calculated Location],"*"&amp;$D44&amp;"*")</f>
        <v>#DIV/0!</v>
      </c>
      <c r="G44" s="164" t="e">
        <f ca="1">COUNTIFS(Table2[Level of Review Required],"*"&amp;$AC$27&amp;"*",Table2[Date Notified (Adjusted)],"&gt;="&amp;G$26,Table2[Date Notified (Adjusted)],"&lt;"&amp;H$26,Table2[Date Review Started],"",Table2[Calculated Location],"*"&amp;$D44&amp;"*")/COUNTIFS(Table2[Level of Review Required],"*"&amp;$AC$27&amp;"*",Table2[Date Notified (Adjusted)],"&gt;="&amp;G$26,Table2[Date Notified (Adjusted)],"&lt;"&amp;H$26,Table2[Calculated Location],"*"&amp;$D44&amp;"*")</f>
        <v>#DIV/0!</v>
      </c>
      <c r="H44" s="164" t="e">
        <f ca="1">COUNTIFS(Table2[Level of Review Required],"*"&amp;$AC$27&amp;"*",Table2[Date Notified (Adjusted)],"&gt;="&amp;H$26,Table2[Date Notified (Adjusted)],"&lt;"&amp;I$26,Table2[Date Review Started],"",Table2[Calculated Location],"*"&amp;$D44&amp;"*")/COUNTIFS(Table2[Level of Review Required],"*"&amp;$AC$27&amp;"*",Table2[Date Notified (Adjusted)],"&gt;="&amp;H$26,Table2[Date Notified (Adjusted)],"&lt;"&amp;I$26,Table2[Calculated Location],"*"&amp;$D44&amp;"*")</f>
        <v>#DIV/0!</v>
      </c>
      <c r="I44" s="164" t="e">
        <f ca="1">COUNTIFS(Table2[Level of Review Required],"*"&amp;$AC$27&amp;"*",Table2[Date Notified (Adjusted)],"&gt;="&amp;I$26,Table2[Date Notified (Adjusted)],"&lt;"&amp;J$26,Table2[Date Review Started],"",Table2[Calculated Location],"*"&amp;$D44&amp;"*")/COUNTIFS(Table2[Level of Review Required],"*"&amp;$AC$27&amp;"*",Table2[Date Notified (Adjusted)],"&gt;="&amp;I$26,Table2[Date Notified (Adjusted)],"&lt;"&amp;J$26,Table2[Calculated Location],"*"&amp;$D44&amp;"*")</f>
        <v>#DIV/0!</v>
      </c>
      <c r="J44" s="164" t="e">
        <f ca="1">COUNTIFS(Table2[Level of Review Required],"*"&amp;$AC$27&amp;"*",Table2[Date Notified (Adjusted)],"&gt;="&amp;J$26,Table2[Date Notified (Adjusted)],"&lt;"&amp;K$26,Table2[Date Review Started],"",Table2[Calculated Location],"*"&amp;$D44&amp;"*")/COUNTIFS(Table2[Level of Review Required],"*"&amp;$AC$27&amp;"*",Table2[Date Notified (Adjusted)],"&gt;="&amp;J$26,Table2[Date Notified (Adjusted)],"&lt;"&amp;K$26,Table2[Calculated Location],"*"&amp;$D44&amp;"*")</f>
        <v>#DIV/0!</v>
      </c>
      <c r="K44" s="164" t="e">
        <f ca="1">COUNTIFS(Table2[Level of Review Required],"*"&amp;$AC$27&amp;"*",Table2[Date Notified (Adjusted)],"&gt;="&amp;K$26,Table2[Date Notified (Adjusted)],"&lt;"&amp;L$26,Table2[Date Review Started],"",Table2[Calculated Location],"*"&amp;$D44&amp;"*")/COUNTIFS(Table2[Level of Review Required],"*"&amp;$AC$27&amp;"*",Table2[Date Notified (Adjusted)],"&gt;="&amp;K$26,Table2[Date Notified (Adjusted)],"&lt;"&amp;L$26,Table2[Calculated Location],"*"&amp;$D44&amp;"*")</f>
        <v>#DIV/0!</v>
      </c>
      <c r="L44" s="164" t="e">
        <f ca="1">COUNTIFS(Table2[Level of Review Required],"*"&amp;$AC$27&amp;"*",Table2[Date Notified (Adjusted)],"&gt;="&amp;L$26,Table2[Date Notified (Adjusted)],"&lt;"&amp;M$26,Table2[Date Review Started],"",Table2[Calculated Location],"*"&amp;$D44&amp;"*")/COUNTIFS(Table2[Level of Review Required],"*"&amp;$AC$27&amp;"*",Table2[Date Notified (Adjusted)],"&gt;="&amp;L$26,Table2[Date Notified (Adjusted)],"&lt;"&amp;M$26,Table2[Calculated Location],"*"&amp;$D44&amp;"*")</f>
        <v>#DIV/0!</v>
      </c>
      <c r="M44" s="164" t="e">
        <f ca="1">COUNTIFS(Table2[Level of Review Required],"*"&amp;$AC$27&amp;"*",Table2[Date Notified (Adjusted)],"&gt;="&amp;M$26,Table2[Date Notified (Adjusted)],"&lt;"&amp;N$26,Table2[Date Review Started],"",Table2[Calculated Location],"*"&amp;$D44&amp;"*")/COUNTIFS(Table2[Level of Review Required],"*"&amp;$AC$27&amp;"*",Table2[Date Notified (Adjusted)],"&gt;="&amp;M$26,Table2[Date Notified (Adjusted)],"&lt;"&amp;N$26,Table2[Calculated Location],"*"&amp;$D44&amp;"*")</f>
        <v>#DIV/0!</v>
      </c>
      <c r="N44" s="164" t="e">
        <f ca="1">COUNTIFS(Table2[Level of Review Required],"*"&amp;$AC$27&amp;"*",Table2[Date Notified (Adjusted)],"&gt;="&amp;N$26,Table2[Date Notified (Adjusted)],"&lt;"&amp;O$26,Table2[Date Review Started],"",Table2[Calculated Location],"*"&amp;$D44&amp;"*")/COUNTIFS(Table2[Level of Review Required],"*"&amp;$AC$27&amp;"*",Table2[Date Notified (Adjusted)],"&gt;="&amp;N$26,Table2[Date Notified (Adjusted)],"&lt;"&amp;O$26,Table2[Calculated Location],"*"&amp;$D44&amp;"*")</f>
        <v>#DIV/0!</v>
      </c>
      <c r="O44" s="164" t="e">
        <f ca="1">COUNTIFS(Table2[Level of Review Required],"*"&amp;$AC$27&amp;"*",Table2[Date Notified (Adjusted)],"&gt;="&amp;O$26,Table2[Date Notified (Adjusted)],"&lt;"&amp;P$26,Table2[Date Review Started],"",Table2[Calculated Location],"*"&amp;$D44&amp;"*")/COUNTIFS(Table2[Level of Review Required],"*"&amp;$AC$27&amp;"*",Table2[Date Notified (Adjusted)],"&gt;="&amp;O$26,Table2[Date Notified (Adjusted)],"&lt;"&amp;P$26,Table2[Calculated Location],"*"&amp;$D44&amp;"*")</f>
        <v>#DIV/0!</v>
      </c>
      <c r="P44" s="164" t="e">
        <f ca="1">COUNTIFS(Table2[Level of Review Required],"*"&amp;$AC$27&amp;"*",Table2[Date Notified (Adjusted)],"&gt;="&amp;P$26,Table2[Date Notified (Adjusted)],"&lt;"&amp;Q$26,Table2[Date Review Started],"",Table2[Calculated Location],"*"&amp;$D44&amp;"*")/COUNTIFS(Table2[Level of Review Required],"*"&amp;$AC$27&amp;"*",Table2[Date Notified (Adjusted)],"&gt;="&amp;P$26,Table2[Date Notified (Adjusted)],"&lt;"&amp;Q$26,Table2[Calculated Location],"*"&amp;$D44&amp;"*")</f>
        <v>#DIV/0!</v>
      </c>
      <c r="Q44" s="164" t="e">
        <f ca="1">COUNTIFS(Table2[Level of Review Required],"*"&amp;$AC$27&amp;"*",Table2[Date Notified (Adjusted)],"&gt;="&amp;Q$26,Table2[Date Notified (Adjusted)],"&lt;"&amp;R$26,Table2[Date Review Started],"",Table2[Calculated Location],"*"&amp;$D44&amp;"*")/COUNTIFS(Table2[Level of Review Required],"*"&amp;$AC$27&amp;"*",Table2[Date Notified (Adjusted)],"&gt;="&amp;Q$26,Table2[Date Notified (Adjusted)],"&lt;"&amp;R$26,Table2[Calculated Location],"*"&amp;$D44&amp;"*")</f>
        <v>#DIV/0!</v>
      </c>
      <c r="R44" s="164" t="e">
        <f ca="1">COUNTIFS(Table2[Level of Review Required],"*"&amp;$AC$27&amp;"*",Table2[Date Notified (Adjusted)],"&gt;="&amp;R$26,Table2[Date Notified (Adjusted)],"&lt;"&amp;S$26,Table2[Date Review Started],"",Table2[Calculated Location],"*"&amp;$D44&amp;"*")/COUNTIFS(Table2[Level of Review Required],"*"&amp;$AC$27&amp;"*",Table2[Date Notified (Adjusted)],"&gt;="&amp;R$26,Table2[Date Notified (Adjusted)],"&lt;"&amp;S$26,Table2[Calculated Location],"*"&amp;$D44&amp;"*")</f>
        <v>#DIV/0!</v>
      </c>
      <c r="S44" s="164" t="e">
        <f ca="1">COUNTIFS(Table2[Level of Review Required],"*"&amp;$AC$27&amp;"*",Table2[Date Notified (Adjusted)],"&gt;="&amp;S$26,Table2[Date Notified (Adjusted)],"&lt;"&amp;T$26,Table2[Date Review Started],"",Table2[Calculated Location],"*"&amp;$D44&amp;"*")/COUNTIFS(Table2[Level of Review Required],"*"&amp;$AC$27&amp;"*",Table2[Date Notified (Adjusted)],"&gt;="&amp;S$26,Table2[Date Notified (Adjusted)],"&lt;"&amp;T$26,Table2[Calculated Location],"*"&amp;$D44&amp;"*")</f>
        <v>#DIV/0!</v>
      </c>
      <c r="T44" s="164" t="e">
        <f ca="1">COUNTIFS(Table2[Level of Review Required],"*"&amp;$AC$27&amp;"*",Table2[Date Notified (Adjusted)],"&gt;="&amp;T$26,Table2[Date Notified (Adjusted)],"&lt;"&amp;U$26,Table2[Date Review Started],"",Table2[Calculated Location],"*"&amp;$D44&amp;"*")/COUNTIFS(Table2[Level of Review Required],"*"&amp;$AC$27&amp;"*",Table2[Date Notified (Adjusted)],"&gt;="&amp;T$26,Table2[Date Notified (Adjusted)],"&lt;"&amp;U$26,Table2[Calculated Location],"*"&amp;$D44&amp;"*")</f>
        <v>#DIV/0!</v>
      </c>
      <c r="U44" s="161"/>
      <c r="V44" s="161"/>
      <c r="W44" s="228">
        <f ca="1">COUNTIFS(Table2[Level of Review Required],"*"&amp;$AC$27&amp;"*",Table2[Date Notified (Adjusted)],"&gt;="&amp;E$26,Table2[Date Notified (Adjusted)],"&lt;"&amp;U$26,Table2[Calculated Location],"*"&amp;$D44&amp;"*",Table2[Date Review Started],"")</f>
        <v>0</v>
      </c>
      <c r="X44" s="229" t="e">
        <f t="shared" ca="1" si="5"/>
        <v>#DIV/0!</v>
      </c>
      <c r="Y44" s="237">
        <f ca="1">COUNTIFS(Table2[Level of Review Required],"*"&amp;$AC$27&amp;"*",Table2[Date Notified (Adjusted)],"&gt;="&amp;E$26,Table2[Date Notified (Adjusted)],"&lt;"&amp;U$26,Table2[Calculated Location],"*"&amp;$D44&amp;"*")</f>
        <v>0</v>
      </c>
    </row>
    <row r="45" spans="2:25" x14ac:dyDescent="0.25">
      <c r="B45" s="224" t="s">
        <v>80</v>
      </c>
      <c r="C45" s="166"/>
      <c r="D45" s="171" t="s">
        <v>45</v>
      </c>
      <c r="E45" s="168" t="e">
        <f ca="1">COUNTIFS(Table2[Level of Review Required],"*"&amp;$AC$27&amp;"*",Table2[Date Notified (Adjusted)],"&gt;="&amp;E$26,Table2[Date Notified (Adjusted)],"&lt;"&amp;F$26,Table2[Date Review Started],"",Table2[Calculated Location],"*"&amp;$D45&amp;"*")/COUNTIFS(Table2[Level of Review Required],"*"&amp;$AC$27&amp;"*",Table2[Date Notified (Adjusted)],"&gt;="&amp;E$26,Table2[Date Notified (Adjusted)],"&lt;"&amp;F$26,Table2[Calculated Location],"*"&amp;$D45&amp;"*")</f>
        <v>#DIV/0!</v>
      </c>
      <c r="F45" s="169" t="e">
        <f ca="1">COUNTIFS(Table2[Level of Review Required],"*"&amp;$AC$27&amp;"*",Table2[Date Notified (Adjusted)],"&gt;="&amp;F$26,Table2[Date Notified (Adjusted)],"&lt;"&amp;G$26,Table2[Date Review Started],"",Table2[Calculated Location],"*"&amp;$D45&amp;"*")/COUNTIFS(Table2[Level of Review Required],"*"&amp;$AC$27&amp;"*",Table2[Date Notified (Adjusted)],"&gt;="&amp;F$26,Table2[Date Notified (Adjusted)],"&lt;"&amp;G$26,Table2[Calculated Location],"*"&amp;$D45&amp;"*")</f>
        <v>#DIV/0!</v>
      </c>
      <c r="G45" s="169" t="e">
        <f ca="1">COUNTIFS(Table2[Level of Review Required],"*"&amp;$AC$27&amp;"*",Table2[Date Notified (Adjusted)],"&gt;="&amp;G$26,Table2[Date Notified (Adjusted)],"&lt;"&amp;H$26,Table2[Date Review Started],"",Table2[Calculated Location],"*"&amp;$D45&amp;"*")/COUNTIFS(Table2[Level of Review Required],"*"&amp;$AC$27&amp;"*",Table2[Date Notified (Adjusted)],"&gt;="&amp;G$26,Table2[Date Notified (Adjusted)],"&lt;"&amp;H$26,Table2[Calculated Location],"*"&amp;$D45&amp;"*")</f>
        <v>#DIV/0!</v>
      </c>
      <c r="H45" s="169" t="e">
        <f ca="1">COUNTIFS(Table2[Level of Review Required],"*"&amp;$AC$27&amp;"*",Table2[Date Notified (Adjusted)],"&gt;="&amp;H$26,Table2[Date Notified (Adjusted)],"&lt;"&amp;I$26,Table2[Date Review Started],"",Table2[Calculated Location],"*"&amp;$D45&amp;"*")/COUNTIFS(Table2[Level of Review Required],"*"&amp;$AC$27&amp;"*",Table2[Date Notified (Adjusted)],"&gt;="&amp;H$26,Table2[Date Notified (Adjusted)],"&lt;"&amp;I$26,Table2[Calculated Location],"*"&amp;$D45&amp;"*")</f>
        <v>#DIV/0!</v>
      </c>
      <c r="I45" s="169" t="e">
        <f ca="1">COUNTIFS(Table2[Level of Review Required],"*"&amp;$AC$27&amp;"*",Table2[Date Notified (Adjusted)],"&gt;="&amp;I$26,Table2[Date Notified (Adjusted)],"&lt;"&amp;J$26,Table2[Date Review Started],"",Table2[Calculated Location],"*"&amp;$D45&amp;"*")/COUNTIFS(Table2[Level of Review Required],"*"&amp;$AC$27&amp;"*",Table2[Date Notified (Adjusted)],"&gt;="&amp;I$26,Table2[Date Notified (Adjusted)],"&lt;"&amp;J$26,Table2[Calculated Location],"*"&amp;$D45&amp;"*")</f>
        <v>#DIV/0!</v>
      </c>
      <c r="J45" s="169" t="e">
        <f ca="1">COUNTIFS(Table2[Level of Review Required],"*"&amp;$AC$27&amp;"*",Table2[Date Notified (Adjusted)],"&gt;="&amp;J$26,Table2[Date Notified (Adjusted)],"&lt;"&amp;K$26,Table2[Date Review Started],"",Table2[Calculated Location],"*"&amp;$D45&amp;"*")/COUNTIFS(Table2[Level of Review Required],"*"&amp;$AC$27&amp;"*",Table2[Date Notified (Adjusted)],"&gt;="&amp;J$26,Table2[Date Notified (Adjusted)],"&lt;"&amp;K$26,Table2[Calculated Location],"*"&amp;$D45&amp;"*")</f>
        <v>#DIV/0!</v>
      </c>
      <c r="K45" s="169" t="e">
        <f ca="1">COUNTIFS(Table2[Level of Review Required],"*"&amp;$AC$27&amp;"*",Table2[Date Notified (Adjusted)],"&gt;="&amp;K$26,Table2[Date Notified (Adjusted)],"&lt;"&amp;L$26,Table2[Date Review Started],"",Table2[Calculated Location],"*"&amp;$D45&amp;"*")/COUNTIFS(Table2[Level of Review Required],"*"&amp;$AC$27&amp;"*",Table2[Date Notified (Adjusted)],"&gt;="&amp;K$26,Table2[Date Notified (Adjusted)],"&lt;"&amp;L$26,Table2[Calculated Location],"*"&amp;$D45&amp;"*")</f>
        <v>#DIV/0!</v>
      </c>
      <c r="L45" s="169" t="e">
        <f ca="1">COUNTIFS(Table2[Level of Review Required],"*"&amp;$AC$27&amp;"*",Table2[Date Notified (Adjusted)],"&gt;="&amp;L$26,Table2[Date Notified (Adjusted)],"&lt;"&amp;M$26,Table2[Date Review Started],"",Table2[Calculated Location],"*"&amp;$D45&amp;"*")/COUNTIFS(Table2[Level of Review Required],"*"&amp;$AC$27&amp;"*",Table2[Date Notified (Adjusted)],"&gt;="&amp;L$26,Table2[Date Notified (Adjusted)],"&lt;"&amp;M$26,Table2[Calculated Location],"*"&amp;$D45&amp;"*")</f>
        <v>#DIV/0!</v>
      </c>
      <c r="M45" s="169" t="e">
        <f ca="1">COUNTIFS(Table2[Level of Review Required],"*"&amp;$AC$27&amp;"*",Table2[Date Notified (Adjusted)],"&gt;="&amp;M$26,Table2[Date Notified (Adjusted)],"&lt;"&amp;N$26,Table2[Date Review Started],"",Table2[Calculated Location],"*"&amp;$D45&amp;"*")/COUNTIFS(Table2[Level of Review Required],"*"&amp;$AC$27&amp;"*",Table2[Date Notified (Adjusted)],"&gt;="&amp;M$26,Table2[Date Notified (Adjusted)],"&lt;"&amp;N$26,Table2[Calculated Location],"*"&amp;$D45&amp;"*")</f>
        <v>#DIV/0!</v>
      </c>
      <c r="N45" s="169" t="e">
        <f ca="1">COUNTIFS(Table2[Level of Review Required],"*"&amp;$AC$27&amp;"*",Table2[Date Notified (Adjusted)],"&gt;="&amp;N$26,Table2[Date Notified (Adjusted)],"&lt;"&amp;O$26,Table2[Date Review Started],"",Table2[Calculated Location],"*"&amp;$D45&amp;"*")/COUNTIFS(Table2[Level of Review Required],"*"&amp;$AC$27&amp;"*",Table2[Date Notified (Adjusted)],"&gt;="&amp;N$26,Table2[Date Notified (Adjusted)],"&lt;"&amp;O$26,Table2[Calculated Location],"*"&amp;$D45&amp;"*")</f>
        <v>#DIV/0!</v>
      </c>
      <c r="O45" s="169" t="e">
        <f ca="1">COUNTIFS(Table2[Level of Review Required],"*"&amp;$AC$27&amp;"*",Table2[Date Notified (Adjusted)],"&gt;="&amp;O$26,Table2[Date Notified (Adjusted)],"&lt;"&amp;P$26,Table2[Date Review Started],"",Table2[Calculated Location],"*"&amp;$D45&amp;"*")/COUNTIFS(Table2[Level of Review Required],"*"&amp;$AC$27&amp;"*",Table2[Date Notified (Adjusted)],"&gt;="&amp;O$26,Table2[Date Notified (Adjusted)],"&lt;"&amp;P$26,Table2[Calculated Location],"*"&amp;$D45&amp;"*")</f>
        <v>#DIV/0!</v>
      </c>
      <c r="P45" s="169" t="e">
        <f ca="1">COUNTIFS(Table2[Level of Review Required],"*"&amp;$AC$27&amp;"*",Table2[Date Notified (Adjusted)],"&gt;="&amp;P$26,Table2[Date Notified (Adjusted)],"&lt;"&amp;Q$26,Table2[Date Review Started],"",Table2[Calculated Location],"*"&amp;$D45&amp;"*")/COUNTIFS(Table2[Level of Review Required],"*"&amp;$AC$27&amp;"*",Table2[Date Notified (Adjusted)],"&gt;="&amp;P$26,Table2[Date Notified (Adjusted)],"&lt;"&amp;Q$26,Table2[Calculated Location],"*"&amp;$D45&amp;"*")</f>
        <v>#DIV/0!</v>
      </c>
      <c r="Q45" s="169" t="e">
        <f ca="1">COUNTIFS(Table2[Level of Review Required],"*"&amp;$AC$27&amp;"*",Table2[Date Notified (Adjusted)],"&gt;="&amp;Q$26,Table2[Date Notified (Adjusted)],"&lt;"&amp;R$26,Table2[Date Review Started],"",Table2[Calculated Location],"*"&amp;$D45&amp;"*")/COUNTIFS(Table2[Level of Review Required],"*"&amp;$AC$27&amp;"*",Table2[Date Notified (Adjusted)],"&gt;="&amp;Q$26,Table2[Date Notified (Adjusted)],"&lt;"&amp;R$26,Table2[Calculated Location],"*"&amp;$D45&amp;"*")</f>
        <v>#DIV/0!</v>
      </c>
      <c r="R45" s="169" t="e">
        <f ca="1">COUNTIFS(Table2[Level of Review Required],"*"&amp;$AC$27&amp;"*",Table2[Date Notified (Adjusted)],"&gt;="&amp;R$26,Table2[Date Notified (Adjusted)],"&lt;"&amp;S$26,Table2[Date Review Started],"",Table2[Calculated Location],"*"&amp;$D45&amp;"*")/COUNTIFS(Table2[Level of Review Required],"*"&amp;$AC$27&amp;"*",Table2[Date Notified (Adjusted)],"&gt;="&amp;R$26,Table2[Date Notified (Adjusted)],"&lt;"&amp;S$26,Table2[Calculated Location],"*"&amp;$D45&amp;"*")</f>
        <v>#DIV/0!</v>
      </c>
      <c r="S45" s="169" t="e">
        <f ca="1">COUNTIFS(Table2[Level of Review Required],"*"&amp;$AC$27&amp;"*",Table2[Date Notified (Adjusted)],"&gt;="&amp;S$26,Table2[Date Notified (Adjusted)],"&lt;"&amp;T$26,Table2[Date Review Started],"",Table2[Calculated Location],"*"&amp;$D45&amp;"*")/COUNTIFS(Table2[Level of Review Required],"*"&amp;$AC$27&amp;"*",Table2[Date Notified (Adjusted)],"&gt;="&amp;S$26,Table2[Date Notified (Adjusted)],"&lt;"&amp;T$26,Table2[Calculated Location],"*"&amp;$D45&amp;"*")</f>
        <v>#DIV/0!</v>
      </c>
      <c r="T45" s="169" t="e">
        <f ca="1">COUNTIFS(Table2[Level of Review Required],"*"&amp;$AC$27&amp;"*",Table2[Date Notified (Adjusted)],"&gt;="&amp;T$26,Table2[Date Notified (Adjusted)],"&lt;"&amp;U$26,Table2[Date Review Started],"",Table2[Calculated Location],"*"&amp;$D45&amp;"*")/COUNTIFS(Table2[Level of Review Required],"*"&amp;$AC$27&amp;"*",Table2[Date Notified (Adjusted)],"&gt;="&amp;T$26,Table2[Date Notified (Adjusted)],"&lt;"&amp;U$26,Table2[Calculated Location],"*"&amp;$D45&amp;"*")</f>
        <v>#DIV/0!</v>
      </c>
      <c r="U45" s="166"/>
      <c r="V45" s="166"/>
      <c r="W45" s="230">
        <f ca="1">COUNTIFS(Table2[Level of Review Required],"*"&amp;$AC$27&amp;"*",Table2[Date Notified (Adjusted)],"&gt;="&amp;E$26,Table2[Date Notified (Adjusted)],"&lt;"&amp;U$26,Table2[Calculated Location],"*"&amp;$D45&amp;"*",Table2[Date Review Started],"")</f>
        <v>0</v>
      </c>
      <c r="X45" s="231" t="e">
        <f t="shared" ca="1" si="5"/>
        <v>#DIV/0!</v>
      </c>
      <c r="Y45" s="238">
        <f ca="1">COUNTIFS(Table2[Level of Review Required],"*"&amp;$AC$27&amp;"*",Table2[Date Notified (Adjusted)],"&gt;="&amp;E$26,Table2[Date Notified (Adjusted)],"&lt;"&amp;U$26,Table2[Calculated Location],"*"&amp;$D45&amp;"*")</f>
        <v>0</v>
      </c>
    </row>
    <row r="46" spans="2:25" x14ac:dyDescent="0.25">
      <c r="B46" s="213" t="s">
        <v>153</v>
      </c>
      <c r="C46" s="13"/>
      <c r="D46" s="13"/>
      <c r="E46" s="174"/>
      <c r="F46" s="174"/>
      <c r="G46" s="174"/>
      <c r="H46" s="174"/>
      <c r="I46" s="174"/>
      <c r="J46" s="174"/>
      <c r="K46" s="174"/>
      <c r="L46" s="174"/>
      <c r="M46" s="174"/>
      <c r="N46" s="174"/>
      <c r="O46" s="174"/>
      <c r="P46" s="174"/>
      <c r="Q46" s="174"/>
      <c r="R46" s="174"/>
      <c r="S46" s="174"/>
      <c r="T46" s="174"/>
      <c r="U46" s="174"/>
      <c r="V46" s="174"/>
      <c r="W46" s="174">
        <f ca="1">SUM(W36:W45)</f>
        <v>0</v>
      </c>
      <c r="X46" s="173" t="e">
        <f ca="1">W46/Y46</f>
        <v>#DIV/0!</v>
      </c>
      <c r="Y46" s="212">
        <f ca="1">SUM(Y36:Y45)</f>
        <v>0</v>
      </c>
    </row>
    <row r="47" spans="2:25" x14ac:dyDescent="0.25">
      <c r="B47" s="214"/>
      <c r="C47" s="215"/>
      <c r="D47" s="215"/>
      <c r="E47" s="216"/>
      <c r="F47" s="215"/>
      <c r="G47" s="215"/>
      <c r="H47" s="215"/>
      <c r="I47" s="215"/>
      <c r="J47" s="215"/>
      <c r="K47" s="215"/>
      <c r="L47" s="215"/>
      <c r="M47" s="215"/>
      <c r="N47" s="215"/>
      <c r="O47" s="215"/>
      <c r="P47" s="215"/>
      <c r="Q47" s="215"/>
      <c r="R47" s="215"/>
      <c r="S47" s="215"/>
      <c r="T47" s="215"/>
      <c r="U47" s="215"/>
      <c r="V47" s="215"/>
      <c r="W47" s="217">
        <f ca="1">SUM(W27:W34)+SUM(W36:W45)</f>
        <v>0</v>
      </c>
      <c r="X47" s="218" t="e">
        <f ca="1">W47/Y47</f>
        <v>#DIV/0!</v>
      </c>
      <c r="Y47" s="219">
        <f ca="1">SUM(Y27:Y34)+SUM(Y36:Y45)</f>
        <v>0</v>
      </c>
    </row>
    <row r="49" spans="2:29" ht="39.75" customHeight="1" thickBot="1" x14ac:dyDescent="0.35">
      <c r="E49" s="396" t="s">
        <v>495</v>
      </c>
      <c r="F49" s="396"/>
      <c r="G49" s="396"/>
      <c r="H49" s="396"/>
      <c r="I49" s="396"/>
      <c r="J49" s="396"/>
      <c r="K49" s="396"/>
      <c r="L49" s="396"/>
      <c r="M49" s="396"/>
      <c r="N49" s="396"/>
      <c r="O49" s="396"/>
      <c r="P49" s="396"/>
      <c r="Q49" s="396"/>
      <c r="R49" s="396"/>
      <c r="S49" s="396"/>
      <c r="T49" s="396"/>
      <c r="U49" s="396"/>
      <c r="V49" s="396"/>
      <c r="W49" s="396"/>
      <c r="X49" s="396"/>
    </row>
    <row r="50" spans="2:29" ht="30" thickBot="1" x14ac:dyDescent="0.3">
      <c r="B50" s="239"/>
      <c r="C50" s="240"/>
      <c r="D50" s="241"/>
      <c r="E50" s="242">
        <f ca="1">start125</f>
        <v>44470</v>
      </c>
      <c r="F50" s="242">
        <f ca="1">DATE(YEAR(E50),MONTH(E50)+1,1)</f>
        <v>44501</v>
      </c>
      <c r="G50" s="242">
        <f t="shared" ref="G50:U50" ca="1" si="7">DATE(YEAR(F50),MONTH(F50)+1,1)</f>
        <v>44531</v>
      </c>
      <c r="H50" s="242">
        <f t="shared" ca="1" si="7"/>
        <v>44562</v>
      </c>
      <c r="I50" s="242">
        <f t="shared" ca="1" si="7"/>
        <v>44593</v>
      </c>
      <c r="J50" s="242">
        <f t="shared" ca="1" si="7"/>
        <v>44621</v>
      </c>
      <c r="K50" s="242">
        <f t="shared" ca="1" si="7"/>
        <v>44652</v>
      </c>
      <c r="L50" s="242">
        <f t="shared" ca="1" si="7"/>
        <v>44682</v>
      </c>
      <c r="M50" s="242">
        <f t="shared" ca="1" si="7"/>
        <v>44713</v>
      </c>
      <c r="N50" s="242">
        <f t="shared" ca="1" si="7"/>
        <v>44743</v>
      </c>
      <c r="O50" s="242">
        <f t="shared" ca="1" si="7"/>
        <v>44774</v>
      </c>
      <c r="P50" s="242">
        <f t="shared" ca="1" si="7"/>
        <v>44805</v>
      </c>
      <c r="Q50" s="243">
        <f t="shared" ca="1" si="7"/>
        <v>44835</v>
      </c>
      <c r="R50" s="243">
        <f t="shared" ca="1" si="7"/>
        <v>44866</v>
      </c>
      <c r="S50" s="243">
        <f t="shared" ca="1" si="7"/>
        <v>44896</v>
      </c>
      <c r="T50" s="243">
        <f t="shared" ca="1" si="7"/>
        <v>44927</v>
      </c>
      <c r="U50" s="243">
        <f t="shared" ca="1" si="7"/>
        <v>44958</v>
      </c>
      <c r="V50" s="244"/>
      <c r="W50" s="234" t="s">
        <v>423</v>
      </c>
      <c r="X50" s="235" t="s">
        <v>316</v>
      </c>
      <c r="Y50" s="209" t="str">
        <f ca="1">CONCATENATE(TEXT(E50,"mmmyy"),"-",TEXT(T50,"mmmyy")," LR ",AC50)</f>
        <v>Oct21-Jan23 LR concise</v>
      </c>
      <c r="AB50" s="101" t="s">
        <v>325</v>
      </c>
      <c r="AC50" s="102" t="s">
        <v>326</v>
      </c>
    </row>
    <row r="51" spans="2:29" x14ac:dyDescent="0.25">
      <c r="B51" s="220" t="s">
        <v>256</v>
      </c>
      <c r="C51" s="157"/>
      <c r="D51" s="158" t="s">
        <v>121</v>
      </c>
      <c r="E51" s="159" t="e">
        <f ca="1">COUNTIFS(Table2[Level of Review Required],"*"&amp;$AC$51&amp;"*",Table2[Date Notified (Adjusted)],"&gt;="&amp;E$26,Table2[Date Notified (Adjusted)],"&lt;"&amp;F$26,Table2[Date Review Started],"",Table2[Calculated Location],"*"&amp;$D51&amp;"*")/COUNTIFS(Table2[Level of Review Required],"*"&amp;$AC$51&amp;"*",Table2[Date Notified (Adjusted)],"&gt;="&amp;E$26,Table2[Date Notified (Adjusted)],"&lt;"&amp;F$26,Table2[Calculated Location],"*"&amp;$D51&amp;"*")</f>
        <v>#DIV/0!</v>
      </c>
      <c r="F51" s="160" t="e">
        <f ca="1">COUNTIFS(Table2[Level of Review Required],"*"&amp;$AC$51&amp;"*",Table2[Date Notified (Adjusted)],"&gt;="&amp;F$26,Table2[Date Notified (Adjusted)],"&lt;"&amp;G$26,Table2[Date Review Started],"",Table2[Calculated Location],"*"&amp;$D51&amp;"*")/COUNTIFS(Table2[Level of Review Required],"*"&amp;$AC$51&amp;"*",Table2[Date Notified (Adjusted)],"&gt;="&amp;F$26,Table2[Date Notified (Adjusted)],"&lt;"&amp;G$26,Table2[Calculated Location],"*"&amp;$D51&amp;"*")</f>
        <v>#DIV/0!</v>
      </c>
      <c r="G51" s="160" t="e">
        <f ca="1">COUNTIFS(Table2[Level of Review Required],"*"&amp;$AC$51&amp;"*",Table2[Date Notified (Adjusted)],"&gt;="&amp;G$26,Table2[Date Notified (Adjusted)],"&lt;"&amp;H$26,Table2[Date Review Started],"",Table2[Calculated Location],"*"&amp;$D51&amp;"*")/COUNTIFS(Table2[Level of Review Required],"*"&amp;$AC$51&amp;"*",Table2[Date Notified (Adjusted)],"&gt;="&amp;G$26,Table2[Date Notified (Adjusted)],"&lt;"&amp;H$26,Table2[Calculated Location],"*"&amp;$D51&amp;"*")</f>
        <v>#DIV/0!</v>
      </c>
      <c r="H51" s="160" t="e">
        <f ca="1">COUNTIFS(Table2[Level of Review Required],"*"&amp;$AC$51&amp;"*",Table2[Date Notified (Adjusted)],"&gt;="&amp;H$26,Table2[Date Notified (Adjusted)],"&lt;"&amp;I$26,Table2[Date Review Started],"",Table2[Calculated Location],"*"&amp;$D51&amp;"*")/COUNTIFS(Table2[Level of Review Required],"*"&amp;$AC$51&amp;"*",Table2[Date Notified (Adjusted)],"&gt;="&amp;H$26,Table2[Date Notified (Adjusted)],"&lt;"&amp;I$26,Table2[Calculated Location],"*"&amp;$D51&amp;"*")</f>
        <v>#DIV/0!</v>
      </c>
      <c r="I51" s="160" t="e">
        <f ca="1">COUNTIFS(Table2[Level of Review Required],"*"&amp;$AC$51&amp;"*",Table2[Date Notified (Adjusted)],"&gt;="&amp;I$26,Table2[Date Notified (Adjusted)],"&lt;"&amp;J$26,Table2[Date Review Started],"",Table2[Calculated Location],"*"&amp;$D51&amp;"*")/COUNTIFS(Table2[Level of Review Required],"*"&amp;$AC$51&amp;"*",Table2[Date Notified (Adjusted)],"&gt;="&amp;I$26,Table2[Date Notified (Adjusted)],"&lt;"&amp;J$26,Table2[Calculated Location],"*"&amp;$D51&amp;"*")</f>
        <v>#DIV/0!</v>
      </c>
      <c r="J51" s="160" t="e">
        <f ca="1">COUNTIFS(Table2[Level of Review Required],"*"&amp;$AC$51&amp;"*",Table2[Date Notified (Adjusted)],"&gt;="&amp;J$26,Table2[Date Notified (Adjusted)],"&lt;"&amp;K$26,Table2[Date Review Started],"",Table2[Calculated Location],"*"&amp;$D51&amp;"*")/COUNTIFS(Table2[Level of Review Required],"*"&amp;$AC$51&amp;"*",Table2[Date Notified (Adjusted)],"&gt;="&amp;J$26,Table2[Date Notified (Adjusted)],"&lt;"&amp;K$26,Table2[Calculated Location],"*"&amp;$D51&amp;"*")</f>
        <v>#DIV/0!</v>
      </c>
      <c r="K51" s="160" t="e">
        <f ca="1">COUNTIFS(Table2[Level of Review Required],"*"&amp;$AC$51&amp;"*",Table2[Date Notified (Adjusted)],"&gt;="&amp;K$26,Table2[Date Notified (Adjusted)],"&lt;"&amp;L$26,Table2[Date Review Started],"",Table2[Calculated Location],"*"&amp;$D51&amp;"*")/COUNTIFS(Table2[Level of Review Required],"*"&amp;$AC$51&amp;"*",Table2[Date Notified (Adjusted)],"&gt;="&amp;K$26,Table2[Date Notified (Adjusted)],"&lt;"&amp;L$26,Table2[Calculated Location],"*"&amp;$D51&amp;"*")</f>
        <v>#DIV/0!</v>
      </c>
      <c r="L51" s="160" t="e">
        <f ca="1">COUNTIFS(Table2[Level of Review Required],"*"&amp;$AC$51&amp;"*",Table2[Date Notified (Adjusted)],"&gt;="&amp;L$26,Table2[Date Notified (Adjusted)],"&lt;"&amp;M$26,Table2[Date Review Started],"",Table2[Calculated Location],"*"&amp;$D51&amp;"*")/COUNTIFS(Table2[Level of Review Required],"*"&amp;$AC$51&amp;"*",Table2[Date Notified (Adjusted)],"&gt;="&amp;L$26,Table2[Date Notified (Adjusted)],"&lt;"&amp;M$26,Table2[Calculated Location],"*"&amp;$D51&amp;"*")</f>
        <v>#DIV/0!</v>
      </c>
      <c r="M51" s="160" t="e">
        <f ca="1">COUNTIFS(Table2[Level of Review Required],"*"&amp;$AC$51&amp;"*",Table2[Date Notified (Adjusted)],"&gt;="&amp;M$26,Table2[Date Notified (Adjusted)],"&lt;"&amp;N$26,Table2[Date Review Started],"",Table2[Calculated Location],"*"&amp;$D51&amp;"*")/COUNTIFS(Table2[Level of Review Required],"*"&amp;$AC$51&amp;"*",Table2[Date Notified (Adjusted)],"&gt;="&amp;M$26,Table2[Date Notified (Adjusted)],"&lt;"&amp;N$26,Table2[Calculated Location],"*"&amp;$D51&amp;"*")</f>
        <v>#DIV/0!</v>
      </c>
      <c r="N51" s="160" t="e">
        <f ca="1">COUNTIFS(Table2[Level of Review Required],"*"&amp;$AC$51&amp;"*",Table2[Date Notified (Adjusted)],"&gt;="&amp;N$26,Table2[Date Notified (Adjusted)],"&lt;"&amp;O$26,Table2[Date Review Started],"",Table2[Calculated Location],"*"&amp;$D51&amp;"*")/COUNTIFS(Table2[Level of Review Required],"*"&amp;$AC$51&amp;"*",Table2[Date Notified (Adjusted)],"&gt;="&amp;N$26,Table2[Date Notified (Adjusted)],"&lt;"&amp;O$26,Table2[Calculated Location],"*"&amp;$D51&amp;"*")</f>
        <v>#DIV/0!</v>
      </c>
      <c r="O51" s="160" t="e">
        <f ca="1">COUNTIFS(Table2[Level of Review Required],"*"&amp;$AC$51&amp;"*",Table2[Date Notified (Adjusted)],"&gt;="&amp;O$26,Table2[Date Notified (Adjusted)],"&lt;"&amp;P$26,Table2[Date Review Started],"",Table2[Calculated Location],"*"&amp;$D51&amp;"*")/COUNTIFS(Table2[Level of Review Required],"*"&amp;$AC$51&amp;"*",Table2[Date Notified (Adjusted)],"&gt;="&amp;O$26,Table2[Date Notified (Adjusted)],"&lt;"&amp;P$26,Table2[Calculated Location],"*"&amp;$D51&amp;"*")</f>
        <v>#DIV/0!</v>
      </c>
      <c r="P51" s="160" t="e">
        <f ca="1">COUNTIFS(Table2[Level of Review Required],"*"&amp;$AC$51&amp;"*",Table2[Date Notified (Adjusted)],"&gt;="&amp;P$26,Table2[Date Notified (Adjusted)],"&lt;"&amp;Q$26,Table2[Date Review Started],"",Table2[Calculated Location],"*"&amp;$D51&amp;"*")/COUNTIFS(Table2[Level of Review Required],"*"&amp;$AC$51&amp;"*",Table2[Date Notified (Adjusted)],"&gt;="&amp;P$26,Table2[Date Notified (Adjusted)],"&lt;"&amp;Q$26,Table2[Calculated Location],"*"&amp;$D51&amp;"*")</f>
        <v>#DIV/0!</v>
      </c>
      <c r="Q51" s="160" t="e">
        <f ca="1">COUNTIFS(Table2[Level of Review Required],"*"&amp;$AC$51&amp;"*",Table2[Date Notified (Adjusted)],"&gt;="&amp;Q$26,Table2[Date Notified (Adjusted)],"&lt;"&amp;R$26,Table2[Date Review Started],"",Table2[Calculated Location],"*"&amp;$D51&amp;"*")/COUNTIFS(Table2[Level of Review Required],"*"&amp;$AC$51&amp;"*",Table2[Date Notified (Adjusted)],"&gt;="&amp;Q$26,Table2[Date Notified (Adjusted)],"&lt;"&amp;R$26,Table2[Calculated Location],"*"&amp;$D51&amp;"*")</f>
        <v>#DIV/0!</v>
      </c>
      <c r="R51" s="160" t="e">
        <f ca="1">COUNTIFS(Table2[Level of Review Required],"*"&amp;$AC$51&amp;"*",Table2[Date Notified (Adjusted)],"&gt;="&amp;R$26,Table2[Date Notified (Adjusted)],"&lt;"&amp;S$26,Table2[Date Review Started],"",Table2[Calculated Location],"*"&amp;$D51&amp;"*")/COUNTIFS(Table2[Level of Review Required],"*"&amp;$AC$51&amp;"*",Table2[Date Notified (Adjusted)],"&gt;="&amp;R$26,Table2[Date Notified (Adjusted)],"&lt;"&amp;S$26,Table2[Calculated Location],"*"&amp;$D51&amp;"*")</f>
        <v>#DIV/0!</v>
      </c>
      <c r="S51" s="160" t="e">
        <f ca="1">COUNTIFS(Table2[Level of Review Required],"*"&amp;$AC$51&amp;"*",Table2[Date Notified (Adjusted)],"&gt;="&amp;S$26,Table2[Date Notified (Adjusted)],"&lt;"&amp;T$26,Table2[Date Review Started],"",Table2[Calculated Location],"*"&amp;$D51&amp;"*")/COUNTIFS(Table2[Level of Review Required],"*"&amp;$AC$51&amp;"*",Table2[Date Notified (Adjusted)],"&gt;="&amp;S$26,Table2[Date Notified (Adjusted)],"&lt;"&amp;T$26,Table2[Calculated Location],"*"&amp;$D51&amp;"*")</f>
        <v>#DIV/0!</v>
      </c>
      <c r="T51" s="160" t="e">
        <f ca="1">COUNTIFS(Table2[Level of Review Required],"*"&amp;$AC$51&amp;"*",Table2[Date Notified (Adjusted)],"&gt;="&amp;T$26,Table2[Date Notified (Adjusted)],"&lt;"&amp;U$26,Table2[Date Review Started],"",Table2[Calculated Location],"*"&amp;$D51&amp;"*")/COUNTIFS(Table2[Level of Review Required],"*"&amp;$AC$51&amp;"*",Table2[Date Notified (Adjusted)],"&gt;="&amp;T$26,Table2[Date Notified (Adjusted)],"&lt;"&amp;U$26,Table2[Calculated Location],"*"&amp;$D51&amp;"*")</f>
        <v>#DIV/0!</v>
      </c>
      <c r="U51" s="157"/>
      <c r="V51" s="157"/>
      <c r="W51" s="226">
        <f ca="1">COUNTIFS(Table2[Level of Review Required],"*"&amp;$AC$51&amp;"*",Table2[Date Notified (Adjusted)],"&gt;="&amp;E$26,Table2[Date Notified (Adjusted)],"&lt;"&amp;U$26,Table2[Calculated Location],"*"&amp;$D51&amp;"*",Table2[Date Review Started],"")</f>
        <v>0</v>
      </c>
      <c r="X51" s="227" t="e">
        <f ca="1">W51/Y51</f>
        <v>#DIV/0!</v>
      </c>
      <c r="Y51" s="236">
        <f ca="1">COUNTIFS(Table2[Level of Review Required],"*"&amp;$AC$51&amp;"*",Table2[Date Notified (Adjusted)],"&gt;="&amp;E$26,Table2[Date Notified (Adjusted)],"&lt;"&amp;U$26,Table2[Calculated Location],"*"&amp;$D51&amp;"*")</f>
        <v>0</v>
      </c>
      <c r="AB51" s="151" t="s">
        <v>420</v>
      </c>
      <c r="AC51" s="120" t="str">
        <f>IF(AC50="NFR","*further*",AC50)</f>
        <v>concise</v>
      </c>
    </row>
    <row r="52" spans="2:29" x14ac:dyDescent="0.25">
      <c r="B52" s="222" t="s">
        <v>234</v>
      </c>
      <c r="C52" s="161"/>
      <c r="D52" s="162" t="s">
        <v>118</v>
      </c>
      <c r="E52" s="163" t="e">
        <f ca="1">COUNTIFS(Table2[Level of Review Required],"*"&amp;$AC$51&amp;"*",Table2[Date Notified (Adjusted)],"&gt;="&amp;E$26,Table2[Date Notified (Adjusted)],"&lt;"&amp;F$26,Table2[Date Review Started],"",Table2[Calculated Location],"*"&amp;$D52&amp;"*")/COUNTIFS(Table2[Level of Review Required],"*"&amp;$AC$51&amp;"*",Table2[Date Notified (Adjusted)],"&gt;="&amp;E$26,Table2[Date Notified (Adjusted)],"&lt;"&amp;F$26,Table2[Calculated Location],"*"&amp;$D52&amp;"*")</f>
        <v>#DIV/0!</v>
      </c>
      <c r="F52" s="164" t="e">
        <f ca="1">COUNTIFS(Table2[Level of Review Required],"*"&amp;$AC$51&amp;"*",Table2[Date Notified (Adjusted)],"&gt;="&amp;F$26,Table2[Date Notified (Adjusted)],"&lt;"&amp;G$26,Table2[Date Review Started],"",Table2[Calculated Location],"*"&amp;$D52&amp;"*")/COUNTIFS(Table2[Level of Review Required],"*"&amp;$AC$51&amp;"*",Table2[Date Notified (Adjusted)],"&gt;="&amp;F$26,Table2[Date Notified (Adjusted)],"&lt;"&amp;G$26,Table2[Calculated Location],"*"&amp;$D52&amp;"*")</f>
        <v>#DIV/0!</v>
      </c>
      <c r="G52" s="164" t="e">
        <f ca="1">COUNTIFS(Table2[Level of Review Required],"*"&amp;$AC$51&amp;"*",Table2[Date Notified (Adjusted)],"&gt;="&amp;G$26,Table2[Date Notified (Adjusted)],"&lt;"&amp;H$26,Table2[Date Review Started],"",Table2[Calculated Location],"*"&amp;$D52&amp;"*")/COUNTIFS(Table2[Level of Review Required],"*"&amp;$AC$51&amp;"*",Table2[Date Notified (Adjusted)],"&gt;="&amp;G$26,Table2[Date Notified (Adjusted)],"&lt;"&amp;H$26,Table2[Calculated Location],"*"&amp;$D52&amp;"*")</f>
        <v>#DIV/0!</v>
      </c>
      <c r="H52" s="164" t="e">
        <f ca="1">COUNTIFS(Table2[Level of Review Required],"*"&amp;$AC$51&amp;"*",Table2[Date Notified (Adjusted)],"&gt;="&amp;H$26,Table2[Date Notified (Adjusted)],"&lt;"&amp;I$26,Table2[Date Review Started],"",Table2[Calculated Location],"*"&amp;$D52&amp;"*")/COUNTIFS(Table2[Level of Review Required],"*"&amp;$AC$51&amp;"*",Table2[Date Notified (Adjusted)],"&gt;="&amp;H$26,Table2[Date Notified (Adjusted)],"&lt;"&amp;I$26,Table2[Calculated Location],"*"&amp;$D52&amp;"*")</f>
        <v>#DIV/0!</v>
      </c>
      <c r="I52" s="164" t="e">
        <f ca="1">COUNTIFS(Table2[Level of Review Required],"*"&amp;$AC$51&amp;"*",Table2[Date Notified (Adjusted)],"&gt;="&amp;I$26,Table2[Date Notified (Adjusted)],"&lt;"&amp;J$26,Table2[Date Review Started],"",Table2[Calculated Location],"*"&amp;$D52&amp;"*")/COUNTIFS(Table2[Level of Review Required],"*"&amp;$AC$51&amp;"*",Table2[Date Notified (Adjusted)],"&gt;="&amp;I$26,Table2[Date Notified (Adjusted)],"&lt;"&amp;J$26,Table2[Calculated Location],"*"&amp;$D52&amp;"*")</f>
        <v>#DIV/0!</v>
      </c>
      <c r="J52" s="164" t="e">
        <f ca="1">COUNTIFS(Table2[Level of Review Required],"*"&amp;$AC$51&amp;"*",Table2[Date Notified (Adjusted)],"&gt;="&amp;J$26,Table2[Date Notified (Adjusted)],"&lt;"&amp;K$26,Table2[Date Review Started],"",Table2[Calculated Location],"*"&amp;$D52&amp;"*")/COUNTIFS(Table2[Level of Review Required],"*"&amp;$AC$51&amp;"*",Table2[Date Notified (Adjusted)],"&gt;="&amp;J$26,Table2[Date Notified (Adjusted)],"&lt;"&amp;K$26,Table2[Calculated Location],"*"&amp;$D52&amp;"*")</f>
        <v>#DIV/0!</v>
      </c>
      <c r="K52" s="164" t="e">
        <f ca="1">COUNTIFS(Table2[Level of Review Required],"*"&amp;$AC$51&amp;"*",Table2[Date Notified (Adjusted)],"&gt;="&amp;K$26,Table2[Date Notified (Adjusted)],"&lt;"&amp;L$26,Table2[Date Review Started],"",Table2[Calculated Location],"*"&amp;$D52&amp;"*")/COUNTIFS(Table2[Level of Review Required],"*"&amp;$AC$51&amp;"*",Table2[Date Notified (Adjusted)],"&gt;="&amp;K$26,Table2[Date Notified (Adjusted)],"&lt;"&amp;L$26,Table2[Calculated Location],"*"&amp;$D52&amp;"*")</f>
        <v>#DIV/0!</v>
      </c>
      <c r="L52" s="164" t="e">
        <f ca="1">COUNTIFS(Table2[Level of Review Required],"*"&amp;$AC$51&amp;"*",Table2[Date Notified (Adjusted)],"&gt;="&amp;L$26,Table2[Date Notified (Adjusted)],"&lt;"&amp;M$26,Table2[Date Review Started],"",Table2[Calculated Location],"*"&amp;$D52&amp;"*")/COUNTIFS(Table2[Level of Review Required],"*"&amp;$AC$51&amp;"*",Table2[Date Notified (Adjusted)],"&gt;="&amp;L$26,Table2[Date Notified (Adjusted)],"&lt;"&amp;M$26,Table2[Calculated Location],"*"&amp;$D52&amp;"*")</f>
        <v>#DIV/0!</v>
      </c>
      <c r="M52" s="164" t="e">
        <f ca="1">COUNTIFS(Table2[Level of Review Required],"*"&amp;$AC$51&amp;"*",Table2[Date Notified (Adjusted)],"&gt;="&amp;M$26,Table2[Date Notified (Adjusted)],"&lt;"&amp;N$26,Table2[Date Review Started],"",Table2[Calculated Location],"*"&amp;$D52&amp;"*")/COUNTIFS(Table2[Level of Review Required],"*"&amp;$AC$51&amp;"*",Table2[Date Notified (Adjusted)],"&gt;="&amp;M$26,Table2[Date Notified (Adjusted)],"&lt;"&amp;N$26,Table2[Calculated Location],"*"&amp;$D52&amp;"*")</f>
        <v>#DIV/0!</v>
      </c>
      <c r="N52" s="164" t="e">
        <f ca="1">COUNTIFS(Table2[Level of Review Required],"*"&amp;$AC$51&amp;"*",Table2[Date Notified (Adjusted)],"&gt;="&amp;N$26,Table2[Date Notified (Adjusted)],"&lt;"&amp;O$26,Table2[Date Review Started],"",Table2[Calculated Location],"*"&amp;$D52&amp;"*")/COUNTIFS(Table2[Level of Review Required],"*"&amp;$AC$51&amp;"*",Table2[Date Notified (Adjusted)],"&gt;="&amp;N$26,Table2[Date Notified (Adjusted)],"&lt;"&amp;O$26,Table2[Calculated Location],"*"&amp;$D52&amp;"*")</f>
        <v>#DIV/0!</v>
      </c>
      <c r="O52" s="164" t="e">
        <f ca="1">COUNTIFS(Table2[Level of Review Required],"*"&amp;$AC$51&amp;"*",Table2[Date Notified (Adjusted)],"&gt;="&amp;O$26,Table2[Date Notified (Adjusted)],"&lt;"&amp;P$26,Table2[Date Review Started],"",Table2[Calculated Location],"*"&amp;$D52&amp;"*")/COUNTIFS(Table2[Level of Review Required],"*"&amp;$AC$51&amp;"*",Table2[Date Notified (Adjusted)],"&gt;="&amp;O$26,Table2[Date Notified (Adjusted)],"&lt;"&amp;P$26,Table2[Calculated Location],"*"&amp;$D52&amp;"*")</f>
        <v>#DIV/0!</v>
      </c>
      <c r="P52" s="164" t="e">
        <f ca="1">COUNTIFS(Table2[Level of Review Required],"*"&amp;$AC$51&amp;"*",Table2[Date Notified (Adjusted)],"&gt;="&amp;P$26,Table2[Date Notified (Adjusted)],"&lt;"&amp;Q$26,Table2[Date Review Started],"",Table2[Calculated Location],"*"&amp;$D52&amp;"*")/COUNTIFS(Table2[Level of Review Required],"*"&amp;$AC$51&amp;"*",Table2[Date Notified (Adjusted)],"&gt;="&amp;P$26,Table2[Date Notified (Adjusted)],"&lt;"&amp;Q$26,Table2[Calculated Location],"*"&amp;$D52&amp;"*")</f>
        <v>#DIV/0!</v>
      </c>
      <c r="Q52" s="164" t="e">
        <f ca="1">COUNTIFS(Table2[Level of Review Required],"*"&amp;$AC$51&amp;"*",Table2[Date Notified (Adjusted)],"&gt;="&amp;Q$26,Table2[Date Notified (Adjusted)],"&lt;"&amp;R$26,Table2[Date Review Started],"",Table2[Calculated Location],"*"&amp;$D52&amp;"*")/COUNTIFS(Table2[Level of Review Required],"*"&amp;$AC$51&amp;"*",Table2[Date Notified (Adjusted)],"&gt;="&amp;Q$26,Table2[Date Notified (Adjusted)],"&lt;"&amp;R$26,Table2[Calculated Location],"*"&amp;$D52&amp;"*")</f>
        <v>#DIV/0!</v>
      </c>
      <c r="R52" s="164" t="e">
        <f ca="1">COUNTIFS(Table2[Level of Review Required],"*"&amp;$AC$51&amp;"*",Table2[Date Notified (Adjusted)],"&gt;="&amp;R$26,Table2[Date Notified (Adjusted)],"&lt;"&amp;S$26,Table2[Date Review Started],"",Table2[Calculated Location],"*"&amp;$D52&amp;"*")/COUNTIFS(Table2[Level of Review Required],"*"&amp;$AC$51&amp;"*",Table2[Date Notified (Adjusted)],"&gt;="&amp;R$26,Table2[Date Notified (Adjusted)],"&lt;"&amp;S$26,Table2[Calculated Location],"*"&amp;$D52&amp;"*")</f>
        <v>#DIV/0!</v>
      </c>
      <c r="S52" s="164" t="e">
        <f ca="1">COUNTIFS(Table2[Level of Review Required],"*"&amp;$AC$51&amp;"*",Table2[Date Notified (Adjusted)],"&gt;="&amp;S$26,Table2[Date Notified (Adjusted)],"&lt;"&amp;T$26,Table2[Date Review Started],"",Table2[Calculated Location],"*"&amp;$D52&amp;"*")/COUNTIFS(Table2[Level of Review Required],"*"&amp;$AC$51&amp;"*",Table2[Date Notified (Adjusted)],"&gt;="&amp;S$26,Table2[Date Notified (Adjusted)],"&lt;"&amp;T$26,Table2[Calculated Location],"*"&amp;$D52&amp;"*")</f>
        <v>#DIV/0!</v>
      </c>
      <c r="T52" s="164" t="e">
        <f ca="1">COUNTIFS(Table2[Level of Review Required],"*"&amp;$AC$51&amp;"*",Table2[Date Notified (Adjusted)],"&gt;="&amp;T$26,Table2[Date Notified (Adjusted)],"&lt;"&amp;U$26,Table2[Date Review Started],"",Table2[Calculated Location],"*"&amp;$D52&amp;"*")/COUNTIFS(Table2[Level of Review Required],"*"&amp;$AC$51&amp;"*",Table2[Date Notified (Adjusted)],"&gt;="&amp;T$26,Table2[Date Notified (Adjusted)],"&lt;"&amp;U$26,Table2[Calculated Location],"*"&amp;$D52&amp;"*")</f>
        <v>#DIV/0!</v>
      </c>
      <c r="U52" s="161"/>
      <c r="V52" s="161"/>
      <c r="W52" s="228">
        <f ca="1">COUNTIFS(Table2[Level of Review Required],"*"&amp;$AC$51&amp;"*",Table2[Date Notified (Adjusted)],"&gt;="&amp;E$26,Table2[Date Notified (Adjusted)],"&lt;"&amp;U$26,Table2[Calculated Location],"*"&amp;$D52&amp;"*",Table2[Date Review Started],"")</f>
        <v>0</v>
      </c>
      <c r="X52" s="229" t="e">
        <f t="shared" ref="X52:X58" ca="1" si="8">W52/Y52</f>
        <v>#DIV/0!</v>
      </c>
      <c r="Y52" s="237">
        <f ca="1">COUNTIFS(Table2[Level of Review Required],"*"&amp;$AC$51&amp;"*",Table2[Date Notified (Adjusted)],"&gt;="&amp;E$26,Table2[Date Notified (Adjusted)],"&lt;"&amp;U$26,Table2[Calculated Location],"*"&amp;$D52&amp;"*")</f>
        <v>0</v>
      </c>
    </row>
    <row r="53" spans="2:29" x14ac:dyDescent="0.25">
      <c r="B53" s="222" t="s">
        <v>257</v>
      </c>
      <c r="C53" s="162"/>
      <c r="D53" s="162" t="s">
        <v>119</v>
      </c>
      <c r="E53" s="163" t="e">
        <f ca="1">COUNTIFS(Table2[Level of Review Required],"*"&amp;$AC$51&amp;"*",Table2[Date Notified (Adjusted)],"&gt;="&amp;E$26,Table2[Date Notified (Adjusted)],"&lt;"&amp;F$26,Table2[Date Review Started],"",Table2[Calculated Location],"*"&amp;$D53&amp;"*")/COUNTIFS(Table2[Level of Review Required],"*"&amp;$AC$51&amp;"*",Table2[Date Notified (Adjusted)],"&gt;="&amp;E$26,Table2[Date Notified (Adjusted)],"&lt;"&amp;F$26,Table2[Calculated Location],"*"&amp;$D53&amp;"*")</f>
        <v>#DIV/0!</v>
      </c>
      <c r="F53" s="164" t="e">
        <f ca="1">COUNTIFS(Table2[Level of Review Required],"*"&amp;$AC$51&amp;"*",Table2[Date Notified (Adjusted)],"&gt;="&amp;F$26,Table2[Date Notified (Adjusted)],"&lt;"&amp;G$26,Table2[Date Review Started],"",Table2[Calculated Location],"*"&amp;$D53&amp;"*")/COUNTIFS(Table2[Level of Review Required],"*"&amp;$AC$51&amp;"*",Table2[Date Notified (Adjusted)],"&gt;="&amp;F$26,Table2[Date Notified (Adjusted)],"&lt;"&amp;G$26,Table2[Calculated Location],"*"&amp;$D53&amp;"*")</f>
        <v>#DIV/0!</v>
      </c>
      <c r="G53" s="164" t="e">
        <f ca="1">COUNTIFS(Table2[Level of Review Required],"*"&amp;$AC$51&amp;"*",Table2[Date Notified (Adjusted)],"&gt;="&amp;G$26,Table2[Date Notified (Adjusted)],"&lt;"&amp;H$26,Table2[Date Review Started],"",Table2[Calculated Location],"*"&amp;$D53&amp;"*")/COUNTIFS(Table2[Level of Review Required],"*"&amp;$AC$51&amp;"*",Table2[Date Notified (Adjusted)],"&gt;="&amp;G$26,Table2[Date Notified (Adjusted)],"&lt;"&amp;H$26,Table2[Calculated Location],"*"&amp;$D53&amp;"*")</f>
        <v>#DIV/0!</v>
      </c>
      <c r="H53" s="164" t="e">
        <f ca="1">COUNTIFS(Table2[Level of Review Required],"*"&amp;$AC$51&amp;"*",Table2[Date Notified (Adjusted)],"&gt;="&amp;H$26,Table2[Date Notified (Adjusted)],"&lt;"&amp;I$26,Table2[Date Review Started],"",Table2[Calculated Location],"*"&amp;$D53&amp;"*")/COUNTIFS(Table2[Level of Review Required],"*"&amp;$AC$51&amp;"*",Table2[Date Notified (Adjusted)],"&gt;="&amp;H$26,Table2[Date Notified (Adjusted)],"&lt;"&amp;I$26,Table2[Calculated Location],"*"&amp;$D53&amp;"*")</f>
        <v>#DIV/0!</v>
      </c>
      <c r="I53" s="164" t="e">
        <f ca="1">COUNTIFS(Table2[Level of Review Required],"*"&amp;$AC$51&amp;"*",Table2[Date Notified (Adjusted)],"&gt;="&amp;I$26,Table2[Date Notified (Adjusted)],"&lt;"&amp;J$26,Table2[Date Review Started],"",Table2[Calculated Location],"*"&amp;$D53&amp;"*")/COUNTIFS(Table2[Level of Review Required],"*"&amp;$AC$51&amp;"*",Table2[Date Notified (Adjusted)],"&gt;="&amp;I$26,Table2[Date Notified (Adjusted)],"&lt;"&amp;J$26,Table2[Calculated Location],"*"&amp;$D53&amp;"*")</f>
        <v>#DIV/0!</v>
      </c>
      <c r="J53" s="164" t="e">
        <f ca="1">COUNTIFS(Table2[Level of Review Required],"*"&amp;$AC$51&amp;"*",Table2[Date Notified (Adjusted)],"&gt;="&amp;J$26,Table2[Date Notified (Adjusted)],"&lt;"&amp;K$26,Table2[Date Review Started],"",Table2[Calculated Location],"*"&amp;$D53&amp;"*")/COUNTIFS(Table2[Level of Review Required],"*"&amp;$AC$51&amp;"*",Table2[Date Notified (Adjusted)],"&gt;="&amp;J$26,Table2[Date Notified (Adjusted)],"&lt;"&amp;K$26,Table2[Calculated Location],"*"&amp;$D53&amp;"*")</f>
        <v>#DIV/0!</v>
      </c>
      <c r="K53" s="164" t="e">
        <f ca="1">COUNTIFS(Table2[Level of Review Required],"*"&amp;$AC$51&amp;"*",Table2[Date Notified (Adjusted)],"&gt;="&amp;K$26,Table2[Date Notified (Adjusted)],"&lt;"&amp;L$26,Table2[Date Review Started],"",Table2[Calculated Location],"*"&amp;$D53&amp;"*")/COUNTIFS(Table2[Level of Review Required],"*"&amp;$AC$51&amp;"*",Table2[Date Notified (Adjusted)],"&gt;="&amp;K$26,Table2[Date Notified (Adjusted)],"&lt;"&amp;L$26,Table2[Calculated Location],"*"&amp;$D53&amp;"*")</f>
        <v>#DIV/0!</v>
      </c>
      <c r="L53" s="164" t="e">
        <f ca="1">COUNTIFS(Table2[Level of Review Required],"*"&amp;$AC$51&amp;"*",Table2[Date Notified (Adjusted)],"&gt;="&amp;L$26,Table2[Date Notified (Adjusted)],"&lt;"&amp;M$26,Table2[Date Review Started],"",Table2[Calculated Location],"*"&amp;$D53&amp;"*")/COUNTIFS(Table2[Level of Review Required],"*"&amp;$AC$51&amp;"*",Table2[Date Notified (Adjusted)],"&gt;="&amp;L$26,Table2[Date Notified (Adjusted)],"&lt;"&amp;M$26,Table2[Calculated Location],"*"&amp;$D53&amp;"*")</f>
        <v>#DIV/0!</v>
      </c>
      <c r="M53" s="164" t="e">
        <f ca="1">COUNTIFS(Table2[Level of Review Required],"*"&amp;$AC$51&amp;"*",Table2[Date Notified (Adjusted)],"&gt;="&amp;M$26,Table2[Date Notified (Adjusted)],"&lt;"&amp;N$26,Table2[Date Review Started],"",Table2[Calculated Location],"*"&amp;$D53&amp;"*")/COUNTIFS(Table2[Level of Review Required],"*"&amp;$AC$51&amp;"*",Table2[Date Notified (Adjusted)],"&gt;="&amp;M$26,Table2[Date Notified (Adjusted)],"&lt;"&amp;N$26,Table2[Calculated Location],"*"&amp;$D53&amp;"*")</f>
        <v>#DIV/0!</v>
      </c>
      <c r="N53" s="164" t="e">
        <f ca="1">COUNTIFS(Table2[Level of Review Required],"*"&amp;$AC$51&amp;"*",Table2[Date Notified (Adjusted)],"&gt;="&amp;N$26,Table2[Date Notified (Adjusted)],"&lt;"&amp;O$26,Table2[Date Review Started],"",Table2[Calculated Location],"*"&amp;$D53&amp;"*")/COUNTIFS(Table2[Level of Review Required],"*"&amp;$AC$51&amp;"*",Table2[Date Notified (Adjusted)],"&gt;="&amp;N$26,Table2[Date Notified (Adjusted)],"&lt;"&amp;O$26,Table2[Calculated Location],"*"&amp;$D53&amp;"*")</f>
        <v>#DIV/0!</v>
      </c>
      <c r="O53" s="164" t="e">
        <f ca="1">COUNTIFS(Table2[Level of Review Required],"*"&amp;$AC$51&amp;"*",Table2[Date Notified (Adjusted)],"&gt;="&amp;O$26,Table2[Date Notified (Adjusted)],"&lt;"&amp;P$26,Table2[Date Review Started],"",Table2[Calculated Location],"*"&amp;$D53&amp;"*")/COUNTIFS(Table2[Level of Review Required],"*"&amp;$AC$51&amp;"*",Table2[Date Notified (Adjusted)],"&gt;="&amp;O$26,Table2[Date Notified (Adjusted)],"&lt;"&amp;P$26,Table2[Calculated Location],"*"&amp;$D53&amp;"*")</f>
        <v>#DIV/0!</v>
      </c>
      <c r="P53" s="164" t="e">
        <f ca="1">COUNTIFS(Table2[Level of Review Required],"*"&amp;$AC$51&amp;"*",Table2[Date Notified (Adjusted)],"&gt;="&amp;P$26,Table2[Date Notified (Adjusted)],"&lt;"&amp;Q$26,Table2[Date Review Started],"",Table2[Calculated Location],"*"&amp;$D53&amp;"*")/COUNTIFS(Table2[Level of Review Required],"*"&amp;$AC$51&amp;"*",Table2[Date Notified (Adjusted)],"&gt;="&amp;P$26,Table2[Date Notified (Adjusted)],"&lt;"&amp;Q$26,Table2[Calculated Location],"*"&amp;$D53&amp;"*")</f>
        <v>#DIV/0!</v>
      </c>
      <c r="Q53" s="164" t="e">
        <f ca="1">COUNTIFS(Table2[Level of Review Required],"*"&amp;$AC$51&amp;"*",Table2[Date Notified (Adjusted)],"&gt;="&amp;Q$26,Table2[Date Notified (Adjusted)],"&lt;"&amp;R$26,Table2[Date Review Started],"",Table2[Calculated Location],"*"&amp;$D53&amp;"*")/COUNTIFS(Table2[Level of Review Required],"*"&amp;$AC$51&amp;"*",Table2[Date Notified (Adjusted)],"&gt;="&amp;Q$26,Table2[Date Notified (Adjusted)],"&lt;"&amp;R$26,Table2[Calculated Location],"*"&amp;$D53&amp;"*")</f>
        <v>#DIV/0!</v>
      </c>
      <c r="R53" s="164" t="e">
        <f ca="1">COUNTIFS(Table2[Level of Review Required],"*"&amp;$AC$51&amp;"*",Table2[Date Notified (Adjusted)],"&gt;="&amp;R$26,Table2[Date Notified (Adjusted)],"&lt;"&amp;S$26,Table2[Date Review Started],"",Table2[Calculated Location],"*"&amp;$D53&amp;"*")/COUNTIFS(Table2[Level of Review Required],"*"&amp;$AC$51&amp;"*",Table2[Date Notified (Adjusted)],"&gt;="&amp;R$26,Table2[Date Notified (Adjusted)],"&lt;"&amp;S$26,Table2[Calculated Location],"*"&amp;$D53&amp;"*")</f>
        <v>#DIV/0!</v>
      </c>
      <c r="S53" s="164" t="e">
        <f ca="1">COUNTIFS(Table2[Level of Review Required],"*"&amp;$AC$51&amp;"*",Table2[Date Notified (Adjusted)],"&gt;="&amp;S$26,Table2[Date Notified (Adjusted)],"&lt;"&amp;T$26,Table2[Date Review Started],"",Table2[Calculated Location],"*"&amp;$D53&amp;"*")/COUNTIFS(Table2[Level of Review Required],"*"&amp;$AC$51&amp;"*",Table2[Date Notified (Adjusted)],"&gt;="&amp;S$26,Table2[Date Notified (Adjusted)],"&lt;"&amp;T$26,Table2[Calculated Location],"*"&amp;$D53&amp;"*")</f>
        <v>#DIV/0!</v>
      </c>
      <c r="T53" s="164" t="e">
        <f ca="1">COUNTIFS(Table2[Level of Review Required],"*"&amp;$AC$51&amp;"*",Table2[Date Notified (Adjusted)],"&gt;="&amp;T$26,Table2[Date Notified (Adjusted)],"&lt;"&amp;U$26,Table2[Date Review Started],"",Table2[Calculated Location],"*"&amp;$D53&amp;"*")/COUNTIFS(Table2[Level of Review Required],"*"&amp;$AC$51&amp;"*",Table2[Date Notified (Adjusted)],"&gt;="&amp;T$26,Table2[Date Notified (Adjusted)],"&lt;"&amp;U$26,Table2[Calculated Location],"*"&amp;$D53&amp;"*")</f>
        <v>#DIV/0!</v>
      </c>
      <c r="U53" s="161"/>
      <c r="V53" s="161"/>
      <c r="W53" s="228">
        <f ca="1">COUNTIFS(Table2[Level of Review Required],"*"&amp;$AC$51&amp;"*",Table2[Date Notified (Adjusted)],"&gt;="&amp;E$26,Table2[Date Notified (Adjusted)],"&lt;"&amp;U$26,Table2[Calculated Location],"*"&amp;$D53&amp;"*",Table2[Date Review Started],"")</f>
        <v>0</v>
      </c>
      <c r="X53" s="229" t="e">
        <f t="shared" ref="X53" ca="1" si="9">W53/Y53</f>
        <v>#DIV/0!</v>
      </c>
      <c r="Y53" s="237">
        <f ca="1">COUNTIFS(Table2[Level of Review Required],"*"&amp;$AC$51&amp;"*",Table2[Date Notified (Adjusted)],"&gt;="&amp;E$26,Table2[Date Notified (Adjusted)],"&lt;"&amp;U$26,Table2[Calculated Location],"*"&amp;$D53&amp;"*")</f>
        <v>0</v>
      </c>
    </row>
    <row r="54" spans="2:29" x14ac:dyDescent="0.25">
      <c r="B54" s="222" t="s">
        <v>258</v>
      </c>
      <c r="C54" s="161"/>
      <c r="D54" s="162" t="s">
        <v>120</v>
      </c>
      <c r="E54" s="163" t="e">
        <f ca="1">COUNTIFS(Table2[Level of Review Required],"*"&amp;$AC$51&amp;"*",Table2[Date Notified (Adjusted)],"&gt;="&amp;E$26,Table2[Date Notified (Adjusted)],"&lt;"&amp;F$26,Table2[Date Review Started],"",Table2[Calculated Location],"*"&amp;$D54&amp;"*")/COUNTIFS(Table2[Level of Review Required],"*"&amp;$AC$51&amp;"*",Table2[Date Notified (Adjusted)],"&gt;="&amp;E$26,Table2[Date Notified (Adjusted)],"&lt;"&amp;F$26,Table2[Calculated Location],"*"&amp;$D54&amp;"*")</f>
        <v>#DIV/0!</v>
      </c>
      <c r="F54" s="164" t="e">
        <f ca="1">COUNTIFS(Table2[Level of Review Required],"*"&amp;$AC$51&amp;"*",Table2[Date Notified (Adjusted)],"&gt;="&amp;F$26,Table2[Date Notified (Adjusted)],"&lt;"&amp;G$26,Table2[Date Review Started],"",Table2[Calculated Location],"*"&amp;$D54&amp;"*")/COUNTIFS(Table2[Level of Review Required],"*"&amp;$AC$51&amp;"*",Table2[Date Notified (Adjusted)],"&gt;="&amp;F$26,Table2[Date Notified (Adjusted)],"&lt;"&amp;G$26,Table2[Calculated Location],"*"&amp;$D54&amp;"*")</f>
        <v>#DIV/0!</v>
      </c>
      <c r="G54" s="164" t="e">
        <f ca="1">COUNTIFS(Table2[Level of Review Required],"*"&amp;$AC$51&amp;"*",Table2[Date Notified (Adjusted)],"&gt;="&amp;G$26,Table2[Date Notified (Adjusted)],"&lt;"&amp;H$26,Table2[Date Review Started],"",Table2[Calculated Location],"*"&amp;$D54&amp;"*")/COUNTIFS(Table2[Level of Review Required],"*"&amp;$AC$51&amp;"*",Table2[Date Notified (Adjusted)],"&gt;="&amp;G$26,Table2[Date Notified (Adjusted)],"&lt;"&amp;H$26,Table2[Calculated Location],"*"&amp;$D54&amp;"*")</f>
        <v>#DIV/0!</v>
      </c>
      <c r="H54" s="164" t="e">
        <f ca="1">COUNTIFS(Table2[Level of Review Required],"*"&amp;$AC$51&amp;"*",Table2[Date Notified (Adjusted)],"&gt;="&amp;H$26,Table2[Date Notified (Adjusted)],"&lt;"&amp;I$26,Table2[Date Review Started],"",Table2[Calculated Location],"*"&amp;$D54&amp;"*")/COUNTIFS(Table2[Level of Review Required],"*"&amp;$AC$51&amp;"*",Table2[Date Notified (Adjusted)],"&gt;="&amp;H$26,Table2[Date Notified (Adjusted)],"&lt;"&amp;I$26,Table2[Calculated Location],"*"&amp;$D54&amp;"*")</f>
        <v>#DIV/0!</v>
      </c>
      <c r="I54" s="164" t="e">
        <f ca="1">COUNTIFS(Table2[Level of Review Required],"*"&amp;$AC$51&amp;"*",Table2[Date Notified (Adjusted)],"&gt;="&amp;I$26,Table2[Date Notified (Adjusted)],"&lt;"&amp;J$26,Table2[Date Review Started],"",Table2[Calculated Location],"*"&amp;$D54&amp;"*")/COUNTIFS(Table2[Level of Review Required],"*"&amp;$AC$51&amp;"*",Table2[Date Notified (Adjusted)],"&gt;="&amp;I$26,Table2[Date Notified (Adjusted)],"&lt;"&amp;J$26,Table2[Calculated Location],"*"&amp;$D54&amp;"*")</f>
        <v>#DIV/0!</v>
      </c>
      <c r="J54" s="164" t="e">
        <f ca="1">COUNTIFS(Table2[Level of Review Required],"*"&amp;$AC$51&amp;"*",Table2[Date Notified (Adjusted)],"&gt;="&amp;J$26,Table2[Date Notified (Adjusted)],"&lt;"&amp;K$26,Table2[Date Review Started],"",Table2[Calculated Location],"*"&amp;$D54&amp;"*")/COUNTIFS(Table2[Level of Review Required],"*"&amp;$AC$51&amp;"*",Table2[Date Notified (Adjusted)],"&gt;="&amp;J$26,Table2[Date Notified (Adjusted)],"&lt;"&amp;K$26,Table2[Calculated Location],"*"&amp;$D54&amp;"*")</f>
        <v>#DIV/0!</v>
      </c>
      <c r="K54" s="164" t="e">
        <f ca="1">COUNTIFS(Table2[Level of Review Required],"*"&amp;$AC$51&amp;"*",Table2[Date Notified (Adjusted)],"&gt;="&amp;K$26,Table2[Date Notified (Adjusted)],"&lt;"&amp;L$26,Table2[Date Review Started],"",Table2[Calculated Location],"*"&amp;$D54&amp;"*")/COUNTIFS(Table2[Level of Review Required],"*"&amp;$AC$51&amp;"*",Table2[Date Notified (Adjusted)],"&gt;="&amp;K$26,Table2[Date Notified (Adjusted)],"&lt;"&amp;L$26,Table2[Calculated Location],"*"&amp;$D54&amp;"*")</f>
        <v>#DIV/0!</v>
      </c>
      <c r="L54" s="164" t="e">
        <f ca="1">COUNTIFS(Table2[Level of Review Required],"*"&amp;$AC$51&amp;"*",Table2[Date Notified (Adjusted)],"&gt;="&amp;L$26,Table2[Date Notified (Adjusted)],"&lt;"&amp;M$26,Table2[Date Review Started],"",Table2[Calculated Location],"*"&amp;$D54&amp;"*")/COUNTIFS(Table2[Level of Review Required],"*"&amp;$AC$51&amp;"*",Table2[Date Notified (Adjusted)],"&gt;="&amp;L$26,Table2[Date Notified (Adjusted)],"&lt;"&amp;M$26,Table2[Calculated Location],"*"&amp;$D54&amp;"*")</f>
        <v>#DIV/0!</v>
      </c>
      <c r="M54" s="164" t="e">
        <f ca="1">COUNTIFS(Table2[Level of Review Required],"*"&amp;$AC$51&amp;"*",Table2[Date Notified (Adjusted)],"&gt;="&amp;M$26,Table2[Date Notified (Adjusted)],"&lt;"&amp;N$26,Table2[Date Review Started],"",Table2[Calculated Location],"*"&amp;$D54&amp;"*")/COUNTIFS(Table2[Level of Review Required],"*"&amp;$AC$51&amp;"*",Table2[Date Notified (Adjusted)],"&gt;="&amp;M$26,Table2[Date Notified (Adjusted)],"&lt;"&amp;N$26,Table2[Calculated Location],"*"&amp;$D54&amp;"*")</f>
        <v>#DIV/0!</v>
      </c>
      <c r="N54" s="164" t="e">
        <f ca="1">COUNTIFS(Table2[Level of Review Required],"*"&amp;$AC$51&amp;"*",Table2[Date Notified (Adjusted)],"&gt;="&amp;N$26,Table2[Date Notified (Adjusted)],"&lt;"&amp;O$26,Table2[Date Review Started],"",Table2[Calculated Location],"*"&amp;$D54&amp;"*")/COUNTIFS(Table2[Level of Review Required],"*"&amp;$AC$51&amp;"*",Table2[Date Notified (Adjusted)],"&gt;="&amp;N$26,Table2[Date Notified (Adjusted)],"&lt;"&amp;O$26,Table2[Calculated Location],"*"&amp;$D54&amp;"*")</f>
        <v>#DIV/0!</v>
      </c>
      <c r="O54" s="164" t="e">
        <f ca="1">COUNTIFS(Table2[Level of Review Required],"*"&amp;$AC$51&amp;"*",Table2[Date Notified (Adjusted)],"&gt;="&amp;O$26,Table2[Date Notified (Adjusted)],"&lt;"&amp;P$26,Table2[Date Review Started],"",Table2[Calculated Location],"*"&amp;$D54&amp;"*")/COUNTIFS(Table2[Level of Review Required],"*"&amp;$AC$51&amp;"*",Table2[Date Notified (Adjusted)],"&gt;="&amp;O$26,Table2[Date Notified (Adjusted)],"&lt;"&amp;P$26,Table2[Calculated Location],"*"&amp;$D54&amp;"*")</f>
        <v>#DIV/0!</v>
      </c>
      <c r="P54" s="164" t="e">
        <f ca="1">COUNTIFS(Table2[Level of Review Required],"*"&amp;$AC$51&amp;"*",Table2[Date Notified (Adjusted)],"&gt;="&amp;P$26,Table2[Date Notified (Adjusted)],"&lt;"&amp;Q$26,Table2[Date Review Started],"",Table2[Calculated Location],"*"&amp;$D54&amp;"*")/COUNTIFS(Table2[Level of Review Required],"*"&amp;$AC$51&amp;"*",Table2[Date Notified (Adjusted)],"&gt;="&amp;P$26,Table2[Date Notified (Adjusted)],"&lt;"&amp;Q$26,Table2[Calculated Location],"*"&amp;$D54&amp;"*")</f>
        <v>#DIV/0!</v>
      </c>
      <c r="Q54" s="164" t="e">
        <f ca="1">COUNTIFS(Table2[Level of Review Required],"*"&amp;$AC$51&amp;"*",Table2[Date Notified (Adjusted)],"&gt;="&amp;Q$26,Table2[Date Notified (Adjusted)],"&lt;"&amp;R$26,Table2[Date Review Started],"",Table2[Calculated Location],"*"&amp;$D54&amp;"*")/COUNTIFS(Table2[Level of Review Required],"*"&amp;$AC$51&amp;"*",Table2[Date Notified (Adjusted)],"&gt;="&amp;Q$26,Table2[Date Notified (Adjusted)],"&lt;"&amp;R$26,Table2[Calculated Location],"*"&amp;$D54&amp;"*")</f>
        <v>#DIV/0!</v>
      </c>
      <c r="R54" s="164" t="e">
        <f ca="1">COUNTIFS(Table2[Level of Review Required],"*"&amp;$AC$51&amp;"*",Table2[Date Notified (Adjusted)],"&gt;="&amp;R$26,Table2[Date Notified (Adjusted)],"&lt;"&amp;S$26,Table2[Date Review Started],"",Table2[Calculated Location],"*"&amp;$D54&amp;"*")/COUNTIFS(Table2[Level of Review Required],"*"&amp;$AC$51&amp;"*",Table2[Date Notified (Adjusted)],"&gt;="&amp;R$26,Table2[Date Notified (Adjusted)],"&lt;"&amp;S$26,Table2[Calculated Location],"*"&amp;$D54&amp;"*")</f>
        <v>#DIV/0!</v>
      </c>
      <c r="S54" s="164" t="e">
        <f ca="1">COUNTIFS(Table2[Level of Review Required],"*"&amp;$AC$51&amp;"*",Table2[Date Notified (Adjusted)],"&gt;="&amp;S$26,Table2[Date Notified (Adjusted)],"&lt;"&amp;T$26,Table2[Date Review Started],"",Table2[Calculated Location],"*"&amp;$D54&amp;"*")/COUNTIFS(Table2[Level of Review Required],"*"&amp;$AC$51&amp;"*",Table2[Date Notified (Adjusted)],"&gt;="&amp;S$26,Table2[Date Notified (Adjusted)],"&lt;"&amp;T$26,Table2[Calculated Location],"*"&amp;$D54&amp;"*")</f>
        <v>#DIV/0!</v>
      </c>
      <c r="T54" s="164" t="e">
        <f ca="1">COUNTIFS(Table2[Level of Review Required],"*"&amp;$AC$51&amp;"*",Table2[Date Notified (Adjusted)],"&gt;="&amp;T$26,Table2[Date Notified (Adjusted)],"&lt;"&amp;U$26,Table2[Date Review Started],"",Table2[Calculated Location],"*"&amp;$D54&amp;"*")/COUNTIFS(Table2[Level of Review Required],"*"&amp;$AC$51&amp;"*",Table2[Date Notified (Adjusted)],"&gt;="&amp;T$26,Table2[Date Notified (Adjusted)],"&lt;"&amp;U$26,Table2[Calculated Location],"*"&amp;$D54&amp;"*")</f>
        <v>#DIV/0!</v>
      </c>
      <c r="U54" s="161"/>
      <c r="V54" s="161"/>
      <c r="W54" s="228">
        <f ca="1">COUNTIFS(Table2[Level of Review Required],"*"&amp;$AC$51&amp;"*",Table2[Date Notified (Adjusted)],"&gt;="&amp;E$26,Table2[Date Notified (Adjusted)],"&lt;"&amp;U$26,Table2[Calculated Location],"*"&amp;$D54&amp;"*",Table2[Date Review Started],"")</f>
        <v>0</v>
      </c>
      <c r="X54" s="229" t="e">
        <f t="shared" ca="1" si="8"/>
        <v>#DIV/0!</v>
      </c>
      <c r="Y54" s="237">
        <f ca="1">COUNTIFS(Table2[Level of Review Required],"*"&amp;$AC$51&amp;"*",Table2[Date Notified (Adjusted)],"&gt;="&amp;E$26,Table2[Date Notified (Adjusted)],"&lt;"&amp;U$26,Table2[Calculated Location],"*"&amp;$D54&amp;"*")</f>
        <v>0</v>
      </c>
    </row>
    <row r="55" spans="2:29" x14ac:dyDescent="0.25">
      <c r="B55" s="222" t="s">
        <v>259</v>
      </c>
      <c r="C55" s="161"/>
      <c r="D55" s="162" t="s">
        <v>122</v>
      </c>
      <c r="E55" s="163" t="e">
        <f ca="1">COUNTIFS(Table2[Level of Review Required],"*"&amp;$AC$51&amp;"*",Table2[Date Notified (Adjusted)],"&gt;="&amp;E$26,Table2[Date Notified (Adjusted)],"&lt;"&amp;F$26,Table2[Date Review Started],"",Table2[Calculated Location],"*"&amp;$D55&amp;"*")/COUNTIFS(Table2[Level of Review Required],"*"&amp;$AC$51&amp;"*",Table2[Date Notified (Adjusted)],"&gt;="&amp;E$26,Table2[Date Notified (Adjusted)],"&lt;"&amp;F$26,Table2[Calculated Location],"*"&amp;$D55&amp;"*")</f>
        <v>#DIV/0!</v>
      </c>
      <c r="F55" s="164" t="e">
        <f ca="1">COUNTIFS(Table2[Level of Review Required],"*"&amp;$AC$51&amp;"*",Table2[Date Notified (Adjusted)],"&gt;="&amp;F$26,Table2[Date Notified (Adjusted)],"&lt;"&amp;G$26,Table2[Date Review Started],"",Table2[Calculated Location],"*"&amp;$D55&amp;"*")/COUNTIFS(Table2[Level of Review Required],"*"&amp;$AC$51&amp;"*",Table2[Date Notified (Adjusted)],"&gt;="&amp;F$26,Table2[Date Notified (Adjusted)],"&lt;"&amp;G$26,Table2[Calculated Location],"*"&amp;$D55&amp;"*")</f>
        <v>#DIV/0!</v>
      </c>
      <c r="G55" s="164" t="e">
        <f ca="1">COUNTIFS(Table2[Level of Review Required],"*"&amp;$AC$51&amp;"*",Table2[Date Notified (Adjusted)],"&gt;="&amp;G$26,Table2[Date Notified (Adjusted)],"&lt;"&amp;H$26,Table2[Date Review Started],"",Table2[Calculated Location],"*"&amp;$D55&amp;"*")/COUNTIFS(Table2[Level of Review Required],"*"&amp;$AC$51&amp;"*",Table2[Date Notified (Adjusted)],"&gt;="&amp;G$26,Table2[Date Notified (Adjusted)],"&lt;"&amp;H$26,Table2[Calculated Location],"*"&amp;$D55&amp;"*")</f>
        <v>#DIV/0!</v>
      </c>
      <c r="H55" s="164" t="e">
        <f ca="1">COUNTIFS(Table2[Level of Review Required],"*"&amp;$AC$51&amp;"*",Table2[Date Notified (Adjusted)],"&gt;="&amp;H$26,Table2[Date Notified (Adjusted)],"&lt;"&amp;I$26,Table2[Date Review Started],"",Table2[Calculated Location],"*"&amp;$D55&amp;"*")/COUNTIFS(Table2[Level of Review Required],"*"&amp;$AC$51&amp;"*",Table2[Date Notified (Adjusted)],"&gt;="&amp;H$26,Table2[Date Notified (Adjusted)],"&lt;"&amp;I$26,Table2[Calculated Location],"*"&amp;$D55&amp;"*")</f>
        <v>#DIV/0!</v>
      </c>
      <c r="I55" s="164" t="e">
        <f ca="1">COUNTIFS(Table2[Level of Review Required],"*"&amp;$AC$51&amp;"*",Table2[Date Notified (Adjusted)],"&gt;="&amp;I$26,Table2[Date Notified (Adjusted)],"&lt;"&amp;J$26,Table2[Date Review Started],"",Table2[Calculated Location],"*"&amp;$D55&amp;"*")/COUNTIFS(Table2[Level of Review Required],"*"&amp;$AC$51&amp;"*",Table2[Date Notified (Adjusted)],"&gt;="&amp;I$26,Table2[Date Notified (Adjusted)],"&lt;"&amp;J$26,Table2[Calculated Location],"*"&amp;$D55&amp;"*")</f>
        <v>#DIV/0!</v>
      </c>
      <c r="J55" s="164" t="e">
        <f ca="1">COUNTIFS(Table2[Level of Review Required],"*"&amp;$AC$51&amp;"*",Table2[Date Notified (Adjusted)],"&gt;="&amp;J$26,Table2[Date Notified (Adjusted)],"&lt;"&amp;K$26,Table2[Date Review Started],"",Table2[Calculated Location],"*"&amp;$D55&amp;"*")/COUNTIFS(Table2[Level of Review Required],"*"&amp;$AC$51&amp;"*",Table2[Date Notified (Adjusted)],"&gt;="&amp;J$26,Table2[Date Notified (Adjusted)],"&lt;"&amp;K$26,Table2[Calculated Location],"*"&amp;$D55&amp;"*")</f>
        <v>#DIV/0!</v>
      </c>
      <c r="K55" s="164" t="e">
        <f ca="1">COUNTIFS(Table2[Level of Review Required],"*"&amp;$AC$51&amp;"*",Table2[Date Notified (Adjusted)],"&gt;="&amp;K$26,Table2[Date Notified (Adjusted)],"&lt;"&amp;L$26,Table2[Date Review Started],"",Table2[Calculated Location],"*"&amp;$D55&amp;"*")/COUNTIFS(Table2[Level of Review Required],"*"&amp;$AC$51&amp;"*",Table2[Date Notified (Adjusted)],"&gt;="&amp;K$26,Table2[Date Notified (Adjusted)],"&lt;"&amp;L$26,Table2[Calculated Location],"*"&amp;$D55&amp;"*")</f>
        <v>#DIV/0!</v>
      </c>
      <c r="L55" s="164" t="e">
        <f ca="1">COUNTIFS(Table2[Level of Review Required],"*"&amp;$AC$51&amp;"*",Table2[Date Notified (Adjusted)],"&gt;="&amp;L$26,Table2[Date Notified (Adjusted)],"&lt;"&amp;M$26,Table2[Date Review Started],"",Table2[Calculated Location],"*"&amp;$D55&amp;"*")/COUNTIFS(Table2[Level of Review Required],"*"&amp;$AC$51&amp;"*",Table2[Date Notified (Adjusted)],"&gt;="&amp;L$26,Table2[Date Notified (Adjusted)],"&lt;"&amp;M$26,Table2[Calculated Location],"*"&amp;$D55&amp;"*")</f>
        <v>#DIV/0!</v>
      </c>
      <c r="M55" s="164" t="e">
        <f ca="1">COUNTIFS(Table2[Level of Review Required],"*"&amp;$AC$51&amp;"*",Table2[Date Notified (Adjusted)],"&gt;="&amp;M$26,Table2[Date Notified (Adjusted)],"&lt;"&amp;N$26,Table2[Date Review Started],"",Table2[Calculated Location],"*"&amp;$D55&amp;"*")/COUNTIFS(Table2[Level of Review Required],"*"&amp;$AC$51&amp;"*",Table2[Date Notified (Adjusted)],"&gt;="&amp;M$26,Table2[Date Notified (Adjusted)],"&lt;"&amp;N$26,Table2[Calculated Location],"*"&amp;$D55&amp;"*")</f>
        <v>#DIV/0!</v>
      </c>
      <c r="N55" s="164" t="e">
        <f ca="1">COUNTIFS(Table2[Level of Review Required],"*"&amp;$AC$51&amp;"*",Table2[Date Notified (Adjusted)],"&gt;="&amp;N$26,Table2[Date Notified (Adjusted)],"&lt;"&amp;O$26,Table2[Date Review Started],"",Table2[Calculated Location],"*"&amp;$D55&amp;"*")/COUNTIFS(Table2[Level of Review Required],"*"&amp;$AC$51&amp;"*",Table2[Date Notified (Adjusted)],"&gt;="&amp;N$26,Table2[Date Notified (Adjusted)],"&lt;"&amp;O$26,Table2[Calculated Location],"*"&amp;$D55&amp;"*")</f>
        <v>#DIV/0!</v>
      </c>
      <c r="O55" s="164" t="e">
        <f ca="1">COUNTIFS(Table2[Level of Review Required],"*"&amp;$AC$51&amp;"*",Table2[Date Notified (Adjusted)],"&gt;="&amp;O$26,Table2[Date Notified (Adjusted)],"&lt;"&amp;P$26,Table2[Date Review Started],"",Table2[Calculated Location],"*"&amp;$D55&amp;"*")/COUNTIFS(Table2[Level of Review Required],"*"&amp;$AC$51&amp;"*",Table2[Date Notified (Adjusted)],"&gt;="&amp;O$26,Table2[Date Notified (Adjusted)],"&lt;"&amp;P$26,Table2[Calculated Location],"*"&amp;$D55&amp;"*")</f>
        <v>#DIV/0!</v>
      </c>
      <c r="P55" s="164" t="e">
        <f ca="1">COUNTIFS(Table2[Level of Review Required],"*"&amp;$AC$51&amp;"*",Table2[Date Notified (Adjusted)],"&gt;="&amp;P$26,Table2[Date Notified (Adjusted)],"&lt;"&amp;Q$26,Table2[Date Review Started],"",Table2[Calculated Location],"*"&amp;$D55&amp;"*")/COUNTIFS(Table2[Level of Review Required],"*"&amp;$AC$51&amp;"*",Table2[Date Notified (Adjusted)],"&gt;="&amp;P$26,Table2[Date Notified (Adjusted)],"&lt;"&amp;Q$26,Table2[Calculated Location],"*"&amp;$D55&amp;"*")</f>
        <v>#DIV/0!</v>
      </c>
      <c r="Q55" s="164" t="e">
        <f ca="1">COUNTIFS(Table2[Level of Review Required],"*"&amp;$AC$51&amp;"*",Table2[Date Notified (Adjusted)],"&gt;="&amp;Q$26,Table2[Date Notified (Adjusted)],"&lt;"&amp;R$26,Table2[Date Review Started],"",Table2[Calculated Location],"*"&amp;$D55&amp;"*")/COUNTIFS(Table2[Level of Review Required],"*"&amp;$AC$51&amp;"*",Table2[Date Notified (Adjusted)],"&gt;="&amp;Q$26,Table2[Date Notified (Adjusted)],"&lt;"&amp;R$26,Table2[Calculated Location],"*"&amp;$D55&amp;"*")</f>
        <v>#DIV/0!</v>
      </c>
      <c r="R55" s="164" t="e">
        <f ca="1">COUNTIFS(Table2[Level of Review Required],"*"&amp;$AC$51&amp;"*",Table2[Date Notified (Adjusted)],"&gt;="&amp;R$26,Table2[Date Notified (Adjusted)],"&lt;"&amp;S$26,Table2[Date Review Started],"",Table2[Calculated Location],"*"&amp;$D55&amp;"*")/COUNTIFS(Table2[Level of Review Required],"*"&amp;$AC$51&amp;"*",Table2[Date Notified (Adjusted)],"&gt;="&amp;R$26,Table2[Date Notified (Adjusted)],"&lt;"&amp;S$26,Table2[Calculated Location],"*"&amp;$D55&amp;"*")</f>
        <v>#DIV/0!</v>
      </c>
      <c r="S55" s="164" t="e">
        <f ca="1">COUNTIFS(Table2[Level of Review Required],"*"&amp;$AC$51&amp;"*",Table2[Date Notified (Adjusted)],"&gt;="&amp;S$26,Table2[Date Notified (Adjusted)],"&lt;"&amp;T$26,Table2[Date Review Started],"",Table2[Calculated Location],"*"&amp;$D55&amp;"*")/COUNTIFS(Table2[Level of Review Required],"*"&amp;$AC$51&amp;"*",Table2[Date Notified (Adjusted)],"&gt;="&amp;S$26,Table2[Date Notified (Adjusted)],"&lt;"&amp;T$26,Table2[Calculated Location],"*"&amp;$D55&amp;"*")</f>
        <v>#DIV/0!</v>
      </c>
      <c r="T55" s="164" t="e">
        <f ca="1">COUNTIFS(Table2[Level of Review Required],"*"&amp;$AC$51&amp;"*",Table2[Date Notified (Adjusted)],"&gt;="&amp;T$26,Table2[Date Notified (Adjusted)],"&lt;"&amp;U$26,Table2[Date Review Started],"",Table2[Calculated Location],"*"&amp;$D55&amp;"*")/COUNTIFS(Table2[Level of Review Required],"*"&amp;$AC$51&amp;"*",Table2[Date Notified (Adjusted)],"&gt;="&amp;T$26,Table2[Date Notified (Adjusted)],"&lt;"&amp;U$26,Table2[Calculated Location],"*"&amp;$D55&amp;"*")</f>
        <v>#DIV/0!</v>
      </c>
      <c r="U55" s="165"/>
      <c r="V55" s="161"/>
      <c r="W55" s="228">
        <f ca="1">COUNTIFS(Table2[Level of Review Required],"*"&amp;$AC$51&amp;"*",Table2[Date Notified (Adjusted)],"&gt;="&amp;E$26,Table2[Date Notified (Adjusted)],"&lt;"&amp;U$26,Table2[Calculated Location],"*"&amp;$D55&amp;"*",Table2[Date Review Started],"")</f>
        <v>0</v>
      </c>
      <c r="X55" s="229" t="e">
        <f t="shared" ca="1" si="8"/>
        <v>#DIV/0!</v>
      </c>
      <c r="Y55" s="237">
        <f ca="1">COUNTIFS(Table2[Level of Review Required],"*"&amp;$AC$51&amp;"*",Table2[Date Notified (Adjusted)],"&gt;="&amp;E$26,Table2[Date Notified (Adjusted)],"&lt;"&amp;U$26,Table2[Calculated Location],"*"&amp;$D55&amp;"*")</f>
        <v>0</v>
      </c>
    </row>
    <row r="56" spans="2:29" x14ac:dyDescent="0.25">
      <c r="B56" s="222" t="s">
        <v>260</v>
      </c>
      <c r="C56" s="161"/>
      <c r="D56" s="162" t="s">
        <v>123</v>
      </c>
      <c r="E56" s="163" t="e">
        <f ca="1">COUNTIFS(Table2[Level of Review Required],"*"&amp;$AC$51&amp;"*",Table2[Date Notified (Adjusted)],"&gt;="&amp;E$26,Table2[Date Notified (Adjusted)],"&lt;"&amp;F$26,Table2[Date Review Started],"",Table2[Calculated Location],"*"&amp;$D56&amp;"*")/COUNTIFS(Table2[Level of Review Required],"*"&amp;$AC$51&amp;"*",Table2[Date Notified (Adjusted)],"&gt;="&amp;E$26,Table2[Date Notified (Adjusted)],"&lt;"&amp;F$26,Table2[Calculated Location],"*"&amp;$D56&amp;"*")</f>
        <v>#DIV/0!</v>
      </c>
      <c r="F56" s="164" t="e">
        <f ca="1">COUNTIFS(Table2[Level of Review Required],"*"&amp;$AC$51&amp;"*",Table2[Date Notified (Adjusted)],"&gt;="&amp;F$26,Table2[Date Notified (Adjusted)],"&lt;"&amp;G$26,Table2[Date Review Started],"",Table2[Calculated Location],"*"&amp;$D56&amp;"*")/COUNTIFS(Table2[Level of Review Required],"*"&amp;$AC$51&amp;"*",Table2[Date Notified (Adjusted)],"&gt;="&amp;F$26,Table2[Date Notified (Adjusted)],"&lt;"&amp;G$26,Table2[Calculated Location],"*"&amp;$D56&amp;"*")</f>
        <v>#DIV/0!</v>
      </c>
      <c r="G56" s="164" t="e">
        <f ca="1">COUNTIFS(Table2[Level of Review Required],"*"&amp;$AC$51&amp;"*",Table2[Date Notified (Adjusted)],"&gt;="&amp;G$26,Table2[Date Notified (Adjusted)],"&lt;"&amp;H$26,Table2[Date Review Started],"",Table2[Calculated Location],"*"&amp;$D56&amp;"*")/COUNTIFS(Table2[Level of Review Required],"*"&amp;$AC$51&amp;"*",Table2[Date Notified (Adjusted)],"&gt;="&amp;G$26,Table2[Date Notified (Adjusted)],"&lt;"&amp;H$26,Table2[Calculated Location],"*"&amp;$D56&amp;"*")</f>
        <v>#DIV/0!</v>
      </c>
      <c r="H56" s="164" t="e">
        <f ca="1">COUNTIFS(Table2[Level of Review Required],"*"&amp;$AC$51&amp;"*",Table2[Date Notified (Adjusted)],"&gt;="&amp;H$26,Table2[Date Notified (Adjusted)],"&lt;"&amp;I$26,Table2[Date Review Started],"",Table2[Calculated Location],"*"&amp;$D56&amp;"*")/COUNTIFS(Table2[Level of Review Required],"*"&amp;$AC$51&amp;"*",Table2[Date Notified (Adjusted)],"&gt;="&amp;H$26,Table2[Date Notified (Adjusted)],"&lt;"&amp;I$26,Table2[Calculated Location],"*"&amp;$D56&amp;"*")</f>
        <v>#DIV/0!</v>
      </c>
      <c r="I56" s="164" t="e">
        <f ca="1">COUNTIFS(Table2[Level of Review Required],"*"&amp;$AC$51&amp;"*",Table2[Date Notified (Adjusted)],"&gt;="&amp;I$26,Table2[Date Notified (Adjusted)],"&lt;"&amp;J$26,Table2[Date Review Started],"",Table2[Calculated Location],"*"&amp;$D56&amp;"*")/COUNTIFS(Table2[Level of Review Required],"*"&amp;$AC$51&amp;"*",Table2[Date Notified (Adjusted)],"&gt;="&amp;I$26,Table2[Date Notified (Adjusted)],"&lt;"&amp;J$26,Table2[Calculated Location],"*"&amp;$D56&amp;"*")</f>
        <v>#DIV/0!</v>
      </c>
      <c r="J56" s="164" t="e">
        <f ca="1">COUNTIFS(Table2[Level of Review Required],"*"&amp;$AC$51&amp;"*",Table2[Date Notified (Adjusted)],"&gt;="&amp;J$26,Table2[Date Notified (Adjusted)],"&lt;"&amp;K$26,Table2[Date Review Started],"",Table2[Calculated Location],"*"&amp;$D56&amp;"*")/COUNTIFS(Table2[Level of Review Required],"*"&amp;$AC$51&amp;"*",Table2[Date Notified (Adjusted)],"&gt;="&amp;J$26,Table2[Date Notified (Adjusted)],"&lt;"&amp;K$26,Table2[Calculated Location],"*"&amp;$D56&amp;"*")</f>
        <v>#DIV/0!</v>
      </c>
      <c r="K56" s="164" t="e">
        <f ca="1">COUNTIFS(Table2[Level of Review Required],"*"&amp;$AC$51&amp;"*",Table2[Date Notified (Adjusted)],"&gt;="&amp;K$26,Table2[Date Notified (Adjusted)],"&lt;"&amp;L$26,Table2[Date Review Started],"",Table2[Calculated Location],"*"&amp;$D56&amp;"*")/COUNTIFS(Table2[Level of Review Required],"*"&amp;$AC$51&amp;"*",Table2[Date Notified (Adjusted)],"&gt;="&amp;K$26,Table2[Date Notified (Adjusted)],"&lt;"&amp;L$26,Table2[Calculated Location],"*"&amp;$D56&amp;"*")</f>
        <v>#DIV/0!</v>
      </c>
      <c r="L56" s="164" t="e">
        <f ca="1">COUNTIFS(Table2[Level of Review Required],"*"&amp;$AC$51&amp;"*",Table2[Date Notified (Adjusted)],"&gt;="&amp;L$26,Table2[Date Notified (Adjusted)],"&lt;"&amp;M$26,Table2[Date Review Started],"",Table2[Calculated Location],"*"&amp;$D56&amp;"*")/COUNTIFS(Table2[Level of Review Required],"*"&amp;$AC$51&amp;"*",Table2[Date Notified (Adjusted)],"&gt;="&amp;L$26,Table2[Date Notified (Adjusted)],"&lt;"&amp;M$26,Table2[Calculated Location],"*"&amp;$D56&amp;"*")</f>
        <v>#DIV/0!</v>
      </c>
      <c r="M56" s="164" t="e">
        <f ca="1">COUNTIFS(Table2[Level of Review Required],"*"&amp;$AC$51&amp;"*",Table2[Date Notified (Adjusted)],"&gt;="&amp;M$26,Table2[Date Notified (Adjusted)],"&lt;"&amp;N$26,Table2[Date Review Started],"",Table2[Calculated Location],"*"&amp;$D56&amp;"*")/COUNTIFS(Table2[Level of Review Required],"*"&amp;$AC$51&amp;"*",Table2[Date Notified (Adjusted)],"&gt;="&amp;M$26,Table2[Date Notified (Adjusted)],"&lt;"&amp;N$26,Table2[Calculated Location],"*"&amp;$D56&amp;"*")</f>
        <v>#DIV/0!</v>
      </c>
      <c r="N56" s="164" t="e">
        <f ca="1">COUNTIFS(Table2[Level of Review Required],"*"&amp;$AC$51&amp;"*",Table2[Date Notified (Adjusted)],"&gt;="&amp;N$26,Table2[Date Notified (Adjusted)],"&lt;"&amp;O$26,Table2[Date Review Started],"",Table2[Calculated Location],"*"&amp;$D56&amp;"*")/COUNTIFS(Table2[Level of Review Required],"*"&amp;$AC$51&amp;"*",Table2[Date Notified (Adjusted)],"&gt;="&amp;N$26,Table2[Date Notified (Adjusted)],"&lt;"&amp;O$26,Table2[Calculated Location],"*"&amp;$D56&amp;"*")</f>
        <v>#DIV/0!</v>
      </c>
      <c r="O56" s="164" t="e">
        <f ca="1">COUNTIFS(Table2[Level of Review Required],"*"&amp;$AC$51&amp;"*",Table2[Date Notified (Adjusted)],"&gt;="&amp;O$26,Table2[Date Notified (Adjusted)],"&lt;"&amp;P$26,Table2[Date Review Started],"",Table2[Calculated Location],"*"&amp;$D56&amp;"*")/COUNTIFS(Table2[Level of Review Required],"*"&amp;$AC$51&amp;"*",Table2[Date Notified (Adjusted)],"&gt;="&amp;O$26,Table2[Date Notified (Adjusted)],"&lt;"&amp;P$26,Table2[Calculated Location],"*"&amp;$D56&amp;"*")</f>
        <v>#DIV/0!</v>
      </c>
      <c r="P56" s="164" t="e">
        <f ca="1">COUNTIFS(Table2[Level of Review Required],"*"&amp;$AC$51&amp;"*",Table2[Date Notified (Adjusted)],"&gt;="&amp;P$26,Table2[Date Notified (Adjusted)],"&lt;"&amp;Q$26,Table2[Date Review Started],"",Table2[Calculated Location],"*"&amp;$D56&amp;"*")/COUNTIFS(Table2[Level of Review Required],"*"&amp;$AC$51&amp;"*",Table2[Date Notified (Adjusted)],"&gt;="&amp;P$26,Table2[Date Notified (Adjusted)],"&lt;"&amp;Q$26,Table2[Calculated Location],"*"&amp;$D56&amp;"*")</f>
        <v>#DIV/0!</v>
      </c>
      <c r="Q56" s="164" t="e">
        <f ca="1">COUNTIFS(Table2[Level of Review Required],"*"&amp;$AC$51&amp;"*",Table2[Date Notified (Adjusted)],"&gt;="&amp;Q$26,Table2[Date Notified (Adjusted)],"&lt;"&amp;R$26,Table2[Date Review Started],"",Table2[Calculated Location],"*"&amp;$D56&amp;"*")/COUNTIFS(Table2[Level of Review Required],"*"&amp;$AC$51&amp;"*",Table2[Date Notified (Adjusted)],"&gt;="&amp;Q$26,Table2[Date Notified (Adjusted)],"&lt;"&amp;R$26,Table2[Calculated Location],"*"&amp;$D56&amp;"*")</f>
        <v>#DIV/0!</v>
      </c>
      <c r="R56" s="164" t="e">
        <f ca="1">COUNTIFS(Table2[Level of Review Required],"*"&amp;$AC$51&amp;"*",Table2[Date Notified (Adjusted)],"&gt;="&amp;R$26,Table2[Date Notified (Adjusted)],"&lt;"&amp;S$26,Table2[Date Review Started],"",Table2[Calculated Location],"*"&amp;$D56&amp;"*")/COUNTIFS(Table2[Level of Review Required],"*"&amp;$AC$51&amp;"*",Table2[Date Notified (Adjusted)],"&gt;="&amp;R$26,Table2[Date Notified (Adjusted)],"&lt;"&amp;S$26,Table2[Calculated Location],"*"&amp;$D56&amp;"*")</f>
        <v>#DIV/0!</v>
      </c>
      <c r="S56" s="164" t="e">
        <f ca="1">COUNTIFS(Table2[Level of Review Required],"*"&amp;$AC$51&amp;"*",Table2[Date Notified (Adjusted)],"&gt;="&amp;S$26,Table2[Date Notified (Adjusted)],"&lt;"&amp;T$26,Table2[Date Review Started],"",Table2[Calculated Location],"*"&amp;$D56&amp;"*")/COUNTIFS(Table2[Level of Review Required],"*"&amp;$AC$51&amp;"*",Table2[Date Notified (Adjusted)],"&gt;="&amp;S$26,Table2[Date Notified (Adjusted)],"&lt;"&amp;T$26,Table2[Calculated Location],"*"&amp;$D56&amp;"*")</f>
        <v>#DIV/0!</v>
      </c>
      <c r="T56" s="164" t="e">
        <f ca="1">COUNTIFS(Table2[Level of Review Required],"*"&amp;$AC$51&amp;"*",Table2[Date Notified (Adjusted)],"&gt;="&amp;T$26,Table2[Date Notified (Adjusted)],"&lt;"&amp;U$26,Table2[Date Review Started],"",Table2[Calculated Location],"*"&amp;$D56&amp;"*")/COUNTIFS(Table2[Level of Review Required],"*"&amp;$AC$51&amp;"*",Table2[Date Notified (Adjusted)],"&gt;="&amp;T$26,Table2[Date Notified (Adjusted)],"&lt;"&amp;U$26,Table2[Calculated Location],"*"&amp;$D56&amp;"*")</f>
        <v>#DIV/0!</v>
      </c>
      <c r="U56" s="165"/>
      <c r="V56" s="161"/>
      <c r="W56" s="228">
        <f ca="1">COUNTIFS(Table2[Level of Review Required],"*"&amp;$AC$51&amp;"*",Table2[Date Notified (Adjusted)],"&gt;="&amp;E$26,Table2[Date Notified (Adjusted)],"&lt;"&amp;U$26,Table2[Calculated Location],"*"&amp;$D56&amp;"*",Table2[Date Review Started],"")</f>
        <v>0</v>
      </c>
      <c r="X56" s="229" t="e">
        <f t="shared" ca="1" si="8"/>
        <v>#DIV/0!</v>
      </c>
      <c r="Y56" s="237">
        <f ca="1">COUNTIFS(Table2[Level of Review Required],"*"&amp;$AC$51&amp;"*",Table2[Date Notified (Adjusted)],"&gt;="&amp;E$26,Table2[Date Notified (Adjusted)],"&lt;"&amp;U$26,Table2[Calculated Location],"*"&amp;$D56&amp;"*")</f>
        <v>0</v>
      </c>
    </row>
    <row r="57" spans="2:29" x14ac:dyDescent="0.25">
      <c r="B57" s="222" t="s">
        <v>261</v>
      </c>
      <c r="C57" s="161"/>
      <c r="D57" s="162" t="s">
        <v>117</v>
      </c>
      <c r="E57" s="163" t="e">
        <f ca="1">COUNTIFS(Table2[Level of Review Required],"*"&amp;$AC$51&amp;"*",Table2[Date Notified (Adjusted)],"&gt;="&amp;E$26,Table2[Date Notified (Adjusted)],"&lt;"&amp;F$26,Table2[Date Review Started],"",Table2[Calculated Location],"*"&amp;$D57&amp;"*")/COUNTIFS(Table2[Level of Review Required],"*"&amp;$AC$51&amp;"*",Table2[Date Notified (Adjusted)],"&gt;="&amp;E$26,Table2[Date Notified (Adjusted)],"&lt;"&amp;F$26,Table2[Calculated Location],"*"&amp;$D57&amp;"*")</f>
        <v>#DIV/0!</v>
      </c>
      <c r="F57" s="164" t="e">
        <f ca="1">COUNTIFS(Table2[Level of Review Required],"*"&amp;$AC$51&amp;"*",Table2[Date Notified (Adjusted)],"&gt;="&amp;F$26,Table2[Date Notified (Adjusted)],"&lt;"&amp;G$26,Table2[Date Review Started],"",Table2[Calculated Location],"*"&amp;$D57&amp;"*")/COUNTIFS(Table2[Level of Review Required],"*"&amp;$AC$51&amp;"*",Table2[Date Notified (Adjusted)],"&gt;="&amp;F$26,Table2[Date Notified (Adjusted)],"&lt;"&amp;G$26,Table2[Calculated Location],"*"&amp;$D57&amp;"*")</f>
        <v>#DIV/0!</v>
      </c>
      <c r="G57" s="164" t="e">
        <f ca="1">COUNTIFS(Table2[Level of Review Required],"*"&amp;$AC$51&amp;"*",Table2[Date Notified (Adjusted)],"&gt;="&amp;G$26,Table2[Date Notified (Adjusted)],"&lt;"&amp;H$26,Table2[Date Review Started],"",Table2[Calculated Location],"*"&amp;$D57&amp;"*")/COUNTIFS(Table2[Level of Review Required],"*"&amp;$AC$51&amp;"*",Table2[Date Notified (Adjusted)],"&gt;="&amp;G$26,Table2[Date Notified (Adjusted)],"&lt;"&amp;H$26,Table2[Calculated Location],"*"&amp;$D57&amp;"*")</f>
        <v>#DIV/0!</v>
      </c>
      <c r="H57" s="164" t="e">
        <f ca="1">COUNTIFS(Table2[Level of Review Required],"*"&amp;$AC$51&amp;"*",Table2[Date Notified (Adjusted)],"&gt;="&amp;H$26,Table2[Date Notified (Adjusted)],"&lt;"&amp;I$26,Table2[Date Review Started],"",Table2[Calculated Location],"*"&amp;$D57&amp;"*")/COUNTIFS(Table2[Level of Review Required],"*"&amp;$AC$51&amp;"*",Table2[Date Notified (Adjusted)],"&gt;="&amp;H$26,Table2[Date Notified (Adjusted)],"&lt;"&amp;I$26,Table2[Calculated Location],"*"&amp;$D57&amp;"*")</f>
        <v>#DIV/0!</v>
      </c>
      <c r="I57" s="164" t="e">
        <f ca="1">COUNTIFS(Table2[Level of Review Required],"*"&amp;$AC$51&amp;"*",Table2[Date Notified (Adjusted)],"&gt;="&amp;I$26,Table2[Date Notified (Adjusted)],"&lt;"&amp;J$26,Table2[Date Review Started],"",Table2[Calculated Location],"*"&amp;$D57&amp;"*")/COUNTIFS(Table2[Level of Review Required],"*"&amp;$AC$51&amp;"*",Table2[Date Notified (Adjusted)],"&gt;="&amp;I$26,Table2[Date Notified (Adjusted)],"&lt;"&amp;J$26,Table2[Calculated Location],"*"&amp;$D57&amp;"*")</f>
        <v>#DIV/0!</v>
      </c>
      <c r="J57" s="164" t="e">
        <f ca="1">COUNTIFS(Table2[Level of Review Required],"*"&amp;$AC$51&amp;"*",Table2[Date Notified (Adjusted)],"&gt;="&amp;J$26,Table2[Date Notified (Adjusted)],"&lt;"&amp;K$26,Table2[Date Review Started],"",Table2[Calculated Location],"*"&amp;$D57&amp;"*")/COUNTIFS(Table2[Level of Review Required],"*"&amp;$AC$51&amp;"*",Table2[Date Notified (Adjusted)],"&gt;="&amp;J$26,Table2[Date Notified (Adjusted)],"&lt;"&amp;K$26,Table2[Calculated Location],"*"&amp;$D57&amp;"*")</f>
        <v>#DIV/0!</v>
      </c>
      <c r="K57" s="164" t="e">
        <f ca="1">COUNTIFS(Table2[Level of Review Required],"*"&amp;$AC$51&amp;"*",Table2[Date Notified (Adjusted)],"&gt;="&amp;K$26,Table2[Date Notified (Adjusted)],"&lt;"&amp;L$26,Table2[Date Review Started],"",Table2[Calculated Location],"*"&amp;$D57&amp;"*")/COUNTIFS(Table2[Level of Review Required],"*"&amp;$AC$51&amp;"*",Table2[Date Notified (Adjusted)],"&gt;="&amp;K$26,Table2[Date Notified (Adjusted)],"&lt;"&amp;L$26,Table2[Calculated Location],"*"&amp;$D57&amp;"*")</f>
        <v>#DIV/0!</v>
      </c>
      <c r="L57" s="164" t="e">
        <f ca="1">COUNTIFS(Table2[Level of Review Required],"*"&amp;$AC$51&amp;"*",Table2[Date Notified (Adjusted)],"&gt;="&amp;L$26,Table2[Date Notified (Adjusted)],"&lt;"&amp;M$26,Table2[Date Review Started],"",Table2[Calculated Location],"*"&amp;$D57&amp;"*")/COUNTIFS(Table2[Level of Review Required],"*"&amp;$AC$51&amp;"*",Table2[Date Notified (Adjusted)],"&gt;="&amp;L$26,Table2[Date Notified (Adjusted)],"&lt;"&amp;M$26,Table2[Calculated Location],"*"&amp;$D57&amp;"*")</f>
        <v>#DIV/0!</v>
      </c>
      <c r="M57" s="164" t="e">
        <f ca="1">COUNTIFS(Table2[Level of Review Required],"*"&amp;$AC$51&amp;"*",Table2[Date Notified (Adjusted)],"&gt;="&amp;M$26,Table2[Date Notified (Adjusted)],"&lt;"&amp;N$26,Table2[Date Review Started],"",Table2[Calculated Location],"*"&amp;$D57&amp;"*")/COUNTIFS(Table2[Level of Review Required],"*"&amp;$AC$51&amp;"*",Table2[Date Notified (Adjusted)],"&gt;="&amp;M$26,Table2[Date Notified (Adjusted)],"&lt;"&amp;N$26,Table2[Calculated Location],"*"&amp;$D57&amp;"*")</f>
        <v>#DIV/0!</v>
      </c>
      <c r="N57" s="164" t="e">
        <f ca="1">COUNTIFS(Table2[Level of Review Required],"*"&amp;$AC$51&amp;"*",Table2[Date Notified (Adjusted)],"&gt;="&amp;N$26,Table2[Date Notified (Adjusted)],"&lt;"&amp;O$26,Table2[Date Review Started],"",Table2[Calculated Location],"*"&amp;$D57&amp;"*")/COUNTIFS(Table2[Level of Review Required],"*"&amp;$AC$51&amp;"*",Table2[Date Notified (Adjusted)],"&gt;="&amp;N$26,Table2[Date Notified (Adjusted)],"&lt;"&amp;O$26,Table2[Calculated Location],"*"&amp;$D57&amp;"*")</f>
        <v>#DIV/0!</v>
      </c>
      <c r="O57" s="164" t="e">
        <f ca="1">COUNTIFS(Table2[Level of Review Required],"*"&amp;$AC$51&amp;"*",Table2[Date Notified (Adjusted)],"&gt;="&amp;O$26,Table2[Date Notified (Adjusted)],"&lt;"&amp;P$26,Table2[Date Review Started],"",Table2[Calculated Location],"*"&amp;$D57&amp;"*")/COUNTIFS(Table2[Level of Review Required],"*"&amp;$AC$51&amp;"*",Table2[Date Notified (Adjusted)],"&gt;="&amp;O$26,Table2[Date Notified (Adjusted)],"&lt;"&amp;P$26,Table2[Calculated Location],"*"&amp;$D57&amp;"*")</f>
        <v>#DIV/0!</v>
      </c>
      <c r="P57" s="164" t="e">
        <f ca="1">COUNTIFS(Table2[Level of Review Required],"*"&amp;$AC$51&amp;"*",Table2[Date Notified (Adjusted)],"&gt;="&amp;P$26,Table2[Date Notified (Adjusted)],"&lt;"&amp;Q$26,Table2[Date Review Started],"",Table2[Calculated Location],"*"&amp;$D57&amp;"*")/COUNTIFS(Table2[Level of Review Required],"*"&amp;$AC$51&amp;"*",Table2[Date Notified (Adjusted)],"&gt;="&amp;P$26,Table2[Date Notified (Adjusted)],"&lt;"&amp;Q$26,Table2[Calculated Location],"*"&amp;$D57&amp;"*")</f>
        <v>#DIV/0!</v>
      </c>
      <c r="Q57" s="164" t="e">
        <f ca="1">COUNTIFS(Table2[Level of Review Required],"*"&amp;$AC$51&amp;"*",Table2[Date Notified (Adjusted)],"&gt;="&amp;Q$26,Table2[Date Notified (Adjusted)],"&lt;"&amp;R$26,Table2[Date Review Started],"",Table2[Calculated Location],"*"&amp;$D57&amp;"*")/COUNTIFS(Table2[Level of Review Required],"*"&amp;$AC$51&amp;"*",Table2[Date Notified (Adjusted)],"&gt;="&amp;Q$26,Table2[Date Notified (Adjusted)],"&lt;"&amp;R$26,Table2[Calculated Location],"*"&amp;$D57&amp;"*")</f>
        <v>#DIV/0!</v>
      </c>
      <c r="R57" s="164" t="e">
        <f ca="1">COUNTIFS(Table2[Level of Review Required],"*"&amp;$AC$51&amp;"*",Table2[Date Notified (Adjusted)],"&gt;="&amp;R$26,Table2[Date Notified (Adjusted)],"&lt;"&amp;S$26,Table2[Date Review Started],"",Table2[Calculated Location],"*"&amp;$D57&amp;"*")/COUNTIFS(Table2[Level of Review Required],"*"&amp;$AC$51&amp;"*",Table2[Date Notified (Adjusted)],"&gt;="&amp;R$26,Table2[Date Notified (Adjusted)],"&lt;"&amp;S$26,Table2[Calculated Location],"*"&amp;$D57&amp;"*")</f>
        <v>#DIV/0!</v>
      </c>
      <c r="S57" s="164" t="e">
        <f ca="1">COUNTIFS(Table2[Level of Review Required],"*"&amp;$AC$51&amp;"*",Table2[Date Notified (Adjusted)],"&gt;="&amp;S$26,Table2[Date Notified (Adjusted)],"&lt;"&amp;T$26,Table2[Date Review Started],"",Table2[Calculated Location],"*"&amp;$D57&amp;"*")/COUNTIFS(Table2[Level of Review Required],"*"&amp;$AC$51&amp;"*",Table2[Date Notified (Adjusted)],"&gt;="&amp;S$26,Table2[Date Notified (Adjusted)],"&lt;"&amp;T$26,Table2[Calculated Location],"*"&amp;$D57&amp;"*")</f>
        <v>#DIV/0!</v>
      </c>
      <c r="T57" s="164" t="e">
        <f ca="1">COUNTIFS(Table2[Level of Review Required],"*"&amp;$AC$51&amp;"*",Table2[Date Notified (Adjusted)],"&gt;="&amp;T$26,Table2[Date Notified (Adjusted)],"&lt;"&amp;U$26,Table2[Date Review Started],"",Table2[Calculated Location],"*"&amp;$D57&amp;"*")/COUNTIFS(Table2[Level of Review Required],"*"&amp;$AC$51&amp;"*",Table2[Date Notified (Adjusted)],"&gt;="&amp;T$26,Table2[Date Notified (Adjusted)],"&lt;"&amp;U$26,Table2[Calculated Location],"*"&amp;$D57&amp;"*")</f>
        <v>#DIV/0!</v>
      </c>
      <c r="U57" s="165"/>
      <c r="V57" s="161"/>
      <c r="W57" s="228">
        <f ca="1">COUNTIFS(Table2[Level of Review Required],"*"&amp;$AC$51&amp;"*",Table2[Date Notified (Adjusted)],"&gt;="&amp;E$26,Table2[Date Notified (Adjusted)],"&lt;"&amp;U$26,Table2[Calculated Location],"*"&amp;$D57&amp;"*",Table2[Date Review Started],"")</f>
        <v>0</v>
      </c>
      <c r="X57" s="229" t="e">
        <f t="shared" ca="1" si="8"/>
        <v>#DIV/0!</v>
      </c>
      <c r="Y57" s="237">
        <f ca="1">COUNTIFS(Table2[Level of Review Required],"*"&amp;$AC$51&amp;"*",Table2[Date Notified (Adjusted)],"&gt;="&amp;E$26,Table2[Date Notified (Adjusted)],"&lt;"&amp;U$26,Table2[Calculated Location],"*"&amp;$D57&amp;"*")</f>
        <v>0</v>
      </c>
    </row>
    <row r="58" spans="2:29" x14ac:dyDescent="0.25">
      <c r="B58" s="224" t="s">
        <v>262</v>
      </c>
      <c r="C58" s="166"/>
      <c r="D58" s="167" t="s">
        <v>104</v>
      </c>
      <c r="E58" s="168" t="e">
        <f ca="1">COUNTIFS(Table2[Level of Review Required],"*"&amp;$AC$51&amp;"*",Table2[Date Notified (Adjusted)],"&gt;="&amp;E$26,Table2[Date Notified (Adjusted)],"&lt;"&amp;F$26,Table2[Date Review Started],"",Table2[Calculated Location],"*"&amp;$D58&amp;"*")/COUNTIFS(Table2[Level of Review Required],"*"&amp;$AC$51&amp;"*",Table2[Date Notified (Adjusted)],"&gt;="&amp;E$26,Table2[Date Notified (Adjusted)],"&lt;"&amp;F$26,Table2[Calculated Location],"*"&amp;$D58&amp;"*")</f>
        <v>#DIV/0!</v>
      </c>
      <c r="F58" s="169" t="e">
        <f ca="1">COUNTIFS(Table2[Level of Review Required],"*"&amp;$AC$51&amp;"*",Table2[Date Notified (Adjusted)],"&gt;="&amp;F$26,Table2[Date Notified (Adjusted)],"&lt;"&amp;G$26,Table2[Date Review Started],"",Table2[Calculated Location],"*"&amp;$D58&amp;"*")/COUNTIFS(Table2[Level of Review Required],"*"&amp;$AC$51&amp;"*",Table2[Date Notified (Adjusted)],"&gt;="&amp;F$26,Table2[Date Notified (Adjusted)],"&lt;"&amp;G$26,Table2[Calculated Location],"*"&amp;$D58&amp;"*")</f>
        <v>#DIV/0!</v>
      </c>
      <c r="G58" s="169" t="e">
        <f ca="1">COUNTIFS(Table2[Level of Review Required],"*"&amp;$AC$51&amp;"*",Table2[Date Notified (Adjusted)],"&gt;="&amp;G$26,Table2[Date Notified (Adjusted)],"&lt;"&amp;H$26,Table2[Date Review Started],"",Table2[Calculated Location],"*"&amp;$D58&amp;"*")/COUNTIFS(Table2[Level of Review Required],"*"&amp;$AC$51&amp;"*",Table2[Date Notified (Adjusted)],"&gt;="&amp;G$26,Table2[Date Notified (Adjusted)],"&lt;"&amp;H$26,Table2[Calculated Location],"*"&amp;$D58&amp;"*")</f>
        <v>#DIV/0!</v>
      </c>
      <c r="H58" s="169" t="e">
        <f ca="1">COUNTIFS(Table2[Level of Review Required],"*"&amp;$AC$51&amp;"*",Table2[Date Notified (Adjusted)],"&gt;="&amp;H$26,Table2[Date Notified (Adjusted)],"&lt;"&amp;I$26,Table2[Date Review Started],"",Table2[Calculated Location],"*"&amp;$D58&amp;"*")/COUNTIFS(Table2[Level of Review Required],"*"&amp;$AC$51&amp;"*",Table2[Date Notified (Adjusted)],"&gt;="&amp;H$26,Table2[Date Notified (Adjusted)],"&lt;"&amp;I$26,Table2[Calculated Location],"*"&amp;$D58&amp;"*")</f>
        <v>#DIV/0!</v>
      </c>
      <c r="I58" s="169" t="e">
        <f ca="1">COUNTIFS(Table2[Level of Review Required],"*"&amp;$AC$51&amp;"*",Table2[Date Notified (Adjusted)],"&gt;="&amp;I$26,Table2[Date Notified (Adjusted)],"&lt;"&amp;J$26,Table2[Date Review Started],"",Table2[Calculated Location],"*"&amp;$D58&amp;"*")/COUNTIFS(Table2[Level of Review Required],"*"&amp;$AC$51&amp;"*",Table2[Date Notified (Adjusted)],"&gt;="&amp;I$26,Table2[Date Notified (Adjusted)],"&lt;"&amp;J$26,Table2[Calculated Location],"*"&amp;$D58&amp;"*")</f>
        <v>#DIV/0!</v>
      </c>
      <c r="J58" s="169" t="e">
        <f ca="1">COUNTIFS(Table2[Level of Review Required],"*"&amp;$AC$51&amp;"*",Table2[Date Notified (Adjusted)],"&gt;="&amp;J$26,Table2[Date Notified (Adjusted)],"&lt;"&amp;K$26,Table2[Date Review Started],"",Table2[Calculated Location],"*"&amp;$D58&amp;"*")/COUNTIFS(Table2[Level of Review Required],"*"&amp;$AC$51&amp;"*",Table2[Date Notified (Adjusted)],"&gt;="&amp;J$26,Table2[Date Notified (Adjusted)],"&lt;"&amp;K$26,Table2[Calculated Location],"*"&amp;$D58&amp;"*")</f>
        <v>#DIV/0!</v>
      </c>
      <c r="K58" s="169" t="e">
        <f ca="1">COUNTIFS(Table2[Level of Review Required],"*"&amp;$AC$51&amp;"*",Table2[Date Notified (Adjusted)],"&gt;="&amp;K$26,Table2[Date Notified (Adjusted)],"&lt;"&amp;L$26,Table2[Date Review Started],"",Table2[Calculated Location],"*"&amp;$D58&amp;"*")/COUNTIFS(Table2[Level of Review Required],"*"&amp;$AC$51&amp;"*",Table2[Date Notified (Adjusted)],"&gt;="&amp;K$26,Table2[Date Notified (Adjusted)],"&lt;"&amp;L$26,Table2[Calculated Location],"*"&amp;$D58&amp;"*")</f>
        <v>#DIV/0!</v>
      </c>
      <c r="L58" s="169" t="e">
        <f ca="1">COUNTIFS(Table2[Level of Review Required],"*"&amp;$AC$51&amp;"*",Table2[Date Notified (Adjusted)],"&gt;="&amp;L$26,Table2[Date Notified (Adjusted)],"&lt;"&amp;M$26,Table2[Date Review Started],"",Table2[Calculated Location],"*"&amp;$D58&amp;"*")/COUNTIFS(Table2[Level of Review Required],"*"&amp;$AC$51&amp;"*",Table2[Date Notified (Adjusted)],"&gt;="&amp;L$26,Table2[Date Notified (Adjusted)],"&lt;"&amp;M$26,Table2[Calculated Location],"*"&amp;$D58&amp;"*")</f>
        <v>#DIV/0!</v>
      </c>
      <c r="M58" s="169" t="e">
        <f ca="1">COUNTIFS(Table2[Level of Review Required],"*"&amp;$AC$51&amp;"*",Table2[Date Notified (Adjusted)],"&gt;="&amp;M$26,Table2[Date Notified (Adjusted)],"&lt;"&amp;N$26,Table2[Date Review Started],"",Table2[Calculated Location],"*"&amp;$D58&amp;"*")/COUNTIFS(Table2[Level of Review Required],"*"&amp;$AC$51&amp;"*",Table2[Date Notified (Adjusted)],"&gt;="&amp;M$26,Table2[Date Notified (Adjusted)],"&lt;"&amp;N$26,Table2[Calculated Location],"*"&amp;$D58&amp;"*")</f>
        <v>#DIV/0!</v>
      </c>
      <c r="N58" s="169" t="e">
        <f ca="1">COUNTIFS(Table2[Level of Review Required],"*"&amp;$AC$51&amp;"*",Table2[Date Notified (Adjusted)],"&gt;="&amp;N$26,Table2[Date Notified (Adjusted)],"&lt;"&amp;O$26,Table2[Date Review Started],"",Table2[Calculated Location],"*"&amp;$D58&amp;"*")/COUNTIFS(Table2[Level of Review Required],"*"&amp;$AC$51&amp;"*",Table2[Date Notified (Adjusted)],"&gt;="&amp;N$26,Table2[Date Notified (Adjusted)],"&lt;"&amp;O$26,Table2[Calculated Location],"*"&amp;$D58&amp;"*")</f>
        <v>#DIV/0!</v>
      </c>
      <c r="O58" s="169" t="e">
        <f ca="1">COUNTIFS(Table2[Level of Review Required],"*"&amp;$AC$51&amp;"*",Table2[Date Notified (Adjusted)],"&gt;="&amp;O$26,Table2[Date Notified (Adjusted)],"&lt;"&amp;P$26,Table2[Date Review Started],"",Table2[Calculated Location],"*"&amp;$D58&amp;"*")/COUNTIFS(Table2[Level of Review Required],"*"&amp;$AC$51&amp;"*",Table2[Date Notified (Adjusted)],"&gt;="&amp;O$26,Table2[Date Notified (Adjusted)],"&lt;"&amp;P$26,Table2[Calculated Location],"*"&amp;$D58&amp;"*")</f>
        <v>#DIV/0!</v>
      </c>
      <c r="P58" s="169" t="e">
        <f ca="1">COUNTIFS(Table2[Level of Review Required],"*"&amp;$AC$51&amp;"*",Table2[Date Notified (Adjusted)],"&gt;="&amp;P$26,Table2[Date Notified (Adjusted)],"&lt;"&amp;Q$26,Table2[Date Review Started],"",Table2[Calculated Location],"*"&amp;$D58&amp;"*")/COUNTIFS(Table2[Level of Review Required],"*"&amp;$AC$51&amp;"*",Table2[Date Notified (Adjusted)],"&gt;="&amp;P$26,Table2[Date Notified (Adjusted)],"&lt;"&amp;Q$26,Table2[Calculated Location],"*"&amp;$D58&amp;"*")</f>
        <v>#DIV/0!</v>
      </c>
      <c r="Q58" s="169" t="e">
        <f ca="1">COUNTIFS(Table2[Level of Review Required],"*"&amp;$AC$51&amp;"*",Table2[Date Notified (Adjusted)],"&gt;="&amp;Q$26,Table2[Date Notified (Adjusted)],"&lt;"&amp;R$26,Table2[Date Review Started],"",Table2[Calculated Location],"*"&amp;$D58&amp;"*")/COUNTIFS(Table2[Level of Review Required],"*"&amp;$AC$51&amp;"*",Table2[Date Notified (Adjusted)],"&gt;="&amp;Q$26,Table2[Date Notified (Adjusted)],"&lt;"&amp;R$26,Table2[Calculated Location],"*"&amp;$D58&amp;"*")</f>
        <v>#DIV/0!</v>
      </c>
      <c r="R58" s="169" t="e">
        <f ca="1">COUNTIFS(Table2[Level of Review Required],"*"&amp;$AC$51&amp;"*",Table2[Date Notified (Adjusted)],"&gt;="&amp;R$26,Table2[Date Notified (Adjusted)],"&lt;"&amp;S$26,Table2[Date Review Started],"",Table2[Calculated Location],"*"&amp;$D58&amp;"*")/COUNTIFS(Table2[Level of Review Required],"*"&amp;$AC$51&amp;"*",Table2[Date Notified (Adjusted)],"&gt;="&amp;R$26,Table2[Date Notified (Adjusted)],"&lt;"&amp;S$26,Table2[Calculated Location],"*"&amp;$D58&amp;"*")</f>
        <v>#DIV/0!</v>
      </c>
      <c r="S58" s="169" t="e">
        <f ca="1">COUNTIFS(Table2[Level of Review Required],"*"&amp;$AC$51&amp;"*",Table2[Date Notified (Adjusted)],"&gt;="&amp;S$26,Table2[Date Notified (Adjusted)],"&lt;"&amp;T$26,Table2[Date Review Started],"",Table2[Calculated Location],"*"&amp;$D58&amp;"*")/COUNTIFS(Table2[Level of Review Required],"*"&amp;$AC$51&amp;"*",Table2[Date Notified (Adjusted)],"&gt;="&amp;S$26,Table2[Date Notified (Adjusted)],"&lt;"&amp;T$26,Table2[Calculated Location],"*"&amp;$D58&amp;"*")</f>
        <v>#DIV/0!</v>
      </c>
      <c r="T58" s="169" t="e">
        <f ca="1">COUNTIFS(Table2[Level of Review Required],"*"&amp;$AC$51&amp;"*",Table2[Date Notified (Adjusted)],"&gt;="&amp;T$26,Table2[Date Notified (Adjusted)],"&lt;"&amp;U$26,Table2[Date Review Started],"",Table2[Calculated Location],"*"&amp;$D58&amp;"*")/COUNTIFS(Table2[Level of Review Required],"*"&amp;$AC$51&amp;"*",Table2[Date Notified (Adjusted)],"&gt;="&amp;T$26,Table2[Date Notified (Adjusted)],"&lt;"&amp;U$26,Table2[Calculated Location],"*"&amp;$D58&amp;"*")</f>
        <v>#DIV/0!</v>
      </c>
      <c r="U58" s="170"/>
      <c r="V58" s="166"/>
      <c r="W58" s="230">
        <f ca="1">COUNTIFS(Table2[Level of Review Required],"*"&amp;$AC$51&amp;"*",Table2[Date Notified (Adjusted)],"&gt;="&amp;E$26,Table2[Date Notified (Adjusted)],"&lt;"&amp;U$26,Table2[Calculated Location],"*"&amp;$D58&amp;"*",Table2[Date Review Started],"")</f>
        <v>0</v>
      </c>
      <c r="X58" s="231" t="e">
        <f t="shared" ca="1" si="8"/>
        <v>#DIV/0!</v>
      </c>
      <c r="Y58" s="238">
        <f ca="1">COUNTIFS(Table2[Level of Review Required],"*"&amp;$AC$51&amp;"*",Table2[Date Notified (Adjusted)],"&gt;="&amp;E$26,Table2[Date Notified (Adjusted)],"&lt;"&amp;U$26,Table2[Calculated Location],"*"&amp;$D58&amp;"*")</f>
        <v>0</v>
      </c>
    </row>
    <row r="59" spans="2:29" x14ac:dyDescent="0.25">
      <c r="B59" s="211" t="s">
        <v>154</v>
      </c>
      <c r="C59" s="13"/>
      <c r="D59" s="210"/>
      <c r="E59" s="172"/>
      <c r="F59" s="173"/>
      <c r="G59" s="173"/>
      <c r="H59" s="173"/>
      <c r="I59" s="173"/>
      <c r="J59" s="173"/>
      <c r="K59" s="173"/>
      <c r="L59" s="173"/>
      <c r="M59" s="173"/>
      <c r="N59" s="173"/>
      <c r="O59" s="173"/>
      <c r="P59" s="173"/>
      <c r="Q59" s="173"/>
      <c r="R59" s="173"/>
      <c r="S59" s="173"/>
      <c r="T59" s="173"/>
      <c r="U59" s="174"/>
      <c r="V59" s="174"/>
      <c r="W59" s="174">
        <f ca="1">SUM(W51:W58)</f>
        <v>0</v>
      </c>
      <c r="X59" s="173" t="e">
        <f ca="1">W59/Y59</f>
        <v>#DIV/0!</v>
      </c>
      <c r="Y59" s="212">
        <f ca="1">SUM(Y51:Y58)</f>
        <v>0</v>
      </c>
    </row>
    <row r="60" spans="2:29" x14ac:dyDescent="0.25">
      <c r="B60" s="220" t="s">
        <v>105</v>
      </c>
      <c r="C60" s="157"/>
      <c r="D60" s="158" t="s">
        <v>124</v>
      </c>
      <c r="E60" s="159" t="e">
        <f ca="1">COUNTIFS(Table2[Level of Review Required],"*"&amp;$AC$51&amp;"*",Table2[Date Notified (Adjusted)],"&gt;="&amp;E$26,Table2[Date Notified (Adjusted)],"&lt;"&amp;F$26,Table2[Date Review Started],"",Table2[Calculated Location],"*"&amp;$D60&amp;"*")/COUNTIFS(Table2[Level of Review Required],"*"&amp;$AC$51&amp;"*",Table2[Date Notified (Adjusted)],"&gt;="&amp;E$26,Table2[Date Notified (Adjusted)],"&lt;"&amp;F$26,Table2[Calculated Location],"*"&amp;$D60&amp;"*")</f>
        <v>#DIV/0!</v>
      </c>
      <c r="F60" s="160" t="e">
        <f ca="1">COUNTIFS(Table2[Level of Review Required],"*"&amp;$AC$51&amp;"*",Table2[Date Notified (Adjusted)],"&gt;="&amp;F$26,Table2[Date Notified (Adjusted)],"&lt;"&amp;G$26,Table2[Date Review Started],"",Table2[Calculated Location],"*"&amp;$D60&amp;"*")/COUNTIFS(Table2[Level of Review Required],"*"&amp;$AC$51&amp;"*",Table2[Date Notified (Adjusted)],"&gt;="&amp;F$26,Table2[Date Notified (Adjusted)],"&lt;"&amp;G$26,Table2[Calculated Location],"*"&amp;$D60&amp;"*")</f>
        <v>#DIV/0!</v>
      </c>
      <c r="G60" s="160" t="e">
        <f ca="1">COUNTIFS(Table2[Level of Review Required],"*"&amp;$AC$51&amp;"*",Table2[Date Notified (Adjusted)],"&gt;="&amp;G$26,Table2[Date Notified (Adjusted)],"&lt;"&amp;H$26,Table2[Date Review Started],"",Table2[Calculated Location],"*"&amp;$D60&amp;"*")/COUNTIFS(Table2[Level of Review Required],"*"&amp;$AC$51&amp;"*",Table2[Date Notified (Adjusted)],"&gt;="&amp;G$26,Table2[Date Notified (Adjusted)],"&lt;"&amp;H$26,Table2[Calculated Location],"*"&amp;$D60&amp;"*")</f>
        <v>#DIV/0!</v>
      </c>
      <c r="H60" s="160" t="e">
        <f ca="1">COUNTIFS(Table2[Level of Review Required],"*"&amp;$AC$51&amp;"*",Table2[Date Notified (Adjusted)],"&gt;="&amp;H$26,Table2[Date Notified (Adjusted)],"&lt;"&amp;I$26,Table2[Date Review Started],"",Table2[Calculated Location],"*"&amp;$D60&amp;"*")/COUNTIFS(Table2[Level of Review Required],"*"&amp;$AC$51&amp;"*",Table2[Date Notified (Adjusted)],"&gt;="&amp;H$26,Table2[Date Notified (Adjusted)],"&lt;"&amp;I$26,Table2[Calculated Location],"*"&amp;$D60&amp;"*")</f>
        <v>#DIV/0!</v>
      </c>
      <c r="I60" s="160" t="e">
        <f ca="1">COUNTIFS(Table2[Level of Review Required],"*"&amp;$AC$51&amp;"*",Table2[Date Notified (Adjusted)],"&gt;="&amp;I$26,Table2[Date Notified (Adjusted)],"&lt;"&amp;J$26,Table2[Date Review Started],"",Table2[Calculated Location],"*"&amp;$D60&amp;"*")/COUNTIFS(Table2[Level of Review Required],"*"&amp;$AC$51&amp;"*",Table2[Date Notified (Adjusted)],"&gt;="&amp;I$26,Table2[Date Notified (Adjusted)],"&lt;"&amp;J$26,Table2[Calculated Location],"*"&amp;$D60&amp;"*")</f>
        <v>#DIV/0!</v>
      </c>
      <c r="J60" s="160" t="e">
        <f ca="1">COUNTIFS(Table2[Level of Review Required],"*"&amp;$AC$51&amp;"*",Table2[Date Notified (Adjusted)],"&gt;="&amp;J$26,Table2[Date Notified (Adjusted)],"&lt;"&amp;K$26,Table2[Date Review Started],"",Table2[Calculated Location],"*"&amp;$D60&amp;"*")/COUNTIFS(Table2[Level of Review Required],"*"&amp;$AC$51&amp;"*",Table2[Date Notified (Adjusted)],"&gt;="&amp;J$26,Table2[Date Notified (Adjusted)],"&lt;"&amp;K$26,Table2[Calculated Location],"*"&amp;$D60&amp;"*")</f>
        <v>#DIV/0!</v>
      </c>
      <c r="K60" s="160" t="e">
        <f ca="1">COUNTIFS(Table2[Level of Review Required],"*"&amp;$AC$51&amp;"*",Table2[Date Notified (Adjusted)],"&gt;="&amp;K$26,Table2[Date Notified (Adjusted)],"&lt;"&amp;L$26,Table2[Date Review Started],"",Table2[Calculated Location],"*"&amp;$D60&amp;"*")/COUNTIFS(Table2[Level of Review Required],"*"&amp;$AC$51&amp;"*",Table2[Date Notified (Adjusted)],"&gt;="&amp;K$26,Table2[Date Notified (Adjusted)],"&lt;"&amp;L$26,Table2[Calculated Location],"*"&amp;$D60&amp;"*")</f>
        <v>#DIV/0!</v>
      </c>
      <c r="L60" s="160" t="e">
        <f ca="1">COUNTIFS(Table2[Level of Review Required],"*"&amp;$AC$51&amp;"*",Table2[Date Notified (Adjusted)],"&gt;="&amp;L$26,Table2[Date Notified (Adjusted)],"&lt;"&amp;M$26,Table2[Date Review Started],"",Table2[Calculated Location],"*"&amp;$D60&amp;"*")/COUNTIFS(Table2[Level of Review Required],"*"&amp;$AC$51&amp;"*",Table2[Date Notified (Adjusted)],"&gt;="&amp;L$26,Table2[Date Notified (Adjusted)],"&lt;"&amp;M$26,Table2[Calculated Location],"*"&amp;$D60&amp;"*")</f>
        <v>#DIV/0!</v>
      </c>
      <c r="M60" s="160" t="e">
        <f ca="1">COUNTIFS(Table2[Level of Review Required],"*"&amp;$AC$51&amp;"*",Table2[Date Notified (Adjusted)],"&gt;="&amp;M$26,Table2[Date Notified (Adjusted)],"&lt;"&amp;N$26,Table2[Date Review Started],"",Table2[Calculated Location],"*"&amp;$D60&amp;"*")/COUNTIFS(Table2[Level of Review Required],"*"&amp;$AC$51&amp;"*",Table2[Date Notified (Adjusted)],"&gt;="&amp;M$26,Table2[Date Notified (Adjusted)],"&lt;"&amp;N$26,Table2[Calculated Location],"*"&amp;$D60&amp;"*")</f>
        <v>#DIV/0!</v>
      </c>
      <c r="N60" s="160" t="e">
        <f ca="1">COUNTIFS(Table2[Level of Review Required],"*"&amp;$AC$51&amp;"*",Table2[Date Notified (Adjusted)],"&gt;="&amp;N$26,Table2[Date Notified (Adjusted)],"&lt;"&amp;O$26,Table2[Date Review Started],"",Table2[Calculated Location],"*"&amp;$D60&amp;"*")/COUNTIFS(Table2[Level of Review Required],"*"&amp;$AC$51&amp;"*",Table2[Date Notified (Adjusted)],"&gt;="&amp;N$26,Table2[Date Notified (Adjusted)],"&lt;"&amp;O$26,Table2[Calculated Location],"*"&amp;$D60&amp;"*")</f>
        <v>#DIV/0!</v>
      </c>
      <c r="O60" s="160" t="e">
        <f ca="1">COUNTIFS(Table2[Level of Review Required],"*"&amp;$AC$51&amp;"*",Table2[Date Notified (Adjusted)],"&gt;="&amp;O$26,Table2[Date Notified (Adjusted)],"&lt;"&amp;P$26,Table2[Date Review Started],"",Table2[Calculated Location],"*"&amp;$D60&amp;"*")/COUNTIFS(Table2[Level of Review Required],"*"&amp;$AC$51&amp;"*",Table2[Date Notified (Adjusted)],"&gt;="&amp;O$26,Table2[Date Notified (Adjusted)],"&lt;"&amp;P$26,Table2[Calculated Location],"*"&amp;$D60&amp;"*")</f>
        <v>#DIV/0!</v>
      </c>
      <c r="P60" s="160" t="e">
        <f ca="1">COUNTIFS(Table2[Level of Review Required],"*"&amp;$AC$51&amp;"*",Table2[Date Notified (Adjusted)],"&gt;="&amp;P$26,Table2[Date Notified (Adjusted)],"&lt;"&amp;Q$26,Table2[Date Review Started],"",Table2[Calculated Location],"*"&amp;$D60&amp;"*")/COUNTIFS(Table2[Level of Review Required],"*"&amp;$AC$51&amp;"*",Table2[Date Notified (Adjusted)],"&gt;="&amp;P$26,Table2[Date Notified (Adjusted)],"&lt;"&amp;Q$26,Table2[Calculated Location],"*"&amp;$D60&amp;"*")</f>
        <v>#DIV/0!</v>
      </c>
      <c r="Q60" s="160" t="e">
        <f ca="1">COUNTIFS(Table2[Level of Review Required],"*"&amp;$AC$51&amp;"*",Table2[Date Notified (Adjusted)],"&gt;="&amp;Q$26,Table2[Date Notified (Adjusted)],"&lt;"&amp;R$26,Table2[Date Review Started],"",Table2[Calculated Location],"*"&amp;$D60&amp;"*")/COUNTIFS(Table2[Level of Review Required],"*"&amp;$AC$51&amp;"*",Table2[Date Notified (Adjusted)],"&gt;="&amp;Q$26,Table2[Date Notified (Adjusted)],"&lt;"&amp;R$26,Table2[Calculated Location],"*"&amp;$D60&amp;"*")</f>
        <v>#DIV/0!</v>
      </c>
      <c r="R60" s="160" t="e">
        <f ca="1">COUNTIFS(Table2[Level of Review Required],"*"&amp;$AC$51&amp;"*",Table2[Date Notified (Adjusted)],"&gt;="&amp;R$26,Table2[Date Notified (Adjusted)],"&lt;"&amp;S$26,Table2[Date Review Started],"",Table2[Calculated Location],"*"&amp;$D60&amp;"*")/COUNTIFS(Table2[Level of Review Required],"*"&amp;$AC$51&amp;"*",Table2[Date Notified (Adjusted)],"&gt;="&amp;R$26,Table2[Date Notified (Adjusted)],"&lt;"&amp;S$26,Table2[Calculated Location],"*"&amp;$D60&amp;"*")</f>
        <v>#DIV/0!</v>
      </c>
      <c r="S60" s="160" t="e">
        <f ca="1">COUNTIFS(Table2[Level of Review Required],"*"&amp;$AC$51&amp;"*",Table2[Date Notified (Adjusted)],"&gt;="&amp;S$26,Table2[Date Notified (Adjusted)],"&lt;"&amp;T$26,Table2[Date Review Started],"",Table2[Calculated Location],"*"&amp;$D60&amp;"*")/COUNTIFS(Table2[Level of Review Required],"*"&amp;$AC$51&amp;"*",Table2[Date Notified (Adjusted)],"&gt;="&amp;S$26,Table2[Date Notified (Adjusted)],"&lt;"&amp;T$26,Table2[Calculated Location],"*"&amp;$D60&amp;"*")</f>
        <v>#DIV/0!</v>
      </c>
      <c r="T60" s="160" t="e">
        <f ca="1">COUNTIFS(Table2[Level of Review Required],"*"&amp;$AC$51&amp;"*",Table2[Date Notified (Adjusted)],"&gt;="&amp;T$26,Table2[Date Notified (Adjusted)],"&lt;"&amp;U$26,Table2[Date Review Started],"",Table2[Calculated Location],"*"&amp;$D60&amp;"*")/COUNTIFS(Table2[Level of Review Required],"*"&amp;$AC$51&amp;"*",Table2[Date Notified (Adjusted)],"&gt;="&amp;T$26,Table2[Date Notified (Adjusted)],"&lt;"&amp;U$26,Table2[Calculated Location],"*"&amp;$D60&amp;"*")</f>
        <v>#DIV/0!</v>
      </c>
      <c r="U60" s="157"/>
      <c r="V60" s="157"/>
      <c r="W60" s="226">
        <f ca="1">COUNTIFS(Table2[Level of Review Required],"*"&amp;$AC$51&amp;"*",Table2[Date Notified (Adjusted)],"&gt;="&amp;E$26,Table2[Date Notified (Adjusted)],"&lt;"&amp;U$26,Table2[Calculated Location],"*"&amp;$D60&amp;"*",Table2[Date Review Started],"")</f>
        <v>0</v>
      </c>
      <c r="X60" s="227" t="e">
        <f t="shared" ref="X60:X69" ca="1" si="10">W60/Y60</f>
        <v>#DIV/0!</v>
      </c>
      <c r="Y60" s="236">
        <f ca="1">COUNTIFS(Table2[Level of Review Required],"*"&amp;$AC$51&amp;"*",Table2[Date Notified (Adjusted)],"&gt;="&amp;E$26,Table2[Date Notified (Adjusted)],"&lt;"&amp;U$26,Table2[Calculated Location],"*"&amp;$D60&amp;"*")</f>
        <v>0</v>
      </c>
    </row>
    <row r="61" spans="2:29" x14ac:dyDescent="0.25">
      <c r="B61" s="222" t="s">
        <v>106</v>
      </c>
      <c r="C61" s="161"/>
      <c r="D61" s="162" t="s">
        <v>125</v>
      </c>
      <c r="E61" s="163" t="e">
        <f ca="1">COUNTIFS(Table2[Level of Review Required],"*"&amp;$AC$51&amp;"*",Table2[Date Notified (Adjusted)],"&gt;="&amp;E$26,Table2[Date Notified (Adjusted)],"&lt;"&amp;F$26,Table2[Date Review Started],"",Table2[Calculated Location],"*"&amp;$D61&amp;"*")/COUNTIFS(Table2[Level of Review Required],"*"&amp;$AC$51&amp;"*",Table2[Date Notified (Adjusted)],"&gt;="&amp;E$26,Table2[Date Notified (Adjusted)],"&lt;"&amp;F$26,Table2[Calculated Location],"*"&amp;$D61&amp;"*")</f>
        <v>#DIV/0!</v>
      </c>
      <c r="F61" s="164" t="e">
        <f ca="1">COUNTIFS(Table2[Level of Review Required],"*"&amp;$AC$51&amp;"*",Table2[Date Notified (Adjusted)],"&gt;="&amp;F$26,Table2[Date Notified (Adjusted)],"&lt;"&amp;G$26,Table2[Date Review Started],"",Table2[Calculated Location],"*"&amp;$D61&amp;"*")/COUNTIFS(Table2[Level of Review Required],"*"&amp;$AC$51&amp;"*",Table2[Date Notified (Adjusted)],"&gt;="&amp;F$26,Table2[Date Notified (Adjusted)],"&lt;"&amp;G$26,Table2[Calculated Location],"*"&amp;$D61&amp;"*")</f>
        <v>#DIV/0!</v>
      </c>
      <c r="G61" s="164" t="e">
        <f ca="1">COUNTIFS(Table2[Level of Review Required],"*"&amp;$AC$51&amp;"*",Table2[Date Notified (Adjusted)],"&gt;="&amp;G$26,Table2[Date Notified (Adjusted)],"&lt;"&amp;H$26,Table2[Date Review Started],"",Table2[Calculated Location],"*"&amp;$D61&amp;"*")/COUNTIFS(Table2[Level of Review Required],"*"&amp;$AC$51&amp;"*",Table2[Date Notified (Adjusted)],"&gt;="&amp;G$26,Table2[Date Notified (Adjusted)],"&lt;"&amp;H$26,Table2[Calculated Location],"*"&amp;$D61&amp;"*")</f>
        <v>#DIV/0!</v>
      </c>
      <c r="H61" s="164" t="e">
        <f ca="1">COUNTIFS(Table2[Level of Review Required],"*"&amp;$AC$51&amp;"*",Table2[Date Notified (Adjusted)],"&gt;="&amp;H$26,Table2[Date Notified (Adjusted)],"&lt;"&amp;I$26,Table2[Date Review Started],"",Table2[Calculated Location],"*"&amp;$D61&amp;"*")/COUNTIFS(Table2[Level of Review Required],"*"&amp;$AC$51&amp;"*",Table2[Date Notified (Adjusted)],"&gt;="&amp;H$26,Table2[Date Notified (Adjusted)],"&lt;"&amp;I$26,Table2[Calculated Location],"*"&amp;$D61&amp;"*")</f>
        <v>#DIV/0!</v>
      </c>
      <c r="I61" s="164" t="e">
        <f ca="1">COUNTIFS(Table2[Level of Review Required],"*"&amp;$AC$51&amp;"*",Table2[Date Notified (Adjusted)],"&gt;="&amp;I$26,Table2[Date Notified (Adjusted)],"&lt;"&amp;J$26,Table2[Date Review Started],"",Table2[Calculated Location],"*"&amp;$D61&amp;"*")/COUNTIFS(Table2[Level of Review Required],"*"&amp;$AC$51&amp;"*",Table2[Date Notified (Adjusted)],"&gt;="&amp;I$26,Table2[Date Notified (Adjusted)],"&lt;"&amp;J$26,Table2[Calculated Location],"*"&amp;$D61&amp;"*")</f>
        <v>#DIV/0!</v>
      </c>
      <c r="J61" s="164" t="e">
        <f ca="1">COUNTIFS(Table2[Level of Review Required],"*"&amp;$AC$51&amp;"*",Table2[Date Notified (Adjusted)],"&gt;="&amp;J$26,Table2[Date Notified (Adjusted)],"&lt;"&amp;K$26,Table2[Date Review Started],"",Table2[Calculated Location],"*"&amp;$D61&amp;"*")/COUNTIFS(Table2[Level of Review Required],"*"&amp;$AC$51&amp;"*",Table2[Date Notified (Adjusted)],"&gt;="&amp;J$26,Table2[Date Notified (Adjusted)],"&lt;"&amp;K$26,Table2[Calculated Location],"*"&amp;$D61&amp;"*")</f>
        <v>#DIV/0!</v>
      </c>
      <c r="K61" s="164" t="e">
        <f ca="1">COUNTIFS(Table2[Level of Review Required],"*"&amp;$AC$51&amp;"*",Table2[Date Notified (Adjusted)],"&gt;="&amp;K$26,Table2[Date Notified (Adjusted)],"&lt;"&amp;L$26,Table2[Date Review Started],"",Table2[Calculated Location],"*"&amp;$D61&amp;"*")/COUNTIFS(Table2[Level of Review Required],"*"&amp;$AC$51&amp;"*",Table2[Date Notified (Adjusted)],"&gt;="&amp;K$26,Table2[Date Notified (Adjusted)],"&lt;"&amp;L$26,Table2[Calculated Location],"*"&amp;$D61&amp;"*")</f>
        <v>#DIV/0!</v>
      </c>
      <c r="L61" s="164" t="e">
        <f ca="1">COUNTIFS(Table2[Level of Review Required],"*"&amp;$AC$51&amp;"*",Table2[Date Notified (Adjusted)],"&gt;="&amp;L$26,Table2[Date Notified (Adjusted)],"&lt;"&amp;M$26,Table2[Date Review Started],"",Table2[Calculated Location],"*"&amp;$D61&amp;"*")/COUNTIFS(Table2[Level of Review Required],"*"&amp;$AC$51&amp;"*",Table2[Date Notified (Adjusted)],"&gt;="&amp;L$26,Table2[Date Notified (Adjusted)],"&lt;"&amp;M$26,Table2[Calculated Location],"*"&amp;$D61&amp;"*")</f>
        <v>#DIV/0!</v>
      </c>
      <c r="M61" s="164" t="e">
        <f ca="1">COUNTIFS(Table2[Level of Review Required],"*"&amp;$AC$51&amp;"*",Table2[Date Notified (Adjusted)],"&gt;="&amp;M$26,Table2[Date Notified (Adjusted)],"&lt;"&amp;N$26,Table2[Date Review Started],"",Table2[Calculated Location],"*"&amp;$D61&amp;"*")/COUNTIFS(Table2[Level of Review Required],"*"&amp;$AC$51&amp;"*",Table2[Date Notified (Adjusted)],"&gt;="&amp;M$26,Table2[Date Notified (Adjusted)],"&lt;"&amp;N$26,Table2[Calculated Location],"*"&amp;$D61&amp;"*")</f>
        <v>#DIV/0!</v>
      </c>
      <c r="N61" s="164" t="e">
        <f ca="1">COUNTIFS(Table2[Level of Review Required],"*"&amp;$AC$51&amp;"*",Table2[Date Notified (Adjusted)],"&gt;="&amp;N$26,Table2[Date Notified (Adjusted)],"&lt;"&amp;O$26,Table2[Date Review Started],"",Table2[Calculated Location],"*"&amp;$D61&amp;"*")/COUNTIFS(Table2[Level of Review Required],"*"&amp;$AC$51&amp;"*",Table2[Date Notified (Adjusted)],"&gt;="&amp;N$26,Table2[Date Notified (Adjusted)],"&lt;"&amp;O$26,Table2[Calculated Location],"*"&amp;$D61&amp;"*")</f>
        <v>#DIV/0!</v>
      </c>
      <c r="O61" s="164" t="e">
        <f ca="1">COUNTIFS(Table2[Level of Review Required],"*"&amp;$AC$51&amp;"*",Table2[Date Notified (Adjusted)],"&gt;="&amp;O$26,Table2[Date Notified (Adjusted)],"&lt;"&amp;P$26,Table2[Date Review Started],"",Table2[Calculated Location],"*"&amp;$D61&amp;"*")/COUNTIFS(Table2[Level of Review Required],"*"&amp;$AC$51&amp;"*",Table2[Date Notified (Adjusted)],"&gt;="&amp;O$26,Table2[Date Notified (Adjusted)],"&lt;"&amp;P$26,Table2[Calculated Location],"*"&amp;$D61&amp;"*")</f>
        <v>#DIV/0!</v>
      </c>
      <c r="P61" s="164" t="e">
        <f ca="1">COUNTIFS(Table2[Level of Review Required],"*"&amp;$AC$51&amp;"*",Table2[Date Notified (Adjusted)],"&gt;="&amp;P$26,Table2[Date Notified (Adjusted)],"&lt;"&amp;Q$26,Table2[Date Review Started],"",Table2[Calculated Location],"*"&amp;$D61&amp;"*")/COUNTIFS(Table2[Level of Review Required],"*"&amp;$AC$51&amp;"*",Table2[Date Notified (Adjusted)],"&gt;="&amp;P$26,Table2[Date Notified (Adjusted)],"&lt;"&amp;Q$26,Table2[Calculated Location],"*"&amp;$D61&amp;"*")</f>
        <v>#DIV/0!</v>
      </c>
      <c r="Q61" s="164" t="e">
        <f ca="1">COUNTIFS(Table2[Level of Review Required],"*"&amp;$AC$51&amp;"*",Table2[Date Notified (Adjusted)],"&gt;="&amp;Q$26,Table2[Date Notified (Adjusted)],"&lt;"&amp;R$26,Table2[Date Review Started],"",Table2[Calculated Location],"*"&amp;$D61&amp;"*")/COUNTIFS(Table2[Level of Review Required],"*"&amp;$AC$51&amp;"*",Table2[Date Notified (Adjusted)],"&gt;="&amp;Q$26,Table2[Date Notified (Adjusted)],"&lt;"&amp;R$26,Table2[Calculated Location],"*"&amp;$D61&amp;"*")</f>
        <v>#DIV/0!</v>
      </c>
      <c r="R61" s="164" t="e">
        <f ca="1">COUNTIFS(Table2[Level of Review Required],"*"&amp;$AC$51&amp;"*",Table2[Date Notified (Adjusted)],"&gt;="&amp;R$26,Table2[Date Notified (Adjusted)],"&lt;"&amp;S$26,Table2[Date Review Started],"",Table2[Calculated Location],"*"&amp;$D61&amp;"*")/COUNTIFS(Table2[Level of Review Required],"*"&amp;$AC$51&amp;"*",Table2[Date Notified (Adjusted)],"&gt;="&amp;R$26,Table2[Date Notified (Adjusted)],"&lt;"&amp;S$26,Table2[Calculated Location],"*"&amp;$D61&amp;"*")</f>
        <v>#DIV/0!</v>
      </c>
      <c r="S61" s="164" t="e">
        <f ca="1">COUNTIFS(Table2[Level of Review Required],"*"&amp;$AC$51&amp;"*",Table2[Date Notified (Adjusted)],"&gt;="&amp;S$26,Table2[Date Notified (Adjusted)],"&lt;"&amp;T$26,Table2[Date Review Started],"",Table2[Calculated Location],"*"&amp;$D61&amp;"*")/COUNTIFS(Table2[Level of Review Required],"*"&amp;$AC$51&amp;"*",Table2[Date Notified (Adjusted)],"&gt;="&amp;S$26,Table2[Date Notified (Adjusted)],"&lt;"&amp;T$26,Table2[Calculated Location],"*"&amp;$D61&amp;"*")</f>
        <v>#DIV/0!</v>
      </c>
      <c r="T61" s="164" t="e">
        <f ca="1">COUNTIFS(Table2[Level of Review Required],"*"&amp;$AC$51&amp;"*",Table2[Date Notified (Adjusted)],"&gt;="&amp;T$26,Table2[Date Notified (Adjusted)],"&lt;"&amp;U$26,Table2[Date Review Started],"",Table2[Calculated Location],"*"&amp;$D61&amp;"*")/COUNTIFS(Table2[Level of Review Required],"*"&amp;$AC$51&amp;"*",Table2[Date Notified (Adjusted)],"&gt;="&amp;T$26,Table2[Date Notified (Adjusted)],"&lt;"&amp;U$26,Table2[Calculated Location],"*"&amp;$D61&amp;"*")</f>
        <v>#DIV/0!</v>
      </c>
      <c r="U61" s="161"/>
      <c r="V61" s="161"/>
      <c r="W61" s="228">
        <f ca="1">COUNTIFS(Table2[Level of Review Required],"*"&amp;$AC$51&amp;"*",Table2[Date Notified (Adjusted)],"&gt;="&amp;E$26,Table2[Date Notified (Adjusted)],"&lt;"&amp;U$26,Table2[Calculated Location],"*"&amp;$D61&amp;"*",Table2[Date Review Started],"")</f>
        <v>0</v>
      </c>
      <c r="X61" s="229" t="e">
        <f t="shared" ca="1" si="10"/>
        <v>#DIV/0!</v>
      </c>
      <c r="Y61" s="237">
        <f ca="1">COUNTIFS(Table2[Level of Review Required],"*"&amp;$AC$51&amp;"*",Table2[Date Notified (Adjusted)],"&gt;="&amp;E$26,Table2[Date Notified (Adjusted)],"&lt;"&amp;U$26,Table2[Calculated Location],"*"&amp;$D61&amp;"*")</f>
        <v>0</v>
      </c>
    </row>
    <row r="62" spans="2:29" x14ac:dyDescent="0.25">
      <c r="B62" s="222" t="s">
        <v>107</v>
      </c>
      <c r="C62" s="161"/>
      <c r="D62" s="162" t="s">
        <v>126</v>
      </c>
      <c r="E62" s="163" t="e">
        <f ca="1">COUNTIFS(Table2[Level of Review Required],"*"&amp;$AC$51&amp;"*",Table2[Date Notified (Adjusted)],"&gt;="&amp;E$26,Table2[Date Notified (Adjusted)],"&lt;"&amp;F$26,Table2[Date Review Started],"",Table2[Calculated Location],"*"&amp;$D62&amp;"*")/COUNTIFS(Table2[Level of Review Required],"*"&amp;$AC$51&amp;"*",Table2[Date Notified (Adjusted)],"&gt;="&amp;E$26,Table2[Date Notified (Adjusted)],"&lt;"&amp;F$26,Table2[Calculated Location],"*"&amp;$D62&amp;"*")</f>
        <v>#DIV/0!</v>
      </c>
      <c r="F62" s="164" t="e">
        <f ca="1">COUNTIFS(Table2[Level of Review Required],"*"&amp;$AC$51&amp;"*",Table2[Date Notified (Adjusted)],"&gt;="&amp;F$26,Table2[Date Notified (Adjusted)],"&lt;"&amp;G$26,Table2[Date Review Started],"",Table2[Calculated Location],"*"&amp;$D62&amp;"*")/COUNTIFS(Table2[Level of Review Required],"*"&amp;$AC$51&amp;"*",Table2[Date Notified (Adjusted)],"&gt;="&amp;F$26,Table2[Date Notified (Adjusted)],"&lt;"&amp;G$26,Table2[Calculated Location],"*"&amp;$D62&amp;"*")</f>
        <v>#DIV/0!</v>
      </c>
      <c r="G62" s="164" t="e">
        <f ca="1">COUNTIFS(Table2[Level of Review Required],"*"&amp;$AC$51&amp;"*",Table2[Date Notified (Adjusted)],"&gt;="&amp;G$26,Table2[Date Notified (Adjusted)],"&lt;"&amp;H$26,Table2[Date Review Started],"",Table2[Calculated Location],"*"&amp;$D62&amp;"*")/COUNTIFS(Table2[Level of Review Required],"*"&amp;$AC$51&amp;"*",Table2[Date Notified (Adjusted)],"&gt;="&amp;G$26,Table2[Date Notified (Adjusted)],"&lt;"&amp;H$26,Table2[Calculated Location],"*"&amp;$D62&amp;"*")</f>
        <v>#DIV/0!</v>
      </c>
      <c r="H62" s="164" t="e">
        <f ca="1">COUNTIFS(Table2[Level of Review Required],"*"&amp;$AC$51&amp;"*",Table2[Date Notified (Adjusted)],"&gt;="&amp;H$26,Table2[Date Notified (Adjusted)],"&lt;"&amp;I$26,Table2[Date Review Started],"",Table2[Calculated Location],"*"&amp;$D62&amp;"*")/COUNTIFS(Table2[Level of Review Required],"*"&amp;$AC$51&amp;"*",Table2[Date Notified (Adjusted)],"&gt;="&amp;H$26,Table2[Date Notified (Adjusted)],"&lt;"&amp;I$26,Table2[Calculated Location],"*"&amp;$D62&amp;"*")</f>
        <v>#DIV/0!</v>
      </c>
      <c r="I62" s="164" t="e">
        <f ca="1">COUNTIFS(Table2[Level of Review Required],"*"&amp;$AC$51&amp;"*",Table2[Date Notified (Adjusted)],"&gt;="&amp;I$26,Table2[Date Notified (Adjusted)],"&lt;"&amp;J$26,Table2[Date Review Started],"",Table2[Calculated Location],"*"&amp;$D62&amp;"*")/COUNTIFS(Table2[Level of Review Required],"*"&amp;$AC$51&amp;"*",Table2[Date Notified (Adjusted)],"&gt;="&amp;I$26,Table2[Date Notified (Adjusted)],"&lt;"&amp;J$26,Table2[Calculated Location],"*"&amp;$D62&amp;"*")</f>
        <v>#DIV/0!</v>
      </c>
      <c r="J62" s="164" t="e">
        <f ca="1">COUNTIFS(Table2[Level of Review Required],"*"&amp;$AC$51&amp;"*",Table2[Date Notified (Adjusted)],"&gt;="&amp;J$26,Table2[Date Notified (Adjusted)],"&lt;"&amp;K$26,Table2[Date Review Started],"",Table2[Calculated Location],"*"&amp;$D62&amp;"*")/COUNTIFS(Table2[Level of Review Required],"*"&amp;$AC$51&amp;"*",Table2[Date Notified (Adjusted)],"&gt;="&amp;J$26,Table2[Date Notified (Adjusted)],"&lt;"&amp;K$26,Table2[Calculated Location],"*"&amp;$D62&amp;"*")</f>
        <v>#DIV/0!</v>
      </c>
      <c r="K62" s="164" t="e">
        <f ca="1">COUNTIFS(Table2[Level of Review Required],"*"&amp;$AC$51&amp;"*",Table2[Date Notified (Adjusted)],"&gt;="&amp;K$26,Table2[Date Notified (Adjusted)],"&lt;"&amp;L$26,Table2[Date Review Started],"",Table2[Calculated Location],"*"&amp;$D62&amp;"*")/COUNTIFS(Table2[Level of Review Required],"*"&amp;$AC$51&amp;"*",Table2[Date Notified (Adjusted)],"&gt;="&amp;K$26,Table2[Date Notified (Adjusted)],"&lt;"&amp;L$26,Table2[Calculated Location],"*"&amp;$D62&amp;"*")</f>
        <v>#DIV/0!</v>
      </c>
      <c r="L62" s="164" t="e">
        <f ca="1">COUNTIFS(Table2[Level of Review Required],"*"&amp;$AC$51&amp;"*",Table2[Date Notified (Adjusted)],"&gt;="&amp;L$26,Table2[Date Notified (Adjusted)],"&lt;"&amp;M$26,Table2[Date Review Started],"",Table2[Calculated Location],"*"&amp;$D62&amp;"*")/COUNTIFS(Table2[Level of Review Required],"*"&amp;$AC$51&amp;"*",Table2[Date Notified (Adjusted)],"&gt;="&amp;L$26,Table2[Date Notified (Adjusted)],"&lt;"&amp;M$26,Table2[Calculated Location],"*"&amp;$D62&amp;"*")</f>
        <v>#DIV/0!</v>
      </c>
      <c r="M62" s="164" t="e">
        <f ca="1">COUNTIFS(Table2[Level of Review Required],"*"&amp;$AC$51&amp;"*",Table2[Date Notified (Adjusted)],"&gt;="&amp;M$26,Table2[Date Notified (Adjusted)],"&lt;"&amp;N$26,Table2[Date Review Started],"",Table2[Calculated Location],"*"&amp;$D62&amp;"*")/COUNTIFS(Table2[Level of Review Required],"*"&amp;$AC$51&amp;"*",Table2[Date Notified (Adjusted)],"&gt;="&amp;M$26,Table2[Date Notified (Adjusted)],"&lt;"&amp;N$26,Table2[Calculated Location],"*"&amp;$D62&amp;"*")</f>
        <v>#DIV/0!</v>
      </c>
      <c r="N62" s="164" t="e">
        <f ca="1">COUNTIFS(Table2[Level of Review Required],"*"&amp;$AC$51&amp;"*",Table2[Date Notified (Adjusted)],"&gt;="&amp;N$26,Table2[Date Notified (Adjusted)],"&lt;"&amp;O$26,Table2[Date Review Started],"",Table2[Calculated Location],"*"&amp;$D62&amp;"*")/COUNTIFS(Table2[Level of Review Required],"*"&amp;$AC$51&amp;"*",Table2[Date Notified (Adjusted)],"&gt;="&amp;N$26,Table2[Date Notified (Adjusted)],"&lt;"&amp;O$26,Table2[Calculated Location],"*"&amp;$D62&amp;"*")</f>
        <v>#DIV/0!</v>
      </c>
      <c r="O62" s="164" t="e">
        <f ca="1">COUNTIFS(Table2[Level of Review Required],"*"&amp;$AC$51&amp;"*",Table2[Date Notified (Adjusted)],"&gt;="&amp;O$26,Table2[Date Notified (Adjusted)],"&lt;"&amp;P$26,Table2[Date Review Started],"",Table2[Calculated Location],"*"&amp;$D62&amp;"*")/COUNTIFS(Table2[Level of Review Required],"*"&amp;$AC$51&amp;"*",Table2[Date Notified (Adjusted)],"&gt;="&amp;O$26,Table2[Date Notified (Adjusted)],"&lt;"&amp;P$26,Table2[Calculated Location],"*"&amp;$D62&amp;"*")</f>
        <v>#DIV/0!</v>
      </c>
      <c r="P62" s="164" t="e">
        <f ca="1">COUNTIFS(Table2[Level of Review Required],"*"&amp;$AC$51&amp;"*",Table2[Date Notified (Adjusted)],"&gt;="&amp;P$26,Table2[Date Notified (Adjusted)],"&lt;"&amp;Q$26,Table2[Date Review Started],"",Table2[Calculated Location],"*"&amp;$D62&amp;"*")/COUNTIFS(Table2[Level of Review Required],"*"&amp;$AC$51&amp;"*",Table2[Date Notified (Adjusted)],"&gt;="&amp;P$26,Table2[Date Notified (Adjusted)],"&lt;"&amp;Q$26,Table2[Calculated Location],"*"&amp;$D62&amp;"*")</f>
        <v>#DIV/0!</v>
      </c>
      <c r="Q62" s="164" t="e">
        <f ca="1">COUNTIFS(Table2[Level of Review Required],"*"&amp;$AC$51&amp;"*",Table2[Date Notified (Adjusted)],"&gt;="&amp;Q$26,Table2[Date Notified (Adjusted)],"&lt;"&amp;R$26,Table2[Date Review Started],"",Table2[Calculated Location],"*"&amp;$D62&amp;"*")/COUNTIFS(Table2[Level of Review Required],"*"&amp;$AC$51&amp;"*",Table2[Date Notified (Adjusted)],"&gt;="&amp;Q$26,Table2[Date Notified (Adjusted)],"&lt;"&amp;R$26,Table2[Calculated Location],"*"&amp;$D62&amp;"*")</f>
        <v>#DIV/0!</v>
      </c>
      <c r="R62" s="164" t="e">
        <f ca="1">COUNTIFS(Table2[Level of Review Required],"*"&amp;$AC$51&amp;"*",Table2[Date Notified (Adjusted)],"&gt;="&amp;R$26,Table2[Date Notified (Adjusted)],"&lt;"&amp;S$26,Table2[Date Review Started],"",Table2[Calculated Location],"*"&amp;$D62&amp;"*")/COUNTIFS(Table2[Level of Review Required],"*"&amp;$AC$51&amp;"*",Table2[Date Notified (Adjusted)],"&gt;="&amp;R$26,Table2[Date Notified (Adjusted)],"&lt;"&amp;S$26,Table2[Calculated Location],"*"&amp;$D62&amp;"*")</f>
        <v>#DIV/0!</v>
      </c>
      <c r="S62" s="164" t="e">
        <f ca="1">COUNTIFS(Table2[Level of Review Required],"*"&amp;$AC$51&amp;"*",Table2[Date Notified (Adjusted)],"&gt;="&amp;S$26,Table2[Date Notified (Adjusted)],"&lt;"&amp;T$26,Table2[Date Review Started],"",Table2[Calculated Location],"*"&amp;$D62&amp;"*")/COUNTIFS(Table2[Level of Review Required],"*"&amp;$AC$51&amp;"*",Table2[Date Notified (Adjusted)],"&gt;="&amp;S$26,Table2[Date Notified (Adjusted)],"&lt;"&amp;T$26,Table2[Calculated Location],"*"&amp;$D62&amp;"*")</f>
        <v>#DIV/0!</v>
      </c>
      <c r="T62" s="164" t="e">
        <f ca="1">COUNTIFS(Table2[Level of Review Required],"*"&amp;$AC$51&amp;"*",Table2[Date Notified (Adjusted)],"&gt;="&amp;T$26,Table2[Date Notified (Adjusted)],"&lt;"&amp;U$26,Table2[Date Review Started],"",Table2[Calculated Location],"*"&amp;$D62&amp;"*")/COUNTIFS(Table2[Level of Review Required],"*"&amp;$AC$51&amp;"*",Table2[Date Notified (Adjusted)],"&gt;="&amp;T$26,Table2[Date Notified (Adjusted)],"&lt;"&amp;U$26,Table2[Calculated Location],"*"&amp;$D62&amp;"*")</f>
        <v>#DIV/0!</v>
      </c>
      <c r="U62" s="161"/>
      <c r="V62" s="161"/>
      <c r="W62" s="228">
        <f ca="1">COUNTIFS(Table2[Level of Review Required],"*"&amp;$AC$51&amp;"*",Table2[Date Notified (Adjusted)],"&gt;="&amp;E$26,Table2[Date Notified (Adjusted)],"&lt;"&amp;U$26,Table2[Calculated Location],"*"&amp;$D62&amp;"*",Table2[Date Review Started],"")</f>
        <v>0</v>
      </c>
      <c r="X62" s="229" t="e">
        <f t="shared" ca="1" si="10"/>
        <v>#DIV/0!</v>
      </c>
      <c r="Y62" s="237">
        <f ca="1">COUNTIFS(Table2[Level of Review Required],"*"&amp;$AC$51&amp;"*",Table2[Date Notified (Adjusted)],"&gt;="&amp;E$26,Table2[Date Notified (Adjusted)],"&lt;"&amp;U$26,Table2[Calculated Location],"*"&amp;$D62&amp;"*")</f>
        <v>0</v>
      </c>
    </row>
    <row r="63" spans="2:29" x14ac:dyDescent="0.25">
      <c r="B63" s="222" t="s">
        <v>108</v>
      </c>
      <c r="C63" s="161"/>
      <c r="D63" s="162" t="s">
        <v>127</v>
      </c>
      <c r="E63" s="163" t="e">
        <f ca="1">COUNTIFS(Table2[Level of Review Required],"*"&amp;$AC$51&amp;"*",Table2[Date Notified (Adjusted)],"&gt;="&amp;E$26,Table2[Date Notified (Adjusted)],"&lt;"&amp;F$26,Table2[Date Review Started],"",Table2[Calculated Location],"*"&amp;$D63&amp;"*")/COUNTIFS(Table2[Level of Review Required],"*"&amp;$AC$51&amp;"*",Table2[Date Notified (Adjusted)],"&gt;="&amp;E$26,Table2[Date Notified (Adjusted)],"&lt;"&amp;F$26,Table2[Calculated Location],"*"&amp;$D63&amp;"*")</f>
        <v>#DIV/0!</v>
      </c>
      <c r="F63" s="164" t="e">
        <f ca="1">COUNTIFS(Table2[Level of Review Required],"*"&amp;$AC$51&amp;"*",Table2[Date Notified (Adjusted)],"&gt;="&amp;F$26,Table2[Date Notified (Adjusted)],"&lt;"&amp;G$26,Table2[Date Review Started],"",Table2[Calculated Location],"*"&amp;$D63&amp;"*")/COUNTIFS(Table2[Level of Review Required],"*"&amp;$AC$51&amp;"*",Table2[Date Notified (Adjusted)],"&gt;="&amp;F$26,Table2[Date Notified (Adjusted)],"&lt;"&amp;G$26,Table2[Calculated Location],"*"&amp;$D63&amp;"*")</f>
        <v>#DIV/0!</v>
      </c>
      <c r="G63" s="164" t="e">
        <f ca="1">COUNTIFS(Table2[Level of Review Required],"*"&amp;$AC$51&amp;"*",Table2[Date Notified (Adjusted)],"&gt;="&amp;G$26,Table2[Date Notified (Adjusted)],"&lt;"&amp;H$26,Table2[Date Review Started],"",Table2[Calculated Location],"*"&amp;$D63&amp;"*")/COUNTIFS(Table2[Level of Review Required],"*"&amp;$AC$51&amp;"*",Table2[Date Notified (Adjusted)],"&gt;="&amp;G$26,Table2[Date Notified (Adjusted)],"&lt;"&amp;H$26,Table2[Calculated Location],"*"&amp;$D63&amp;"*")</f>
        <v>#DIV/0!</v>
      </c>
      <c r="H63" s="164" t="e">
        <f ca="1">COUNTIFS(Table2[Level of Review Required],"*"&amp;$AC$51&amp;"*",Table2[Date Notified (Adjusted)],"&gt;="&amp;H$26,Table2[Date Notified (Adjusted)],"&lt;"&amp;I$26,Table2[Date Review Started],"",Table2[Calculated Location],"*"&amp;$D63&amp;"*")/COUNTIFS(Table2[Level of Review Required],"*"&amp;$AC$51&amp;"*",Table2[Date Notified (Adjusted)],"&gt;="&amp;H$26,Table2[Date Notified (Adjusted)],"&lt;"&amp;I$26,Table2[Calculated Location],"*"&amp;$D63&amp;"*")</f>
        <v>#DIV/0!</v>
      </c>
      <c r="I63" s="164" t="e">
        <f ca="1">COUNTIFS(Table2[Level of Review Required],"*"&amp;$AC$51&amp;"*",Table2[Date Notified (Adjusted)],"&gt;="&amp;I$26,Table2[Date Notified (Adjusted)],"&lt;"&amp;J$26,Table2[Date Review Started],"",Table2[Calculated Location],"*"&amp;$D63&amp;"*")/COUNTIFS(Table2[Level of Review Required],"*"&amp;$AC$51&amp;"*",Table2[Date Notified (Adjusted)],"&gt;="&amp;I$26,Table2[Date Notified (Adjusted)],"&lt;"&amp;J$26,Table2[Calculated Location],"*"&amp;$D63&amp;"*")</f>
        <v>#DIV/0!</v>
      </c>
      <c r="J63" s="164" t="e">
        <f ca="1">COUNTIFS(Table2[Level of Review Required],"*"&amp;$AC$51&amp;"*",Table2[Date Notified (Adjusted)],"&gt;="&amp;J$26,Table2[Date Notified (Adjusted)],"&lt;"&amp;K$26,Table2[Date Review Started],"",Table2[Calculated Location],"*"&amp;$D63&amp;"*")/COUNTIFS(Table2[Level of Review Required],"*"&amp;$AC$51&amp;"*",Table2[Date Notified (Adjusted)],"&gt;="&amp;J$26,Table2[Date Notified (Adjusted)],"&lt;"&amp;K$26,Table2[Calculated Location],"*"&amp;$D63&amp;"*")</f>
        <v>#DIV/0!</v>
      </c>
      <c r="K63" s="164" t="e">
        <f ca="1">COUNTIFS(Table2[Level of Review Required],"*"&amp;$AC$51&amp;"*",Table2[Date Notified (Adjusted)],"&gt;="&amp;K$26,Table2[Date Notified (Adjusted)],"&lt;"&amp;L$26,Table2[Date Review Started],"",Table2[Calculated Location],"*"&amp;$D63&amp;"*")/COUNTIFS(Table2[Level of Review Required],"*"&amp;$AC$51&amp;"*",Table2[Date Notified (Adjusted)],"&gt;="&amp;K$26,Table2[Date Notified (Adjusted)],"&lt;"&amp;L$26,Table2[Calculated Location],"*"&amp;$D63&amp;"*")</f>
        <v>#DIV/0!</v>
      </c>
      <c r="L63" s="164" t="e">
        <f ca="1">COUNTIFS(Table2[Level of Review Required],"*"&amp;$AC$51&amp;"*",Table2[Date Notified (Adjusted)],"&gt;="&amp;L$26,Table2[Date Notified (Adjusted)],"&lt;"&amp;M$26,Table2[Date Review Started],"",Table2[Calculated Location],"*"&amp;$D63&amp;"*")/COUNTIFS(Table2[Level of Review Required],"*"&amp;$AC$51&amp;"*",Table2[Date Notified (Adjusted)],"&gt;="&amp;L$26,Table2[Date Notified (Adjusted)],"&lt;"&amp;M$26,Table2[Calculated Location],"*"&amp;$D63&amp;"*")</f>
        <v>#DIV/0!</v>
      </c>
      <c r="M63" s="164" t="e">
        <f ca="1">COUNTIFS(Table2[Level of Review Required],"*"&amp;$AC$51&amp;"*",Table2[Date Notified (Adjusted)],"&gt;="&amp;M$26,Table2[Date Notified (Adjusted)],"&lt;"&amp;N$26,Table2[Date Review Started],"",Table2[Calculated Location],"*"&amp;$D63&amp;"*")/COUNTIFS(Table2[Level of Review Required],"*"&amp;$AC$51&amp;"*",Table2[Date Notified (Adjusted)],"&gt;="&amp;M$26,Table2[Date Notified (Adjusted)],"&lt;"&amp;N$26,Table2[Calculated Location],"*"&amp;$D63&amp;"*")</f>
        <v>#DIV/0!</v>
      </c>
      <c r="N63" s="164" t="e">
        <f ca="1">COUNTIFS(Table2[Level of Review Required],"*"&amp;$AC$51&amp;"*",Table2[Date Notified (Adjusted)],"&gt;="&amp;N$26,Table2[Date Notified (Adjusted)],"&lt;"&amp;O$26,Table2[Date Review Started],"",Table2[Calculated Location],"*"&amp;$D63&amp;"*")/COUNTIFS(Table2[Level of Review Required],"*"&amp;$AC$51&amp;"*",Table2[Date Notified (Adjusted)],"&gt;="&amp;N$26,Table2[Date Notified (Adjusted)],"&lt;"&amp;O$26,Table2[Calculated Location],"*"&amp;$D63&amp;"*")</f>
        <v>#DIV/0!</v>
      </c>
      <c r="O63" s="164" t="e">
        <f ca="1">COUNTIFS(Table2[Level of Review Required],"*"&amp;$AC$51&amp;"*",Table2[Date Notified (Adjusted)],"&gt;="&amp;O$26,Table2[Date Notified (Adjusted)],"&lt;"&amp;P$26,Table2[Date Review Started],"",Table2[Calculated Location],"*"&amp;$D63&amp;"*")/COUNTIFS(Table2[Level of Review Required],"*"&amp;$AC$51&amp;"*",Table2[Date Notified (Adjusted)],"&gt;="&amp;O$26,Table2[Date Notified (Adjusted)],"&lt;"&amp;P$26,Table2[Calculated Location],"*"&amp;$D63&amp;"*")</f>
        <v>#DIV/0!</v>
      </c>
      <c r="P63" s="164" t="e">
        <f ca="1">COUNTIFS(Table2[Level of Review Required],"*"&amp;$AC$51&amp;"*",Table2[Date Notified (Adjusted)],"&gt;="&amp;P$26,Table2[Date Notified (Adjusted)],"&lt;"&amp;Q$26,Table2[Date Review Started],"",Table2[Calculated Location],"*"&amp;$D63&amp;"*")/COUNTIFS(Table2[Level of Review Required],"*"&amp;$AC$51&amp;"*",Table2[Date Notified (Adjusted)],"&gt;="&amp;P$26,Table2[Date Notified (Adjusted)],"&lt;"&amp;Q$26,Table2[Calculated Location],"*"&amp;$D63&amp;"*")</f>
        <v>#DIV/0!</v>
      </c>
      <c r="Q63" s="164" t="e">
        <f ca="1">COUNTIFS(Table2[Level of Review Required],"*"&amp;$AC$51&amp;"*",Table2[Date Notified (Adjusted)],"&gt;="&amp;Q$26,Table2[Date Notified (Adjusted)],"&lt;"&amp;R$26,Table2[Date Review Started],"",Table2[Calculated Location],"*"&amp;$D63&amp;"*")/COUNTIFS(Table2[Level of Review Required],"*"&amp;$AC$51&amp;"*",Table2[Date Notified (Adjusted)],"&gt;="&amp;Q$26,Table2[Date Notified (Adjusted)],"&lt;"&amp;R$26,Table2[Calculated Location],"*"&amp;$D63&amp;"*")</f>
        <v>#DIV/0!</v>
      </c>
      <c r="R63" s="164" t="e">
        <f ca="1">COUNTIFS(Table2[Level of Review Required],"*"&amp;$AC$51&amp;"*",Table2[Date Notified (Adjusted)],"&gt;="&amp;R$26,Table2[Date Notified (Adjusted)],"&lt;"&amp;S$26,Table2[Date Review Started],"",Table2[Calculated Location],"*"&amp;$D63&amp;"*")/COUNTIFS(Table2[Level of Review Required],"*"&amp;$AC$51&amp;"*",Table2[Date Notified (Adjusted)],"&gt;="&amp;R$26,Table2[Date Notified (Adjusted)],"&lt;"&amp;S$26,Table2[Calculated Location],"*"&amp;$D63&amp;"*")</f>
        <v>#DIV/0!</v>
      </c>
      <c r="S63" s="164" t="e">
        <f ca="1">COUNTIFS(Table2[Level of Review Required],"*"&amp;$AC$51&amp;"*",Table2[Date Notified (Adjusted)],"&gt;="&amp;S$26,Table2[Date Notified (Adjusted)],"&lt;"&amp;T$26,Table2[Date Review Started],"",Table2[Calculated Location],"*"&amp;$D63&amp;"*")/COUNTIFS(Table2[Level of Review Required],"*"&amp;$AC$51&amp;"*",Table2[Date Notified (Adjusted)],"&gt;="&amp;S$26,Table2[Date Notified (Adjusted)],"&lt;"&amp;T$26,Table2[Calculated Location],"*"&amp;$D63&amp;"*")</f>
        <v>#DIV/0!</v>
      </c>
      <c r="T63" s="164" t="e">
        <f ca="1">COUNTIFS(Table2[Level of Review Required],"*"&amp;$AC$51&amp;"*",Table2[Date Notified (Adjusted)],"&gt;="&amp;T$26,Table2[Date Notified (Adjusted)],"&lt;"&amp;U$26,Table2[Date Review Started],"",Table2[Calculated Location],"*"&amp;$D63&amp;"*")/COUNTIFS(Table2[Level of Review Required],"*"&amp;$AC$51&amp;"*",Table2[Date Notified (Adjusted)],"&gt;="&amp;T$26,Table2[Date Notified (Adjusted)],"&lt;"&amp;U$26,Table2[Calculated Location],"*"&amp;$D63&amp;"*")</f>
        <v>#DIV/0!</v>
      </c>
      <c r="U63" s="161"/>
      <c r="V63" s="161"/>
      <c r="W63" s="228">
        <f ca="1">COUNTIFS(Table2[Level of Review Required],"*"&amp;$AC$51&amp;"*",Table2[Date Notified (Adjusted)],"&gt;="&amp;E$26,Table2[Date Notified (Adjusted)],"&lt;"&amp;U$26,Table2[Calculated Location],"*"&amp;$D63&amp;"*",Table2[Date Review Started],"")</f>
        <v>0</v>
      </c>
      <c r="X63" s="229" t="e">
        <f t="shared" ca="1" si="10"/>
        <v>#DIV/0!</v>
      </c>
      <c r="Y63" s="237">
        <f ca="1">COUNTIFS(Table2[Level of Review Required],"*"&amp;$AC$51&amp;"*",Table2[Date Notified (Adjusted)],"&gt;="&amp;E$26,Table2[Date Notified (Adjusted)],"&lt;"&amp;U$26,Table2[Calculated Location],"*"&amp;$D63&amp;"*")</f>
        <v>0</v>
      </c>
    </row>
    <row r="64" spans="2:29" x14ac:dyDescent="0.25">
      <c r="B64" s="222" t="s">
        <v>109</v>
      </c>
      <c r="C64" s="161"/>
      <c r="D64" s="162" t="s">
        <v>128</v>
      </c>
      <c r="E64" s="163" t="e">
        <f ca="1">COUNTIFS(Table2[Level of Review Required],"*"&amp;$AC$51&amp;"*",Table2[Date Notified (Adjusted)],"&gt;="&amp;E$26,Table2[Date Notified (Adjusted)],"&lt;"&amp;F$26,Table2[Date Review Started],"",Table2[Calculated Location],"*"&amp;$D64&amp;"*")/COUNTIFS(Table2[Level of Review Required],"*"&amp;$AC$51&amp;"*",Table2[Date Notified (Adjusted)],"&gt;="&amp;E$26,Table2[Date Notified (Adjusted)],"&lt;"&amp;F$26,Table2[Calculated Location],"*"&amp;$D64&amp;"*")</f>
        <v>#DIV/0!</v>
      </c>
      <c r="F64" s="164" t="e">
        <f ca="1">COUNTIFS(Table2[Level of Review Required],"*"&amp;$AC$51&amp;"*",Table2[Date Notified (Adjusted)],"&gt;="&amp;F$26,Table2[Date Notified (Adjusted)],"&lt;"&amp;G$26,Table2[Date Review Started],"",Table2[Calculated Location],"*"&amp;$D64&amp;"*")/COUNTIFS(Table2[Level of Review Required],"*"&amp;$AC$51&amp;"*",Table2[Date Notified (Adjusted)],"&gt;="&amp;F$26,Table2[Date Notified (Adjusted)],"&lt;"&amp;G$26,Table2[Calculated Location],"*"&amp;$D64&amp;"*")</f>
        <v>#DIV/0!</v>
      </c>
      <c r="G64" s="164" t="e">
        <f ca="1">COUNTIFS(Table2[Level of Review Required],"*"&amp;$AC$51&amp;"*",Table2[Date Notified (Adjusted)],"&gt;="&amp;G$26,Table2[Date Notified (Adjusted)],"&lt;"&amp;H$26,Table2[Date Review Started],"",Table2[Calculated Location],"*"&amp;$D64&amp;"*")/COUNTIFS(Table2[Level of Review Required],"*"&amp;$AC$51&amp;"*",Table2[Date Notified (Adjusted)],"&gt;="&amp;G$26,Table2[Date Notified (Adjusted)],"&lt;"&amp;H$26,Table2[Calculated Location],"*"&amp;$D64&amp;"*")</f>
        <v>#DIV/0!</v>
      </c>
      <c r="H64" s="164" t="e">
        <f ca="1">COUNTIFS(Table2[Level of Review Required],"*"&amp;$AC$51&amp;"*",Table2[Date Notified (Adjusted)],"&gt;="&amp;H$26,Table2[Date Notified (Adjusted)],"&lt;"&amp;I$26,Table2[Date Review Started],"",Table2[Calculated Location],"*"&amp;$D64&amp;"*")/COUNTIFS(Table2[Level of Review Required],"*"&amp;$AC$51&amp;"*",Table2[Date Notified (Adjusted)],"&gt;="&amp;H$26,Table2[Date Notified (Adjusted)],"&lt;"&amp;I$26,Table2[Calculated Location],"*"&amp;$D64&amp;"*")</f>
        <v>#DIV/0!</v>
      </c>
      <c r="I64" s="164" t="e">
        <f ca="1">COUNTIFS(Table2[Level of Review Required],"*"&amp;$AC$51&amp;"*",Table2[Date Notified (Adjusted)],"&gt;="&amp;I$26,Table2[Date Notified (Adjusted)],"&lt;"&amp;J$26,Table2[Date Review Started],"",Table2[Calculated Location],"*"&amp;$D64&amp;"*")/COUNTIFS(Table2[Level of Review Required],"*"&amp;$AC$51&amp;"*",Table2[Date Notified (Adjusted)],"&gt;="&amp;I$26,Table2[Date Notified (Adjusted)],"&lt;"&amp;J$26,Table2[Calculated Location],"*"&amp;$D64&amp;"*")</f>
        <v>#DIV/0!</v>
      </c>
      <c r="J64" s="164" t="e">
        <f ca="1">COUNTIFS(Table2[Level of Review Required],"*"&amp;$AC$51&amp;"*",Table2[Date Notified (Adjusted)],"&gt;="&amp;J$26,Table2[Date Notified (Adjusted)],"&lt;"&amp;K$26,Table2[Date Review Started],"",Table2[Calculated Location],"*"&amp;$D64&amp;"*")/COUNTIFS(Table2[Level of Review Required],"*"&amp;$AC$51&amp;"*",Table2[Date Notified (Adjusted)],"&gt;="&amp;J$26,Table2[Date Notified (Adjusted)],"&lt;"&amp;K$26,Table2[Calculated Location],"*"&amp;$D64&amp;"*")</f>
        <v>#DIV/0!</v>
      </c>
      <c r="K64" s="164" t="e">
        <f ca="1">COUNTIFS(Table2[Level of Review Required],"*"&amp;$AC$51&amp;"*",Table2[Date Notified (Adjusted)],"&gt;="&amp;K$26,Table2[Date Notified (Adjusted)],"&lt;"&amp;L$26,Table2[Date Review Started],"",Table2[Calculated Location],"*"&amp;$D64&amp;"*")/COUNTIFS(Table2[Level of Review Required],"*"&amp;$AC$51&amp;"*",Table2[Date Notified (Adjusted)],"&gt;="&amp;K$26,Table2[Date Notified (Adjusted)],"&lt;"&amp;L$26,Table2[Calculated Location],"*"&amp;$D64&amp;"*")</f>
        <v>#DIV/0!</v>
      </c>
      <c r="L64" s="164" t="e">
        <f ca="1">COUNTIFS(Table2[Level of Review Required],"*"&amp;$AC$51&amp;"*",Table2[Date Notified (Adjusted)],"&gt;="&amp;L$26,Table2[Date Notified (Adjusted)],"&lt;"&amp;M$26,Table2[Date Review Started],"",Table2[Calculated Location],"*"&amp;$D64&amp;"*")/COUNTIFS(Table2[Level of Review Required],"*"&amp;$AC$51&amp;"*",Table2[Date Notified (Adjusted)],"&gt;="&amp;L$26,Table2[Date Notified (Adjusted)],"&lt;"&amp;M$26,Table2[Calculated Location],"*"&amp;$D64&amp;"*")</f>
        <v>#DIV/0!</v>
      </c>
      <c r="M64" s="164" t="e">
        <f ca="1">COUNTIFS(Table2[Level of Review Required],"*"&amp;$AC$51&amp;"*",Table2[Date Notified (Adjusted)],"&gt;="&amp;M$26,Table2[Date Notified (Adjusted)],"&lt;"&amp;N$26,Table2[Date Review Started],"",Table2[Calculated Location],"*"&amp;$D64&amp;"*")/COUNTIFS(Table2[Level of Review Required],"*"&amp;$AC$51&amp;"*",Table2[Date Notified (Adjusted)],"&gt;="&amp;M$26,Table2[Date Notified (Adjusted)],"&lt;"&amp;N$26,Table2[Calculated Location],"*"&amp;$D64&amp;"*")</f>
        <v>#DIV/0!</v>
      </c>
      <c r="N64" s="164" t="e">
        <f ca="1">COUNTIFS(Table2[Level of Review Required],"*"&amp;$AC$51&amp;"*",Table2[Date Notified (Adjusted)],"&gt;="&amp;N$26,Table2[Date Notified (Adjusted)],"&lt;"&amp;O$26,Table2[Date Review Started],"",Table2[Calculated Location],"*"&amp;$D64&amp;"*")/COUNTIFS(Table2[Level of Review Required],"*"&amp;$AC$51&amp;"*",Table2[Date Notified (Adjusted)],"&gt;="&amp;N$26,Table2[Date Notified (Adjusted)],"&lt;"&amp;O$26,Table2[Calculated Location],"*"&amp;$D64&amp;"*")</f>
        <v>#DIV/0!</v>
      </c>
      <c r="O64" s="164" t="e">
        <f ca="1">COUNTIFS(Table2[Level of Review Required],"*"&amp;$AC$51&amp;"*",Table2[Date Notified (Adjusted)],"&gt;="&amp;O$26,Table2[Date Notified (Adjusted)],"&lt;"&amp;P$26,Table2[Date Review Started],"",Table2[Calculated Location],"*"&amp;$D64&amp;"*")/COUNTIFS(Table2[Level of Review Required],"*"&amp;$AC$51&amp;"*",Table2[Date Notified (Adjusted)],"&gt;="&amp;O$26,Table2[Date Notified (Adjusted)],"&lt;"&amp;P$26,Table2[Calculated Location],"*"&amp;$D64&amp;"*")</f>
        <v>#DIV/0!</v>
      </c>
      <c r="P64" s="164" t="e">
        <f ca="1">COUNTIFS(Table2[Level of Review Required],"*"&amp;$AC$51&amp;"*",Table2[Date Notified (Adjusted)],"&gt;="&amp;P$26,Table2[Date Notified (Adjusted)],"&lt;"&amp;Q$26,Table2[Date Review Started],"",Table2[Calculated Location],"*"&amp;$D64&amp;"*")/COUNTIFS(Table2[Level of Review Required],"*"&amp;$AC$51&amp;"*",Table2[Date Notified (Adjusted)],"&gt;="&amp;P$26,Table2[Date Notified (Adjusted)],"&lt;"&amp;Q$26,Table2[Calculated Location],"*"&amp;$D64&amp;"*")</f>
        <v>#DIV/0!</v>
      </c>
      <c r="Q64" s="164" t="e">
        <f ca="1">COUNTIFS(Table2[Level of Review Required],"*"&amp;$AC$51&amp;"*",Table2[Date Notified (Adjusted)],"&gt;="&amp;Q$26,Table2[Date Notified (Adjusted)],"&lt;"&amp;R$26,Table2[Date Review Started],"",Table2[Calculated Location],"*"&amp;$D64&amp;"*")/COUNTIFS(Table2[Level of Review Required],"*"&amp;$AC$51&amp;"*",Table2[Date Notified (Adjusted)],"&gt;="&amp;Q$26,Table2[Date Notified (Adjusted)],"&lt;"&amp;R$26,Table2[Calculated Location],"*"&amp;$D64&amp;"*")</f>
        <v>#DIV/0!</v>
      </c>
      <c r="R64" s="164" t="e">
        <f ca="1">COUNTIFS(Table2[Level of Review Required],"*"&amp;$AC$51&amp;"*",Table2[Date Notified (Adjusted)],"&gt;="&amp;R$26,Table2[Date Notified (Adjusted)],"&lt;"&amp;S$26,Table2[Date Review Started],"",Table2[Calculated Location],"*"&amp;$D64&amp;"*")/COUNTIFS(Table2[Level of Review Required],"*"&amp;$AC$51&amp;"*",Table2[Date Notified (Adjusted)],"&gt;="&amp;R$26,Table2[Date Notified (Adjusted)],"&lt;"&amp;S$26,Table2[Calculated Location],"*"&amp;$D64&amp;"*")</f>
        <v>#DIV/0!</v>
      </c>
      <c r="S64" s="164" t="e">
        <f ca="1">COUNTIFS(Table2[Level of Review Required],"*"&amp;$AC$51&amp;"*",Table2[Date Notified (Adjusted)],"&gt;="&amp;S$26,Table2[Date Notified (Adjusted)],"&lt;"&amp;T$26,Table2[Date Review Started],"",Table2[Calculated Location],"*"&amp;$D64&amp;"*")/COUNTIFS(Table2[Level of Review Required],"*"&amp;$AC$51&amp;"*",Table2[Date Notified (Adjusted)],"&gt;="&amp;S$26,Table2[Date Notified (Adjusted)],"&lt;"&amp;T$26,Table2[Calculated Location],"*"&amp;$D64&amp;"*")</f>
        <v>#DIV/0!</v>
      </c>
      <c r="T64" s="164" t="e">
        <f ca="1">COUNTIFS(Table2[Level of Review Required],"*"&amp;$AC$51&amp;"*",Table2[Date Notified (Adjusted)],"&gt;="&amp;T$26,Table2[Date Notified (Adjusted)],"&lt;"&amp;U$26,Table2[Date Review Started],"",Table2[Calculated Location],"*"&amp;$D64&amp;"*")/COUNTIFS(Table2[Level of Review Required],"*"&amp;$AC$51&amp;"*",Table2[Date Notified (Adjusted)],"&gt;="&amp;T$26,Table2[Date Notified (Adjusted)],"&lt;"&amp;U$26,Table2[Calculated Location],"*"&amp;$D64&amp;"*")</f>
        <v>#DIV/0!</v>
      </c>
      <c r="U64" s="161"/>
      <c r="V64" s="161"/>
      <c r="W64" s="228">
        <f ca="1">COUNTIFS(Table2[Level of Review Required],"*"&amp;$AC$51&amp;"*",Table2[Date Notified (Adjusted)],"&gt;="&amp;E$26,Table2[Date Notified (Adjusted)],"&lt;"&amp;U$26,Table2[Calculated Location],"*"&amp;$D64&amp;"*",Table2[Date Review Started],"")</f>
        <v>0</v>
      </c>
      <c r="X64" s="229" t="e">
        <f t="shared" ca="1" si="10"/>
        <v>#DIV/0!</v>
      </c>
      <c r="Y64" s="237">
        <f ca="1">COUNTIFS(Table2[Level of Review Required],"*"&amp;$AC$51&amp;"*",Table2[Date Notified (Adjusted)],"&gt;="&amp;E$26,Table2[Date Notified (Adjusted)],"&lt;"&amp;U$26,Table2[Calculated Location],"*"&amp;$D64&amp;"*")</f>
        <v>0</v>
      </c>
    </row>
    <row r="65" spans="2:29" x14ac:dyDescent="0.25">
      <c r="B65" s="222" t="s">
        <v>110</v>
      </c>
      <c r="C65" s="161"/>
      <c r="D65" s="162" t="s">
        <v>129</v>
      </c>
      <c r="E65" s="163" t="e">
        <f ca="1">COUNTIFS(Table2[Level of Review Required],"*"&amp;$AC$51&amp;"*",Table2[Date Notified (Adjusted)],"&gt;="&amp;E$26,Table2[Date Notified (Adjusted)],"&lt;"&amp;F$26,Table2[Date Review Started],"",Table2[Calculated Location],"*"&amp;$D65&amp;"*")/COUNTIFS(Table2[Level of Review Required],"*"&amp;$AC$51&amp;"*",Table2[Date Notified (Adjusted)],"&gt;="&amp;E$26,Table2[Date Notified (Adjusted)],"&lt;"&amp;F$26,Table2[Calculated Location],"*"&amp;$D65&amp;"*")</f>
        <v>#DIV/0!</v>
      </c>
      <c r="F65" s="164" t="e">
        <f ca="1">COUNTIFS(Table2[Level of Review Required],"*"&amp;$AC$51&amp;"*",Table2[Date Notified (Adjusted)],"&gt;="&amp;F$26,Table2[Date Notified (Adjusted)],"&lt;"&amp;G$26,Table2[Date Review Started],"",Table2[Calculated Location],"*"&amp;$D65&amp;"*")/COUNTIFS(Table2[Level of Review Required],"*"&amp;$AC$51&amp;"*",Table2[Date Notified (Adjusted)],"&gt;="&amp;F$26,Table2[Date Notified (Adjusted)],"&lt;"&amp;G$26,Table2[Calculated Location],"*"&amp;$D65&amp;"*")</f>
        <v>#DIV/0!</v>
      </c>
      <c r="G65" s="164" t="e">
        <f ca="1">COUNTIFS(Table2[Level of Review Required],"*"&amp;$AC$51&amp;"*",Table2[Date Notified (Adjusted)],"&gt;="&amp;G$26,Table2[Date Notified (Adjusted)],"&lt;"&amp;H$26,Table2[Date Review Started],"",Table2[Calculated Location],"*"&amp;$D65&amp;"*")/COUNTIFS(Table2[Level of Review Required],"*"&amp;$AC$51&amp;"*",Table2[Date Notified (Adjusted)],"&gt;="&amp;G$26,Table2[Date Notified (Adjusted)],"&lt;"&amp;H$26,Table2[Calculated Location],"*"&amp;$D65&amp;"*")</f>
        <v>#DIV/0!</v>
      </c>
      <c r="H65" s="164" t="e">
        <f ca="1">COUNTIFS(Table2[Level of Review Required],"*"&amp;$AC$51&amp;"*",Table2[Date Notified (Adjusted)],"&gt;="&amp;H$26,Table2[Date Notified (Adjusted)],"&lt;"&amp;I$26,Table2[Date Review Started],"",Table2[Calculated Location],"*"&amp;$D65&amp;"*")/COUNTIFS(Table2[Level of Review Required],"*"&amp;$AC$51&amp;"*",Table2[Date Notified (Adjusted)],"&gt;="&amp;H$26,Table2[Date Notified (Adjusted)],"&lt;"&amp;I$26,Table2[Calculated Location],"*"&amp;$D65&amp;"*")</f>
        <v>#DIV/0!</v>
      </c>
      <c r="I65" s="164" t="e">
        <f ca="1">COUNTIFS(Table2[Level of Review Required],"*"&amp;$AC$51&amp;"*",Table2[Date Notified (Adjusted)],"&gt;="&amp;I$26,Table2[Date Notified (Adjusted)],"&lt;"&amp;J$26,Table2[Date Review Started],"",Table2[Calculated Location],"*"&amp;$D65&amp;"*")/COUNTIFS(Table2[Level of Review Required],"*"&amp;$AC$51&amp;"*",Table2[Date Notified (Adjusted)],"&gt;="&amp;I$26,Table2[Date Notified (Adjusted)],"&lt;"&amp;J$26,Table2[Calculated Location],"*"&amp;$D65&amp;"*")</f>
        <v>#DIV/0!</v>
      </c>
      <c r="J65" s="164" t="e">
        <f ca="1">COUNTIFS(Table2[Level of Review Required],"*"&amp;$AC$51&amp;"*",Table2[Date Notified (Adjusted)],"&gt;="&amp;J$26,Table2[Date Notified (Adjusted)],"&lt;"&amp;K$26,Table2[Date Review Started],"",Table2[Calculated Location],"*"&amp;$D65&amp;"*")/COUNTIFS(Table2[Level of Review Required],"*"&amp;$AC$51&amp;"*",Table2[Date Notified (Adjusted)],"&gt;="&amp;J$26,Table2[Date Notified (Adjusted)],"&lt;"&amp;K$26,Table2[Calculated Location],"*"&amp;$D65&amp;"*")</f>
        <v>#DIV/0!</v>
      </c>
      <c r="K65" s="164" t="e">
        <f ca="1">COUNTIFS(Table2[Level of Review Required],"*"&amp;$AC$51&amp;"*",Table2[Date Notified (Adjusted)],"&gt;="&amp;K$26,Table2[Date Notified (Adjusted)],"&lt;"&amp;L$26,Table2[Date Review Started],"",Table2[Calculated Location],"*"&amp;$D65&amp;"*")/COUNTIFS(Table2[Level of Review Required],"*"&amp;$AC$51&amp;"*",Table2[Date Notified (Adjusted)],"&gt;="&amp;K$26,Table2[Date Notified (Adjusted)],"&lt;"&amp;L$26,Table2[Calculated Location],"*"&amp;$D65&amp;"*")</f>
        <v>#DIV/0!</v>
      </c>
      <c r="L65" s="164" t="e">
        <f ca="1">COUNTIFS(Table2[Level of Review Required],"*"&amp;$AC$51&amp;"*",Table2[Date Notified (Adjusted)],"&gt;="&amp;L$26,Table2[Date Notified (Adjusted)],"&lt;"&amp;M$26,Table2[Date Review Started],"",Table2[Calculated Location],"*"&amp;$D65&amp;"*")/COUNTIFS(Table2[Level of Review Required],"*"&amp;$AC$51&amp;"*",Table2[Date Notified (Adjusted)],"&gt;="&amp;L$26,Table2[Date Notified (Adjusted)],"&lt;"&amp;M$26,Table2[Calculated Location],"*"&amp;$D65&amp;"*")</f>
        <v>#DIV/0!</v>
      </c>
      <c r="M65" s="164" t="e">
        <f ca="1">COUNTIFS(Table2[Level of Review Required],"*"&amp;$AC$51&amp;"*",Table2[Date Notified (Adjusted)],"&gt;="&amp;M$26,Table2[Date Notified (Adjusted)],"&lt;"&amp;N$26,Table2[Date Review Started],"",Table2[Calculated Location],"*"&amp;$D65&amp;"*")/COUNTIFS(Table2[Level of Review Required],"*"&amp;$AC$51&amp;"*",Table2[Date Notified (Adjusted)],"&gt;="&amp;M$26,Table2[Date Notified (Adjusted)],"&lt;"&amp;N$26,Table2[Calculated Location],"*"&amp;$D65&amp;"*")</f>
        <v>#DIV/0!</v>
      </c>
      <c r="N65" s="164" t="e">
        <f ca="1">COUNTIFS(Table2[Level of Review Required],"*"&amp;$AC$51&amp;"*",Table2[Date Notified (Adjusted)],"&gt;="&amp;N$26,Table2[Date Notified (Adjusted)],"&lt;"&amp;O$26,Table2[Date Review Started],"",Table2[Calculated Location],"*"&amp;$D65&amp;"*")/COUNTIFS(Table2[Level of Review Required],"*"&amp;$AC$51&amp;"*",Table2[Date Notified (Adjusted)],"&gt;="&amp;N$26,Table2[Date Notified (Adjusted)],"&lt;"&amp;O$26,Table2[Calculated Location],"*"&amp;$D65&amp;"*")</f>
        <v>#DIV/0!</v>
      </c>
      <c r="O65" s="164" t="e">
        <f ca="1">COUNTIFS(Table2[Level of Review Required],"*"&amp;$AC$51&amp;"*",Table2[Date Notified (Adjusted)],"&gt;="&amp;O$26,Table2[Date Notified (Adjusted)],"&lt;"&amp;P$26,Table2[Date Review Started],"",Table2[Calculated Location],"*"&amp;$D65&amp;"*")/COUNTIFS(Table2[Level of Review Required],"*"&amp;$AC$51&amp;"*",Table2[Date Notified (Adjusted)],"&gt;="&amp;O$26,Table2[Date Notified (Adjusted)],"&lt;"&amp;P$26,Table2[Calculated Location],"*"&amp;$D65&amp;"*")</f>
        <v>#DIV/0!</v>
      </c>
      <c r="P65" s="164" t="e">
        <f ca="1">COUNTIFS(Table2[Level of Review Required],"*"&amp;$AC$51&amp;"*",Table2[Date Notified (Adjusted)],"&gt;="&amp;P$26,Table2[Date Notified (Adjusted)],"&lt;"&amp;Q$26,Table2[Date Review Started],"",Table2[Calculated Location],"*"&amp;$D65&amp;"*")/COUNTIFS(Table2[Level of Review Required],"*"&amp;$AC$51&amp;"*",Table2[Date Notified (Adjusted)],"&gt;="&amp;P$26,Table2[Date Notified (Adjusted)],"&lt;"&amp;Q$26,Table2[Calculated Location],"*"&amp;$D65&amp;"*")</f>
        <v>#DIV/0!</v>
      </c>
      <c r="Q65" s="164" t="e">
        <f ca="1">COUNTIFS(Table2[Level of Review Required],"*"&amp;$AC$51&amp;"*",Table2[Date Notified (Adjusted)],"&gt;="&amp;Q$26,Table2[Date Notified (Adjusted)],"&lt;"&amp;R$26,Table2[Date Review Started],"",Table2[Calculated Location],"*"&amp;$D65&amp;"*")/COUNTIFS(Table2[Level of Review Required],"*"&amp;$AC$51&amp;"*",Table2[Date Notified (Adjusted)],"&gt;="&amp;Q$26,Table2[Date Notified (Adjusted)],"&lt;"&amp;R$26,Table2[Calculated Location],"*"&amp;$D65&amp;"*")</f>
        <v>#DIV/0!</v>
      </c>
      <c r="R65" s="164" t="e">
        <f ca="1">COUNTIFS(Table2[Level of Review Required],"*"&amp;$AC$51&amp;"*",Table2[Date Notified (Adjusted)],"&gt;="&amp;R$26,Table2[Date Notified (Adjusted)],"&lt;"&amp;S$26,Table2[Date Review Started],"",Table2[Calculated Location],"*"&amp;$D65&amp;"*")/COUNTIFS(Table2[Level of Review Required],"*"&amp;$AC$51&amp;"*",Table2[Date Notified (Adjusted)],"&gt;="&amp;R$26,Table2[Date Notified (Adjusted)],"&lt;"&amp;S$26,Table2[Calculated Location],"*"&amp;$D65&amp;"*")</f>
        <v>#DIV/0!</v>
      </c>
      <c r="S65" s="164" t="e">
        <f ca="1">COUNTIFS(Table2[Level of Review Required],"*"&amp;$AC$51&amp;"*",Table2[Date Notified (Adjusted)],"&gt;="&amp;S$26,Table2[Date Notified (Adjusted)],"&lt;"&amp;T$26,Table2[Date Review Started],"",Table2[Calculated Location],"*"&amp;$D65&amp;"*")/COUNTIFS(Table2[Level of Review Required],"*"&amp;$AC$51&amp;"*",Table2[Date Notified (Adjusted)],"&gt;="&amp;S$26,Table2[Date Notified (Adjusted)],"&lt;"&amp;T$26,Table2[Calculated Location],"*"&amp;$D65&amp;"*")</f>
        <v>#DIV/0!</v>
      </c>
      <c r="T65" s="164" t="e">
        <f ca="1">COUNTIFS(Table2[Level of Review Required],"*"&amp;$AC$51&amp;"*",Table2[Date Notified (Adjusted)],"&gt;="&amp;T$26,Table2[Date Notified (Adjusted)],"&lt;"&amp;U$26,Table2[Date Review Started],"",Table2[Calculated Location],"*"&amp;$D65&amp;"*")/COUNTIFS(Table2[Level of Review Required],"*"&amp;$AC$51&amp;"*",Table2[Date Notified (Adjusted)],"&gt;="&amp;T$26,Table2[Date Notified (Adjusted)],"&lt;"&amp;U$26,Table2[Calculated Location],"*"&amp;$D65&amp;"*")</f>
        <v>#DIV/0!</v>
      </c>
      <c r="U65" s="161"/>
      <c r="V65" s="161"/>
      <c r="W65" s="228">
        <f ca="1">COUNTIFS(Table2[Level of Review Required],"*"&amp;$AC$51&amp;"*",Table2[Date Notified (Adjusted)],"&gt;="&amp;E$26,Table2[Date Notified (Adjusted)],"&lt;"&amp;U$26,Table2[Calculated Location],"*"&amp;$D65&amp;"*",Table2[Date Review Started],"")</f>
        <v>0</v>
      </c>
      <c r="X65" s="229" t="e">
        <f t="shared" ca="1" si="10"/>
        <v>#DIV/0!</v>
      </c>
      <c r="Y65" s="237">
        <f ca="1">COUNTIFS(Table2[Level of Review Required],"*"&amp;$AC$51&amp;"*",Table2[Date Notified (Adjusted)],"&gt;="&amp;E$26,Table2[Date Notified (Adjusted)],"&lt;"&amp;U$26,Table2[Calculated Location],"*"&amp;$D65&amp;"*")</f>
        <v>0</v>
      </c>
    </row>
    <row r="66" spans="2:29" x14ac:dyDescent="0.25">
      <c r="B66" s="222" t="s">
        <v>111</v>
      </c>
      <c r="C66" s="161"/>
      <c r="D66" s="162" t="s">
        <v>130</v>
      </c>
      <c r="E66" s="163" t="e">
        <f ca="1">COUNTIFS(Table2[Level of Review Required],"*"&amp;$AC$51&amp;"*",Table2[Date Notified (Adjusted)],"&gt;="&amp;E$26,Table2[Date Notified (Adjusted)],"&lt;"&amp;F$26,Table2[Date Review Started],"",Table2[Calculated Location],"*"&amp;$D66&amp;"*")/COUNTIFS(Table2[Level of Review Required],"*"&amp;$AC$51&amp;"*",Table2[Date Notified (Adjusted)],"&gt;="&amp;E$26,Table2[Date Notified (Adjusted)],"&lt;"&amp;F$26,Table2[Calculated Location],"*"&amp;$D66&amp;"*")</f>
        <v>#DIV/0!</v>
      </c>
      <c r="F66" s="164" t="e">
        <f ca="1">COUNTIFS(Table2[Level of Review Required],"*"&amp;$AC$51&amp;"*",Table2[Date Notified (Adjusted)],"&gt;="&amp;F$26,Table2[Date Notified (Adjusted)],"&lt;"&amp;G$26,Table2[Date Review Started],"",Table2[Calculated Location],"*"&amp;$D66&amp;"*")/COUNTIFS(Table2[Level of Review Required],"*"&amp;$AC$51&amp;"*",Table2[Date Notified (Adjusted)],"&gt;="&amp;F$26,Table2[Date Notified (Adjusted)],"&lt;"&amp;G$26,Table2[Calculated Location],"*"&amp;$D66&amp;"*")</f>
        <v>#DIV/0!</v>
      </c>
      <c r="G66" s="164" t="e">
        <f ca="1">COUNTIFS(Table2[Level of Review Required],"*"&amp;$AC$51&amp;"*",Table2[Date Notified (Adjusted)],"&gt;="&amp;G$26,Table2[Date Notified (Adjusted)],"&lt;"&amp;H$26,Table2[Date Review Started],"",Table2[Calculated Location],"*"&amp;$D66&amp;"*")/COUNTIFS(Table2[Level of Review Required],"*"&amp;$AC$51&amp;"*",Table2[Date Notified (Adjusted)],"&gt;="&amp;G$26,Table2[Date Notified (Adjusted)],"&lt;"&amp;H$26,Table2[Calculated Location],"*"&amp;$D66&amp;"*")</f>
        <v>#DIV/0!</v>
      </c>
      <c r="H66" s="164" t="e">
        <f ca="1">COUNTIFS(Table2[Level of Review Required],"*"&amp;$AC$51&amp;"*",Table2[Date Notified (Adjusted)],"&gt;="&amp;H$26,Table2[Date Notified (Adjusted)],"&lt;"&amp;I$26,Table2[Date Review Started],"",Table2[Calculated Location],"*"&amp;$D66&amp;"*")/COUNTIFS(Table2[Level of Review Required],"*"&amp;$AC$51&amp;"*",Table2[Date Notified (Adjusted)],"&gt;="&amp;H$26,Table2[Date Notified (Adjusted)],"&lt;"&amp;I$26,Table2[Calculated Location],"*"&amp;$D66&amp;"*")</f>
        <v>#DIV/0!</v>
      </c>
      <c r="I66" s="164" t="e">
        <f ca="1">COUNTIFS(Table2[Level of Review Required],"*"&amp;$AC$51&amp;"*",Table2[Date Notified (Adjusted)],"&gt;="&amp;I$26,Table2[Date Notified (Adjusted)],"&lt;"&amp;J$26,Table2[Date Review Started],"",Table2[Calculated Location],"*"&amp;$D66&amp;"*")/COUNTIFS(Table2[Level of Review Required],"*"&amp;$AC$51&amp;"*",Table2[Date Notified (Adjusted)],"&gt;="&amp;I$26,Table2[Date Notified (Adjusted)],"&lt;"&amp;J$26,Table2[Calculated Location],"*"&amp;$D66&amp;"*")</f>
        <v>#DIV/0!</v>
      </c>
      <c r="J66" s="164" t="e">
        <f ca="1">COUNTIFS(Table2[Level of Review Required],"*"&amp;$AC$51&amp;"*",Table2[Date Notified (Adjusted)],"&gt;="&amp;J$26,Table2[Date Notified (Adjusted)],"&lt;"&amp;K$26,Table2[Date Review Started],"",Table2[Calculated Location],"*"&amp;$D66&amp;"*")/COUNTIFS(Table2[Level of Review Required],"*"&amp;$AC$51&amp;"*",Table2[Date Notified (Adjusted)],"&gt;="&amp;J$26,Table2[Date Notified (Adjusted)],"&lt;"&amp;K$26,Table2[Calculated Location],"*"&amp;$D66&amp;"*")</f>
        <v>#DIV/0!</v>
      </c>
      <c r="K66" s="164" t="e">
        <f ca="1">COUNTIFS(Table2[Level of Review Required],"*"&amp;$AC$51&amp;"*",Table2[Date Notified (Adjusted)],"&gt;="&amp;K$26,Table2[Date Notified (Adjusted)],"&lt;"&amp;L$26,Table2[Date Review Started],"",Table2[Calculated Location],"*"&amp;$D66&amp;"*")/COUNTIFS(Table2[Level of Review Required],"*"&amp;$AC$51&amp;"*",Table2[Date Notified (Adjusted)],"&gt;="&amp;K$26,Table2[Date Notified (Adjusted)],"&lt;"&amp;L$26,Table2[Calculated Location],"*"&amp;$D66&amp;"*")</f>
        <v>#DIV/0!</v>
      </c>
      <c r="L66" s="164" t="e">
        <f ca="1">COUNTIFS(Table2[Level of Review Required],"*"&amp;$AC$51&amp;"*",Table2[Date Notified (Adjusted)],"&gt;="&amp;L$26,Table2[Date Notified (Adjusted)],"&lt;"&amp;M$26,Table2[Date Review Started],"",Table2[Calculated Location],"*"&amp;$D66&amp;"*")/COUNTIFS(Table2[Level of Review Required],"*"&amp;$AC$51&amp;"*",Table2[Date Notified (Adjusted)],"&gt;="&amp;L$26,Table2[Date Notified (Adjusted)],"&lt;"&amp;M$26,Table2[Calculated Location],"*"&amp;$D66&amp;"*")</f>
        <v>#DIV/0!</v>
      </c>
      <c r="M66" s="164" t="e">
        <f ca="1">COUNTIFS(Table2[Level of Review Required],"*"&amp;$AC$51&amp;"*",Table2[Date Notified (Adjusted)],"&gt;="&amp;M$26,Table2[Date Notified (Adjusted)],"&lt;"&amp;N$26,Table2[Date Review Started],"",Table2[Calculated Location],"*"&amp;$D66&amp;"*")/COUNTIFS(Table2[Level of Review Required],"*"&amp;$AC$51&amp;"*",Table2[Date Notified (Adjusted)],"&gt;="&amp;M$26,Table2[Date Notified (Adjusted)],"&lt;"&amp;N$26,Table2[Calculated Location],"*"&amp;$D66&amp;"*")</f>
        <v>#DIV/0!</v>
      </c>
      <c r="N66" s="164" t="e">
        <f ca="1">COUNTIFS(Table2[Level of Review Required],"*"&amp;$AC$51&amp;"*",Table2[Date Notified (Adjusted)],"&gt;="&amp;N$26,Table2[Date Notified (Adjusted)],"&lt;"&amp;O$26,Table2[Date Review Started],"",Table2[Calculated Location],"*"&amp;$D66&amp;"*")/COUNTIFS(Table2[Level of Review Required],"*"&amp;$AC$51&amp;"*",Table2[Date Notified (Adjusted)],"&gt;="&amp;N$26,Table2[Date Notified (Adjusted)],"&lt;"&amp;O$26,Table2[Calculated Location],"*"&amp;$D66&amp;"*")</f>
        <v>#DIV/0!</v>
      </c>
      <c r="O66" s="164" t="e">
        <f ca="1">COUNTIFS(Table2[Level of Review Required],"*"&amp;$AC$51&amp;"*",Table2[Date Notified (Adjusted)],"&gt;="&amp;O$26,Table2[Date Notified (Adjusted)],"&lt;"&amp;P$26,Table2[Date Review Started],"",Table2[Calculated Location],"*"&amp;$D66&amp;"*")/COUNTIFS(Table2[Level of Review Required],"*"&amp;$AC$51&amp;"*",Table2[Date Notified (Adjusted)],"&gt;="&amp;O$26,Table2[Date Notified (Adjusted)],"&lt;"&amp;P$26,Table2[Calculated Location],"*"&amp;$D66&amp;"*")</f>
        <v>#DIV/0!</v>
      </c>
      <c r="P66" s="164" t="e">
        <f ca="1">COUNTIFS(Table2[Level of Review Required],"*"&amp;$AC$51&amp;"*",Table2[Date Notified (Adjusted)],"&gt;="&amp;P$26,Table2[Date Notified (Adjusted)],"&lt;"&amp;Q$26,Table2[Date Review Started],"",Table2[Calculated Location],"*"&amp;$D66&amp;"*")/COUNTIFS(Table2[Level of Review Required],"*"&amp;$AC$51&amp;"*",Table2[Date Notified (Adjusted)],"&gt;="&amp;P$26,Table2[Date Notified (Adjusted)],"&lt;"&amp;Q$26,Table2[Calculated Location],"*"&amp;$D66&amp;"*")</f>
        <v>#DIV/0!</v>
      </c>
      <c r="Q66" s="164" t="e">
        <f ca="1">COUNTIFS(Table2[Level of Review Required],"*"&amp;$AC$51&amp;"*",Table2[Date Notified (Adjusted)],"&gt;="&amp;Q$26,Table2[Date Notified (Adjusted)],"&lt;"&amp;R$26,Table2[Date Review Started],"",Table2[Calculated Location],"*"&amp;$D66&amp;"*")/COUNTIFS(Table2[Level of Review Required],"*"&amp;$AC$51&amp;"*",Table2[Date Notified (Adjusted)],"&gt;="&amp;Q$26,Table2[Date Notified (Adjusted)],"&lt;"&amp;R$26,Table2[Calculated Location],"*"&amp;$D66&amp;"*")</f>
        <v>#DIV/0!</v>
      </c>
      <c r="R66" s="164" t="e">
        <f ca="1">COUNTIFS(Table2[Level of Review Required],"*"&amp;$AC$51&amp;"*",Table2[Date Notified (Adjusted)],"&gt;="&amp;R$26,Table2[Date Notified (Adjusted)],"&lt;"&amp;S$26,Table2[Date Review Started],"",Table2[Calculated Location],"*"&amp;$D66&amp;"*")/COUNTIFS(Table2[Level of Review Required],"*"&amp;$AC$51&amp;"*",Table2[Date Notified (Adjusted)],"&gt;="&amp;R$26,Table2[Date Notified (Adjusted)],"&lt;"&amp;S$26,Table2[Calculated Location],"*"&amp;$D66&amp;"*")</f>
        <v>#DIV/0!</v>
      </c>
      <c r="S66" s="164" t="e">
        <f ca="1">COUNTIFS(Table2[Level of Review Required],"*"&amp;$AC$51&amp;"*",Table2[Date Notified (Adjusted)],"&gt;="&amp;S$26,Table2[Date Notified (Adjusted)],"&lt;"&amp;T$26,Table2[Date Review Started],"",Table2[Calculated Location],"*"&amp;$D66&amp;"*")/COUNTIFS(Table2[Level of Review Required],"*"&amp;$AC$51&amp;"*",Table2[Date Notified (Adjusted)],"&gt;="&amp;S$26,Table2[Date Notified (Adjusted)],"&lt;"&amp;T$26,Table2[Calculated Location],"*"&amp;$D66&amp;"*")</f>
        <v>#DIV/0!</v>
      </c>
      <c r="T66" s="164" t="e">
        <f ca="1">COUNTIFS(Table2[Level of Review Required],"*"&amp;$AC$51&amp;"*",Table2[Date Notified (Adjusted)],"&gt;="&amp;T$26,Table2[Date Notified (Adjusted)],"&lt;"&amp;U$26,Table2[Date Review Started],"",Table2[Calculated Location],"*"&amp;$D66&amp;"*")/COUNTIFS(Table2[Level of Review Required],"*"&amp;$AC$51&amp;"*",Table2[Date Notified (Adjusted)],"&gt;="&amp;T$26,Table2[Date Notified (Adjusted)],"&lt;"&amp;U$26,Table2[Calculated Location],"*"&amp;$D66&amp;"*")</f>
        <v>#DIV/0!</v>
      </c>
      <c r="U66" s="161"/>
      <c r="V66" s="161"/>
      <c r="W66" s="228">
        <f ca="1">COUNTIFS(Table2[Level of Review Required],"*"&amp;$AC$51&amp;"*",Table2[Date Notified (Adjusted)],"&gt;="&amp;E$26,Table2[Date Notified (Adjusted)],"&lt;"&amp;U$26,Table2[Calculated Location],"*"&amp;$D66&amp;"*",Table2[Date Review Started],"")</f>
        <v>0</v>
      </c>
      <c r="X66" s="229" t="e">
        <f t="shared" ca="1" si="10"/>
        <v>#DIV/0!</v>
      </c>
      <c r="Y66" s="237">
        <f ca="1">COUNTIFS(Table2[Level of Review Required],"*"&amp;$AC$51&amp;"*",Table2[Date Notified (Adjusted)],"&gt;="&amp;E$26,Table2[Date Notified (Adjusted)],"&lt;"&amp;U$26,Table2[Calculated Location],"*"&amp;$D66&amp;"*")</f>
        <v>0</v>
      </c>
    </row>
    <row r="67" spans="2:29" x14ac:dyDescent="0.25">
      <c r="B67" s="222" t="s">
        <v>112</v>
      </c>
      <c r="C67" s="161"/>
      <c r="D67" s="162" t="s">
        <v>131</v>
      </c>
      <c r="E67" s="163" t="e">
        <f ca="1">COUNTIFS(Table2[Level of Review Required],"*"&amp;$AC$51&amp;"*",Table2[Date Notified (Adjusted)],"&gt;="&amp;E$26,Table2[Date Notified (Adjusted)],"&lt;"&amp;F$26,Table2[Date Review Started],"",Table2[Calculated Location],"*"&amp;$D67&amp;"*")/COUNTIFS(Table2[Level of Review Required],"*"&amp;$AC$51&amp;"*",Table2[Date Notified (Adjusted)],"&gt;="&amp;E$26,Table2[Date Notified (Adjusted)],"&lt;"&amp;F$26,Table2[Calculated Location],"*"&amp;$D67&amp;"*")</f>
        <v>#DIV/0!</v>
      </c>
      <c r="F67" s="164" t="e">
        <f ca="1">COUNTIFS(Table2[Level of Review Required],"*"&amp;$AC$51&amp;"*",Table2[Date Notified (Adjusted)],"&gt;="&amp;F$26,Table2[Date Notified (Adjusted)],"&lt;"&amp;G$26,Table2[Date Review Started],"",Table2[Calculated Location],"*"&amp;$D67&amp;"*")/COUNTIFS(Table2[Level of Review Required],"*"&amp;$AC$51&amp;"*",Table2[Date Notified (Adjusted)],"&gt;="&amp;F$26,Table2[Date Notified (Adjusted)],"&lt;"&amp;G$26,Table2[Calculated Location],"*"&amp;$D67&amp;"*")</f>
        <v>#DIV/0!</v>
      </c>
      <c r="G67" s="164" t="e">
        <f ca="1">COUNTIFS(Table2[Level of Review Required],"*"&amp;$AC$51&amp;"*",Table2[Date Notified (Adjusted)],"&gt;="&amp;G$26,Table2[Date Notified (Adjusted)],"&lt;"&amp;H$26,Table2[Date Review Started],"",Table2[Calculated Location],"*"&amp;$D67&amp;"*")/COUNTIFS(Table2[Level of Review Required],"*"&amp;$AC$51&amp;"*",Table2[Date Notified (Adjusted)],"&gt;="&amp;G$26,Table2[Date Notified (Adjusted)],"&lt;"&amp;H$26,Table2[Calculated Location],"*"&amp;$D67&amp;"*")</f>
        <v>#DIV/0!</v>
      </c>
      <c r="H67" s="164" t="e">
        <f ca="1">COUNTIFS(Table2[Level of Review Required],"*"&amp;$AC$51&amp;"*",Table2[Date Notified (Adjusted)],"&gt;="&amp;H$26,Table2[Date Notified (Adjusted)],"&lt;"&amp;I$26,Table2[Date Review Started],"",Table2[Calculated Location],"*"&amp;$D67&amp;"*")/COUNTIFS(Table2[Level of Review Required],"*"&amp;$AC$51&amp;"*",Table2[Date Notified (Adjusted)],"&gt;="&amp;H$26,Table2[Date Notified (Adjusted)],"&lt;"&amp;I$26,Table2[Calculated Location],"*"&amp;$D67&amp;"*")</f>
        <v>#DIV/0!</v>
      </c>
      <c r="I67" s="164" t="e">
        <f ca="1">COUNTIFS(Table2[Level of Review Required],"*"&amp;$AC$51&amp;"*",Table2[Date Notified (Adjusted)],"&gt;="&amp;I$26,Table2[Date Notified (Adjusted)],"&lt;"&amp;J$26,Table2[Date Review Started],"",Table2[Calculated Location],"*"&amp;$D67&amp;"*")/COUNTIFS(Table2[Level of Review Required],"*"&amp;$AC$51&amp;"*",Table2[Date Notified (Adjusted)],"&gt;="&amp;I$26,Table2[Date Notified (Adjusted)],"&lt;"&amp;J$26,Table2[Calculated Location],"*"&amp;$D67&amp;"*")</f>
        <v>#DIV/0!</v>
      </c>
      <c r="J67" s="164" t="e">
        <f ca="1">COUNTIFS(Table2[Level of Review Required],"*"&amp;$AC$51&amp;"*",Table2[Date Notified (Adjusted)],"&gt;="&amp;J$26,Table2[Date Notified (Adjusted)],"&lt;"&amp;K$26,Table2[Date Review Started],"",Table2[Calculated Location],"*"&amp;$D67&amp;"*")/COUNTIFS(Table2[Level of Review Required],"*"&amp;$AC$51&amp;"*",Table2[Date Notified (Adjusted)],"&gt;="&amp;J$26,Table2[Date Notified (Adjusted)],"&lt;"&amp;K$26,Table2[Calculated Location],"*"&amp;$D67&amp;"*")</f>
        <v>#DIV/0!</v>
      </c>
      <c r="K67" s="164" t="e">
        <f ca="1">COUNTIFS(Table2[Level of Review Required],"*"&amp;$AC$51&amp;"*",Table2[Date Notified (Adjusted)],"&gt;="&amp;K$26,Table2[Date Notified (Adjusted)],"&lt;"&amp;L$26,Table2[Date Review Started],"",Table2[Calculated Location],"*"&amp;$D67&amp;"*")/COUNTIFS(Table2[Level of Review Required],"*"&amp;$AC$51&amp;"*",Table2[Date Notified (Adjusted)],"&gt;="&amp;K$26,Table2[Date Notified (Adjusted)],"&lt;"&amp;L$26,Table2[Calculated Location],"*"&amp;$D67&amp;"*")</f>
        <v>#DIV/0!</v>
      </c>
      <c r="L67" s="164" t="e">
        <f ca="1">COUNTIFS(Table2[Level of Review Required],"*"&amp;$AC$51&amp;"*",Table2[Date Notified (Adjusted)],"&gt;="&amp;L$26,Table2[Date Notified (Adjusted)],"&lt;"&amp;M$26,Table2[Date Review Started],"",Table2[Calculated Location],"*"&amp;$D67&amp;"*")/COUNTIFS(Table2[Level of Review Required],"*"&amp;$AC$51&amp;"*",Table2[Date Notified (Adjusted)],"&gt;="&amp;L$26,Table2[Date Notified (Adjusted)],"&lt;"&amp;M$26,Table2[Calculated Location],"*"&amp;$D67&amp;"*")</f>
        <v>#DIV/0!</v>
      </c>
      <c r="M67" s="164" t="e">
        <f ca="1">COUNTIFS(Table2[Level of Review Required],"*"&amp;$AC$51&amp;"*",Table2[Date Notified (Adjusted)],"&gt;="&amp;M$26,Table2[Date Notified (Adjusted)],"&lt;"&amp;N$26,Table2[Date Review Started],"",Table2[Calculated Location],"*"&amp;$D67&amp;"*")/COUNTIFS(Table2[Level of Review Required],"*"&amp;$AC$51&amp;"*",Table2[Date Notified (Adjusted)],"&gt;="&amp;M$26,Table2[Date Notified (Adjusted)],"&lt;"&amp;N$26,Table2[Calculated Location],"*"&amp;$D67&amp;"*")</f>
        <v>#DIV/0!</v>
      </c>
      <c r="N67" s="164" t="e">
        <f ca="1">COUNTIFS(Table2[Level of Review Required],"*"&amp;$AC$51&amp;"*",Table2[Date Notified (Adjusted)],"&gt;="&amp;N$26,Table2[Date Notified (Adjusted)],"&lt;"&amp;O$26,Table2[Date Review Started],"",Table2[Calculated Location],"*"&amp;$D67&amp;"*")/COUNTIFS(Table2[Level of Review Required],"*"&amp;$AC$51&amp;"*",Table2[Date Notified (Adjusted)],"&gt;="&amp;N$26,Table2[Date Notified (Adjusted)],"&lt;"&amp;O$26,Table2[Calculated Location],"*"&amp;$D67&amp;"*")</f>
        <v>#DIV/0!</v>
      </c>
      <c r="O67" s="164" t="e">
        <f ca="1">COUNTIFS(Table2[Level of Review Required],"*"&amp;$AC$51&amp;"*",Table2[Date Notified (Adjusted)],"&gt;="&amp;O$26,Table2[Date Notified (Adjusted)],"&lt;"&amp;P$26,Table2[Date Review Started],"",Table2[Calculated Location],"*"&amp;$D67&amp;"*")/COUNTIFS(Table2[Level of Review Required],"*"&amp;$AC$51&amp;"*",Table2[Date Notified (Adjusted)],"&gt;="&amp;O$26,Table2[Date Notified (Adjusted)],"&lt;"&amp;P$26,Table2[Calculated Location],"*"&amp;$D67&amp;"*")</f>
        <v>#DIV/0!</v>
      </c>
      <c r="P67" s="164" t="e">
        <f ca="1">COUNTIFS(Table2[Level of Review Required],"*"&amp;$AC$51&amp;"*",Table2[Date Notified (Adjusted)],"&gt;="&amp;P$26,Table2[Date Notified (Adjusted)],"&lt;"&amp;Q$26,Table2[Date Review Started],"",Table2[Calculated Location],"*"&amp;$D67&amp;"*")/COUNTIFS(Table2[Level of Review Required],"*"&amp;$AC$51&amp;"*",Table2[Date Notified (Adjusted)],"&gt;="&amp;P$26,Table2[Date Notified (Adjusted)],"&lt;"&amp;Q$26,Table2[Calculated Location],"*"&amp;$D67&amp;"*")</f>
        <v>#DIV/0!</v>
      </c>
      <c r="Q67" s="164" t="e">
        <f ca="1">COUNTIFS(Table2[Level of Review Required],"*"&amp;$AC$51&amp;"*",Table2[Date Notified (Adjusted)],"&gt;="&amp;Q$26,Table2[Date Notified (Adjusted)],"&lt;"&amp;R$26,Table2[Date Review Started],"",Table2[Calculated Location],"*"&amp;$D67&amp;"*")/COUNTIFS(Table2[Level of Review Required],"*"&amp;$AC$51&amp;"*",Table2[Date Notified (Adjusted)],"&gt;="&amp;Q$26,Table2[Date Notified (Adjusted)],"&lt;"&amp;R$26,Table2[Calculated Location],"*"&amp;$D67&amp;"*")</f>
        <v>#DIV/0!</v>
      </c>
      <c r="R67" s="164" t="e">
        <f ca="1">COUNTIFS(Table2[Level of Review Required],"*"&amp;$AC$51&amp;"*",Table2[Date Notified (Adjusted)],"&gt;="&amp;R$26,Table2[Date Notified (Adjusted)],"&lt;"&amp;S$26,Table2[Date Review Started],"",Table2[Calculated Location],"*"&amp;$D67&amp;"*")/COUNTIFS(Table2[Level of Review Required],"*"&amp;$AC$51&amp;"*",Table2[Date Notified (Adjusted)],"&gt;="&amp;R$26,Table2[Date Notified (Adjusted)],"&lt;"&amp;S$26,Table2[Calculated Location],"*"&amp;$D67&amp;"*")</f>
        <v>#DIV/0!</v>
      </c>
      <c r="S67" s="164" t="e">
        <f ca="1">COUNTIFS(Table2[Level of Review Required],"*"&amp;$AC$51&amp;"*",Table2[Date Notified (Adjusted)],"&gt;="&amp;S$26,Table2[Date Notified (Adjusted)],"&lt;"&amp;T$26,Table2[Date Review Started],"",Table2[Calculated Location],"*"&amp;$D67&amp;"*")/COUNTIFS(Table2[Level of Review Required],"*"&amp;$AC$51&amp;"*",Table2[Date Notified (Adjusted)],"&gt;="&amp;S$26,Table2[Date Notified (Adjusted)],"&lt;"&amp;T$26,Table2[Calculated Location],"*"&amp;$D67&amp;"*")</f>
        <v>#DIV/0!</v>
      </c>
      <c r="T67" s="164" t="e">
        <f ca="1">COUNTIFS(Table2[Level of Review Required],"*"&amp;$AC$51&amp;"*",Table2[Date Notified (Adjusted)],"&gt;="&amp;T$26,Table2[Date Notified (Adjusted)],"&lt;"&amp;U$26,Table2[Date Review Started],"",Table2[Calculated Location],"*"&amp;$D67&amp;"*")/COUNTIFS(Table2[Level of Review Required],"*"&amp;$AC$51&amp;"*",Table2[Date Notified (Adjusted)],"&gt;="&amp;T$26,Table2[Date Notified (Adjusted)],"&lt;"&amp;U$26,Table2[Calculated Location],"*"&amp;$D67&amp;"*")</f>
        <v>#DIV/0!</v>
      </c>
      <c r="U67" s="161"/>
      <c r="V67" s="161"/>
      <c r="W67" s="228">
        <f ca="1">COUNTIFS(Table2[Level of Review Required],"*"&amp;$AC$51&amp;"*",Table2[Date Notified (Adjusted)],"&gt;="&amp;E$26,Table2[Date Notified (Adjusted)],"&lt;"&amp;U$26,Table2[Calculated Location],"*"&amp;$D67&amp;"*",Table2[Date Review Started],"")</f>
        <v>0</v>
      </c>
      <c r="X67" s="229" t="e">
        <f t="shared" ca="1" si="10"/>
        <v>#DIV/0!</v>
      </c>
      <c r="Y67" s="237">
        <f ca="1">COUNTIFS(Table2[Level of Review Required],"*"&amp;$AC$51&amp;"*",Table2[Date Notified (Adjusted)],"&gt;="&amp;E$26,Table2[Date Notified (Adjusted)],"&lt;"&amp;U$26,Table2[Calculated Location],"*"&amp;$D67&amp;"*")</f>
        <v>0</v>
      </c>
    </row>
    <row r="68" spans="2:29" x14ac:dyDescent="0.25">
      <c r="B68" s="222" t="s">
        <v>113</v>
      </c>
      <c r="C68" s="161"/>
      <c r="D68" s="162" t="s">
        <v>132</v>
      </c>
      <c r="E68" s="163" t="e">
        <f ca="1">COUNTIFS(Table2[Level of Review Required],"*"&amp;$AC$51&amp;"*",Table2[Date Notified (Adjusted)],"&gt;="&amp;E$26,Table2[Date Notified (Adjusted)],"&lt;"&amp;F$26,Table2[Date Review Started],"",Table2[Calculated Location],"*"&amp;$D68&amp;"*")/COUNTIFS(Table2[Level of Review Required],"*"&amp;$AC$51&amp;"*",Table2[Date Notified (Adjusted)],"&gt;="&amp;E$26,Table2[Date Notified (Adjusted)],"&lt;"&amp;F$26,Table2[Calculated Location],"*"&amp;$D68&amp;"*")</f>
        <v>#DIV/0!</v>
      </c>
      <c r="F68" s="164" t="e">
        <f ca="1">COUNTIFS(Table2[Level of Review Required],"*"&amp;$AC$51&amp;"*",Table2[Date Notified (Adjusted)],"&gt;="&amp;F$26,Table2[Date Notified (Adjusted)],"&lt;"&amp;G$26,Table2[Date Review Started],"",Table2[Calculated Location],"*"&amp;$D68&amp;"*")/COUNTIFS(Table2[Level of Review Required],"*"&amp;$AC$51&amp;"*",Table2[Date Notified (Adjusted)],"&gt;="&amp;F$26,Table2[Date Notified (Adjusted)],"&lt;"&amp;G$26,Table2[Calculated Location],"*"&amp;$D68&amp;"*")</f>
        <v>#DIV/0!</v>
      </c>
      <c r="G68" s="164" t="e">
        <f ca="1">COUNTIFS(Table2[Level of Review Required],"*"&amp;$AC$51&amp;"*",Table2[Date Notified (Adjusted)],"&gt;="&amp;G$26,Table2[Date Notified (Adjusted)],"&lt;"&amp;H$26,Table2[Date Review Started],"",Table2[Calculated Location],"*"&amp;$D68&amp;"*")/COUNTIFS(Table2[Level of Review Required],"*"&amp;$AC$51&amp;"*",Table2[Date Notified (Adjusted)],"&gt;="&amp;G$26,Table2[Date Notified (Adjusted)],"&lt;"&amp;H$26,Table2[Calculated Location],"*"&amp;$D68&amp;"*")</f>
        <v>#DIV/0!</v>
      </c>
      <c r="H68" s="164" t="e">
        <f ca="1">COUNTIFS(Table2[Level of Review Required],"*"&amp;$AC$51&amp;"*",Table2[Date Notified (Adjusted)],"&gt;="&amp;H$26,Table2[Date Notified (Adjusted)],"&lt;"&amp;I$26,Table2[Date Review Started],"",Table2[Calculated Location],"*"&amp;$D68&amp;"*")/COUNTIFS(Table2[Level of Review Required],"*"&amp;$AC$51&amp;"*",Table2[Date Notified (Adjusted)],"&gt;="&amp;H$26,Table2[Date Notified (Adjusted)],"&lt;"&amp;I$26,Table2[Calculated Location],"*"&amp;$D68&amp;"*")</f>
        <v>#DIV/0!</v>
      </c>
      <c r="I68" s="164" t="e">
        <f ca="1">COUNTIFS(Table2[Level of Review Required],"*"&amp;$AC$51&amp;"*",Table2[Date Notified (Adjusted)],"&gt;="&amp;I$26,Table2[Date Notified (Adjusted)],"&lt;"&amp;J$26,Table2[Date Review Started],"",Table2[Calculated Location],"*"&amp;$D68&amp;"*")/COUNTIFS(Table2[Level of Review Required],"*"&amp;$AC$51&amp;"*",Table2[Date Notified (Adjusted)],"&gt;="&amp;I$26,Table2[Date Notified (Adjusted)],"&lt;"&amp;J$26,Table2[Calculated Location],"*"&amp;$D68&amp;"*")</f>
        <v>#DIV/0!</v>
      </c>
      <c r="J68" s="164" t="e">
        <f ca="1">COUNTIFS(Table2[Level of Review Required],"*"&amp;$AC$51&amp;"*",Table2[Date Notified (Adjusted)],"&gt;="&amp;J$26,Table2[Date Notified (Adjusted)],"&lt;"&amp;K$26,Table2[Date Review Started],"",Table2[Calculated Location],"*"&amp;$D68&amp;"*")/COUNTIFS(Table2[Level of Review Required],"*"&amp;$AC$51&amp;"*",Table2[Date Notified (Adjusted)],"&gt;="&amp;J$26,Table2[Date Notified (Adjusted)],"&lt;"&amp;K$26,Table2[Calculated Location],"*"&amp;$D68&amp;"*")</f>
        <v>#DIV/0!</v>
      </c>
      <c r="K68" s="164" t="e">
        <f ca="1">COUNTIFS(Table2[Level of Review Required],"*"&amp;$AC$51&amp;"*",Table2[Date Notified (Adjusted)],"&gt;="&amp;K$26,Table2[Date Notified (Adjusted)],"&lt;"&amp;L$26,Table2[Date Review Started],"",Table2[Calculated Location],"*"&amp;$D68&amp;"*")/COUNTIFS(Table2[Level of Review Required],"*"&amp;$AC$51&amp;"*",Table2[Date Notified (Adjusted)],"&gt;="&amp;K$26,Table2[Date Notified (Adjusted)],"&lt;"&amp;L$26,Table2[Calculated Location],"*"&amp;$D68&amp;"*")</f>
        <v>#DIV/0!</v>
      </c>
      <c r="L68" s="164" t="e">
        <f ca="1">COUNTIFS(Table2[Level of Review Required],"*"&amp;$AC$51&amp;"*",Table2[Date Notified (Adjusted)],"&gt;="&amp;L$26,Table2[Date Notified (Adjusted)],"&lt;"&amp;M$26,Table2[Date Review Started],"",Table2[Calculated Location],"*"&amp;$D68&amp;"*")/COUNTIFS(Table2[Level of Review Required],"*"&amp;$AC$51&amp;"*",Table2[Date Notified (Adjusted)],"&gt;="&amp;L$26,Table2[Date Notified (Adjusted)],"&lt;"&amp;M$26,Table2[Calculated Location],"*"&amp;$D68&amp;"*")</f>
        <v>#DIV/0!</v>
      </c>
      <c r="M68" s="164" t="e">
        <f ca="1">COUNTIFS(Table2[Level of Review Required],"*"&amp;$AC$51&amp;"*",Table2[Date Notified (Adjusted)],"&gt;="&amp;M$26,Table2[Date Notified (Adjusted)],"&lt;"&amp;N$26,Table2[Date Review Started],"",Table2[Calculated Location],"*"&amp;$D68&amp;"*")/COUNTIFS(Table2[Level of Review Required],"*"&amp;$AC$51&amp;"*",Table2[Date Notified (Adjusted)],"&gt;="&amp;M$26,Table2[Date Notified (Adjusted)],"&lt;"&amp;N$26,Table2[Calculated Location],"*"&amp;$D68&amp;"*")</f>
        <v>#DIV/0!</v>
      </c>
      <c r="N68" s="164" t="e">
        <f ca="1">COUNTIFS(Table2[Level of Review Required],"*"&amp;$AC$51&amp;"*",Table2[Date Notified (Adjusted)],"&gt;="&amp;N$26,Table2[Date Notified (Adjusted)],"&lt;"&amp;O$26,Table2[Date Review Started],"",Table2[Calculated Location],"*"&amp;$D68&amp;"*")/COUNTIFS(Table2[Level of Review Required],"*"&amp;$AC$51&amp;"*",Table2[Date Notified (Adjusted)],"&gt;="&amp;N$26,Table2[Date Notified (Adjusted)],"&lt;"&amp;O$26,Table2[Calculated Location],"*"&amp;$D68&amp;"*")</f>
        <v>#DIV/0!</v>
      </c>
      <c r="O68" s="164" t="e">
        <f ca="1">COUNTIFS(Table2[Level of Review Required],"*"&amp;$AC$51&amp;"*",Table2[Date Notified (Adjusted)],"&gt;="&amp;O$26,Table2[Date Notified (Adjusted)],"&lt;"&amp;P$26,Table2[Date Review Started],"",Table2[Calculated Location],"*"&amp;$D68&amp;"*")/COUNTIFS(Table2[Level of Review Required],"*"&amp;$AC$51&amp;"*",Table2[Date Notified (Adjusted)],"&gt;="&amp;O$26,Table2[Date Notified (Adjusted)],"&lt;"&amp;P$26,Table2[Calculated Location],"*"&amp;$D68&amp;"*")</f>
        <v>#DIV/0!</v>
      </c>
      <c r="P68" s="164" t="e">
        <f ca="1">COUNTIFS(Table2[Level of Review Required],"*"&amp;$AC$51&amp;"*",Table2[Date Notified (Adjusted)],"&gt;="&amp;P$26,Table2[Date Notified (Adjusted)],"&lt;"&amp;Q$26,Table2[Date Review Started],"",Table2[Calculated Location],"*"&amp;$D68&amp;"*")/COUNTIFS(Table2[Level of Review Required],"*"&amp;$AC$51&amp;"*",Table2[Date Notified (Adjusted)],"&gt;="&amp;P$26,Table2[Date Notified (Adjusted)],"&lt;"&amp;Q$26,Table2[Calculated Location],"*"&amp;$D68&amp;"*")</f>
        <v>#DIV/0!</v>
      </c>
      <c r="Q68" s="164" t="e">
        <f ca="1">COUNTIFS(Table2[Level of Review Required],"*"&amp;$AC$51&amp;"*",Table2[Date Notified (Adjusted)],"&gt;="&amp;Q$26,Table2[Date Notified (Adjusted)],"&lt;"&amp;R$26,Table2[Date Review Started],"",Table2[Calculated Location],"*"&amp;$D68&amp;"*")/COUNTIFS(Table2[Level of Review Required],"*"&amp;$AC$51&amp;"*",Table2[Date Notified (Adjusted)],"&gt;="&amp;Q$26,Table2[Date Notified (Adjusted)],"&lt;"&amp;R$26,Table2[Calculated Location],"*"&amp;$D68&amp;"*")</f>
        <v>#DIV/0!</v>
      </c>
      <c r="R68" s="164" t="e">
        <f ca="1">COUNTIFS(Table2[Level of Review Required],"*"&amp;$AC$51&amp;"*",Table2[Date Notified (Adjusted)],"&gt;="&amp;R$26,Table2[Date Notified (Adjusted)],"&lt;"&amp;S$26,Table2[Date Review Started],"",Table2[Calculated Location],"*"&amp;$D68&amp;"*")/COUNTIFS(Table2[Level of Review Required],"*"&amp;$AC$51&amp;"*",Table2[Date Notified (Adjusted)],"&gt;="&amp;R$26,Table2[Date Notified (Adjusted)],"&lt;"&amp;S$26,Table2[Calculated Location],"*"&amp;$D68&amp;"*")</f>
        <v>#DIV/0!</v>
      </c>
      <c r="S68" s="164" t="e">
        <f ca="1">COUNTIFS(Table2[Level of Review Required],"*"&amp;$AC$51&amp;"*",Table2[Date Notified (Adjusted)],"&gt;="&amp;S$26,Table2[Date Notified (Adjusted)],"&lt;"&amp;T$26,Table2[Date Review Started],"",Table2[Calculated Location],"*"&amp;$D68&amp;"*")/COUNTIFS(Table2[Level of Review Required],"*"&amp;$AC$51&amp;"*",Table2[Date Notified (Adjusted)],"&gt;="&amp;S$26,Table2[Date Notified (Adjusted)],"&lt;"&amp;T$26,Table2[Calculated Location],"*"&amp;$D68&amp;"*")</f>
        <v>#DIV/0!</v>
      </c>
      <c r="T68" s="164" t="e">
        <f ca="1">COUNTIFS(Table2[Level of Review Required],"*"&amp;$AC$51&amp;"*",Table2[Date Notified (Adjusted)],"&gt;="&amp;T$26,Table2[Date Notified (Adjusted)],"&lt;"&amp;U$26,Table2[Date Review Started],"",Table2[Calculated Location],"*"&amp;$D68&amp;"*")/COUNTIFS(Table2[Level of Review Required],"*"&amp;$AC$51&amp;"*",Table2[Date Notified (Adjusted)],"&gt;="&amp;T$26,Table2[Date Notified (Adjusted)],"&lt;"&amp;U$26,Table2[Calculated Location],"*"&amp;$D68&amp;"*")</f>
        <v>#DIV/0!</v>
      </c>
      <c r="U68" s="161"/>
      <c r="V68" s="161"/>
      <c r="W68" s="228">
        <f ca="1">COUNTIFS(Table2[Level of Review Required],"*"&amp;$AC$51&amp;"*",Table2[Date Notified (Adjusted)],"&gt;="&amp;E$26,Table2[Date Notified (Adjusted)],"&lt;"&amp;U$26,Table2[Calculated Location],"*"&amp;$D68&amp;"*",Table2[Date Review Started],"")</f>
        <v>0</v>
      </c>
      <c r="X68" s="229" t="e">
        <f t="shared" ca="1" si="10"/>
        <v>#DIV/0!</v>
      </c>
      <c r="Y68" s="237">
        <f ca="1">COUNTIFS(Table2[Level of Review Required],"*"&amp;$AC$51&amp;"*",Table2[Date Notified (Adjusted)],"&gt;="&amp;E$26,Table2[Date Notified (Adjusted)],"&lt;"&amp;U$26,Table2[Calculated Location],"*"&amp;$D68&amp;"*")</f>
        <v>0</v>
      </c>
    </row>
    <row r="69" spans="2:29" x14ac:dyDescent="0.25">
      <c r="B69" s="224" t="s">
        <v>80</v>
      </c>
      <c r="C69" s="166"/>
      <c r="D69" s="171" t="s">
        <v>45</v>
      </c>
      <c r="E69" s="168" t="e">
        <f ca="1">COUNTIFS(Table2[Level of Review Required],"*"&amp;$AC$51&amp;"*",Table2[Date Notified (Adjusted)],"&gt;="&amp;E$26,Table2[Date Notified (Adjusted)],"&lt;"&amp;F$26,Table2[Date Review Started],"",Table2[Calculated Location],"*"&amp;$D69&amp;"*")/COUNTIFS(Table2[Level of Review Required],"*"&amp;$AC$51&amp;"*",Table2[Date Notified (Adjusted)],"&gt;="&amp;E$26,Table2[Date Notified (Adjusted)],"&lt;"&amp;F$26,Table2[Calculated Location],"*"&amp;$D69&amp;"*")</f>
        <v>#DIV/0!</v>
      </c>
      <c r="F69" s="169" t="e">
        <f ca="1">COUNTIFS(Table2[Level of Review Required],"*"&amp;$AC$51&amp;"*",Table2[Date Notified (Adjusted)],"&gt;="&amp;F$26,Table2[Date Notified (Adjusted)],"&lt;"&amp;G$26,Table2[Date Review Started],"",Table2[Calculated Location],"*"&amp;$D69&amp;"*")/COUNTIFS(Table2[Level of Review Required],"*"&amp;$AC$51&amp;"*",Table2[Date Notified (Adjusted)],"&gt;="&amp;F$26,Table2[Date Notified (Adjusted)],"&lt;"&amp;G$26,Table2[Calculated Location],"*"&amp;$D69&amp;"*")</f>
        <v>#DIV/0!</v>
      </c>
      <c r="G69" s="169" t="e">
        <f ca="1">COUNTIFS(Table2[Level of Review Required],"*"&amp;$AC$51&amp;"*",Table2[Date Notified (Adjusted)],"&gt;="&amp;G$26,Table2[Date Notified (Adjusted)],"&lt;"&amp;H$26,Table2[Date Review Started],"",Table2[Calculated Location],"*"&amp;$D69&amp;"*")/COUNTIFS(Table2[Level of Review Required],"*"&amp;$AC$51&amp;"*",Table2[Date Notified (Adjusted)],"&gt;="&amp;G$26,Table2[Date Notified (Adjusted)],"&lt;"&amp;H$26,Table2[Calculated Location],"*"&amp;$D69&amp;"*")</f>
        <v>#DIV/0!</v>
      </c>
      <c r="H69" s="169" t="e">
        <f ca="1">COUNTIFS(Table2[Level of Review Required],"*"&amp;$AC$51&amp;"*",Table2[Date Notified (Adjusted)],"&gt;="&amp;H$26,Table2[Date Notified (Adjusted)],"&lt;"&amp;I$26,Table2[Date Review Started],"",Table2[Calculated Location],"*"&amp;$D69&amp;"*")/COUNTIFS(Table2[Level of Review Required],"*"&amp;$AC$51&amp;"*",Table2[Date Notified (Adjusted)],"&gt;="&amp;H$26,Table2[Date Notified (Adjusted)],"&lt;"&amp;I$26,Table2[Calculated Location],"*"&amp;$D69&amp;"*")</f>
        <v>#DIV/0!</v>
      </c>
      <c r="I69" s="169" t="e">
        <f ca="1">COUNTIFS(Table2[Level of Review Required],"*"&amp;$AC$51&amp;"*",Table2[Date Notified (Adjusted)],"&gt;="&amp;I$26,Table2[Date Notified (Adjusted)],"&lt;"&amp;J$26,Table2[Date Review Started],"",Table2[Calculated Location],"*"&amp;$D69&amp;"*")/COUNTIFS(Table2[Level of Review Required],"*"&amp;$AC$51&amp;"*",Table2[Date Notified (Adjusted)],"&gt;="&amp;I$26,Table2[Date Notified (Adjusted)],"&lt;"&amp;J$26,Table2[Calculated Location],"*"&amp;$D69&amp;"*")</f>
        <v>#DIV/0!</v>
      </c>
      <c r="J69" s="169" t="e">
        <f ca="1">COUNTIFS(Table2[Level of Review Required],"*"&amp;$AC$51&amp;"*",Table2[Date Notified (Adjusted)],"&gt;="&amp;J$26,Table2[Date Notified (Adjusted)],"&lt;"&amp;K$26,Table2[Date Review Started],"",Table2[Calculated Location],"*"&amp;$D69&amp;"*")/COUNTIFS(Table2[Level of Review Required],"*"&amp;$AC$51&amp;"*",Table2[Date Notified (Adjusted)],"&gt;="&amp;J$26,Table2[Date Notified (Adjusted)],"&lt;"&amp;K$26,Table2[Calculated Location],"*"&amp;$D69&amp;"*")</f>
        <v>#DIV/0!</v>
      </c>
      <c r="K69" s="169" t="e">
        <f ca="1">COUNTIFS(Table2[Level of Review Required],"*"&amp;$AC$51&amp;"*",Table2[Date Notified (Adjusted)],"&gt;="&amp;K$26,Table2[Date Notified (Adjusted)],"&lt;"&amp;L$26,Table2[Date Review Started],"",Table2[Calculated Location],"*"&amp;$D69&amp;"*")/COUNTIFS(Table2[Level of Review Required],"*"&amp;$AC$51&amp;"*",Table2[Date Notified (Adjusted)],"&gt;="&amp;K$26,Table2[Date Notified (Adjusted)],"&lt;"&amp;L$26,Table2[Calculated Location],"*"&amp;$D69&amp;"*")</f>
        <v>#DIV/0!</v>
      </c>
      <c r="L69" s="169" t="e">
        <f ca="1">COUNTIFS(Table2[Level of Review Required],"*"&amp;$AC$51&amp;"*",Table2[Date Notified (Adjusted)],"&gt;="&amp;L$26,Table2[Date Notified (Adjusted)],"&lt;"&amp;M$26,Table2[Date Review Started],"",Table2[Calculated Location],"*"&amp;$D69&amp;"*")/COUNTIFS(Table2[Level of Review Required],"*"&amp;$AC$51&amp;"*",Table2[Date Notified (Adjusted)],"&gt;="&amp;L$26,Table2[Date Notified (Adjusted)],"&lt;"&amp;M$26,Table2[Calculated Location],"*"&amp;$D69&amp;"*")</f>
        <v>#DIV/0!</v>
      </c>
      <c r="M69" s="169" t="e">
        <f ca="1">COUNTIFS(Table2[Level of Review Required],"*"&amp;$AC$51&amp;"*",Table2[Date Notified (Adjusted)],"&gt;="&amp;M$26,Table2[Date Notified (Adjusted)],"&lt;"&amp;N$26,Table2[Date Review Started],"",Table2[Calculated Location],"*"&amp;$D69&amp;"*")/COUNTIFS(Table2[Level of Review Required],"*"&amp;$AC$51&amp;"*",Table2[Date Notified (Adjusted)],"&gt;="&amp;M$26,Table2[Date Notified (Adjusted)],"&lt;"&amp;N$26,Table2[Calculated Location],"*"&amp;$D69&amp;"*")</f>
        <v>#DIV/0!</v>
      </c>
      <c r="N69" s="169" t="e">
        <f ca="1">COUNTIFS(Table2[Level of Review Required],"*"&amp;$AC$51&amp;"*",Table2[Date Notified (Adjusted)],"&gt;="&amp;N$26,Table2[Date Notified (Adjusted)],"&lt;"&amp;O$26,Table2[Date Review Started],"",Table2[Calculated Location],"*"&amp;$D69&amp;"*")/COUNTIFS(Table2[Level of Review Required],"*"&amp;$AC$51&amp;"*",Table2[Date Notified (Adjusted)],"&gt;="&amp;N$26,Table2[Date Notified (Adjusted)],"&lt;"&amp;O$26,Table2[Calculated Location],"*"&amp;$D69&amp;"*")</f>
        <v>#DIV/0!</v>
      </c>
      <c r="O69" s="169" t="e">
        <f ca="1">COUNTIFS(Table2[Level of Review Required],"*"&amp;$AC$51&amp;"*",Table2[Date Notified (Adjusted)],"&gt;="&amp;O$26,Table2[Date Notified (Adjusted)],"&lt;"&amp;P$26,Table2[Date Review Started],"",Table2[Calculated Location],"*"&amp;$D69&amp;"*")/COUNTIFS(Table2[Level of Review Required],"*"&amp;$AC$51&amp;"*",Table2[Date Notified (Adjusted)],"&gt;="&amp;O$26,Table2[Date Notified (Adjusted)],"&lt;"&amp;P$26,Table2[Calculated Location],"*"&amp;$D69&amp;"*")</f>
        <v>#DIV/0!</v>
      </c>
      <c r="P69" s="169" t="e">
        <f ca="1">COUNTIFS(Table2[Level of Review Required],"*"&amp;$AC$51&amp;"*",Table2[Date Notified (Adjusted)],"&gt;="&amp;P$26,Table2[Date Notified (Adjusted)],"&lt;"&amp;Q$26,Table2[Date Review Started],"",Table2[Calculated Location],"*"&amp;$D69&amp;"*")/COUNTIFS(Table2[Level of Review Required],"*"&amp;$AC$51&amp;"*",Table2[Date Notified (Adjusted)],"&gt;="&amp;P$26,Table2[Date Notified (Adjusted)],"&lt;"&amp;Q$26,Table2[Calculated Location],"*"&amp;$D69&amp;"*")</f>
        <v>#DIV/0!</v>
      </c>
      <c r="Q69" s="169" t="e">
        <f ca="1">COUNTIFS(Table2[Level of Review Required],"*"&amp;$AC$51&amp;"*",Table2[Date Notified (Adjusted)],"&gt;="&amp;Q$26,Table2[Date Notified (Adjusted)],"&lt;"&amp;R$26,Table2[Date Review Started],"",Table2[Calculated Location],"*"&amp;$D69&amp;"*")/COUNTIFS(Table2[Level of Review Required],"*"&amp;$AC$51&amp;"*",Table2[Date Notified (Adjusted)],"&gt;="&amp;Q$26,Table2[Date Notified (Adjusted)],"&lt;"&amp;R$26,Table2[Calculated Location],"*"&amp;$D69&amp;"*")</f>
        <v>#DIV/0!</v>
      </c>
      <c r="R69" s="169" t="e">
        <f ca="1">COUNTIFS(Table2[Level of Review Required],"*"&amp;$AC$51&amp;"*",Table2[Date Notified (Adjusted)],"&gt;="&amp;R$26,Table2[Date Notified (Adjusted)],"&lt;"&amp;S$26,Table2[Date Review Started],"",Table2[Calculated Location],"*"&amp;$D69&amp;"*")/COUNTIFS(Table2[Level of Review Required],"*"&amp;$AC$51&amp;"*",Table2[Date Notified (Adjusted)],"&gt;="&amp;R$26,Table2[Date Notified (Adjusted)],"&lt;"&amp;S$26,Table2[Calculated Location],"*"&amp;$D69&amp;"*")</f>
        <v>#DIV/0!</v>
      </c>
      <c r="S69" s="169" t="e">
        <f ca="1">COUNTIFS(Table2[Level of Review Required],"*"&amp;$AC$51&amp;"*",Table2[Date Notified (Adjusted)],"&gt;="&amp;S$26,Table2[Date Notified (Adjusted)],"&lt;"&amp;T$26,Table2[Date Review Started],"",Table2[Calculated Location],"*"&amp;$D69&amp;"*")/COUNTIFS(Table2[Level of Review Required],"*"&amp;$AC$51&amp;"*",Table2[Date Notified (Adjusted)],"&gt;="&amp;S$26,Table2[Date Notified (Adjusted)],"&lt;"&amp;T$26,Table2[Calculated Location],"*"&amp;$D69&amp;"*")</f>
        <v>#DIV/0!</v>
      </c>
      <c r="T69" s="169" t="e">
        <f ca="1">COUNTIFS(Table2[Level of Review Required],"*"&amp;$AC$51&amp;"*",Table2[Date Notified (Adjusted)],"&gt;="&amp;T$26,Table2[Date Notified (Adjusted)],"&lt;"&amp;U$26,Table2[Date Review Started],"",Table2[Calculated Location],"*"&amp;$D69&amp;"*")/COUNTIFS(Table2[Level of Review Required],"*"&amp;$AC$51&amp;"*",Table2[Date Notified (Adjusted)],"&gt;="&amp;T$26,Table2[Date Notified (Adjusted)],"&lt;"&amp;U$26,Table2[Calculated Location],"*"&amp;$D69&amp;"*")</f>
        <v>#DIV/0!</v>
      </c>
      <c r="U69" s="166"/>
      <c r="V69" s="166"/>
      <c r="W69" s="230">
        <f ca="1">COUNTIFS(Table2[Level of Review Required],"*"&amp;$AC$51&amp;"*",Table2[Date Notified (Adjusted)],"&gt;="&amp;E$26,Table2[Date Notified (Adjusted)],"&lt;"&amp;U$26,Table2[Calculated Location],"*"&amp;$D69&amp;"*",Table2[Date Review Started],"")</f>
        <v>0</v>
      </c>
      <c r="X69" s="231" t="e">
        <f t="shared" ca="1" si="10"/>
        <v>#DIV/0!</v>
      </c>
      <c r="Y69" s="238">
        <f ca="1">COUNTIFS(Table2[Level of Review Required],"*"&amp;$AC$51&amp;"*",Table2[Date Notified (Adjusted)],"&gt;="&amp;E$26,Table2[Date Notified (Adjusted)],"&lt;"&amp;U$26,Table2[Calculated Location],"*"&amp;$D69&amp;"*")</f>
        <v>0</v>
      </c>
    </row>
    <row r="70" spans="2:29" x14ac:dyDescent="0.25">
      <c r="B70" s="213" t="s">
        <v>153</v>
      </c>
      <c r="C70" s="13"/>
      <c r="D70" s="13"/>
      <c r="E70" s="174"/>
      <c r="F70" s="174"/>
      <c r="G70" s="174"/>
      <c r="H70" s="174"/>
      <c r="I70" s="174"/>
      <c r="J70" s="174"/>
      <c r="K70" s="174"/>
      <c r="L70" s="174"/>
      <c r="M70" s="174"/>
      <c r="N70" s="174"/>
      <c r="O70" s="174"/>
      <c r="P70" s="174"/>
      <c r="Q70" s="174"/>
      <c r="R70" s="174"/>
      <c r="S70" s="174"/>
      <c r="T70" s="174"/>
      <c r="U70" s="174"/>
      <c r="V70" s="174"/>
      <c r="W70" s="174">
        <f ca="1">SUM(W60:W69)</f>
        <v>0</v>
      </c>
      <c r="X70" s="173" t="e">
        <f ca="1">W70/Y70</f>
        <v>#DIV/0!</v>
      </c>
      <c r="Y70" s="212">
        <f ca="1">SUM(Y60:Y69)</f>
        <v>0</v>
      </c>
    </row>
    <row r="71" spans="2:29" x14ac:dyDescent="0.25">
      <c r="B71" s="214"/>
      <c r="C71" s="215"/>
      <c r="D71" s="215"/>
      <c r="E71" s="216"/>
      <c r="F71" s="215"/>
      <c r="G71" s="215"/>
      <c r="H71" s="215"/>
      <c r="I71" s="215"/>
      <c r="J71" s="215"/>
      <c r="K71" s="215"/>
      <c r="L71" s="215"/>
      <c r="M71" s="215"/>
      <c r="N71" s="215"/>
      <c r="O71" s="215"/>
      <c r="P71" s="215"/>
      <c r="Q71" s="215"/>
      <c r="R71" s="215"/>
      <c r="S71" s="215"/>
      <c r="T71" s="215"/>
      <c r="U71" s="215"/>
      <c r="V71" s="215"/>
      <c r="W71" s="217">
        <f ca="1">SUM(W51:W58)+SUM(W60:W69)</f>
        <v>0</v>
      </c>
      <c r="X71" s="218" t="e">
        <f ca="1">W71/Y71</f>
        <v>#DIV/0!</v>
      </c>
      <c r="Y71" s="219">
        <f ca="1">SUM(Y51:Y58)+SUM(Y60:Y69)</f>
        <v>0</v>
      </c>
    </row>
    <row r="72" spans="2:29" x14ac:dyDescent="0.25">
      <c r="D72" s="3"/>
      <c r="G72" s="95"/>
    </row>
    <row r="73" spans="2:29" ht="41.25" customHeight="1" thickBot="1" x14ac:dyDescent="0.35">
      <c r="E73" s="396" t="s">
        <v>496</v>
      </c>
      <c r="F73" s="396"/>
      <c r="G73" s="396"/>
      <c r="H73" s="396"/>
      <c r="I73" s="396"/>
      <c r="J73" s="396"/>
      <c r="K73" s="396"/>
      <c r="L73" s="396"/>
      <c r="M73" s="396"/>
      <c r="N73" s="396"/>
      <c r="O73" s="396"/>
      <c r="P73" s="396"/>
      <c r="Q73" s="396"/>
      <c r="R73" s="396"/>
      <c r="S73" s="396"/>
      <c r="T73" s="396"/>
      <c r="U73" s="396"/>
      <c r="V73" s="396"/>
      <c r="W73" s="396"/>
      <c r="X73" s="396"/>
    </row>
    <row r="74" spans="2:29" ht="30" thickBot="1" x14ac:dyDescent="0.3">
      <c r="B74" s="239"/>
      <c r="C74" s="240"/>
      <c r="D74" s="241"/>
      <c r="E74" s="242">
        <f ca="1">start125</f>
        <v>44470</v>
      </c>
      <c r="F74" s="242">
        <f ca="1">DATE(YEAR(E74),MONTH(E74)+1,1)</f>
        <v>44501</v>
      </c>
      <c r="G74" s="242">
        <f t="shared" ref="G74:U74" ca="1" si="11">DATE(YEAR(F74),MONTH(F74)+1,1)</f>
        <v>44531</v>
      </c>
      <c r="H74" s="242">
        <f t="shared" ca="1" si="11"/>
        <v>44562</v>
      </c>
      <c r="I74" s="242">
        <f t="shared" ca="1" si="11"/>
        <v>44593</v>
      </c>
      <c r="J74" s="242">
        <f t="shared" ca="1" si="11"/>
        <v>44621</v>
      </c>
      <c r="K74" s="242">
        <f t="shared" ca="1" si="11"/>
        <v>44652</v>
      </c>
      <c r="L74" s="242">
        <f t="shared" ca="1" si="11"/>
        <v>44682</v>
      </c>
      <c r="M74" s="242">
        <f t="shared" ca="1" si="11"/>
        <v>44713</v>
      </c>
      <c r="N74" s="242">
        <f t="shared" ca="1" si="11"/>
        <v>44743</v>
      </c>
      <c r="O74" s="242">
        <f t="shared" ca="1" si="11"/>
        <v>44774</v>
      </c>
      <c r="P74" s="242">
        <f t="shared" ca="1" si="11"/>
        <v>44805</v>
      </c>
      <c r="Q74" s="243">
        <f t="shared" ca="1" si="11"/>
        <v>44835</v>
      </c>
      <c r="R74" s="243">
        <f t="shared" ca="1" si="11"/>
        <v>44866</v>
      </c>
      <c r="S74" s="243">
        <f t="shared" ca="1" si="11"/>
        <v>44896</v>
      </c>
      <c r="T74" s="243">
        <f t="shared" ca="1" si="11"/>
        <v>44927</v>
      </c>
      <c r="U74" s="243">
        <f t="shared" ca="1" si="11"/>
        <v>44958</v>
      </c>
      <c r="V74" s="244"/>
      <c r="W74" s="234" t="s">
        <v>423</v>
      </c>
      <c r="X74" s="235" t="s">
        <v>316</v>
      </c>
      <c r="Y74" s="209" t="str">
        <f ca="1">CONCATENATE(TEXT(E74,"mmmyy"),"-",TEXT(T74,"mmmyy")," LR ",AC74)</f>
        <v>Oct21-Jan23 LR aggregate</v>
      </c>
      <c r="AB74" s="101" t="s">
        <v>325</v>
      </c>
      <c r="AC74" s="102" t="s">
        <v>331</v>
      </c>
    </row>
    <row r="75" spans="2:29" x14ac:dyDescent="0.25">
      <c r="B75" s="220" t="s">
        <v>256</v>
      </c>
      <c r="C75" s="157"/>
      <c r="D75" s="158" t="s">
        <v>121</v>
      </c>
      <c r="E75" s="159" t="e">
        <f ca="1">COUNTIFS(Table2[Level of Review Required],"*"&amp;$AC$75&amp;"*",Table2[Date Notified (Adjusted)],"&gt;="&amp;E$26,Table2[Date Notified (Adjusted)],"&lt;"&amp;F$26,Table2[Date Review Started],"",Table2[Calculated Location],"*"&amp;$D75&amp;"*")/COUNTIFS(Table2[Level of Review Required],"*"&amp;$AC$75&amp;"*",Table2[Date Notified (Adjusted)],"&gt;="&amp;E$26,Table2[Date Notified (Adjusted)],"&lt;"&amp;F$26,Table2[Calculated Location],"*"&amp;$D75&amp;"*")</f>
        <v>#DIV/0!</v>
      </c>
      <c r="F75" s="160" t="e">
        <f ca="1">COUNTIFS(Table2[Level of Review Required],"*"&amp;$AC$75&amp;"*",Table2[Date Notified (Adjusted)],"&gt;="&amp;F$26,Table2[Date Notified (Adjusted)],"&lt;"&amp;G$26,Table2[Date Review Started],"",Table2[Calculated Location],"*"&amp;$D75&amp;"*")/COUNTIFS(Table2[Level of Review Required],"*"&amp;$AC$75&amp;"*",Table2[Date Notified (Adjusted)],"&gt;="&amp;F$26,Table2[Date Notified (Adjusted)],"&lt;"&amp;G$26,Table2[Calculated Location],"*"&amp;$D75&amp;"*")</f>
        <v>#DIV/0!</v>
      </c>
      <c r="G75" s="160" t="e">
        <f ca="1">COUNTIFS(Table2[Level of Review Required],"*"&amp;$AC$75&amp;"*",Table2[Date Notified (Adjusted)],"&gt;="&amp;G$26,Table2[Date Notified (Adjusted)],"&lt;"&amp;H$26,Table2[Date Review Started],"",Table2[Calculated Location],"*"&amp;$D75&amp;"*")/COUNTIFS(Table2[Level of Review Required],"*"&amp;$AC$75&amp;"*",Table2[Date Notified (Adjusted)],"&gt;="&amp;G$26,Table2[Date Notified (Adjusted)],"&lt;"&amp;H$26,Table2[Calculated Location],"*"&amp;$D75&amp;"*")</f>
        <v>#DIV/0!</v>
      </c>
      <c r="H75" s="160" t="e">
        <f ca="1">COUNTIFS(Table2[Level of Review Required],"*"&amp;$AC$75&amp;"*",Table2[Date Notified (Adjusted)],"&gt;="&amp;H$26,Table2[Date Notified (Adjusted)],"&lt;"&amp;I$26,Table2[Date Review Started],"",Table2[Calculated Location],"*"&amp;$D75&amp;"*")/COUNTIFS(Table2[Level of Review Required],"*"&amp;$AC$75&amp;"*",Table2[Date Notified (Adjusted)],"&gt;="&amp;H$26,Table2[Date Notified (Adjusted)],"&lt;"&amp;I$26,Table2[Calculated Location],"*"&amp;$D75&amp;"*")</f>
        <v>#DIV/0!</v>
      </c>
      <c r="I75" s="160" t="e">
        <f ca="1">COUNTIFS(Table2[Level of Review Required],"*"&amp;$AC$75&amp;"*",Table2[Date Notified (Adjusted)],"&gt;="&amp;I$26,Table2[Date Notified (Adjusted)],"&lt;"&amp;J$26,Table2[Date Review Started],"",Table2[Calculated Location],"*"&amp;$D75&amp;"*")/COUNTIFS(Table2[Level of Review Required],"*"&amp;$AC$75&amp;"*",Table2[Date Notified (Adjusted)],"&gt;="&amp;I$26,Table2[Date Notified (Adjusted)],"&lt;"&amp;J$26,Table2[Calculated Location],"*"&amp;$D75&amp;"*")</f>
        <v>#DIV/0!</v>
      </c>
      <c r="J75" s="160" t="e">
        <f ca="1">COUNTIFS(Table2[Level of Review Required],"*"&amp;$AC$75&amp;"*",Table2[Date Notified (Adjusted)],"&gt;="&amp;J$26,Table2[Date Notified (Adjusted)],"&lt;"&amp;K$26,Table2[Date Review Started],"",Table2[Calculated Location],"*"&amp;$D75&amp;"*")/COUNTIFS(Table2[Level of Review Required],"*"&amp;$AC$75&amp;"*",Table2[Date Notified (Adjusted)],"&gt;="&amp;J$26,Table2[Date Notified (Adjusted)],"&lt;"&amp;K$26,Table2[Calculated Location],"*"&amp;$D75&amp;"*")</f>
        <v>#DIV/0!</v>
      </c>
      <c r="K75" s="160" t="e">
        <f ca="1">COUNTIFS(Table2[Level of Review Required],"*"&amp;$AC$75&amp;"*",Table2[Date Notified (Adjusted)],"&gt;="&amp;K$26,Table2[Date Notified (Adjusted)],"&lt;"&amp;L$26,Table2[Date Review Started],"",Table2[Calculated Location],"*"&amp;$D75&amp;"*")/COUNTIFS(Table2[Level of Review Required],"*"&amp;$AC$75&amp;"*",Table2[Date Notified (Adjusted)],"&gt;="&amp;K$26,Table2[Date Notified (Adjusted)],"&lt;"&amp;L$26,Table2[Calculated Location],"*"&amp;$D75&amp;"*")</f>
        <v>#DIV/0!</v>
      </c>
      <c r="L75" s="160" t="e">
        <f ca="1">COUNTIFS(Table2[Level of Review Required],"*"&amp;$AC$75&amp;"*",Table2[Date Notified (Adjusted)],"&gt;="&amp;L$26,Table2[Date Notified (Adjusted)],"&lt;"&amp;M$26,Table2[Date Review Started],"",Table2[Calculated Location],"*"&amp;$D75&amp;"*")/COUNTIFS(Table2[Level of Review Required],"*"&amp;$AC$75&amp;"*",Table2[Date Notified (Adjusted)],"&gt;="&amp;L$26,Table2[Date Notified (Adjusted)],"&lt;"&amp;M$26,Table2[Calculated Location],"*"&amp;$D75&amp;"*")</f>
        <v>#DIV/0!</v>
      </c>
      <c r="M75" s="160" t="e">
        <f ca="1">COUNTIFS(Table2[Level of Review Required],"*"&amp;$AC$75&amp;"*",Table2[Date Notified (Adjusted)],"&gt;="&amp;M$26,Table2[Date Notified (Adjusted)],"&lt;"&amp;N$26,Table2[Date Review Started],"",Table2[Calculated Location],"*"&amp;$D75&amp;"*")/COUNTIFS(Table2[Level of Review Required],"*"&amp;$AC$75&amp;"*",Table2[Date Notified (Adjusted)],"&gt;="&amp;M$26,Table2[Date Notified (Adjusted)],"&lt;"&amp;N$26,Table2[Calculated Location],"*"&amp;$D75&amp;"*")</f>
        <v>#DIV/0!</v>
      </c>
      <c r="N75" s="160" t="e">
        <f ca="1">COUNTIFS(Table2[Level of Review Required],"*"&amp;$AC$75&amp;"*",Table2[Date Notified (Adjusted)],"&gt;="&amp;N$26,Table2[Date Notified (Adjusted)],"&lt;"&amp;O$26,Table2[Date Review Started],"",Table2[Calculated Location],"*"&amp;$D75&amp;"*")/COUNTIFS(Table2[Level of Review Required],"*"&amp;$AC$75&amp;"*",Table2[Date Notified (Adjusted)],"&gt;="&amp;N$26,Table2[Date Notified (Adjusted)],"&lt;"&amp;O$26,Table2[Calculated Location],"*"&amp;$D75&amp;"*")</f>
        <v>#DIV/0!</v>
      </c>
      <c r="O75" s="160" t="e">
        <f ca="1">COUNTIFS(Table2[Level of Review Required],"*"&amp;$AC$75&amp;"*",Table2[Date Notified (Adjusted)],"&gt;="&amp;O$26,Table2[Date Notified (Adjusted)],"&lt;"&amp;P$26,Table2[Date Review Started],"",Table2[Calculated Location],"*"&amp;$D75&amp;"*")/COUNTIFS(Table2[Level of Review Required],"*"&amp;$AC$75&amp;"*",Table2[Date Notified (Adjusted)],"&gt;="&amp;O$26,Table2[Date Notified (Adjusted)],"&lt;"&amp;P$26,Table2[Calculated Location],"*"&amp;$D75&amp;"*")</f>
        <v>#DIV/0!</v>
      </c>
      <c r="P75" s="160" t="e">
        <f ca="1">COUNTIFS(Table2[Level of Review Required],"*"&amp;$AC$75&amp;"*",Table2[Date Notified (Adjusted)],"&gt;="&amp;P$26,Table2[Date Notified (Adjusted)],"&lt;"&amp;Q$26,Table2[Date Review Started],"",Table2[Calculated Location],"*"&amp;$D75&amp;"*")/COUNTIFS(Table2[Level of Review Required],"*"&amp;$AC$75&amp;"*",Table2[Date Notified (Adjusted)],"&gt;="&amp;P$26,Table2[Date Notified (Adjusted)],"&lt;"&amp;Q$26,Table2[Calculated Location],"*"&amp;$D75&amp;"*")</f>
        <v>#DIV/0!</v>
      </c>
      <c r="Q75" s="160" t="e">
        <f ca="1">COUNTIFS(Table2[Level of Review Required],"*"&amp;$AC$75&amp;"*",Table2[Date Notified (Adjusted)],"&gt;="&amp;Q$26,Table2[Date Notified (Adjusted)],"&lt;"&amp;R$26,Table2[Date Review Started],"",Table2[Calculated Location],"*"&amp;$D75&amp;"*")/COUNTIFS(Table2[Level of Review Required],"*"&amp;$AC$75&amp;"*",Table2[Date Notified (Adjusted)],"&gt;="&amp;Q$26,Table2[Date Notified (Adjusted)],"&lt;"&amp;R$26,Table2[Calculated Location],"*"&amp;$D75&amp;"*")</f>
        <v>#DIV/0!</v>
      </c>
      <c r="R75" s="160" t="e">
        <f ca="1">COUNTIFS(Table2[Level of Review Required],"*"&amp;$AC$75&amp;"*",Table2[Date Notified (Adjusted)],"&gt;="&amp;R$26,Table2[Date Notified (Adjusted)],"&lt;"&amp;S$26,Table2[Date Review Started],"",Table2[Calculated Location],"*"&amp;$D75&amp;"*")/COUNTIFS(Table2[Level of Review Required],"*"&amp;$AC$75&amp;"*",Table2[Date Notified (Adjusted)],"&gt;="&amp;R$26,Table2[Date Notified (Adjusted)],"&lt;"&amp;S$26,Table2[Calculated Location],"*"&amp;$D75&amp;"*")</f>
        <v>#DIV/0!</v>
      </c>
      <c r="S75" s="160" t="e">
        <f ca="1">COUNTIFS(Table2[Level of Review Required],"*"&amp;$AC$75&amp;"*",Table2[Date Notified (Adjusted)],"&gt;="&amp;S$26,Table2[Date Notified (Adjusted)],"&lt;"&amp;T$26,Table2[Date Review Started],"",Table2[Calculated Location],"*"&amp;$D75&amp;"*")/COUNTIFS(Table2[Level of Review Required],"*"&amp;$AC$75&amp;"*",Table2[Date Notified (Adjusted)],"&gt;="&amp;S$26,Table2[Date Notified (Adjusted)],"&lt;"&amp;T$26,Table2[Calculated Location],"*"&amp;$D75&amp;"*")</f>
        <v>#DIV/0!</v>
      </c>
      <c r="T75" s="160" t="e">
        <f ca="1">COUNTIFS(Table2[Level of Review Required],"*"&amp;$AC$75&amp;"*",Table2[Date Notified (Adjusted)],"&gt;="&amp;T$26,Table2[Date Notified (Adjusted)],"&lt;"&amp;U$26,Table2[Date Review Started],"",Table2[Calculated Location],"*"&amp;$D75&amp;"*")/COUNTIFS(Table2[Level of Review Required],"*"&amp;$AC$75&amp;"*",Table2[Date Notified (Adjusted)],"&gt;="&amp;T$26,Table2[Date Notified (Adjusted)],"&lt;"&amp;U$26,Table2[Calculated Location],"*"&amp;$D75&amp;"*")</f>
        <v>#DIV/0!</v>
      </c>
      <c r="U75" s="157"/>
      <c r="V75" s="157"/>
      <c r="W75" s="226">
        <f ca="1">COUNTIFS(Table2[Level of Review Required],"*"&amp;$AC$75&amp;"*",Table2[Date Notified (Adjusted)],"&gt;="&amp;E$26,Table2[Date Notified (Adjusted)],"&lt;"&amp;U$26,Table2[Calculated Location],"*"&amp;$D75&amp;"*",Table2[Date Review Started],"")</f>
        <v>0</v>
      </c>
      <c r="X75" s="227" t="e">
        <f ca="1">W75/Y75</f>
        <v>#DIV/0!</v>
      </c>
      <c r="Y75" s="236">
        <f ca="1">COUNTIFS(Table2[Level of Review Required],"*"&amp;$AC$75&amp;"*",Table2[Date Notified (Adjusted)],"&gt;="&amp;E$26,Table2[Date Notified (Adjusted)],"&lt;"&amp;U$26,Table2[Calculated Location],"*"&amp;$D75&amp;"*")</f>
        <v>0</v>
      </c>
      <c r="AB75" s="151" t="s">
        <v>420</v>
      </c>
      <c r="AC75" s="120" t="str">
        <f>IF(AC74="NFR","*further*",AC74)</f>
        <v>aggregate</v>
      </c>
    </row>
    <row r="76" spans="2:29" x14ac:dyDescent="0.25">
      <c r="B76" s="222" t="s">
        <v>234</v>
      </c>
      <c r="C76" s="161"/>
      <c r="D76" s="162" t="s">
        <v>118</v>
      </c>
      <c r="E76" s="163" t="e">
        <f ca="1">COUNTIFS(Table2[Level of Review Required],"*"&amp;$AC$75&amp;"*",Table2[Date Notified (Adjusted)],"&gt;="&amp;E$26,Table2[Date Notified (Adjusted)],"&lt;"&amp;F$26,Table2[Date Review Started],"",Table2[Calculated Location],"*"&amp;$D76&amp;"*")/COUNTIFS(Table2[Level of Review Required],"*"&amp;$AC$75&amp;"*",Table2[Date Notified (Adjusted)],"&gt;="&amp;E$26,Table2[Date Notified (Adjusted)],"&lt;"&amp;F$26,Table2[Calculated Location],"*"&amp;$D76&amp;"*")</f>
        <v>#DIV/0!</v>
      </c>
      <c r="F76" s="164" t="e">
        <f ca="1">COUNTIFS(Table2[Level of Review Required],"*"&amp;$AC$75&amp;"*",Table2[Date Notified (Adjusted)],"&gt;="&amp;F$26,Table2[Date Notified (Adjusted)],"&lt;"&amp;G$26,Table2[Date Review Started],"",Table2[Calculated Location],"*"&amp;$D76&amp;"*")/COUNTIFS(Table2[Level of Review Required],"*"&amp;$AC$75&amp;"*",Table2[Date Notified (Adjusted)],"&gt;="&amp;F$26,Table2[Date Notified (Adjusted)],"&lt;"&amp;G$26,Table2[Calculated Location],"*"&amp;$D76&amp;"*")</f>
        <v>#DIV/0!</v>
      </c>
      <c r="G76" s="164" t="e">
        <f ca="1">COUNTIFS(Table2[Level of Review Required],"*"&amp;$AC$75&amp;"*",Table2[Date Notified (Adjusted)],"&gt;="&amp;G$26,Table2[Date Notified (Adjusted)],"&lt;"&amp;H$26,Table2[Date Review Started],"",Table2[Calculated Location],"*"&amp;$D76&amp;"*")/COUNTIFS(Table2[Level of Review Required],"*"&amp;$AC$75&amp;"*",Table2[Date Notified (Adjusted)],"&gt;="&amp;G$26,Table2[Date Notified (Adjusted)],"&lt;"&amp;H$26,Table2[Calculated Location],"*"&amp;$D76&amp;"*")</f>
        <v>#DIV/0!</v>
      </c>
      <c r="H76" s="164" t="e">
        <f ca="1">COUNTIFS(Table2[Level of Review Required],"*"&amp;$AC$75&amp;"*",Table2[Date Notified (Adjusted)],"&gt;="&amp;H$26,Table2[Date Notified (Adjusted)],"&lt;"&amp;I$26,Table2[Date Review Started],"",Table2[Calculated Location],"*"&amp;$D76&amp;"*")/COUNTIFS(Table2[Level of Review Required],"*"&amp;$AC$75&amp;"*",Table2[Date Notified (Adjusted)],"&gt;="&amp;H$26,Table2[Date Notified (Adjusted)],"&lt;"&amp;I$26,Table2[Calculated Location],"*"&amp;$D76&amp;"*")</f>
        <v>#DIV/0!</v>
      </c>
      <c r="I76" s="164" t="e">
        <f ca="1">COUNTIFS(Table2[Level of Review Required],"*"&amp;$AC$75&amp;"*",Table2[Date Notified (Adjusted)],"&gt;="&amp;I$26,Table2[Date Notified (Adjusted)],"&lt;"&amp;J$26,Table2[Date Review Started],"",Table2[Calculated Location],"*"&amp;$D76&amp;"*")/COUNTIFS(Table2[Level of Review Required],"*"&amp;$AC$75&amp;"*",Table2[Date Notified (Adjusted)],"&gt;="&amp;I$26,Table2[Date Notified (Adjusted)],"&lt;"&amp;J$26,Table2[Calculated Location],"*"&amp;$D76&amp;"*")</f>
        <v>#DIV/0!</v>
      </c>
      <c r="J76" s="164" t="e">
        <f ca="1">COUNTIFS(Table2[Level of Review Required],"*"&amp;$AC$75&amp;"*",Table2[Date Notified (Adjusted)],"&gt;="&amp;J$26,Table2[Date Notified (Adjusted)],"&lt;"&amp;K$26,Table2[Date Review Started],"",Table2[Calculated Location],"*"&amp;$D76&amp;"*")/COUNTIFS(Table2[Level of Review Required],"*"&amp;$AC$75&amp;"*",Table2[Date Notified (Adjusted)],"&gt;="&amp;J$26,Table2[Date Notified (Adjusted)],"&lt;"&amp;K$26,Table2[Calculated Location],"*"&amp;$D76&amp;"*")</f>
        <v>#DIV/0!</v>
      </c>
      <c r="K76" s="164" t="e">
        <f ca="1">COUNTIFS(Table2[Level of Review Required],"*"&amp;$AC$75&amp;"*",Table2[Date Notified (Adjusted)],"&gt;="&amp;K$26,Table2[Date Notified (Adjusted)],"&lt;"&amp;L$26,Table2[Date Review Started],"",Table2[Calculated Location],"*"&amp;$D76&amp;"*")/COUNTIFS(Table2[Level of Review Required],"*"&amp;$AC$75&amp;"*",Table2[Date Notified (Adjusted)],"&gt;="&amp;K$26,Table2[Date Notified (Adjusted)],"&lt;"&amp;L$26,Table2[Calculated Location],"*"&amp;$D76&amp;"*")</f>
        <v>#DIV/0!</v>
      </c>
      <c r="L76" s="164" t="e">
        <f ca="1">COUNTIFS(Table2[Level of Review Required],"*"&amp;$AC$75&amp;"*",Table2[Date Notified (Adjusted)],"&gt;="&amp;L$26,Table2[Date Notified (Adjusted)],"&lt;"&amp;M$26,Table2[Date Review Started],"",Table2[Calculated Location],"*"&amp;$D76&amp;"*")/COUNTIFS(Table2[Level of Review Required],"*"&amp;$AC$75&amp;"*",Table2[Date Notified (Adjusted)],"&gt;="&amp;L$26,Table2[Date Notified (Adjusted)],"&lt;"&amp;M$26,Table2[Calculated Location],"*"&amp;$D76&amp;"*")</f>
        <v>#DIV/0!</v>
      </c>
      <c r="M76" s="164" t="e">
        <f ca="1">COUNTIFS(Table2[Level of Review Required],"*"&amp;$AC$75&amp;"*",Table2[Date Notified (Adjusted)],"&gt;="&amp;M$26,Table2[Date Notified (Adjusted)],"&lt;"&amp;N$26,Table2[Date Review Started],"",Table2[Calculated Location],"*"&amp;$D76&amp;"*")/COUNTIFS(Table2[Level of Review Required],"*"&amp;$AC$75&amp;"*",Table2[Date Notified (Adjusted)],"&gt;="&amp;M$26,Table2[Date Notified (Adjusted)],"&lt;"&amp;N$26,Table2[Calculated Location],"*"&amp;$D76&amp;"*")</f>
        <v>#DIV/0!</v>
      </c>
      <c r="N76" s="164" t="e">
        <f ca="1">COUNTIFS(Table2[Level of Review Required],"*"&amp;$AC$75&amp;"*",Table2[Date Notified (Adjusted)],"&gt;="&amp;N$26,Table2[Date Notified (Adjusted)],"&lt;"&amp;O$26,Table2[Date Review Started],"",Table2[Calculated Location],"*"&amp;$D76&amp;"*")/COUNTIFS(Table2[Level of Review Required],"*"&amp;$AC$75&amp;"*",Table2[Date Notified (Adjusted)],"&gt;="&amp;N$26,Table2[Date Notified (Adjusted)],"&lt;"&amp;O$26,Table2[Calculated Location],"*"&amp;$D76&amp;"*")</f>
        <v>#DIV/0!</v>
      </c>
      <c r="O76" s="164" t="e">
        <f ca="1">COUNTIFS(Table2[Level of Review Required],"*"&amp;$AC$75&amp;"*",Table2[Date Notified (Adjusted)],"&gt;="&amp;O$26,Table2[Date Notified (Adjusted)],"&lt;"&amp;P$26,Table2[Date Review Started],"",Table2[Calculated Location],"*"&amp;$D76&amp;"*")/COUNTIFS(Table2[Level of Review Required],"*"&amp;$AC$75&amp;"*",Table2[Date Notified (Adjusted)],"&gt;="&amp;O$26,Table2[Date Notified (Adjusted)],"&lt;"&amp;P$26,Table2[Calculated Location],"*"&amp;$D76&amp;"*")</f>
        <v>#DIV/0!</v>
      </c>
      <c r="P76" s="164" t="e">
        <f ca="1">COUNTIFS(Table2[Level of Review Required],"*"&amp;$AC$75&amp;"*",Table2[Date Notified (Adjusted)],"&gt;="&amp;P$26,Table2[Date Notified (Adjusted)],"&lt;"&amp;Q$26,Table2[Date Review Started],"",Table2[Calculated Location],"*"&amp;$D76&amp;"*")/COUNTIFS(Table2[Level of Review Required],"*"&amp;$AC$75&amp;"*",Table2[Date Notified (Adjusted)],"&gt;="&amp;P$26,Table2[Date Notified (Adjusted)],"&lt;"&amp;Q$26,Table2[Calculated Location],"*"&amp;$D76&amp;"*")</f>
        <v>#DIV/0!</v>
      </c>
      <c r="Q76" s="164" t="e">
        <f ca="1">COUNTIFS(Table2[Level of Review Required],"*"&amp;$AC$75&amp;"*",Table2[Date Notified (Adjusted)],"&gt;="&amp;Q$26,Table2[Date Notified (Adjusted)],"&lt;"&amp;R$26,Table2[Date Review Started],"",Table2[Calculated Location],"*"&amp;$D76&amp;"*")/COUNTIFS(Table2[Level of Review Required],"*"&amp;$AC$75&amp;"*",Table2[Date Notified (Adjusted)],"&gt;="&amp;Q$26,Table2[Date Notified (Adjusted)],"&lt;"&amp;R$26,Table2[Calculated Location],"*"&amp;$D76&amp;"*")</f>
        <v>#DIV/0!</v>
      </c>
      <c r="R76" s="164" t="e">
        <f ca="1">COUNTIFS(Table2[Level of Review Required],"*"&amp;$AC$75&amp;"*",Table2[Date Notified (Adjusted)],"&gt;="&amp;R$26,Table2[Date Notified (Adjusted)],"&lt;"&amp;S$26,Table2[Date Review Started],"",Table2[Calculated Location],"*"&amp;$D76&amp;"*")/COUNTIFS(Table2[Level of Review Required],"*"&amp;$AC$75&amp;"*",Table2[Date Notified (Adjusted)],"&gt;="&amp;R$26,Table2[Date Notified (Adjusted)],"&lt;"&amp;S$26,Table2[Calculated Location],"*"&amp;$D76&amp;"*")</f>
        <v>#DIV/0!</v>
      </c>
      <c r="S76" s="164" t="e">
        <f ca="1">COUNTIFS(Table2[Level of Review Required],"*"&amp;$AC$75&amp;"*",Table2[Date Notified (Adjusted)],"&gt;="&amp;S$26,Table2[Date Notified (Adjusted)],"&lt;"&amp;T$26,Table2[Date Review Started],"",Table2[Calculated Location],"*"&amp;$D76&amp;"*")/COUNTIFS(Table2[Level of Review Required],"*"&amp;$AC$75&amp;"*",Table2[Date Notified (Adjusted)],"&gt;="&amp;S$26,Table2[Date Notified (Adjusted)],"&lt;"&amp;T$26,Table2[Calculated Location],"*"&amp;$D76&amp;"*")</f>
        <v>#DIV/0!</v>
      </c>
      <c r="T76" s="164" t="e">
        <f ca="1">COUNTIFS(Table2[Level of Review Required],"*"&amp;$AC$75&amp;"*",Table2[Date Notified (Adjusted)],"&gt;="&amp;T$26,Table2[Date Notified (Adjusted)],"&lt;"&amp;U$26,Table2[Date Review Started],"",Table2[Calculated Location],"*"&amp;$D76&amp;"*")/COUNTIFS(Table2[Level of Review Required],"*"&amp;$AC$75&amp;"*",Table2[Date Notified (Adjusted)],"&gt;="&amp;T$26,Table2[Date Notified (Adjusted)],"&lt;"&amp;U$26,Table2[Calculated Location],"*"&amp;$D76&amp;"*")</f>
        <v>#DIV/0!</v>
      </c>
      <c r="U76" s="161"/>
      <c r="V76" s="161"/>
      <c r="W76" s="228">
        <f ca="1">COUNTIFS(Table2[Level of Review Required],"*"&amp;$AC$75&amp;"*",Table2[Date Notified (Adjusted)],"&gt;="&amp;E$26,Table2[Date Notified (Adjusted)],"&lt;"&amp;U$26,Table2[Calculated Location],"*"&amp;$D76&amp;"*",Table2[Date Review Started],"")</f>
        <v>0</v>
      </c>
      <c r="X76" s="229" t="e">
        <f t="shared" ref="X76:X82" ca="1" si="12">W76/Y76</f>
        <v>#DIV/0!</v>
      </c>
      <c r="Y76" s="237">
        <f ca="1">COUNTIFS(Table2[Level of Review Required],"*"&amp;$AC$75&amp;"*",Table2[Date Notified (Adjusted)],"&gt;="&amp;E$26,Table2[Date Notified (Adjusted)],"&lt;"&amp;U$26,Table2[Calculated Location],"*"&amp;$D76&amp;"*")</f>
        <v>0</v>
      </c>
    </row>
    <row r="77" spans="2:29" x14ac:dyDescent="0.25">
      <c r="B77" s="222" t="s">
        <v>257</v>
      </c>
      <c r="C77" s="162"/>
      <c r="D77" s="162" t="s">
        <v>119</v>
      </c>
      <c r="E77" s="163" t="e">
        <f ca="1">COUNTIFS(Table2[Level of Review Required],"*"&amp;$AC$75&amp;"*",Table2[Date Notified (Adjusted)],"&gt;="&amp;E$26,Table2[Date Notified (Adjusted)],"&lt;"&amp;F$26,Table2[Date Review Started],"",Table2[Calculated Location],"*"&amp;$D77&amp;"*")/COUNTIFS(Table2[Level of Review Required],"*"&amp;$AC$75&amp;"*",Table2[Date Notified (Adjusted)],"&gt;="&amp;E$26,Table2[Date Notified (Adjusted)],"&lt;"&amp;F$26,Table2[Calculated Location],"*"&amp;$D77&amp;"*")</f>
        <v>#DIV/0!</v>
      </c>
      <c r="F77" s="164" t="e">
        <f ca="1">COUNTIFS(Table2[Level of Review Required],"*"&amp;$AC$75&amp;"*",Table2[Date Notified (Adjusted)],"&gt;="&amp;F$26,Table2[Date Notified (Adjusted)],"&lt;"&amp;G$26,Table2[Date Review Started],"",Table2[Calculated Location],"*"&amp;$D77&amp;"*")/COUNTIFS(Table2[Level of Review Required],"*"&amp;$AC$75&amp;"*",Table2[Date Notified (Adjusted)],"&gt;="&amp;F$26,Table2[Date Notified (Adjusted)],"&lt;"&amp;G$26,Table2[Calculated Location],"*"&amp;$D77&amp;"*")</f>
        <v>#DIV/0!</v>
      </c>
      <c r="G77" s="164" t="e">
        <f ca="1">COUNTIFS(Table2[Level of Review Required],"*"&amp;$AC$75&amp;"*",Table2[Date Notified (Adjusted)],"&gt;="&amp;G$26,Table2[Date Notified (Adjusted)],"&lt;"&amp;H$26,Table2[Date Review Started],"",Table2[Calculated Location],"*"&amp;$D77&amp;"*")/COUNTIFS(Table2[Level of Review Required],"*"&amp;$AC$75&amp;"*",Table2[Date Notified (Adjusted)],"&gt;="&amp;G$26,Table2[Date Notified (Adjusted)],"&lt;"&amp;H$26,Table2[Calculated Location],"*"&amp;$D77&amp;"*")</f>
        <v>#DIV/0!</v>
      </c>
      <c r="H77" s="164" t="e">
        <f ca="1">COUNTIFS(Table2[Level of Review Required],"*"&amp;$AC$75&amp;"*",Table2[Date Notified (Adjusted)],"&gt;="&amp;H$26,Table2[Date Notified (Adjusted)],"&lt;"&amp;I$26,Table2[Date Review Started],"",Table2[Calculated Location],"*"&amp;$D77&amp;"*")/COUNTIFS(Table2[Level of Review Required],"*"&amp;$AC$75&amp;"*",Table2[Date Notified (Adjusted)],"&gt;="&amp;H$26,Table2[Date Notified (Adjusted)],"&lt;"&amp;I$26,Table2[Calculated Location],"*"&amp;$D77&amp;"*")</f>
        <v>#DIV/0!</v>
      </c>
      <c r="I77" s="164" t="e">
        <f ca="1">COUNTIFS(Table2[Level of Review Required],"*"&amp;$AC$75&amp;"*",Table2[Date Notified (Adjusted)],"&gt;="&amp;I$26,Table2[Date Notified (Adjusted)],"&lt;"&amp;J$26,Table2[Date Review Started],"",Table2[Calculated Location],"*"&amp;$D77&amp;"*")/COUNTIFS(Table2[Level of Review Required],"*"&amp;$AC$75&amp;"*",Table2[Date Notified (Adjusted)],"&gt;="&amp;I$26,Table2[Date Notified (Adjusted)],"&lt;"&amp;J$26,Table2[Calculated Location],"*"&amp;$D77&amp;"*")</f>
        <v>#DIV/0!</v>
      </c>
      <c r="J77" s="164" t="e">
        <f ca="1">COUNTIFS(Table2[Level of Review Required],"*"&amp;$AC$75&amp;"*",Table2[Date Notified (Adjusted)],"&gt;="&amp;J$26,Table2[Date Notified (Adjusted)],"&lt;"&amp;K$26,Table2[Date Review Started],"",Table2[Calculated Location],"*"&amp;$D77&amp;"*")/COUNTIFS(Table2[Level of Review Required],"*"&amp;$AC$75&amp;"*",Table2[Date Notified (Adjusted)],"&gt;="&amp;J$26,Table2[Date Notified (Adjusted)],"&lt;"&amp;K$26,Table2[Calculated Location],"*"&amp;$D77&amp;"*")</f>
        <v>#DIV/0!</v>
      </c>
      <c r="K77" s="164" t="e">
        <f ca="1">COUNTIFS(Table2[Level of Review Required],"*"&amp;$AC$75&amp;"*",Table2[Date Notified (Adjusted)],"&gt;="&amp;K$26,Table2[Date Notified (Adjusted)],"&lt;"&amp;L$26,Table2[Date Review Started],"",Table2[Calculated Location],"*"&amp;$D77&amp;"*")/COUNTIFS(Table2[Level of Review Required],"*"&amp;$AC$75&amp;"*",Table2[Date Notified (Adjusted)],"&gt;="&amp;K$26,Table2[Date Notified (Adjusted)],"&lt;"&amp;L$26,Table2[Calculated Location],"*"&amp;$D77&amp;"*")</f>
        <v>#DIV/0!</v>
      </c>
      <c r="L77" s="164" t="e">
        <f ca="1">COUNTIFS(Table2[Level of Review Required],"*"&amp;$AC$75&amp;"*",Table2[Date Notified (Adjusted)],"&gt;="&amp;L$26,Table2[Date Notified (Adjusted)],"&lt;"&amp;M$26,Table2[Date Review Started],"",Table2[Calculated Location],"*"&amp;$D77&amp;"*")/COUNTIFS(Table2[Level of Review Required],"*"&amp;$AC$75&amp;"*",Table2[Date Notified (Adjusted)],"&gt;="&amp;L$26,Table2[Date Notified (Adjusted)],"&lt;"&amp;M$26,Table2[Calculated Location],"*"&amp;$D77&amp;"*")</f>
        <v>#DIV/0!</v>
      </c>
      <c r="M77" s="164" t="e">
        <f ca="1">COUNTIFS(Table2[Level of Review Required],"*"&amp;$AC$75&amp;"*",Table2[Date Notified (Adjusted)],"&gt;="&amp;M$26,Table2[Date Notified (Adjusted)],"&lt;"&amp;N$26,Table2[Date Review Started],"",Table2[Calculated Location],"*"&amp;$D77&amp;"*")/COUNTIFS(Table2[Level of Review Required],"*"&amp;$AC$75&amp;"*",Table2[Date Notified (Adjusted)],"&gt;="&amp;M$26,Table2[Date Notified (Adjusted)],"&lt;"&amp;N$26,Table2[Calculated Location],"*"&amp;$D77&amp;"*")</f>
        <v>#DIV/0!</v>
      </c>
      <c r="N77" s="164" t="e">
        <f ca="1">COUNTIFS(Table2[Level of Review Required],"*"&amp;$AC$75&amp;"*",Table2[Date Notified (Adjusted)],"&gt;="&amp;N$26,Table2[Date Notified (Adjusted)],"&lt;"&amp;O$26,Table2[Date Review Started],"",Table2[Calculated Location],"*"&amp;$D77&amp;"*")/COUNTIFS(Table2[Level of Review Required],"*"&amp;$AC$75&amp;"*",Table2[Date Notified (Adjusted)],"&gt;="&amp;N$26,Table2[Date Notified (Adjusted)],"&lt;"&amp;O$26,Table2[Calculated Location],"*"&amp;$D77&amp;"*")</f>
        <v>#DIV/0!</v>
      </c>
      <c r="O77" s="164" t="e">
        <f ca="1">COUNTIFS(Table2[Level of Review Required],"*"&amp;$AC$75&amp;"*",Table2[Date Notified (Adjusted)],"&gt;="&amp;O$26,Table2[Date Notified (Adjusted)],"&lt;"&amp;P$26,Table2[Date Review Started],"",Table2[Calculated Location],"*"&amp;$D77&amp;"*")/COUNTIFS(Table2[Level of Review Required],"*"&amp;$AC$75&amp;"*",Table2[Date Notified (Adjusted)],"&gt;="&amp;O$26,Table2[Date Notified (Adjusted)],"&lt;"&amp;P$26,Table2[Calculated Location],"*"&amp;$D77&amp;"*")</f>
        <v>#DIV/0!</v>
      </c>
      <c r="P77" s="164" t="e">
        <f ca="1">COUNTIFS(Table2[Level of Review Required],"*"&amp;$AC$75&amp;"*",Table2[Date Notified (Adjusted)],"&gt;="&amp;P$26,Table2[Date Notified (Adjusted)],"&lt;"&amp;Q$26,Table2[Date Review Started],"",Table2[Calculated Location],"*"&amp;$D77&amp;"*")/COUNTIFS(Table2[Level of Review Required],"*"&amp;$AC$75&amp;"*",Table2[Date Notified (Adjusted)],"&gt;="&amp;P$26,Table2[Date Notified (Adjusted)],"&lt;"&amp;Q$26,Table2[Calculated Location],"*"&amp;$D77&amp;"*")</f>
        <v>#DIV/0!</v>
      </c>
      <c r="Q77" s="164" t="e">
        <f ca="1">COUNTIFS(Table2[Level of Review Required],"*"&amp;$AC$75&amp;"*",Table2[Date Notified (Adjusted)],"&gt;="&amp;Q$26,Table2[Date Notified (Adjusted)],"&lt;"&amp;R$26,Table2[Date Review Started],"",Table2[Calculated Location],"*"&amp;$D77&amp;"*")/COUNTIFS(Table2[Level of Review Required],"*"&amp;$AC$75&amp;"*",Table2[Date Notified (Adjusted)],"&gt;="&amp;Q$26,Table2[Date Notified (Adjusted)],"&lt;"&amp;R$26,Table2[Calculated Location],"*"&amp;$D77&amp;"*")</f>
        <v>#DIV/0!</v>
      </c>
      <c r="R77" s="164" t="e">
        <f ca="1">COUNTIFS(Table2[Level of Review Required],"*"&amp;$AC$75&amp;"*",Table2[Date Notified (Adjusted)],"&gt;="&amp;R$26,Table2[Date Notified (Adjusted)],"&lt;"&amp;S$26,Table2[Date Review Started],"",Table2[Calculated Location],"*"&amp;$D77&amp;"*")/COUNTIFS(Table2[Level of Review Required],"*"&amp;$AC$75&amp;"*",Table2[Date Notified (Adjusted)],"&gt;="&amp;R$26,Table2[Date Notified (Adjusted)],"&lt;"&amp;S$26,Table2[Calculated Location],"*"&amp;$D77&amp;"*")</f>
        <v>#DIV/0!</v>
      </c>
      <c r="S77" s="164" t="e">
        <f ca="1">COUNTIFS(Table2[Level of Review Required],"*"&amp;$AC$75&amp;"*",Table2[Date Notified (Adjusted)],"&gt;="&amp;S$26,Table2[Date Notified (Adjusted)],"&lt;"&amp;T$26,Table2[Date Review Started],"",Table2[Calculated Location],"*"&amp;$D77&amp;"*")/COUNTIFS(Table2[Level of Review Required],"*"&amp;$AC$75&amp;"*",Table2[Date Notified (Adjusted)],"&gt;="&amp;S$26,Table2[Date Notified (Adjusted)],"&lt;"&amp;T$26,Table2[Calculated Location],"*"&amp;$D77&amp;"*")</f>
        <v>#DIV/0!</v>
      </c>
      <c r="T77" s="164" t="e">
        <f ca="1">COUNTIFS(Table2[Level of Review Required],"*"&amp;$AC$75&amp;"*",Table2[Date Notified (Adjusted)],"&gt;="&amp;T$26,Table2[Date Notified (Adjusted)],"&lt;"&amp;U$26,Table2[Date Review Started],"",Table2[Calculated Location],"*"&amp;$D77&amp;"*")/COUNTIFS(Table2[Level of Review Required],"*"&amp;$AC$75&amp;"*",Table2[Date Notified (Adjusted)],"&gt;="&amp;T$26,Table2[Date Notified (Adjusted)],"&lt;"&amp;U$26,Table2[Calculated Location],"*"&amp;$D77&amp;"*")</f>
        <v>#DIV/0!</v>
      </c>
      <c r="U77" s="161"/>
      <c r="V77" s="161"/>
      <c r="W77" s="228">
        <f ca="1">COUNTIFS(Table2[Level of Review Required],"*"&amp;$AC$75&amp;"*",Table2[Date Notified (Adjusted)],"&gt;="&amp;E$26,Table2[Date Notified (Adjusted)],"&lt;"&amp;U$26,Table2[Calculated Location],"*"&amp;$D77&amp;"*",Table2[Date Review Started],"")</f>
        <v>0</v>
      </c>
      <c r="X77" s="229" t="e">
        <f t="shared" ref="X77" ca="1" si="13">W77/Y77</f>
        <v>#DIV/0!</v>
      </c>
      <c r="Y77" s="237">
        <f ca="1">COUNTIFS(Table2[Level of Review Required],"*"&amp;$AC$75&amp;"*",Table2[Date Notified (Adjusted)],"&gt;="&amp;E$26,Table2[Date Notified (Adjusted)],"&lt;"&amp;U$26,Table2[Calculated Location],"*"&amp;$D77&amp;"*")</f>
        <v>0</v>
      </c>
    </row>
    <row r="78" spans="2:29" x14ac:dyDescent="0.25">
      <c r="B78" s="222" t="s">
        <v>258</v>
      </c>
      <c r="C78" s="161"/>
      <c r="D78" s="162" t="s">
        <v>120</v>
      </c>
      <c r="E78" s="163" t="e">
        <f ca="1">COUNTIFS(Table2[Level of Review Required],"*"&amp;$AC$75&amp;"*",Table2[Date Notified (Adjusted)],"&gt;="&amp;E$26,Table2[Date Notified (Adjusted)],"&lt;"&amp;F$26,Table2[Date Review Started],"",Table2[Calculated Location],"*"&amp;$D78&amp;"*")/COUNTIFS(Table2[Level of Review Required],"*"&amp;$AC$75&amp;"*",Table2[Date Notified (Adjusted)],"&gt;="&amp;E$26,Table2[Date Notified (Adjusted)],"&lt;"&amp;F$26,Table2[Calculated Location],"*"&amp;$D78&amp;"*")</f>
        <v>#DIV/0!</v>
      </c>
      <c r="F78" s="164" t="e">
        <f ca="1">COUNTIFS(Table2[Level of Review Required],"*"&amp;$AC$75&amp;"*",Table2[Date Notified (Adjusted)],"&gt;="&amp;F$26,Table2[Date Notified (Adjusted)],"&lt;"&amp;G$26,Table2[Date Review Started],"",Table2[Calculated Location],"*"&amp;$D78&amp;"*")/COUNTIFS(Table2[Level of Review Required],"*"&amp;$AC$75&amp;"*",Table2[Date Notified (Adjusted)],"&gt;="&amp;F$26,Table2[Date Notified (Adjusted)],"&lt;"&amp;G$26,Table2[Calculated Location],"*"&amp;$D78&amp;"*")</f>
        <v>#DIV/0!</v>
      </c>
      <c r="G78" s="164" t="e">
        <f ca="1">COUNTIFS(Table2[Level of Review Required],"*"&amp;$AC$75&amp;"*",Table2[Date Notified (Adjusted)],"&gt;="&amp;G$26,Table2[Date Notified (Adjusted)],"&lt;"&amp;H$26,Table2[Date Review Started],"",Table2[Calculated Location],"*"&amp;$D78&amp;"*")/COUNTIFS(Table2[Level of Review Required],"*"&amp;$AC$75&amp;"*",Table2[Date Notified (Adjusted)],"&gt;="&amp;G$26,Table2[Date Notified (Adjusted)],"&lt;"&amp;H$26,Table2[Calculated Location],"*"&amp;$D78&amp;"*")</f>
        <v>#DIV/0!</v>
      </c>
      <c r="H78" s="164" t="e">
        <f ca="1">COUNTIFS(Table2[Level of Review Required],"*"&amp;$AC$75&amp;"*",Table2[Date Notified (Adjusted)],"&gt;="&amp;H$26,Table2[Date Notified (Adjusted)],"&lt;"&amp;I$26,Table2[Date Review Started],"",Table2[Calculated Location],"*"&amp;$D78&amp;"*")/COUNTIFS(Table2[Level of Review Required],"*"&amp;$AC$75&amp;"*",Table2[Date Notified (Adjusted)],"&gt;="&amp;H$26,Table2[Date Notified (Adjusted)],"&lt;"&amp;I$26,Table2[Calculated Location],"*"&amp;$D78&amp;"*")</f>
        <v>#DIV/0!</v>
      </c>
      <c r="I78" s="164" t="e">
        <f ca="1">COUNTIFS(Table2[Level of Review Required],"*"&amp;$AC$75&amp;"*",Table2[Date Notified (Adjusted)],"&gt;="&amp;I$26,Table2[Date Notified (Adjusted)],"&lt;"&amp;J$26,Table2[Date Review Started],"",Table2[Calculated Location],"*"&amp;$D78&amp;"*")/COUNTIFS(Table2[Level of Review Required],"*"&amp;$AC$75&amp;"*",Table2[Date Notified (Adjusted)],"&gt;="&amp;I$26,Table2[Date Notified (Adjusted)],"&lt;"&amp;J$26,Table2[Calculated Location],"*"&amp;$D78&amp;"*")</f>
        <v>#DIV/0!</v>
      </c>
      <c r="J78" s="164" t="e">
        <f ca="1">COUNTIFS(Table2[Level of Review Required],"*"&amp;$AC$75&amp;"*",Table2[Date Notified (Adjusted)],"&gt;="&amp;J$26,Table2[Date Notified (Adjusted)],"&lt;"&amp;K$26,Table2[Date Review Started],"",Table2[Calculated Location],"*"&amp;$D78&amp;"*")/COUNTIFS(Table2[Level of Review Required],"*"&amp;$AC$75&amp;"*",Table2[Date Notified (Adjusted)],"&gt;="&amp;J$26,Table2[Date Notified (Adjusted)],"&lt;"&amp;K$26,Table2[Calculated Location],"*"&amp;$D78&amp;"*")</f>
        <v>#DIV/0!</v>
      </c>
      <c r="K78" s="164" t="e">
        <f ca="1">COUNTIFS(Table2[Level of Review Required],"*"&amp;$AC$75&amp;"*",Table2[Date Notified (Adjusted)],"&gt;="&amp;K$26,Table2[Date Notified (Adjusted)],"&lt;"&amp;L$26,Table2[Date Review Started],"",Table2[Calculated Location],"*"&amp;$D78&amp;"*")/COUNTIFS(Table2[Level of Review Required],"*"&amp;$AC$75&amp;"*",Table2[Date Notified (Adjusted)],"&gt;="&amp;K$26,Table2[Date Notified (Adjusted)],"&lt;"&amp;L$26,Table2[Calculated Location],"*"&amp;$D78&amp;"*")</f>
        <v>#DIV/0!</v>
      </c>
      <c r="L78" s="164" t="e">
        <f ca="1">COUNTIFS(Table2[Level of Review Required],"*"&amp;$AC$75&amp;"*",Table2[Date Notified (Adjusted)],"&gt;="&amp;L$26,Table2[Date Notified (Adjusted)],"&lt;"&amp;M$26,Table2[Date Review Started],"",Table2[Calculated Location],"*"&amp;$D78&amp;"*")/COUNTIFS(Table2[Level of Review Required],"*"&amp;$AC$75&amp;"*",Table2[Date Notified (Adjusted)],"&gt;="&amp;L$26,Table2[Date Notified (Adjusted)],"&lt;"&amp;M$26,Table2[Calculated Location],"*"&amp;$D78&amp;"*")</f>
        <v>#DIV/0!</v>
      </c>
      <c r="M78" s="164" t="e">
        <f ca="1">COUNTIFS(Table2[Level of Review Required],"*"&amp;$AC$75&amp;"*",Table2[Date Notified (Adjusted)],"&gt;="&amp;M$26,Table2[Date Notified (Adjusted)],"&lt;"&amp;N$26,Table2[Date Review Started],"",Table2[Calculated Location],"*"&amp;$D78&amp;"*")/COUNTIFS(Table2[Level of Review Required],"*"&amp;$AC$75&amp;"*",Table2[Date Notified (Adjusted)],"&gt;="&amp;M$26,Table2[Date Notified (Adjusted)],"&lt;"&amp;N$26,Table2[Calculated Location],"*"&amp;$D78&amp;"*")</f>
        <v>#DIV/0!</v>
      </c>
      <c r="N78" s="164" t="e">
        <f ca="1">COUNTIFS(Table2[Level of Review Required],"*"&amp;$AC$75&amp;"*",Table2[Date Notified (Adjusted)],"&gt;="&amp;N$26,Table2[Date Notified (Adjusted)],"&lt;"&amp;O$26,Table2[Date Review Started],"",Table2[Calculated Location],"*"&amp;$D78&amp;"*")/COUNTIFS(Table2[Level of Review Required],"*"&amp;$AC$75&amp;"*",Table2[Date Notified (Adjusted)],"&gt;="&amp;N$26,Table2[Date Notified (Adjusted)],"&lt;"&amp;O$26,Table2[Calculated Location],"*"&amp;$D78&amp;"*")</f>
        <v>#DIV/0!</v>
      </c>
      <c r="O78" s="164" t="e">
        <f ca="1">COUNTIFS(Table2[Level of Review Required],"*"&amp;$AC$75&amp;"*",Table2[Date Notified (Adjusted)],"&gt;="&amp;O$26,Table2[Date Notified (Adjusted)],"&lt;"&amp;P$26,Table2[Date Review Started],"",Table2[Calculated Location],"*"&amp;$D78&amp;"*")/COUNTIFS(Table2[Level of Review Required],"*"&amp;$AC$75&amp;"*",Table2[Date Notified (Adjusted)],"&gt;="&amp;O$26,Table2[Date Notified (Adjusted)],"&lt;"&amp;P$26,Table2[Calculated Location],"*"&amp;$D78&amp;"*")</f>
        <v>#DIV/0!</v>
      </c>
      <c r="P78" s="164" t="e">
        <f ca="1">COUNTIFS(Table2[Level of Review Required],"*"&amp;$AC$75&amp;"*",Table2[Date Notified (Adjusted)],"&gt;="&amp;P$26,Table2[Date Notified (Adjusted)],"&lt;"&amp;Q$26,Table2[Date Review Started],"",Table2[Calculated Location],"*"&amp;$D78&amp;"*")/COUNTIFS(Table2[Level of Review Required],"*"&amp;$AC$75&amp;"*",Table2[Date Notified (Adjusted)],"&gt;="&amp;P$26,Table2[Date Notified (Adjusted)],"&lt;"&amp;Q$26,Table2[Calculated Location],"*"&amp;$D78&amp;"*")</f>
        <v>#DIV/0!</v>
      </c>
      <c r="Q78" s="164" t="e">
        <f ca="1">COUNTIFS(Table2[Level of Review Required],"*"&amp;$AC$75&amp;"*",Table2[Date Notified (Adjusted)],"&gt;="&amp;Q$26,Table2[Date Notified (Adjusted)],"&lt;"&amp;R$26,Table2[Date Review Started],"",Table2[Calculated Location],"*"&amp;$D78&amp;"*")/COUNTIFS(Table2[Level of Review Required],"*"&amp;$AC$75&amp;"*",Table2[Date Notified (Adjusted)],"&gt;="&amp;Q$26,Table2[Date Notified (Adjusted)],"&lt;"&amp;R$26,Table2[Calculated Location],"*"&amp;$D78&amp;"*")</f>
        <v>#DIV/0!</v>
      </c>
      <c r="R78" s="164" t="e">
        <f ca="1">COUNTIFS(Table2[Level of Review Required],"*"&amp;$AC$75&amp;"*",Table2[Date Notified (Adjusted)],"&gt;="&amp;R$26,Table2[Date Notified (Adjusted)],"&lt;"&amp;S$26,Table2[Date Review Started],"",Table2[Calculated Location],"*"&amp;$D78&amp;"*")/COUNTIFS(Table2[Level of Review Required],"*"&amp;$AC$75&amp;"*",Table2[Date Notified (Adjusted)],"&gt;="&amp;R$26,Table2[Date Notified (Adjusted)],"&lt;"&amp;S$26,Table2[Calculated Location],"*"&amp;$D78&amp;"*")</f>
        <v>#DIV/0!</v>
      </c>
      <c r="S78" s="164" t="e">
        <f ca="1">COUNTIFS(Table2[Level of Review Required],"*"&amp;$AC$75&amp;"*",Table2[Date Notified (Adjusted)],"&gt;="&amp;S$26,Table2[Date Notified (Adjusted)],"&lt;"&amp;T$26,Table2[Date Review Started],"",Table2[Calculated Location],"*"&amp;$D78&amp;"*")/COUNTIFS(Table2[Level of Review Required],"*"&amp;$AC$75&amp;"*",Table2[Date Notified (Adjusted)],"&gt;="&amp;S$26,Table2[Date Notified (Adjusted)],"&lt;"&amp;T$26,Table2[Calculated Location],"*"&amp;$D78&amp;"*")</f>
        <v>#DIV/0!</v>
      </c>
      <c r="T78" s="164" t="e">
        <f ca="1">COUNTIFS(Table2[Level of Review Required],"*"&amp;$AC$75&amp;"*",Table2[Date Notified (Adjusted)],"&gt;="&amp;T$26,Table2[Date Notified (Adjusted)],"&lt;"&amp;U$26,Table2[Date Review Started],"",Table2[Calculated Location],"*"&amp;$D78&amp;"*")/COUNTIFS(Table2[Level of Review Required],"*"&amp;$AC$75&amp;"*",Table2[Date Notified (Adjusted)],"&gt;="&amp;T$26,Table2[Date Notified (Adjusted)],"&lt;"&amp;U$26,Table2[Calculated Location],"*"&amp;$D78&amp;"*")</f>
        <v>#DIV/0!</v>
      </c>
      <c r="U78" s="161"/>
      <c r="V78" s="161"/>
      <c r="W78" s="228">
        <f ca="1">COUNTIFS(Table2[Level of Review Required],"*"&amp;$AC$75&amp;"*",Table2[Date Notified (Adjusted)],"&gt;="&amp;E$26,Table2[Date Notified (Adjusted)],"&lt;"&amp;U$26,Table2[Calculated Location],"*"&amp;$D78&amp;"*",Table2[Date Review Started],"")</f>
        <v>0</v>
      </c>
      <c r="X78" s="229" t="e">
        <f t="shared" ca="1" si="12"/>
        <v>#DIV/0!</v>
      </c>
      <c r="Y78" s="237">
        <f ca="1">COUNTIFS(Table2[Level of Review Required],"*"&amp;$AC$75&amp;"*",Table2[Date Notified (Adjusted)],"&gt;="&amp;E$26,Table2[Date Notified (Adjusted)],"&lt;"&amp;U$26,Table2[Calculated Location],"*"&amp;$D78&amp;"*")</f>
        <v>0</v>
      </c>
    </row>
    <row r="79" spans="2:29" x14ac:dyDescent="0.25">
      <c r="B79" s="222" t="s">
        <v>259</v>
      </c>
      <c r="C79" s="161"/>
      <c r="D79" s="162" t="s">
        <v>122</v>
      </c>
      <c r="E79" s="163" t="e">
        <f ca="1">COUNTIFS(Table2[Level of Review Required],"*"&amp;$AC$75&amp;"*",Table2[Date Notified (Adjusted)],"&gt;="&amp;E$26,Table2[Date Notified (Adjusted)],"&lt;"&amp;F$26,Table2[Date Review Started],"",Table2[Calculated Location],"*"&amp;$D79&amp;"*")/COUNTIFS(Table2[Level of Review Required],"*"&amp;$AC$75&amp;"*",Table2[Date Notified (Adjusted)],"&gt;="&amp;E$26,Table2[Date Notified (Adjusted)],"&lt;"&amp;F$26,Table2[Calculated Location],"*"&amp;$D79&amp;"*")</f>
        <v>#DIV/0!</v>
      </c>
      <c r="F79" s="164" t="e">
        <f ca="1">COUNTIFS(Table2[Level of Review Required],"*"&amp;$AC$75&amp;"*",Table2[Date Notified (Adjusted)],"&gt;="&amp;F$26,Table2[Date Notified (Adjusted)],"&lt;"&amp;G$26,Table2[Date Review Started],"",Table2[Calculated Location],"*"&amp;$D79&amp;"*")/COUNTIFS(Table2[Level of Review Required],"*"&amp;$AC$75&amp;"*",Table2[Date Notified (Adjusted)],"&gt;="&amp;F$26,Table2[Date Notified (Adjusted)],"&lt;"&amp;G$26,Table2[Calculated Location],"*"&amp;$D79&amp;"*")</f>
        <v>#DIV/0!</v>
      </c>
      <c r="G79" s="164" t="e">
        <f ca="1">COUNTIFS(Table2[Level of Review Required],"*"&amp;$AC$75&amp;"*",Table2[Date Notified (Adjusted)],"&gt;="&amp;G$26,Table2[Date Notified (Adjusted)],"&lt;"&amp;H$26,Table2[Date Review Started],"",Table2[Calculated Location],"*"&amp;$D79&amp;"*")/COUNTIFS(Table2[Level of Review Required],"*"&amp;$AC$75&amp;"*",Table2[Date Notified (Adjusted)],"&gt;="&amp;G$26,Table2[Date Notified (Adjusted)],"&lt;"&amp;H$26,Table2[Calculated Location],"*"&amp;$D79&amp;"*")</f>
        <v>#DIV/0!</v>
      </c>
      <c r="H79" s="164" t="e">
        <f ca="1">COUNTIFS(Table2[Level of Review Required],"*"&amp;$AC$75&amp;"*",Table2[Date Notified (Adjusted)],"&gt;="&amp;H$26,Table2[Date Notified (Adjusted)],"&lt;"&amp;I$26,Table2[Date Review Started],"",Table2[Calculated Location],"*"&amp;$D79&amp;"*")/COUNTIFS(Table2[Level of Review Required],"*"&amp;$AC$75&amp;"*",Table2[Date Notified (Adjusted)],"&gt;="&amp;H$26,Table2[Date Notified (Adjusted)],"&lt;"&amp;I$26,Table2[Calculated Location],"*"&amp;$D79&amp;"*")</f>
        <v>#DIV/0!</v>
      </c>
      <c r="I79" s="164" t="e">
        <f ca="1">COUNTIFS(Table2[Level of Review Required],"*"&amp;$AC$75&amp;"*",Table2[Date Notified (Adjusted)],"&gt;="&amp;I$26,Table2[Date Notified (Adjusted)],"&lt;"&amp;J$26,Table2[Date Review Started],"",Table2[Calculated Location],"*"&amp;$D79&amp;"*")/COUNTIFS(Table2[Level of Review Required],"*"&amp;$AC$75&amp;"*",Table2[Date Notified (Adjusted)],"&gt;="&amp;I$26,Table2[Date Notified (Adjusted)],"&lt;"&amp;J$26,Table2[Calculated Location],"*"&amp;$D79&amp;"*")</f>
        <v>#DIV/0!</v>
      </c>
      <c r="J79" s="164" t="e">
        <f ca="1">COUNTIFS(Table2[Level of Review Required],"*"&amp;$AC$75&amp;"*",Table2[Date Notified (Adjusted)],"&gt;="&amp;J$26,Table2[Date Notified (Adjusted)],"&lt;"&amp;K$26,Table2[Date Review Started],"",Table2[Calculated Location],"*"&amp;$D79&amp;"*")/COUNTIFS(Table2[Level of Review Required],"*"&amp;$AC$75&amp;"*",Table2[Date Notified (Adjusted)],"&gt;="&amp;J$26,Table2[Date Notified (Adjusted)],"&lt;"&amp;K$26,Table2[Calculated Location],"*"&amp;$D79&amp;"*")</f>
        <v>#DIV/0!</v>
      </c>
      <c r="K79" s="164" t="e">
        <f ca="1">COUNTIFS(Table2[Level of Review Required],"*"&amp;$AC$75&amp;"*",Table2[Date Notified (Adjusted)],"&gt;="&amp;K$26,Table2[Date Notified (Adjusted)],"&lt;"&amp;L$26,Table2[Date Review Started],"",Table2[Calculated Location],"*"&amp;$D79&amp;"*")/COUNTIFS(Table2[Level of Review Required],"*"&amp;$AC$75&amp;"*",Table2[Date Notified (Adjusted)],"&gt;="&amp;K$26,Table2[Date Notified (Adjusted)],"&lt;"&amp;L$26,Table2[Calculated Location],"*"&amp;$D79&amp;"*")</f>
        <v>#DIV/0!</v>
      </c>
      <c r="L79" s="164" t="e">
        <f ca="1">COUNTIFS(Table2[Level of Review Required],"*"&amp;$AC$75&amp;"*",Table2[Date Notified (Adjusted)],"&gt;="&amp;L$26,Table2[Date Notified (Adjusted)],"&lt;"&amp;M$26,Table2[Date Review Started],"",Table2[Calculated Location],"*"&amp;$D79&amp;"*")/COUNTIFS(Table2[Level of Review Required],"*"&amp;$AC$75&amp;"*",Table2[Date Notified (Adjusted)],"&gt;="&amp;L$26,Table2[Date Notified (Adjusted)],"&lt;"&amp;M$26,Table2[Calculated Location],"*"&amp;$D79&amp;"*")</f>
        <v>#DIV/0!</v>
      </c>
      <c r="M79" s="164" t="e">
        <f ca="1">COUNTIFS(Table2[Level of Review Required],"*"&amp;$AC$75&amp;"*",Table2[Date Notified (Adjusted)],"&gt;="&amp;M$26,Table2[Date Notified (Adjusted)],"&lt;"&amp;N$26,Table2[Date Review Started],"",Table2[Calculated Location],"*"&amp;$D79&amp;"*")/COUNTIFS(Table2[Level of Review Required],"*"&amp;$AC$75&amp;"*",Table2[Date Notified (Adjusted)],"&gt;="&amp;M$26,Table2[Date Notified (Adjusted)],"&lt;"&amp;N$26,Table2[Calculated Location],"*"&amp;$D79&amp;"*")</f>
        <v>#DIV/0!</v>
      </c>
      <c r="N79" s="164" t="e">
        <f ca="1">COUNTIFS(Table2[Level of Review Required],"*"&amp;$AC$75&amp;"*",Table2[Date Notified (Adjusted)],"&gt;="&amp;N$26,Table2[Date Notified (Adjusted)],"&lt;"&amp;O$26,Table2[Date Review Started],"",Table2[Calculated Location],"*"&amp;$D79&amp;"*")/COUNTIFS(Table2[Level of Review Required],"*"&amp;$AC$75&amp;"*",Table2[Date Notified (Adjusted)],"&gt;="&amp;N$26,Table2[Date Notified (Adjusted)],"&lt;"&amp;O$26,Table2[Calculated Location],"*"&amp;$D79&amp;"*")</f>
        <v>#DIV/0!</v>
      </c>
      <c r="O79" s="164" t="e">
        <f ca="1">COUNTIFS(Table2[Level of Review Required],"*"&amp;$AC$75&amp;"*",Table2[Date Notified (Adjusted)],"&gt;="&amp;O$26,Table2[Date Notified (Adjusted)],"&lt;"&amp;P$26,Table2[Date Review Started],"",Table2[Calculated Location],"*"&amp;$D79&amp;"*")/COUNTIFS(Table2[Level of Review Required],"*"&amp;$AC$75&amp;"*",Table2[Date Notified (Adjusted)],"&gt;="&amp;O$26,Table2[Date Notified (Adjusted)],"&lt;"&amp;P$26,Table2[Calculated Location],"*"&amp;$D79&amp;"*")</f>
        <v>#DIV/0!</v>
      </c>
      <c r="P79" s="164" t="e">
        <f ca="1">COUNTIFS(Table2[Level of Review Required],"*"&amp;$AC$75&amp;"*",Table2[Date Notified (Adjusted)],"&gt;="&amp;P$26,Table2[Date Notified (Adjusted)],"&lt;"&amp;Q$26,Table2[Date Review Started],"",Table2[Calculated Location],"*"&amp;$D79&amp;"*")/COUNTIFS(Table2[Level of Review Required],"*"&amp;$AC$75&amp;"*",Table2[Date Notified (Adjusted)],"&gt;="&amp;P$26,Table2[Date Notified (Adjusted)],"&lt;"&amp;Q$26,Table2[Calculated Location],"*"&amp;$D79&amp;"*")</f>
        <v>#DIV/0!</v>
      </c>
      <c r="Q79" s="164" t="e">
        <f ca="1">COUNTIFS(Table2[Level of Review Required],"*"&amp;$AC$75&amp;"*",Table2[Date Notified (Adjusted)],"&gt;="&amp;Q$26,Table2[Date Notified (Adjusted)],"&lt;"&amp;R$26,Table2[Date Review Started],"",Table2[Calculated Location],"*"&amp;$D79&amp;"*")/COUNTIFS(Table2[Level of Review Required],"*"&amp;$AC$75&amp;"*",Table2[Date Notified (Adjusted)],"&gt;="&amp;Q$26,Table2[Date Notified (Adjusted)],"&lt;"&amp;R$26,Table2[Calculated Location],"*"&amp;$D79&amp;"*")</f>
        <v>#DIV/0!</v>
      </c>
      <c r="R79" s="164" t="e">
        <f ca="1">COUNTIFS(Table2[Level of Review Required],"*"&amp;$AC$75&amp;"*",Table2[Date Notified (Adjusted)],"&gt;="&amp;R$26,Table2[Date Notified (Adjusted)],"&lt;"&amp;S$26,Table2[Date Review Started],"",Table2[Calculated Location],"*"&amp;$D79&amp;"*")/COUNTIFS(Table2[Level of Review Required],"*"&amp;$AC$75&amp;"*",Table2[Date Notified (Adjusted)],"&gt;="&amp;R$26,Table2[Date Notified (Adjusted)],"&lt;"&amp;S$26,Table2[Calculated Location],"*"&amp;$D79&amp;"*")</f>
        <v>#DIV/0!</v>
      </c>
      <c r="S79" s="164" t="e">
        <f ca="1">COUNTIFS(Table2[Level of Review Required],"*"&amp;$AC$75&amp;"*",Table2[Date Notified (Adjusted)],"&gt;="&amp;S$26,Table2[Date Notified (Adjusted)],"&lt;"&amp;T$26,Table2[Date Review Started],"",Table2[Calculated Location],"*"&amp;$D79&amp;"*")/COUNTIFS(Table2[Level of Review Required],"*"&amp;$AC$75&amp;"*",Table2[Date Notified (Adjusted)],"&gt;="&amp;S$26,Table2[Date Notified (Adjusted)],"&lt;"&amp;T$26,Table2[Calculated Location],"*"&amp;$D79&amp;"*")</f>
        <v>#DIV/0!</v>
      </c>
      <c r="T79" s="164" t="e">
        <f ca="1">COUNTIFS(Table2[Level of Review Required],"*"&amp;$AC$75&amp;"*",Table2[Date Notified (Adjusted)],"&gt;="&amp;T$26,Table2[Date Notified (Adjusted)],"&lt;"&amp;U$26,Table2[Date Review Started],"",Table2[Calculated Location],"*"&amp;$D79&amp;"*")/COUNTIFS(Table2[Level of Review Required],"*"&amp;$AC$75&amp;"*",Table2[Date Notified (Adjusted)],"&gt;="&amp;T$26,Table2[Date Notified (Adjusted)],"&lt;"&amp;U$26,Table2[Calculated Location],"*"&amp;$D79&amp;"*")</f>
        <v>#DIV/0!</v>
      </c>
      <c r="U79" s="165"/>
      <c r="V79" s="161"/>
      <c r="W79" s="228">
        <f ca="1">COUNTIFS(Table2[Level of Review Required],"*"&amp;$AC$75&amp;"*",Table2[Date Notified (Adjusted)],"&gt;="&amp;E$26,Table2[Date Notified (Adjusted)],"&lt;"&amp;U$26,Table2[Calculated Location],"*"&amp;$D79&amp;"*",Table2[Date Review Started],"")</f>
        <v>0</v>
      </c>
      <c r="X79" s="229" t="e">
        <f t="shared" ca="1" si="12"/>
        <v>#DIV/0!</v>
      </c>
      <c r="Y79" s="237">
        <f ca="1">COUNTIFS(Table2[Level of Review Required],"*"&amp;$AC$75&amp;"*",Table2[Date Notified (Adjusted)],"&gt;="&amp;E$26,Table2[Date Notified (Adjusted)],"&lt;"&amp;U$26,Table2[Calculated Location],"*"&amp;$D79&amp;"*")</f>
        <v>0</v>
      </c>
    </row>
    <row r="80" spans="2:29" x14ac:dyDescent="0.25">
      <c r="B80" s="222" t="s">
        <v>260</v>
      </c>
      <c r="C80" s="161"/>
      <c r="D80" s="162" t="s">
        <v>123</v>
      </c>
      <c r="E80" s="163" t="e">
        <f ca="1">COUNTIFS(Table2[Level of Review Required],"*"&amp;$AC$75&amp;"*",Table2[Date Notified (Adjusted)],"&gt;="&amp;E$26,Table2[Date Notified (Adjusted)],"&lt;"&amp;F$26,Table2[Date Review Started],"",Table2[Calculated Location],"*"&amp;$D80&amp;"*")/COUNTIFS(Table2[Level of Review Required],"*"&amp;$AC$75&amp;"*",Table2[Date Notified (Adjusted)],"&gt;="&amp;E$26,Table2[Date Notified (Adjusted)],"&lt;"&amp;F$26,Table2[Calculated Location],"*"&amp;$D80&amp;"*")</f>
        <v>#DIV/0!</v>
      </c>
      <c r="F80" s="164" t="e">
        <f ca="1">COUNTIFS(Table2[Level of Review Required],"*"&amp;$AC$75&amp;"*",Table2[Date Notified (Adjusted)],"&gt;="&amp;F$26,Table2[Date Notified (Adjusted)],"&lt;"&amp;G$26,Table2[Date Review Started],"",Table2[Calculated Location],"*"&amp;$D80&amp;"*")/COUNTIFS(Table2[Level of Review Required],"*"&amp;$AC$75&amp;"*",Table2[Date Notified (Adjusted)],"&gt;="&amp;F$26,Table2[Date Notified (Adjusted)],"&lt;"&amp;G$26,Table2[Calculated Location],"*"&amp;$D80&amp;"*")</f>
        <v>#DIV/0!</v>
      </c>
      <c r="G80" s="164" t="e">
        <f ca="1">COUNTIFS(Table2[Level of Review Required],"*"&amp;$AC$75&amp;"*",Table2[Date Notified (Adjusted)],"&gt;="&amp;G$26,Table2[Date Notified (Adjusted)],"&lt;"&amp;H$26,Table2[Date Review Started],"",Table2[Calculated Location],"*"&amp;$D80&amp;"*")/COUNTIFS(Table2[Level of Review Required],"*"&amp;$AC$75&amp;"*",Table2[Date Notified (Adjusted)],"&gt;="&amp;G$26,Table2[Date Notified (Adjusted)],"&lt;"&amp;H$26,Table2[Calculated Location],"*"&amp;$D80&amp;"*")</f>
        <v>#DIV/0!</v>
      </c>
      <c r="H80" s="164" t="e">
        <f ca="1">COUNTIFS(Table2[Level of Review Required],"*"&amp;$AC$75&amp;"*",Table2[Date Notified (Adjusted)],"&gt;="&amp;H$26,Table2[Date Notified (Adjusted)],"&lt;"&amp;I$26,Table2[Date Review Started],"",Table2[Calculated Location],"*"&amp;$D80&amp;"*")/COUNTIFS(Table2[Level of Review Required],"*"&amp;$AC$75&amp;"*",Table2[Date Notified (Adjusted)],"&gt;="&amp;H$26,Table2[Date Notified (Adjusted)],"&lt;"&amp;I$26,Table2[Calculated Location],"*"&amp;$D80&amp;"*")</f>
        <v>#DIV/0!</v>
      </c>
      <c r="I80" s="164" t="e">
        <f ca="1">COUNTIFS(Table2[Level of Review Required],"*"&amp;$AC$75&amp;"*",Table2[Date Notified (Adjusted)],"&gt;="&amp;I$26,Table2[Date Notified (Adjusted)],"&lt;"&amp;J$26,Table2[Date Review Started],"",Table2[Calculated Location],"*"&amp;$D80&amp;"*")/COUNTIFS(Table2[Level of Review Required],"*"&amp;$AC$75&amp;"*",Table2[Date Notified (Adjusted)],"&gt;="&amp;I$26,Table2[Date Notified (Adjusted)],"&lt;"&amp;J$26,Table2[Calculated Location],"*"&amp;$D80&amp;"*")</f>
        <v>#DIV/0!</v>
      </c>
      <c r="J80" s="164" t="e">
        <f ca="1">COUNTIFS(Table2[Level of Review Required],"*"&amp;$AC$75&amp;"*",Table2[Date Notified (Adjusted)],"&gt;="&amp;J$26,Table2[Date Notified (Adjusted)],"&lt;"&amp;K$26,Table2[Date Review Started],"",Table2[Calculated Location],"*"&amp;$D80&amp;"*")/COUNTIFS(Table2[Level of Review Required],"*"&amp;$AC$75&amp;"*",Table2[Date Notified (Adjusted)],"&gt;="&amp;J$26,Table2[Date Notified (Adjusted)],"&lt;"&amp;K$26,Table2[Calculated Location],"*"&amp;$D80&amp;"*")</f>
        <v>#DIV/0!</v>
      </c>
      <c r="K80" s="164" t="e">
        <f ca="1">COUNTIFS(Table2[Level of Review Required],"*"&amp;$AC$75&amp;"*",Table2[Date Notified (Adjusted)],"&gt;="&amp;K$26,Table2[Date Notified (Adjusted)],"&lt;"&amp;L$26,Table2[Date Review Started],"",Table2[Calculated Location],"*"&amp;$D80&amp;"*")/COUNTIFS(Table2[Level of Review Required],"*"&amp;$AC$75&amp;"*",Table2[Date Notified (Adjusted)],"&gt;="&amp;K$26,Table2[Date Notified (Adjusted)],"&lt;"&amp;L$26,Table2[Calculated Location],"*"&amp;$D80&amp;"*")</f>
        <v>#DIV/0!</v>
      </c>
      <c r="L80" s="164" t="e">
        <f ca="1">COUNTIFS(Table2[Level of Review Required],"*"&amp;$AC$75&amp;"*",Table2[Date Notified (Adjusted)],"&gt;="&amp;L$26,Table2[Date Notified (Adjusted)],"&lt;"&amp;M$26,Table2[Date Review Started],"",Table2[Calculated Location],"*"&amp;$D80&amp;"*")/COUNTIFS(Table2[Level of Review Required],"*"&amp;$AC$75&amp;"*",Table2[Date Notified (Adjusted)],"&gt;="&amp;L$26,Table2[Date Notified (Adjusted)],"&lt;"&amp;M$26,Table2[Calculated Location],"*"&amp;$D80&amp;"*")</f>
        <v>#DIV/0!</v>
      </c>
      <c r="M80" s="164" t="e">
        <f ca="1">COUNTIFS(Table2[Level of Review Required],"*"&amp;$AC$75&amp;"*",Table2[Date Notified (Adjusted)],"&gt;="&amp;M$26,Table2[Date Notified (Adjusted)],"&lt;"&amp;N$26,Table2[Date Review Started],"",Table2[Calculated Location],"*"&amp;$D80&amp;"*")/COUNTIFS(Table2[Level of Review Required],"*"&amp;$AC$75&amp;"*",Table2[Date Notified (Adjusted)],"&gt;="&amp;M$26,Table2[Date Notified (Adjusted)],"&lt;"&amp;N$26,Table2[Calculated Location],"*"&amp;$D80&amp;"*")</f>
        <v>#DIV/0!</v>
      </c>
      <c r="N80" s="164" t="e">
        <f ca="1">COUNTIFS(Table2[Level of Review Required],"*"&amp;$AC$75&amp;"*",Table2[Date Notified (Adjusted)],"&gt;="&amp;N$26,Table2[Date Notified (Adjusted)],"&lt;"&amp;O$26,Table2[Date Review Started],"",Table2[Calculated Location],"*"&amp;$D80&amp;"*")/COUNTIFS(Table2[Level of Review Required],"*"&amp;$AC$75&amp;"*",Table2[Date Notified (Adjusted)],"&gt;="&amp;N$26,Table2[Date Notified (Adjusted)],"&lt;"&amp;O$26,Table2[Calculated Location],"*"&amp;$D80&amp;"*")</f>
        <v>#DIV/0!</v>
      </c>
      <c r="O80" s="164" t="e">
        <f ca="1">COUNTIFS(Table2[Level of Review Required],"*"&amp;$AC$75&amp;"*",Table2[Date Notified (Adjusted)],"&gt;="&amp;O$26,Table2[Date Notified (Adjusted)],"&lt;"&amp;P$26,Table2[Date Review Started],"",Table2[Calculated Location],"*"&amp;$D80&amp;"*")/COUNTIFS(Table2[Level of Review Required],"*"&amp;$AC$75&amp;"*",Table2[Date Notified (Adjusted)],"&gt;="&amp;O$26,Table2[Date Notified (Adjusted)],"&lt;"&amp;P$26,Table2[Calculated Location],"*"&amp;$D80&amp;"*")</f>
        <v>#DIV/0!</v>
      </c>
      <c r="P80" s="164" t="e">
        <f ca="1">COUNTIFS(Table2[Level of Review Required],"*"&amp;$AC$75&amp;"*",Table2[Date Notified (Adjusted)],"&gt;="&amp;P$26,Table2[Date Notified (Adjusted)],"&lt;"&amp;Q$26,Table2[Date Review Started],"",Table2[Calculated Location],"*"&amp;$D80&amp;"*")/COUNTIFS(Table2[Level of Review Required],"*"&amp;$AC$75&amp;"*",Table2[Date Notified (Adjusted)],"&gt;="&amp;P$26,Table2[Date Notified (Adjusted)],"&lt;"&amp;Q$26,Table2[Calculated Location],"*"&amp;$D80&amp;"*")</f>
        <v>#DIV/0!</v>
      </c>
      <c r="Q80" s="164" t="e">
        <f ca="1">COUNTIFS(Table2[Level of Review Required],"*"&amp;$AC$75&amp;"*",Table2[Date Notified (Adjusted)],"&gt;="&amp;Q$26,Table2[Date Notified (Adjusted)],"&lt;"&amp;R$26,Table2[Date Review Started],"",Table2[Calculated Location],"*"&amp;$D80&amp;"*")/COUNTIFS(Table2[Level of Review Required],"*"&amp;$AC$75&amp;"*",Table2[Date Notified (Adjusted)],"&gt;="&amp;Q$26,Table2[Date Notified (Adjusted)],"&lt;"&amp;R$26,Table2[Calculated Location],"*"&amp;$D80&amp;"*")</f>
        <v>#DIV/0!</v>
      </c>
      <c r="R80" s="164" t="e">
        <f ca="1">COUNTIFS(Table2[Level of Review Required],"*"&amp;$AC$75&amp;"*",Table2[Date Notified (Adjusted)],"&gt;="&amp;R$26,Table2[Date Notified (Adjusted)],"&lt;"&amp;S$26,Table2[Date Review Started],"",Table2[Calculated Location],"*"&amp;$D80&amp;"*")/COUNTIFS(Table2[Level of Review Required],"*"&amp;$AC$75&amp;"*",Table2[Date Notified (Adjusted)],"&gt;="&amp;R$26,Table2[Date Notified (Adjusted)],"&lt;"&amp;S$26,Table2[Calculated Location],"*"&amp;$D80&amp;"*")</f>
        <v>#DIV/0!</v>
      </c>
      <c r="S80" s="164" t="e">
        <f ca="1">COUNTIFS(Table2[Level of Review Required],"*"&amp;$AC$75&amp;"*",Table2[Date Notified (Adjusted)],"&gt;="&amp;S$26,Table2[Date Notified (Adjusted)],"&lt;"&amp;T$26,Table2[Date Review Started],"",Table2[Calculated Location],"*"&amp;$D80&amp;"*")/COUNTIFS(Table2[Level of Review Required],"*"&amp;$AC$75&amp;"*",Table2[Date Notified (Adjusted)],"&gt;="&amp;S$26,Table2[Date Notified (Adjusted)],"&lt;"&amp;T$26,Table2[Calculated Location],"*"&amp;$D80&amp;"*")</f>
        <v>#DIV/0!</v>
      </c>
      <c r="T80" s="164" t="e">
        <f ca="1">COUNTIFS(Table2[Level of Review Required],"*"&amp;$AC$75&amp;"*",Table2[Date Notified (Adjusted)],"&gt;="&amp;T$26,Table2[Date Notified (Adjusted)],"&lt;"&amp;U$26,Table2[Date Review Started],"",Table2[Calculated Location],"*"&amp;$D80&amp;"*")/COUNTIFS(Table2[Level of Review Required],"*"&amp;$AC$75&amp;"*",Table2[Date Notified (Adjusted)],"&gt;="&amp;T$26,Table2[Date Notified (Adjusted)],"&lt;"&amp;U$26,Table2[Calculated Location],"*"&amp;$D80&amp;"*")</f>
        <v>#DIV/0!</v>
      </c>
      <c r="U80" s="165"/>
      <c r="V80" s="161"/>
      <c r="W80" s="228">
        <f ca="1">COUNTIFS(Table2[Level of Review Required],"*"&amp;$AC$75&amp;"*",Table2[Date Notified (Adjusted)],"&gt;="&amp;E$26,Table2[Date Notified (Adjusted)],"&lt;"&amp;U$26,Table2[Calculated Location],"*"&amp;$D80&amp;"*",Table2[Date Review Started],"")</f>
        <v>0</v>
      </c>
      <c r="X80" s="229" t="e">
        <f t="shared" ca="1" si="12"/>
        <v>#DIV/0!</v>
      </c>
      <c r="Y80" s="237">
        <f ca="1">COUNTIFS(Table2[Level of Review Required],"*"&amp;$AC$75&amp;"*",Table2[Date Notified (Adjusted)],"&gt;="&amp;E$26,Table2[Date Notified (Adjusted)],"&lt;"&amp;U$26,Table2[Calculated Location],"*"&amp;$D80&amp;"*")</f>
        <v>0</v>
      </c>
    </row>
    <row r="81" spans="2:25" x14ac:dyDescent="0.25">
      <c r="B81" s="222" t="s">
        <v>261</v>
      </c>
      <c r="C81" s="161"/>
      <c r="D81" s="162" t="s">
        <v>117</v>
      </c>
      <c r="E81" s="163" t="e">
        <f ca="1">COUNTIFS(Table2[Level of Review Required],"*"&amp;$AC$75&amp;"*",Table2[Date Notified (Adjusted)],"&gt;="&amp;E$26,Table2[Date Notified (Adjusted)],"&lt;"&amp;F$26,Table2[Date Review Started],"",Table2[Calculated Location],"*"&amp;$D81&amp;"*")/COUNTIFS(Table2[Level of Review Required],"*"&amp;$AC$75&amp;"*",Table2[Date Notified (Adjusted)],"&gt;="&amp;E$26,Table2[Date Notified (Adjusted)],"&lt;"&amp;F$26,Table2[Calculated Location],"*"&amp;$D81&amp;"*")</f>
        <v>#DIV/0!</v>
      </c>
      <c r="F81" s="164" t="e">
        <f ca="1">COUNTIFS(Table2[Level of Review Required],"*"&amp;$AC$75&amp;"*",Table2[Date Notified (Adjusted)],"&gt;="&amp;F$26,Table2[Date Notified (Adjusted)],"&lt;"&amp;G$26,Table2[Date Review Started],"",Table2[Calculated Location],"*"&amp;$D81&amp;"*")/COUNTIFS(Table2[Level of Review Required],"*"&amp;$AC$75&amp;"*",Table2[Date Notified (Adjusted)],"&gt;="&amp;F$26,Table2[Date Notified (Adjusted)],"&lt;"&amp;G$26,Table2[Calculated Location],"*"&amp;$D81&amp;"*")</f>
        <v>#DIV/0!</v>
      </c>
      <c r="G81" s="164" t="e">
        <f ca="1">COUNTIFS(Table2[Level of Review Required],"*"&amp;$AC$75&amp;"*",Table2[Date Notified (Adjusted)],"&gt;="&amp;G$26,Table2[Date Notified (Adjusted)],"&lt;"&amp;H$26,Table2[Date Review Started],"",Table2[Calculated Location],"*"&amp;$D81&amp;"*")/COUNTIFS(Table2[Level of Review Required],"*"&amp;$AC$75&amp;"*",Table2[Date Notified (Adjusted)],"&gt;="&amp;G$26,Table2[Date Notified (Adjusted)],"&lt;"&amp;H$26,Table2[Calculated Location],"*"&amp;$D81&amp;"*")</f>
        <v>#DIV/0!</v>
      </c>
      <c r="H81" s="164" t="e">
        <f ca="1">COUNTIFS(Table2[Level of Review Required],"*"&amp;$AC$75&amp;"*",Table2[Date Notified (Adjusted)],"&gt;="&amp;H$26,Table2[Date Notified (Adjusted)],"&lt;"&amp;I$26,Table2[Date Review Started],"",Table2[Calculated Location],"*"&amp;$D81&amp;"*")/COUNTIFS(Table2[Level of Review Required],"*"&amp;$AC$75&amp;"*",Table2[Date Notified (Adjusted)],"&gt;="&amp;H$26,Table2[Date Notified (Adjusted)],"&lt;"&amp;I$26,Table2[Calculated Location],"*"&amp;$D81&amp;"*")</f>
        <v>#DIV/0!</v>
      </c>
      <c r="I81" s="164" t="e">
        <f ca="1">COUNTIFS(Table2[Level of Review Required],"*"&amp;$AC$75&amp;"*",Table2[Date Notified (Adjusted)],"&gt;="&amp;I$26,Table2[Date Notified (Adjusted)],"&lt;"&amp;J$26,Table2[Date Review Started],"",Table2[Calculated Location],"*"&amp;$D81&amp;"*")/COUNTIFS(Table2[Level of Review Required],"*"&amp;$AC$75&amp;"*",Table2[Date Notified (Adjusted)],"&gt;="&amp;I$26,Table2[Date Notified (Adjusted)],"&lt;"&amp;J$26,Table2[Calculated Location],"*"&amp;$D81&amp;"*")</f>
        <v>#DIV/0!</v>
      </c>
      <c r="J81" s="164" t="e">
        <f ca="1">COUNTIFS(Table2[Level of Review Required],"*"&amp;$AC$75&amp;"*",Table2[Date Notified (Adjusted)],"&gt;="&amp;J$26,Table2[Date Notified (Adjusted)],"&lt;"&amp;K$26,Table2[Date Review Started],"",Table2[Calculated Location],"*"&amp;$D81&amp;"*")/COUNTIFS(Table2[Level of Review Required],"*"&amp;$AC$75&amp;"*",Table2[Date Notified (Adjusted)],"&gt;="&amp;J$26,Table2[Date Notified (Adjusted)],"&lt;"&amp;K$26,Table2[Calculated Location],"*"&amp;$D81&amp;"*")</f>
        <v>#DIV/0!</v>
      </c>
      <c r="K81" s="164" t="e">
        <f ca="1">COUNTIFS(Table2[Level of Review Required],"*"&amp;$AC$75&amp;"*",Table2[Date Notified (Adjusted)],"&gt;="&amp;K$26,Table2[Date Notified (Adjusted)],"&lt;"&amp;L$26,Table2[Date Review Started],"",Table2[Calculated Location],"*"&amp;$D81&amp;"*")/COUNTIFS(Table2[Level of Review Required],"*"&amp;$AC$75&amp;"*",Table2[Date Notified (Adjusted)],"&gt;="&amp;K$26,Table2[Date Notified (Adjusted)],"&lt;"&amp;L$26,Table2[Calculated Location],"*"&amp;$D81&amp;"*")</f>
        <v>#DIV/0!</v>
      </c>
      <c r="L81" s="164" t="e">
        <f ca="1">COUNTIFS(Table2[Level of Review Required],"*"&amp;$AC$75&amp;"*",Table2[Date Notified (Adjusted)],"&gt;="&amp;L$26,Table2[Date Notified (Adjusted)],"&lt;"&amp;M$26,Table2[Date Review Started],"",Table2[Calculated Location],"*"&amp;$D81&amp;"*")/COUNTIFS(Table2[Level of Review Required],"*"&amp;$AC$75&amp;"*",Table2[Date Notified (Adjusted)],"&gt;="&amp;L$26,Table2[Date Notified (Adjusted)],"&lt;"&amp;M$26,Table2[Calculated Location],"*"&amp;$D81&amp;"*")</f>
        <v>#DIV/0!</v>
      </c>
      <c r="M81" s="164" t="e">
        <f ca="1">COUNTIFS(Table2[Level of Review Required],"*"&amp;$AC$75&amp;"*",Table2[Date Notified (Adjusted)],"&gt;="&amp;M$26,Table2[Date Notified (Adjusted)],"&lt;"&amp;N$26,Table2[Date Review Started],"",Table2[Calculated Location],"*"&amp;$D81&amp;"*")/COUNTIFS(Table2[Level of Review Required],"*"&amp;$AC$75&amp;"*",Table2[Date Notified (Adjusted)],"&gt;="&amp;M$26,Table2[Date Notified (Adjusted)],"&lt;"&amp;N$26,Table2[Calculated Location],"*"&amp;$D81&amp;"*")</f>
        <v>#DIV/0!</v>
      </c>
      <c r="N81" s="164" t="e">
        <f ca="1">COUNTIFS(Table2[Level of Review Required],"*"&amp;$AC$75&amp;"*",Table2[Date Notified (Adjusted)],"&gt;="&amp;N$26,Table2[Date Notified (Adjusted)],"&lt;"&amp;O$26,Table2[Date Review Started],"",Table2[Calculated Location],"*"&amp;$D81&amp;"*")/COUNTIFS(Table2[Level of Review Required],"*"&amp;$AC$75&amp;"*",Table2[Date Notified (Adjusted)],"&gt;="&amp;N$26,Table2[Date Notified (Adjusted)],"&lt;"&amp;O$26,Table2[Calculated Location],"*"&amp;$D81&amp;"*")</f>
        <v>#DIV/0!</v>
      </c>
      <c r="O81" s="164" t="e">
        <f ca="1">COUNTIFS(Table2[Level of Review Required],"*"&amp;$AC$75&amp;"*",Table2[Date Notified (Adjusted)],"&gt;="&amp;O$26,Table2[Date Notified (Adjusted)],"&lt;"&amp;P$26,Table2[Date Review Started],"",Table2[Calculated Location],"*"&amp;$D81&amp;"*")/COUNTIFS(Table2[Level of Review Required],"*"&amp;$AC$75&amp;"*",Table2[Date Notified (Adjusted)],"&gt;="&amp;O$26,Table2[Date Notified (Adjusted)],"&lt;"&amp;P$26,Table2[Calculated Location],"*"&amp;$D81&amp;"*")</f>
        <v>#DIV/0!</v>
      </c>
      <c r="P81" s="164" t="e">
        <f ca="1">COUNTIFS(Table2[Level of Review Required],"*"&amp;$AC$75&amp;"*",Table2[Date Notified (Adjusted)],"&gt;="&amp;P$26,Table2[Date Notified (Adjusted)],"&lt;"&amp;Q$26,Table2[Date Review Started],"",Table2[Calculated Location],"*"&amp;$D81&amp;"*")/COUNTIFS(Table2[Level of Review Required],"*"&amp;$AC$75&amp;"*",Table2[Date Notified (Adjusted)],"&gt;="&amp;P$26,Table2[Date Notified (Adjusted)],"&lt;"&amp;Q$26,Table2[Calculated Location],"*"&amp;$D81&amp;"*")</f>
        <v>#DIV/0!</v>
      </c>
      <c r="Q81" s="164" t="e">
        <f ca="1">COUNTIFS(Table2[Level of Review Required],"*"&amp;$AC$75&amp;"*",Table2[Date Notified (Adjusted)],"&gt;="&amp;Q$26,Table2[Date Notified (Adjusted)],"&lt;"&amp;R$26,Table2[Date Review Started],"",Table2[Calculated Location],"*"&amp;$D81&amp;"*")/COUNTIFS(Table2[Level of Review Required],"*"&amp;$AC$75&amp;"*",Table2[Date Notified (Adjusted)],"&gt;="&amp;Q$26,Table2[Date Notified (Adjusted)],"&lt;"&amp;R$26,Table2[Calculated Location],"*"&amp;$D81&amp;"*")</f>
        <v>#DIV/0!</v>
      </c>
      <c r="R81" s="164" t="e">
        <f ca="1">COUNTIFS(Table2[Level of Review Required],"*"&amp;$AC$75&amp;"*",Table2[Date Notified (Adjusted)],"&gt;="&amp;R$26,Table2[Date Notified (Adjusted)],"&lt;"&amp;S$26,Table2[Date Review Started],"",Table2[Calculated Location],"*"&amp;$D81&amp;"*")/COUNTIFS(Table2[Level of Review Required],"*"&amp;$AC$75&amp;"*",Table2[Date Notified (Adjusted)],"&gt;="&amp;R$26,Table2[Date Notified (Adjusted)],"&lt;"&amp;S$26,Table2[Calculated Location],"*"&amp;$D81&amp;"*")</f>
        <v>#DIV/0!</v>
      </c>
      <c r="S81" s="164" t="e">
        <f ca="1">COUNTIFS(Table2[Level of Review Required],"*"&amp;$AC$75&amp;"*",Table2[Date Notified (Adjusted)],"&gt;="&amp;S$26,Table2[Date Notified (Adjusted)],"&lt;"&amp;T$26,Table2[Date Review Started],"",Table2[Calculated Location],"*"&amp;$D81&amp;"*")/COUNTIFS(Table2[Level of Review Required],"*"&amp;$AC$75&amp;"*",Table2[Date Notified (Adjusted)],"&gt;="&amp;S$26,Table2[Date Notified (Adjusted)],"&lt;"&amp;T$26,Table2[Calculated Location],"*"&amp;$D81&amp;"*")</f>
        <v>#DIV/0!</v>
      </c>
      <c r="T81" s="164" t="e">
        <f ca="1">COUNTIFS(Table2[Level of Review Required],"*"&amp;$AC$75&amp;"*",Table2[Date Notified (Adjusted)],"&gt;="&amp;T$26,Table2[Date Notified (Adjusted)],"&lt;"&amp;U$26,Table2[Date Review Started],"",Table2[Calculated Location],"*"&amp;$D81&amp;"*")/COUNTIFS(Table2[Level of Review Required],"*"&amp;$AC$75&amp;"*",Table2[Date Notified (Adjusted)],"&gt;="&amp;T$26,Table2[Date Notified (Adjusted)],"&lt;"&amp;U$26,Table2[Calculated Location],"*"&amp;$D81&amp;"*")</f>
        <v>#DIV/0!</v>
      </c>
      <c r="U81" s="165"/>
      <c r="V81" s="161"/>
      <c r="W81" s="228">
        <f ca="1">COUNTIFS(Table2[Level of Review Required],"*"&amp;$AC$75&amp;"*",Table2[Date Notified (Adjusted)],"&gt;="&amp;E$26,Table2[Date Notified (Adjusted)],"&lt;"&amp;U$26,Table2[Calculated Location],"*"&amp;$D81&amp;"*",Table2[Date Review Started],"")</f>
        <v>0</v>
      </c>
      <c r="X81" s="229" t="e">
        <f t="shared" ca="1" si="12"/>
        <v>#DIV/0!</v>
      </c>
      <c r="Y81" s="237">
        <f ca="1">COUNTIFS(Table2[Level of Review Required],"*"&amp;$AC$75&amp;"*",Table2[Date Notified (Adjusted)],"&gt;="&amp;E$26,Table2[Date Notified (Adjusted)],"&lt;"&amp;U$26,Table2[Calculated Location],"*"&amp;$D81&amp;"*")</f>
        <v>0</v>
      </c>
    </row>
    <row r="82" spans="2:25" x14ac:dyDescent="0.25">
      <c r="B82" s="224" t="s">
        <v>262</v>
      </c>
      <c r="C82" s="166"/>
      <c r="D82" s="167" t="s">
        <v>104</v>
      </c>
      <c r="E82" s="168" t="e">
        <f ca="1">COUNTIFS(Table2[Level of Review Required],"*"&amp;$AC$75&amp;"*",Table2[Date Notified (Adjusted)],"&gt;="&amp;E$26,Table2[Date Notified (Adjusted)],"&lt;"&amp;F$26,Table2[Date Review Started],"",Table2[Calculated Location],"*"&amp;$D82&amp;"*")/COUNTIFS(Table2[Level of Review Required],"*"&amp;$AC$75&amp;"*",Table2[Date Notified (Adjusted)],"&gt;="&amp;E$26,Table2[Date Notified (Adjusted)],"&lt;"&amp;F$26,Table2[Calculated Location],"*"&amp;$D82&amp;"*")</f>
        <v>#DIV/0!</v>
      </c>
      <c r="F82" s="169" t="e">
        <f ca="1">COUNTIFS(Table2[Level of Review Required],"*"&amp;$AC$75&amp;"*",Table2[Date Notified (Adjusted)],"&gt;="&amp;F$26,Table2[Date Notified (Adjusted)],"&lt;"&amp;G$26,Table2[Date Review Started],"",Table2[Calculated Location],"*"&amp;$D82&amp;"*")/COUNTIFS(Table2[Level of Review Required],"*"&amp;$AC$75&amp;"*",Table2[Date Notified (Adjusted)],"&gt;="&amp;F$26,Table2[Date Notified (Adjusted)],"&lt;"&amp;G$26,Table2[Calculated Location],"*"&amp;$D82&amp;"*")</f>
        <v>#DIV/0!</v>
      </c>
      <c r="G82" s="169" t="e">
        <f ca="1">COUNTIFS(Table2[Level of Review Required],"*"&amp;$AC$75&amp;"*",Table2[Date Notified (Adjusted)],"&gt;="&amp;G$26,Table2[Date Notified (Adjusted)],"&lt;"&amp;H$26,Table2[Date Review Started],"",Table2[Calculated Location],"*"&amp;$D82&amp;"*")/COUNTIFS(Table2[Level of Review Required],"*"&amp;$AC$75&amp;"*",Table2[Date Notified (Adjusted)],"&gt;="&amp;G$26,Table2[Date Notified (Adjusted)],"&lt;"&amp;H$26,Table2[Calculated Location],"*"&amp;$D82&amp;"*")</f>
        <v>#DIV/0!</v>
      </c>
      <c r="H82" s="169" t="e">
        <f ca="1">COUNTIFS(Table2[Level of Review Required],"*"&amp;$AC$75&amp;"*",Table2[Date Notified (Adjusted)],"&gt;="&amp;H$26,Table2[Date Notified (Adjusted)],"&lt;"&amp;I$26,Table2[Date Review Started],"",Table2[Calculated Location],"*"&amp;$D82&amp;"*")/COUNTIFS(Table2[Level of Review Required],"*"&amp;$AC$75&amp;"*",Table2[Date Notified (Adjusted)],"&gt;="&amp;H$26,Table2[Date Notified (Adjusted)],"&lt;"&amp;I$26,Table2[Calculated Location],"*"&amp;$D82&amp;"*")</f>
        <v>#DIV/0!</v>
      </c>
      <c r="I82" s="169" t="e">
        <f ca="1">COUNTIFS(Table2[Level of Review Required],"*"&amp;$AC$75&amp;"*",Table2[Date Notified (Adjusted)],"&gt;="&amp;I$26,Table2[Date Notified (Adjusted)],"&lt;"&amp;J$26,Table2[Date Review Started],"",Table2[Calculated Location],"*"&amp;$D82&amp;"*")/COUNTIFS(Table2[Level of Review Required],"*"&amp;$AC$75&amp;"*",Table2[Date Notified (Adjusted)],"&gt;="&amp;I$26,Table2[Date Notified (Adjusted)],"&lt;"&amp;J$26,Table2[Calculated Location],"*"&amp;$D82&amp;"*")</f>
        <v>#DIV/0!</v>
      </c>
      <c r="J82" s="169" t="e">
        <f ca="1">COUNTIFS(Table2[Level of Review Required],"*"&amp;$AC$75&amp;"*",Table2[Date Notified (Adjusted)],"&gt;="&amp;J$26,Table2[Date Notified (Adjusted)],"&lt;"&amp;K$26,Table2[Date Review Started],"",Table2[Calculated Location],"*"&amp;$D82&amp;"*")/COUNTIFS(Table2[Level of Review Required],"*"&amp;$AC$75&amp;"*",Table2[Date Notified (Adjusted)],"&gt;="&amp;J$26,Table2[Date Notified (Adjusted)],"&lt;"&amp;K$26,Table2[Calculated Location],"*"&amp;$D82&amp;"*")</f>
        <v>#DIV/0!</v>
      </c>
      <c r="K82" s="169" t="e">
        <f ca="1">COUNTIFS(Table2[Level of Review Required],"*"&amp;$AC$75&amp;"*",Table2[Date Notified (Adjusted)],"&gt;="&amp;K$26,Table2[Date Notified (Adjusted)],"&lt;"&amp;L$26,Table2[Date Review Started],"",Table2[Calculated Location],"*"&amp;$D82&amp;"*")/COUNTIFS(Table2[Level of Review Required],"*"&amp;$AC$75&amp;"*",Table2[Date Notified (Adjusted)],"&gt;="&amp;K$26,Table2[Date Notified (Adjusted)],"&lt;"&amp;L$26,Table2[Calculated Location],"*"&amp;$D82&amp;"*")</f>
        <v>#DIV/0!</v>
      </c>
      <c r="L82" s="169" t="e">
        <f ca="1">COUNTIFS(Table2[Level of Review Required],"*"&amp;$AC$75&amp;"*",Table2[Date Notified (Adjusted)],"&gt;="&amp;L$26,Table2[Date Notified (Adjusted)],"&lt;"&amp;M$26,Table2[Date Review Started],"",Table2[Calculated Location],"*"&amp;$D82&amp;"*")/COUNTIFS(Table2[Level of Review Required],"*"&amp;$AC$75&amp;"*",Table2[Date Notified (Adjusted)],"&gt;="&amp;L$26,Table2[Date Notified (Adjusted)],"&lt;"&amp;M$26,Table2[Calculated Location],"*"&amp;$D82&amp;"*")</f>
        <v>#DIV/0!</v>
      </c>
      <c r="M82" s="169" t="e">
        <f ca="1">COUNTIFS(Table2[Level of Review Required],"*"&amp;$AC$75&amp;"*",Table2[Date Notified (Adjusted)],"&gt;="&amp;M$26,Table2[Date Notified (Adjusted)],"&lt;"&amp;N$26,Table2[Date Review Started],"",Table2[Calculated Location],"*"&amp;$D82&amp;"*")/COUNTIFS(Table2[Level of Review Required],"*"&amp;$AC$75&amp;"*",Table2[Date Notified (Adjusted)],"&gt;="&amp;M$26,Table2[Date Notified (Adjusted)],"&lt;"&amp;N$26,Table2[Calculated Location],"*"&amp;$D82&amp;"*")</f>
        <v>#DIV/0!</v>
      </c>
      <c r="N82" s="169" t="e">
        <f ca="1">COUNTIFS(Table2[Level of Review Required],"*"&amp;$AC$75&amp;"*",Table2[Date Notified (Adjusted)],"&gt;="&amp;N$26,Table2[Date Notified (Adjusted)],"&lt;"&amp;O$26,Table2[Date Review Started],"",Table2[Calculated Location],"*"&amp;$D82&amp;"*")/COUNTIFS(Table2[Level of Review Required],"*"&amp;$AC$75&amp;"*",Table2[Date Notified (Adjusted)],"&gt;="&amp;N$26,Table2[Date Notified (Adjusted)],"&lt;"&amp;O$26,Table2[Calculated Location],"*"&amp;$D82&amp;"*")</f>
        <v>#DIV/0!</v>
      </c>
      <c r="O82" s="169" t="e">
        <f ca="1">COUNTIFS(Table2[Level of Review Required],"*"&amp;$AC$75&amp;"*",Table2[Date Notified (Adjusted)],"&gt;="&amp;O$26,Table2[Date Notified (Adjusted)],"&lt;"&amp;P$26,Table2[Date Review Started],"",Table2[Calculated Location],"*"&amp;$D82&amp;"*")/COUNTIFS(Table2[Level of Review Required],"*"&amp;$AC$75&amp;"*",Table2[Date Notified (Adjusted)],"&gt;="&amp;O$26,Table2[Date Notified (Adjusted)],"&lt;"&amp;P$26,Table2[Calculated Location],"*"&amp;$D82&amp;"*")</f>
        <v>#DIV/0!</v>
      </c>
      <c r="P82" s="169" t="e">
        <f ca="1">COUNTIFS(Table2[Level of Review Required],"*"&amp;$AC$75&amp;"*",Table2[Date Notified (Adjusted)],"&gt;="&amp;P$26,Table2[Date Notified (Adjusted)],"&lt;"&amp;Q$26,Table2[Date Review Started],"",Table2[Calculated Location],"*"&amp;$D82&amp;"*")/COUNTIFS(Table2[Level of Review Required],"*"&amp;$AC$75&amp;"*",Table2[Date Notified (Adjusted)],"&gt;="&amp;P$26,Table2[Date Notified (Adjusted)],"&lt;"&amp;Q$26,Table2[Calculated Location],"*"&amp;$D82&amp;"*")</f>
        <v>#DIV/0!</v>
      </c>
      <c r="Q82" s="169" t="e">
        <f ca="1">COUNTIFS(Table2[Level of Review Required],"*"&amp;$AC$75&amp;"*",Table2[Date Notified (Adjusted)],"&gt;="&amp;Q$26,Table2[Date Notified (Adjusted)],"&lt;"&amp;R$26,Table2[Date Review Started],"",Table2[Calculated Location],"*"&amp;$D82&amp;"*")/COUNTIFS(Table2[Level of Review Required],"*"&amp;$AC$75&amp;"*",Table2[Date Notified (Adjusted)],"&gt;="&amp;Q$26,Table2[Date Notified (Adjusted)],"&lt;"&amp;R$26,Table2[Calculated Location],"*"&amp;$D82&amp;"*")</f>
        <v>#DIV/0!</v>
      </c>
      <c r="R82" s="169" t="e">
        <f ca="1">COUNTIFS(Table2[Level of Review Required],"*"&amp;$AC$75&amp;"*",Table2[Date Notified (Adjusted)],"&gt;="&amp;R$26,Table2[Date Notified (Adjusted)],"&lt;"&amp;S$26,Table2[Date Review Started],"",Table2[Calculated Location],"*"&amp;$D82&amp;"*")/COUNTIFS(Table2[Level of Review Required],"*"&amp;$AC$75&amp;"*",Table2[Date Notified (Adjusted)],"&gt;="&amp;R$26,Table2[Date Notified (Adjusted)],"&lt;"&amp;S$26,Table2[Calculated Location],"*"&amp;$D82&amp;"*")</f>
        <v>#DIV/0!</v>
      </c>
      <c r="S82" s="169" t="e">
        <f ca="1">COUNTIFS(Table2[Level of Review Required],"*"&amp;$AC$75&amp;"*",Table2[Date Notified (Adjusted)],"&gt;="&amp;S$26,Table2[Date Notified (Adjusted)],"&lt;"&amp;T$26,Table2[Date Review Started],"",Table2[Calculated Location],"*"&amp;$D82&amp;"*")/COUNTIFS(Table2[Level of Review Required],"*"&amp;$AC$75&amp;"*",Table2[Date Notified (Adjusted)],"&gt;="&amp;S$26,Table2[Date Notified (Adjusted)],"&lt;"&amp;T$26,Table2[Calculated Location],"*"&amp;$D82&amp;"*")</f>
        <v>#DIV/0!</v>
      </c>
      <c r="T82" s="169" t="e">
        <f ca="1">COUNTIFS(Table2[Level of Review Required],"*"&amp;$AC$75&amp;"*",Table2[Date Notified (Adjusted)],"&gt;="&amp;T$26,Table2[Date Notified (Adjusted)],"&lt;"&amp;U$26,Table2[Date Review Started],"",Table2[Calculated Location],"*"&amp;$D82&amp;"*")/COUNTIFS(Table2[Level of Review Required],"*"&amp;$AC$75&amp;"*",Table2[Date Notified (Adjusted)],"&gt;="&amp;T$26,Table2[Date Notified (Adjusted)],"&lt;"&amp;U$26,Table2[Calculated Location],"*"&amp;$D82&amp;"*")</f>
        <v>#DIV/0!</v>
      </c>
      <c r="U82" s="170"/>
      <c r="V82" s="166"/>
      <c r="W82" s="230">
        <f ca="1">COUNTIFS(Table2[Level of Review Required],"*"&amp;$AC$75&amp;"*",Table2[Date Notified (Adjusted)],"&gt;="&amp;E$26,Table2[Date Notified (Adjusted)],"&lt;"&amp;U$26,Table2[Calculated Location],"*"&amp;$D82&amp;"*",Table2[Date Review Started],"")</f>
        <v>0</v>
      </c>
      <c r="X82" s="231" t="e">
        <f t="shared" ca="1" si="12"/>
        <v>#DIV/0!</v>
      </c>
      <c r="Y82" s="238">
        <f ca="1">COUNTIFS(Table2[Level of Review Required],"*"&amp;$AC$75&amp;"*",Table2[Date Notified (Adjusted)],"&gt;="&amp;E$26,Table2[Date Notified (Adjusted)],"&lt;"&amp;U$26,Table2[Calculated Location],"*"&amp;$D82&amp;"*")</f>
        <v>0</v>
      </c>
    </row>
    <row r="83" spans="2:25" x14ac:dyDescent="0.25">
      <c r="B83" s="211" t="s">
        <v>154</v>
      </c>
      <c r="C83" s="13"/>
      <c r="D83" s="210"/>
      <c r="E83" s="172"/>
      <c r="F83" s="173"/>
      <c r="G83" s="173"/>
      <c r="H83" s="173"/>
      <c r="I83" s="173"/>
      <c r="J83" s="173"/>
      <c r="K83" s="173"/>
      <c r="L83" s="173"/>
      <c r="M83" s="173"/>
      <c r="N83" s="173"/>
      <c r="O83" s="173"/>
      <c r="P83" s="173"/>
      <c r="Q83" s="173"/>
      <c r="R83" s="173"/>
      <c r="S83" s="173"/>
      <c r="T83" s="173"/>
      <c r="U83" s="174"/>
      <c r="V83" s="174"/>
      <c r="W83" s="174">
        <f ca="1">SUM(W75:W82)</f>
        <v>0</v>
      </c>
      <c r="X83" s="173" t="e">
        <f ca="1">W83/Y83</f>
        <v>#DIV/0!</v>
      </c>
      <c r="Y83" s="212">
        <f ca="1">SUM(Y75:Y82)</f>
        <v>0</v>
      </c>
    </row>
    <row r="84" spans="2:25" x14ac:dyDescent="0.25">
      <c r="B84" s="220" t="s">
        <v>105</v>
      </c>
      <c r="C84" s="157"/>
      <c r="D84" s="158" t="s">
        <v>124</v>
      </c>
      <c r="E84" s="159" t="e">
        <f ca="1">COUNTIFS(Table2[Level of Review Required],"*"&amp;$AC$75&amp;"*",Table2[Date Notified (Adjusted)],"&gt;="&amp;E$26,Table2[Date Notified (Adjusted)],"&lt;"&amp;F$26,Table2[Date Review Started],"",Table2[Calculated Location],"*"&amp;$D84&amp;"*")/COUNTIFS(Table2[Level of Review Required],"*"&amp;$AC$75&amp;"*",Table2[Date Notified (Adjusted)],"&gt;="&amp;E$26,Table2[Date Notified (Adjusted)],"&lt;"&amp;F$26,Table2[Calculated Location],"*"&amp;$D84&amp;"*")</f>
        <v>#DIV/0!</v>
      </c>
      <c r="F84" s="160" t="e">
        <f ca="1">COUNTIFS(Table2[Level of Review Required],"*"&amp;$AC$75&amp;"*",Table2[Date Notified (Adjusted)],"&gt;="&amp;F$26,Table2[Date Notified (Adjusted)],"&lt;"&amp;G$26,Table2[Date Review Started],"",Table2[Calculated Location],"*"&amp;$D84&amp;"*")/COUNTIFS(Table2[Level of Review Required],"*"&amp;$AC$75&amp;"*",Table2[Date Notified (Adjusted)],"&gt;="&amp;F$26,Table2[Date Notified (Adjusted)],"&lt;"&amp;G$26,Table2[Calculated Location],"*"&amp;$D84&amp;"*")</f>
        <v>#DIV/0!</v>
      </c>
      <c r="G84" s="160" t="e">
        <f ca="1">COUNTIFS(Table2[Level of Review Required],"*"&amp;$AC$75&amp;"*",Table2[Date Notified (Adjusted)],"&gt;="&amp;G$26,Table2[Date Notified (Adjusted)],"&lt;"&amp;H$26,Table2[Date Review Started],"",Table2[Calculated Location],"*"&amp;$D84&amp;"*")/COUNTIFS(Table2[Level of Review Required],"*"&amp;$AC$75&amp;"*",Table2[Date Notified (Adjusted)],"&gt;="&amp;G$26,Table2[Date Notified (Adjusted)],"&lt;"&amp;H$26,Table2[Calculated Location],"*"&amp;$D84&amp;"*")</f>
        <v>#DIV/0!</v>
      </c>
      <c r="H84" s="160" t="e">
        <f ca="1">COUNTIFS(Table2[Level of Review Required],"*"&amp;$AC$75&amp;"*",Table2[Date Notified (Adjusted)],"&gt;="&amp;H$26,Table2[Date Notified (Adjusted)],"&lt;"&amp;I$26,Table2[Date Review Started],"",Table2[Calculated Location],"*"&amp;$D84&amp;"*")/COUNTIFS(Table2[Level of Review Required],"*"&amp;$AC$75&amp;"*",Table2[Date Notified (Adjusted)],"&gt;="&amp;H$26,Table2[Date Notified (Adjusted)],"&lt;"&amp;I$26,Table2[Calculated Location],"*"&amp;$D84&amp;"*")</f>
        <v>#DIV/0!</v>
      </c>
      <c r="I84" s="160" t="e">
        <f ca="1">COUNTIFS(Table2[Level of Review Required],"*"&amp;$AC$75&amp;"*",Table2[Date Notified (Adjusted)],"&gt;="&amp;I$26,Table2[Date Notified (Adjusted)],"&lt;"&amp;J$26,Table2[Date Review Started],"",Table2[Calculated Location],"*"&amp;$D84&amp;"*")/COUNTIFS(Table2[Level of Review Required],"*"&amp;$AC$75&amp;"*",Table2[Date Notified (Adjusted)],"&gt;="&amp;I$26,Table2[Date Notified (Adjusted)],"&lt;"&amp;J$26,Table2[Calculated Location],"*"&amp;$D84&amp;"*")</f>
        <v>#DIV/0!</v>
      </c>
      <c r="J84" s="160" t="e">
        <f ca="1">COUNTIFS(Table2[Level of Review Required],"*"&amp;$AC$75&amp;"*",Table2[Date Notified (Adjusted)],"&gt;="&amp;J$26,Table2[Date Notified (Adjusted)],"&lt;"&amp;K$26,Table2[Date Review Started],"",Table2[Calculated Location],"*"&amp;$D84&amp;"*")/COUNTIFS(Table2[Level of Review Required],"*"&amp;$AC$75&amp;"*",Table2[Date Notified (Adjusted)],"&gt;="&amp;J$26,Table2[Date Notified (Adjusted)],"&lt;"&amp;K$26,Table2[Calculated Location],"*"&amp;$D84&amp;"*")</f>
        <v>#DIV/0!</v>
      </c>
      <c r="K84" s="160" t="e">
        <f ca="1">COUNTIFS(Table2[Level of Review Required],"*"&amp;$AC$75&amp;"*",Table2[Date Notified (Adjusted)],"&gt;="&amp;K$26,Table2[Date Notified (Adjusted)],"&lt;"&amp;L$26,Table2[Date Review Started],"",Table2[Calculated Location],"*"&amp;$D84&amp;"*")/COUNTIFS(Table2[Level of Review Required],"*"&amp;$AC$75&amp;"*",Table2[Date Notified (Adjusted)],"&gt;="&amp;K$26,Table2[Date Notified (Adjusted)],"&lt;"&amp;L$26,Table2[Calculated Location],"*"&amp;$D84&amp;"*")</f>
        <v>#DIV/0!</v>
      </c>
      <c r="L84" s="160" t="e">
        <f ca="1">COUNTIFS(Table2[Level of Review Required],"*"&amp;$AC$75&amp;"*",Table2[Date Notified (Adjusted)],"&gt;="&amp;L$26,Table2[Date Notified (Adjusted)],"&lt;"&amp;M$26,Table2[Date Review Started],"",Table2[Calculated Location],"*"&amp;$D84&amp;"*")/COUNTIFS(Table2[Level of Review Required],"*"&amp;$AC$75&amp;"*",Table2[Date Notified (Adjusted)],"&gt;="&amp;L$26,Table2[Date Notified (Adjusted)],"&lt;"&amp;M$26,Table2[Calculated Location],"*"&amp;$D84&amp;"*")</f>
        <v>#DIV/0!</v>
      </c>
      <c r="M84" s="160" t="e">
        <f ca="1">COUNTIFS(Table2[Level of Review Required],"*"&amp;$AC$75&amp;"*",Table2[Date Notified (Adjusted)],"&gt;="&amp;M$26,Table2[Date Notified (Adjusted)],"&lt;"&amp;N$26,Table2[Date Review Started],"",Table2[Calculated Location],"*"&amp;$D84&amp;"*")/COUNTIFS(Table2[Level of Review Required],"*"&amp;$AC$75&amp;"*",Table2[Date Notified (Adjusted)],"&gt;="&amp;M$26,Table2[Date Notified (Adjusted)],"&lt;"&amp;N$26,Table2[Calculated Location],"*"&amp;$D84&amp;"*")</f>
        <v>#DIV/0!</v>
      </c>
      <c r="N84" s="160" t="e">
        <f ca="1">COUNTIFS(Table2[Level of Review Required],"*"&amp;$AC$75&amp;"*",Table2[Date Notified (Adjusted)],"&gt;="&amp;N$26,Table2[Date Notified (Adjusted)],"&lt;"&amp;O$26,Table2[Date Review Started],"",Table2[Calculated Location],"*"&amp;$D84&amp;"*")/COUNTIFS(Table2[Level of Review Required],"*"&amp;$AC$75&amp;"*",Table2[Date Notified (Adjusted)],"&gt;="&amp;N$26,Table2[Date Notified (Adjusted)],"&lt;"&amp;O$26,Table2[Calculated Location],"*"&amp;$D84&amp;"*")</f>
        <v>#DIV/0!</v>
      </c>
      <c r="O84" s="160" t="e">
        <f ca="1">COUNTIFS(Table2[Level of Review Required],"*"&amp;$AC$75&amp;"*",Table2[Date Notified (Adjusted)],"&gt;="&amp;O$26,Table2[Date Notified (Adjusted)],"&lt;"&amp;P$26,Table2[Date Review Started],"",Table2[Calculated Location],"*"&amp;$D84&amp;"*")/COUNTIFS(Table2[Level of Review Required],"*"&amp;$AC$75&amp;"*",Table2[Date Notified (Adjusted)],"&gt;="&amp;O$26,Table2[Date Notified (Adjusted)],"&lt;"&amp;P$26,Table2[Calculated Location],"*"&amp;$D84&amp;"*")</f>
        <v>#DIV/0!</v>
      </c>
      <c r="P84" s="160" t="e">
        <f ca="1">COUNTIFS(Table2[Level of Review Required],"*"&amp;$AC$75&amp;"*",Table2[Date Notified (Adjusted)],"&gt;="&amp;P$26,Table2[Date Notified (Adjusted)],"&lt;"&amp;Q$26,Table2[Date Review Started],"",Table2[Calculated Location],"*"&amp;$D84&amp;"*")/COUNTIFS(Table2[Level of Review Required],"*"&amp;$AC$75&amp;"*",Table2[Date Notified (Adjusted)],"&gt;="&amp;P$26,Table2[Date Notified (Adjusted)],"&lt;"&amp;Q$26,Table2[Calculated Location],"*"&amp;$D84&amp;"*")</f>
        <v>#DIV/0!</v>
      </c>
      <c r="Q84" s="160" t="e">
        <f ca="1">COUNTIFS(Table2[Level of Review Required],"*"&amp;$AC$75&amp;"*",Table2[Date Notified (Adjusted)],"&gt;="&amp;Q$26,Table2[Date Notified (Adjusted)],"&lt;"&amp;R$26,Table2[Date Review Started],"",Table2[Calculated Location],"*"&amp;$D84&amp;"*")/COUNTIFS(Table2[Level of Review Required],"*"&amp;$AC$75&amp;"*",Table2[Date Notified (Adjusted)],"&gt;="&amp;Q$26,Table2[Date Notified (Adjusted)],"&lt;"&amp;R$26,Table2[Calculated Location],"*"&amp;$D84&amp;"*")</f>
        <v>#DIV/0!</v>
      </c>
      <c r="R84" s="160" t="e">
        <f ca="1">COUNTIFS(Table2[Level of Review Required],"*"&amp;$AC$75&amp;"*",Table2[Date Notified (Adjusted)],"&gt;="&amp;R$26,Table2[Date Notified (Adjusted)],"&lt;"&amp;S$26,Table2[Date Review Started],"",Table2[Calculated Location],"*"&amp;$D84&amp;"*")/COUNTIFS(Table2[Level of Review Required],"*"&amp;$AC$75&amp;"*",Table2[Date Notified (Adjusted)],"&gt;="&amp;R$26,Table2[Date Notified (Adjusted)],"&lt;"&amp;S$26,Table2[Calculated Location],"*"&amp;$D84&amp;"*")</f>
        <v>#DIV/0!</v>
      </c>
      <c r="S84" s="160" t="e">
        <f ca="1">COUNTIFS(Table2[Level of Review Required],"*"&amp;$AC$75&amp;"*",Table2[Date Notified (Adjusted)],"&gt;="&amp;S$26,Table2[Date Notified (Adjusted)],"&lt;"&amp;T$26,Table2[Date Review Started],"",Table2[Calculated Location],"*"&amp;$D84&amp;"*")/COUNTIFS(Table2[Level of Review Required],"*"&amp;$AC$75&amp;"*",Table2[Date Notified (Adjusted)],"&gt;="&amp;S$26,Table2[Date Notified (Adjusted)],"&lt;"&amp;T$26,Table2[Calculated Location],"*"&amp;$D84&amp;"*")</f>
        <v>#DIV/0!</v>
      </c>
      <c r="T84" s="160" t="e">
        <f ca="1">COUNTIFS(Table2[Level of Review Required],"*"&amp;$AC$75&amp;"*",Table2[Date Notified (Adjusted)],"&gt;="&amp;T$26,Table2[Date Notified (Adjusted)],"&lt;"&amp;U$26,Table2[Date Review Started],"",Table2[Calculated Location],"*"&amp;$D84&amp;"*")/COUNTIFS(Table2[Level of Review Required],"*"&amp;$AC$75&amp;"*",Table2[Date Notified (Adjusted)],"&gt;="&amp;T$26,Table2[Date Notified (Adjusted)],"&lt;"&amp;U$26,Table2[Calculated Location],"*"&amp;$D84&amp;"*")</f>
        <v>#DIV/0!</v>
      </c>
      <c r="U84" s="157"/>
      <c r="V84" s="157"/>
      <c r="W84" s="226">
        <f ca="1">COUNTIFS(Table2[Level of Review Required],"*"&amp;$AC$75&amp;"*",Table2[Date Notified (Adjusted)],"&gt;="&amp;E$26,Table2[Date Notified (Adjusted)],"&lt;"&amp;U$26,Table2[Calculated Location],"*"&amp;$D84&amp;"*",Table2[Date Review Started],"")</f>
        <v>0</v>
      </c>
      <c r="X84" s="227" t="e">
        <f t="shared" ref="X84:X93" ca="1" si="14">W84/Y84</f>
        <v>#DIV/0!</v>
      </c>
      <c r="Y84" s="236">
        <f ca="1">COUNTIFS(Table2[Level of Review Required],"*"&amp;$AC$75&amp;"*",Table2[Date Notified (Adjusted)],"&gt;="&amp;E$26,Table2[Date Notified (Adjusted)],"&lt;"&amp;U$26,Table2[Calculated Location],"*"&amp;$D84&amp;"*")</f>
        <v>0</v>
      </c>
    </row>
    <row r="85" spans="2:25" x14ac:dyDescent="0.25">
      <c r="B85" s="222" t="s">
        <v>106</v>
      </c>
      <c r="C85" s="161"/>
      <c r="D85" s="162" t="s">
        <v>125</v>
      </c>
      <c r="E85" s="163" t="e">
        <f ca="1">COUNTIFS(Table2[Level of Review Required],"*"&amp;$AC$75&amp;"*",Table2[Date Notified (Adjusted)],"&gt;="&amp;E$26,Table2[Date Notified (Adjusted)],"&lt;"&amp;F$26,Table2[Date Review Started],"",Table2[Calculated Location],"*"&amp;$D85&amp;"*")/COUNTIFS(Table2[Level of Review Required],"*"&amp;$AC$75&amp;"*",Table2[Date Notified (Adjusted)],"&gt;="&amp;E$26,Table2[Date Notified (Adjusted)],"&lt;"&amp;F$26,Table2[Calculated Location],"*"&amp;$D85&amp;"*")</f>
        <v>#DIV/0!</v>
      </c>
      <c r="F85" s="164" t="e">
        <f ca="1">COUNTIFS(Table2[Level of Review Required],"*"&amp;$AC$75&amp;"*",Table2[Date Notified (Adjusted)],"&gt;="&amp;F$26,Table2[Date Notified (Adjusted)],"&lt;"&amp;G$26,Table2[Date Review Started],"",Table2[Calculated Location],"*"&amp;$D85&amp;"*")/COUNTIFS(Table2[Level of Review Required],"*"&amp;$AC$75&amp;"*",Table2[Date Notified (Adjusted)],"&gt;="&amp;F$26,Table2[Date Notified (Adjusted)],"&lt;"&amp;G$26,Table2[Calculated Location],"*"&amp;$D85&amp;"*")</f>
        <v>#DIV/0!</v>
      </c>
      <c r="G85" s="164" t="e">
        <f ca="1">COUNTIFS(Table2[Level of Review Required],"*"&amp;$AC$75&amp;"*",Table2[Date Notified (Adjusted)],"&gt;="&amp;G$26,Table2[Date Notified (Adjusted)],"&lt;"&amp;H$26,Table2[Date Review Started],"",Table2[Calculated Location],"*"&amp;$D85&amp;"*")/COUNTIFS(Table2[Level of Review Required],"*"&amp;$AC$75&amp;"*",Table2[Date Notified (Adjusted)],"&gt;="&amp;G$26,Table2[Date Notified (Adjusted)],"&lt;"&amp;H$26,Table2[Calculated Location],"*"&amp;$D85&amp;"*")</f>
        <v>#DIV/0!</v>
      </c>
      <c r="H85" s="164" t="e">
        <f ca="1">COUNTIFS(Table2[Level of Review Required],"*"&amp;$AC$75&amp;"*",Table2[Date Notified (Adjusted)],"&gt;="&amp;H$26,Table2[Date Notified (Adjusted)],"&lt;"&amp;I$26,Table2[Date Review Started],"",Table2[Calculated Location],"*"&amp;$D85&amp;"*")/COUNTIFS(Table2[Level of Review Required],"*"&amp;$AC$75&amp;"*",Table2[Date Notified (Adjusted)],"&gt;="&amp;H$26,Table2[Date Notified (Adjusted)],"&lt;"&amp;I$26,Table2[Calculated Location],"*"&amp;$D85&amp;"*")</f>
        <v>#DIV/0!</v>
      </c>
      <c r="I85" s="164" t="e">
        <f ca="1">COUNTIFS(Table2[Level of Review Required],"*"&amp;$AC$75&amp;"*",Table2[Date Notified (Adjusted)],"&gt;="&amp;I$26,Table2[Date Notified (Adjusted)],"&lt;"&amp;J$26,Table2[Date Review Started],"",Table2[Calculated Location],"*"&amp;$D85&amp;"*")/COUNTIFS(Table2[Level of Review Required],"*"&amp;$AC$75&amp;"*",Table2[Date Notified (Adjusted)],"&gt;="&amp;I$26,Table2[Date Notified (Adjusted)],"&lt;"&amp;J$26,Table2[Calculated Location],"*"&amp;$D85&amp;"*")</f>
        <v>#DIV/0!</v>
      </c>
      <c r="J85" s="164" t="e">
        <f ca="1">COUNTIFS(Table2[Level of Review Required],"*"&amp;$AC$75&amp;"*",Table2[Date Notified (Adjusted)],"&gt;="&amp;J$26,Table2[Date Notified (Adjusted)],"&lt;"&amp;K$26,Table2[Date Review Started],"",Table2[Calculated Location],"*"&amp;$D85&amp;"*")/COUNTIFS(Table2[Level of Review Required],"*"&amp;$AC$75&amp;"*",Table2[Date Notified (Adjusted)],"&gt;="&amp;J$26,Table2[Date Notified (Adjusted)],"&lt;"&amp;K$26,Table2[Calculated Location],"*"&amp;$D85&amp;"*")</f>
        <v>#DIV/0!</v>
      </c>
      <c r="K85" s="164" t="e">
        <f ca="1">COUNTIFS(Table2[Level of Review Required],"*"&amp;$AC$75&amp;"*",Table2[Date Notified (Adjusted)],"&gt;="&amp;K$26,Table2[Date Notified (Adjusted)],"&lt;"&amp;L$26,Table2[Date Review Started],"",Table2[Calculated Location],"*"&amp;$D85&amp;"*")/COUNTIFS(Table2[Level of Review Required],"*"&amp;$AC$75&amp;"*",Table2[Date Notified (Adjusted)],"&gt;="&amp;K$26,Table2[Date Notified (Adjusted)],"&lt;"&amp;L$26,Table2[Calculated Location],"*"&amp;$D85&amp;"*")</f>
        <v>#DIV/0!</v>
      </c>
      <c r="L85" s="164" t="e">
        <f ca="1">COUNTIFS(Table2[Level of Review Required],"*"&amp;$AC$75&amp;"*",Table2[Date Notified (Adjusted)],"&gt;="&amp;L$26,Table2[Date Notified (Adjusted)],"&lt;"&amp;M$26,Table2[Date Review Started],"",Table2[Calculated Location],"*"&amp;$D85&amp;"*")/COUNTIFS(Table2[Level of Review Required],"*"&amp;$AC$75&amp;"*",Table2[Date Notified (Adjusted)],"&gt;="&amp;L$26,Table2[Date Notified (Adjusted)],"&lt;"&amp;M$26,Table2[Calculated Location],"*"&amp;$D85&amp;"*")</f>
        <v>#DIV/0!</v>
      </c>
      <c r="M85" s="164" t="e">
        <f ca="1">COUNTIFS(Table2[Level of Review Required],"*"&amp;$AC$75&amp;"*",Table2[Date Notified (Adjusted)],"&gt;="&amp;M$26,Table2[Date Notified (Adjusted)],"&lt;"&amp;N$26,Table2[Date Review Started],"",Table2[Calculated Location],"*"&amp;$D85&amp;"*")/COUNTIFS(Table2[Level of Review Required],"*"&amp;$AC$75&amp;"*",Table2[Date Notified (Adjusted)],"&gt;="&amp;M$26,Table2[Date Notified (Adjusted)],"&lt;"&amp;N$26,Table2[Calculated Location],"*"&amp;$D85&amp;"*")</f>
        <v>#DIV/0!</v>
      </c>
      <c r="N85" s="164" t="e">
        <f ca="1">COUNTIFS(Table2[Level of Review Required],"*"&amp;$AC$75&amp;"*",Table2[Date Notified (Adjusted)],"&gt;="&amp;N$26,Table2[Date Notified (Adjusted)],"&lt;"&amp;O$26,Table2[Date Review Started],"",Table2[Calculated Location],"*"&amp;$D85&amp;"*")/COUNTIFS(Table2[Level of Review Required],"*"&amp;$AC$75&amp;"*",Table2[Date Notified (Adjusted)],"&gt;="&amp;N$26,Table2[Date Notified (Adjusted)],"&lt;"&amp;O$26,Table2[Calculated Location],"*"&amp;$D85&amp;"*")</f>
        <v>#DIV/0!</v>
      </c>
      <c r="O85" s="164" t="e">
        <f ca="1">COUNTIFS(Table2[Level of Review Required],"*"&amp;$AC$75&amp;"*",Table2[Date Notified (Adjusted)],"&gt;="&amp;O$26,Table2[Date Notified (Adjusted)],"&lt;"&amp;P$26,Table2[Date Review Started],"",Table2[Calculated Location],"*"&amp;$D85&amp;"*")/COUNTIFS(Table2[Level of Review Required],"*"&amp;$AC$75&amp;"*",Table2[Date Notified (Adjusted)],"&gt;="&amp;O$26,Table2[Date Notified (Adjusted)],"&lt;"&amp;P$26,Table2[Calculated Location],"*"&amp;$D85&amp;"*")</f>
        <v>#DIV/0!</v>
      </c>
      <c r="P85" s="164" t="e">
        <f ca="1">COUNTIFS(Table2[Level of Review Required],"*"&amp;$AC$75&amp;"*",Table2[Date Notified (Adjusted)],"&gt;="&amp;P$26,Table2[Date Notified (Adjusted)],"&lt;"&amp;Q$26,Table2[Date Review Started],"",Table2[Calculated Location],"*"&amp;$D85&amp;"*")/COUNTIFS(Table2[Level of Review Required],"*"&amp;$AC$75&amp;"*",Table2[Date Notified (Adjusted)],"&gt;="&amp;P$26,Table2[Date Notified (Adjusted)],"&lt;"&amp;Q$26,Table2[Calculated Location],"*"&amp;$D85&amp;"*")</f>
        <v>#DIV/0!</v>
      </c>
      <c r="Q85" s="164" t="e">
        <f ca="1">COUNTIFS(Table2[Level of Review Required],"*"&amp;$AC$75&amp;"*",Table2[Date Notified (Adjusted)],"&gt;="&amp;Q$26,Table2[Date Notified (Adjusted)],"&lt;"&amp;R$26,Table2[Date Review Started],"",Table2[Calculated Location],"*"&amp;$D85&amp;"*")/COUNTIFS(Table2[Level of Review Required],"*"&amp;$AC$75&amp;"*",Table2[Date Notified (Adjusted)],"&gt;="&amp;Q$26,Table2[Date Notified (Adjusted)],"&lt;"&amp;R$26,Table2[Calculated Location],"*"&amp;$D85&amp;"*")</f>
        <v>#DIV/0!</v>
      </c>
      <c r="R85" s="164" t="e">
        <f ca="1">COUNTIFS(Table2[Level of Review Required],"*"&amp;$AC$75&amp;"*",Table2[Date Notified (Adjusted)],"&gt;="&amp;R$26,Table2[Date Notified (Adjusted)],"&lt;"&amp;S$26,Table2[Date Review Started],"",Table2[Calculated Location],"*"&amp;$D85&amp;"*")/COUNTIFS(Table2[Level of Review Required],"*"&amp;$AC$75&amp;"*",Table2[Date Notified (Adjusted)],"&gt;="&amp;R$26,Table2[Date Notified (Adjusted)],"&lt;"&amp;S$26,Table2[Calculated Location],"*"&amp;$D85&amp;"*")</f>
        <v>#DIV/0!</v>
      </c>
      <c r="S85" s="164" t="e">
        <f ca="1">COUNTIFS(Table2[Level of Review Required],"*"&amp;$AC$75&amp;"*",Table2[Date Notified (Adjusted)],"&gt;="&amp;S$26,Table2[Date Notified (Adjusted)],"&lt;"&amp;T$26,Table2[Date Review Started],"",Table2[Calculated Location],"*"&amp;$D85&amp;"*")/COUNTIFS(Table2[Level of Review Required],"*"&amp;$AC$75&amp;"*",Table2[Date Notified (Adjusted)],"&gt;="&amp;S$26,Table2[Date Notified (Adjusted)],"&lt;"&amp;T$26,Table2[Calculated Location],"*"&amp;$D85&amp;"*")</f>
        <v>#DIV/0!</v>
      </c>
      <c r="T85" s="164" t="e">
        <f ca="1">COUNTIFS(Table2[Level of Review Required],"*"&amp;$AC$75&amp;"*",Table2[Date Notified (Adjusted)],"&gt;="&amp;T$26,Table2[Date Notified (Adjusted)],"&lt;"&amp;U$26,Table2[Date Review Started],"",Table2[Calculated Location],"*"&amp;$D85&amp;"*")/COUNTIFS(Table2[Level of Review Required],"*"&amp;$AC$75&amp;"*",Table2[Date Notified (Adjusted)],"&gt;="&amp;T$26,Table2[Date Notified (Adjusted)],"&lt;"&amp;U$26,Table2[Calculated Location],"*"&amp;$D85&amp;"*")</f>
        <v>#DIV/0!</v>
      </c>
      <c r="U85" s="161"/>
      <c r="V85" s="161"/>
      <c r="W85" s="228">
        <f ca="1">COUNTIFS(Table2[Level of Review Required],"*"&amp;$AC$75&amp;"*",Table2[Date Notified (Adjusted)],"&gt;="&amp;E$26,Table2[Date Notified (Adjusted)],"&lt;"&amp;U$26,Table2[Calculated Location],"*"&amp;$D85&amp;"*",Table2[Date Review Started],"")</f>
        <v>0</v>
      </c>
      <c r="X85" s="229" t="e">
        <f t="shared" ca="1" si="14"/>
        <v>#DIV/0!</v>
      </c>
      <c r="Y85" s="237">
        <f ca="1">COUNTIFS(Table2[Level of Review Required],"*"&amp;$AC$75&amp;"*",Table2[Date Notified (Adjusted)],"&gt;="&amp;E$26,Table2[Date Notified (Adjusted)],"&lt;"&amp;U$26,Table2[Calculated Location],"*"&amp;$D85&amp;"*")</f>
        <v>0</v>
      </c>
    </row>
    <row r="86" spans="2:25" x14ac:dyDescent="0.25">
      <c r="B86" s="222" t="s">
        <v>107</v>
      </c>
      <c r="C86" s="161"/>
      <c r="D86" s="162" t="s">
        <v>126</v>
      </c>
      <c r="E86" s="163" t="e">
        <f ca="1">COUNTIFS(Table2[Level of Review Required],"*"&amp;$AC$75&amp;"*",Table2[Date Notified (Adjusted)],"&gt;="&amp;E$26,Table2[Date Notified (Adjusted)],"&lt;"&amp;F$26,Table2[Date Review Started],"",Table2[Calculated Location],"*"&amp;$D86&amp;"*")/COUNTIFS(Table2[Level of Review Required],"*"&amp;$AC$75&amp;"*",Table2[Date Notified (Adjusted)],"&gt;="&amp;E$26,Table2[Date Notified (Adjusted)],"&lt;"&amp;F$26,Table2[Calculated Location],"*"&amp;$D86&amp;"*")</f>
        <v>#DIV/0!</v>
      </c>
      <c r="F86" s="164" t="e">
        <f ca="1">COUNTIFS(Table2[Level of Review Required],"*"&amp;$AC$75&amp;"*",Table2[Date Notified (Adjusted)],"&gt;="&amp;F$26,Table2[Date Notified (Adjusted)],"&lt;"&amp;G$26,Table2[Date Review Started],"",Table2[Calculated Location],"*"&amp;$D86&amp;"*")/COUNTIFS(Table2[Level of Review Required],"*"&amp;$AC$75&amp;"*",Table2[Date Notified (Adjusted)],"&gt;="&amp;F$26,Table2[Date Notified (Adjusted)],"&lt;"&amp;G$26,Table2[Calculated Location],"*"&amp;$D86&amp;"*")</f>
        <v>#DIV/0!</v>
      </c>
      <c r="G86" s="164" t="e">
        <f ca="1">COUNTIFS(Table2[Level of Review Required],"*"&amp;$AC$75&amp;"*",Table2[Date Notified (Adjusted)],"&gt;="&amp;G$26,Table2[Date Notified (Adjusted)],"&lt;"&amp;H$26,Table2[Date Review Started],"",Table2[Calculated Location],"*"&amp;$D86&amp;"*")/COUNTIFS(Table2[Level of Review Required],"*"&amp;$AC$75&amp;"*",Table2[Date Notified (Adjusted)],"&gt;="&amp;G$26,Table2[Date Notified (Adjusted)],"&lt;"&amp;H$26,Table2[Calculated Location],"*"&amp;$D86&amp;"*")</f>
        <v>#DIV/0!</v>
      </c>
      <c r="H86" s="164" t="e">
        <f ca="1">COUNTIFS(Table2[Level of Review Required],"*"&amp;$AC$75&amp;"*",Table2[Date Notified (Adjusted)],"&gt;="&amp;H$26,Table2[Date Notified (Adjusted)],"&lt;"&amp;I$26,Table2[Date Review Started],"",Table2[Calculated Location],"*"&amp;$D86&amp;"*")/COUNTIFS(Table2[Level of Review Required],"*"&amp;$AC$75&amp;"*",Table2[Date Notified (Adjusted)],"&gt;="&amp;H$26,Table2[Date Notified (Adjusted)],"&lt;"&amp;I$26,Table2[Calculated Location],"*"&amp;$D86&amp;"*")</f>
        <v>#DIV/0!</v>
      </c>
      <c r="I86" s="164" t="e">
        <f ca="1">COUNTIFS(Table2[Level of Review Required],"*"&amp;$AC$75&amp;"*",Table2[Date Notified (Adjusted)],"&gt;="&amp;I$26,Table2[Date Notified (Adjusted)],"&lt;"&amp;J$26,Table2[Date Review Started],"",Table2[Calculated Location],"*"&amp;$D86&amp;"*")/COUNTIFS(Table2[Level of Review Required],"*"&amp;$AC$75&amp;"*",Table2[Date Notified (Adjusted)],"&gt;="&amp;I$26,Table2[Date Notified (Adjusted)],"&lt;"&amp;J$26,Table2[Calculated Location],"*"&amp;$D86&amp;"*")</f>
        <v>#DIV/0!</v>
      </c>
      <c r="J86" s="164" t="e">
        <f ca="1">COUNTIFS(Table2[Level of Review Required],"*"&amp;$AC$75&amp;"*",Table2[Date Notified (Adjusted)],"&gt;="&amp;J$26,Table2[Date Notified (Adjusted)],"&lt;"&amp;K$26,Table2[Date Review Started],"",Table2[Calculated Location],"*"&amp;$D86&amp;"*")/COUNTIFS(Table2[Level of Review Required],"*"&amp;$AC$75&amp;"*",Table2[Date Notified (Adjusted)],"&gt;="&amp;J$26,Table2[Date Notified (Adjusted)],"&lt;"&amp;K$26,Table2[Calculated Location],"*"&amp;$D86&amp;"*")</f>
        <v>#DIV/0!</v>
      </c>
      <c r="K86" s="164" t="e">
        <f ca="1">COUNTIFS(Table2[Level of Review Required],"*"&amp;$AC$75&amp;"*",Table2[Date Notified (Adjusted)],"&gt;="&amp;K$26,Table2[Date Notified (Adjusted)],"&lt;"&amp;L$26,Table2[Date Review Started],"",Table2[Calculated Location],"*"&amp;$D86&amp;"*")/COUNTIFS(Table2[Level of Review Required],"*"&amp;$AC$75&amp;"*",Table2[Date Notified (Adjusted)],"&gt;="&amp;K$26,Table2[Date Notified (Adjusted)],"&lt;"&amp;L$26,Table2[Calculated Location],"*"&amp;$D86&amp;"*")</f>
        <v>#DIV/0!</v>
      </c>
      <c r="L86" s="164" t="e">
        <f ca="1">COUNTIFS(Table2[Level of Review Required],"*"&amp;$AC$75&amp;"*",Table2[Date Notified (Adjusted)],"&gt;="&amp;L$26,Table2[Date Notified (Adjusted)],"&lt;"&amp;M$26,Table2[Date Review Started],"",Table2[Calculated Location],"*"&amp;$D86&amp;"*")/COUNTIFS(Table2[Level of Review Required],"*"&amp;$AC$75&amp;"*",Table2[Date Notified (Adjusted)],"&gt;="&amp;L$26,Table2[Date Notified (Adjusted)],"&lt;"&amp;M$26,Table2[Calculated Location],"*"&amp;$D86&amp;"*")</f>
        <v>#DIV/0!</v>
      </c>
      <c r="M86" s="164" t="e">
        <f ca="1">COUNTIFS(Table2[Level of Review Required],"*"&amp;$AC$75&amp;"*",Table2[Date Notified (Adjusted)],"&gt;="&amp;M$26,Table2[Date Notified (Adjusted)],"&lt;"&amp;N$26,Table2[Date Review Started],"",Table2[Calculated Location],"*"&amp;$D86&amp;"*")/COUNTIFS(Table2[Level of Review Required],"*"&amp;$AC$75&amp;"*",Table2[Date Notified (Adjusted)],"&gt;="&amp;M$26,Table2[Date Notified (Adjusted)],"&lt;"&amp;N$26,Table2[Calculated Location],"*"&amp;$D86&amp;"*")</f>
        <v>#DIV/0!</v>
      </c>
      <c r="N86" s="164" t="e">
        <f ca="1">COUNTIFS(Table2[Level of Review Required],"*"&amp;$AC$75&amp;"*",Table2[Date Notified (Adjusted)],"&gt;="&amp;N$26,Table2[Date Notified (Adjusted)],"&lt;"&amp;O$26,Table2[Date Review Started],"",Table2[Calculated Location],"*"&amp;$D86&amp;"*")/COUNTIFS(Table2[Level of Review Required],"*"&amp;$AC$75&amp;"*",Table2[Date Notified (Adjusted)],"&gt;="&amp;N$26,Table2[Date Notified (Adjusted)],"&lt;"&amp;O$26,Table2[Calculated Location],"*"&amp;$D86&amp;"*")</f>
        <v>#DIV/0!</v>
      </c>
      <c r="O86" s="164" t="e">
        <f ca="1">COUNTIFS(Table2[Level of Review Required],"*"&amp;$AC$75&amp;"*",Table2[Date Notified (Adjusted)],"&gt;="&amp;O$26,Table2[Date Notified (Adjusted)],"&lt;"&amp;P$26,Table2[Date Review Started],"",Table2[Calculated Location],"*"&amp;$D86&amp;"*")/COUNTIFS(Table2[Level of Review Required],"*"&amp;$AC$75&amp;"*",Table2[Date Notified (Adjusted)],"&gt;="&amp;O$26,Table2[Date Notified (Adjusted)],"&lt;"&amp;P$26,Table2[Calculated Location],"*"&amp;$D86&amp;"*")</f>
        <v>#DIV/0!</v>
      </c>
      <c r="P86" s="164" t="e">
        <f ca="1">COUNTIFS(Table2[Level of Review Required],"*"&amp;$AC$75&amp;"*",Table2[Date Notified (Adjusted)],"&gt;="&amp;P$26,Table2[Date Notified (Adjusted)],"&lt;"&amp;Q$26,Table2[Date Review Started],"",Table2[Calculated Location],"*"&amp;$D86&amp;"*")/COUNTIFS(Table2[Level of Review Required],"*"&amp;$AC$75&amp;"*",Table2[Date Notified (Adjusted)],"&gt;="&amp;P$26,Table2[Date Notified (Adjusted)],"&lt;"&amp;Q$26,Table2[Calculated Location],"*"&amp;$D86&amp;"*")</f>
        <v>#DIV/0!</v>
      </c>
      <c r="Q86" s="164" t="e">
        <f ca="1">COUNTIFS(Table2[Level of Review Required],"*"&amp;$AC$75&amp;"*",Table2[Date Notified (Adjusted)],"&gt;="&amp;Q$26,Table2[Date Notified (Adjusted)],"&lt;"&amp;R$26,Table2[Date Review Started],"",Table2[Calculated Location],"*"&amp;$D86&amp;"*")/COUNTIFS(Table2[Level of Review Required],"*"&amp;$AC$75&amp;"*",Table2[Date Notified (Adjusted)],"&gt;="&amp;Q$26,Table2[Date Notified (Adjusted)],"&lt;"&amp;R$26,Table2[Calculated Location],"*"&amp;$D86&amp;"*")</f>
        <v>#DIV/0!</v>
      </c>
      <c r="R86" s="164" t="e">
        <f ca="1">COUNTIFS(Table2[Level of Review Required],"*"&amp;$AC$75&amp;"*",Table2[Date Notified (Adjusted)],"&gt;="&amp;R$26,Table2[Date Notified (Adjusted)],"&lt;"&amp;S$26,Table2[Date Review Started],"",Table2[Calculated Location],"*"&amp;$D86&amp;"*")/COUNTIFS(Table2[Level of Review Required],"*"&amp;$AC$75&amp;"*",Table2[Date Notified (Adjusted)],"&gt;="&amp;R$26,Table2[Date Notified (Adjusted)],"&lt;"&amp;S$26,Table2[Calculated Location],"*"&amp;$D86&amp;"*")</f>
        <v>#DIV/0!</v>
      </c>
      <c r="S86" s="164" t="e">
        <f ca="1">COUNTIFS(Table2[Level of Review Required],"*"&amp;$AC$75&amp;"*",Table2[Date Notified (Adjusted)],"&gt;="&amp;S$26,Table2[Date Notified (Adjusted)],"&lt;"&amp;T$26,Table2[Date Review Started],"",Table2[Calculated Location],"*"&amp;$D86&amp;"*")/COUNTIFS(Table2[Level of Review Required],"*"&amp;$AC$75&amp;"*",Table2[Date Notified (Adjusted)],"&gt;="&amp;S$26,Table2[Date Notified (Adjusted)],"&lt;"&amp;T$26,Table2[Calculated Location],"*"&amp;$D86&amp;"*")</f>
        <v>#DIV/0!</v>
      </c>
      <c r="T86" s="164" t="e">
        <f ca="1">COUNTIFS(Table2[Level of Review Required],"*"&amp;$AC$75&amp;"*",Table2[Date Notified (Adjusted)],"&gt;="&amp;T$26,Table2[Date Notified (Adjusted)],"&lt;"&amp;U$26,Table2[Date Review Started],"",Table2[Calculated Location],"*"&amp;$D86&amp;"*")/COUNTIFS(Table2[Level of Review Required],"*"&amp;$AC$75&amp;"*",Table2[Date Notified (Adjusted)],"&gt;="&amp;T$26,Table2[Date Notified (Adjusted)],"&lt;"&amp;U$26,Table2[Calculated Location],"*"&amp;$D86&amp;"*")</f>
        <v>#DIV/0!</v>
      </c>
      <c r="U86" s="161"/>
      <c r="V86" s="161"/>
      <c r="W86" s="228">
        <f ca="1">COUNTIFS(Table2[Level of Review Required],"*"&amp;$AC$75&amp;"*",Table2[Date Notified (Adjusted)],"&gt;="&amp;E$26,Table2[Date Notified (Adjusted)],"&lt;"&amp;U$26,Table2[Calculated Location],"*"&amp;$D86&amp;"*",Table2[Date Review Started],"")</f>
        <v>0</v>
      </c>
      <c r="X86" s="229" t="e">
        <f t="shared" ca="1" si="14"/>
        <v>#DIV/0!</v>
      </c>
      <c r="Y86" s="237">
        <f ca="1">COUNTIFS(Table2[Level of Review Required],"*"&amp;$AC$75&amp;"*",Table2[Date Notified (Adjusted)],"&gt;="&amp;E$26,Table2[Date Notified (Adjusted)],"&lt;"&amp;U$26,Table2[Calculated Location],"*"&amp;$D86&amp;"*")</f>
        <v>0</v>
      </c>
    </row>
    <row r="87" spans="2:25" x14ac:dyDescent="0.25">
      <c r="B87" s="222" t="s">
        <v>108</v>
      </c>
      <c r="C87" s="161"/>
      <c r="D87" s="162" t="s">
        <v>127</v>
      </c>
      <c r="E87" s="163" t="e">
        <f ca="1">COUNTIFS(Table2[Level of Review Required],"*"&amp;$AC$75&amp;"*",Table2[Date Notified (Adjusted)],"&gt;="&amp;E$26,Table2[Date Notified (Adjusted)],"&lt;"&amp;F$26,Table2[Date Review Started],"",Table2[Calculated Location],"*"&amp;$D87&amp;"*")/COUNTIFS(Table2[Level of Review Required],"*"&amp;$AC$75&amp;"*",Table2[Date Notified (Adjusted)],"&gt;="&amp;E$26,Table2[Date Notified (Adjusted)],"&lt;"&amp;F$26,Table2[Calculated Location],"*"&amp;$D87&amp;"*")</f>
        <v>#DIV/0!</v>
      </c>
      <c r="F87" s="164" t="e">
        <f ca="1">COUNTIFS(Table2[Level of Review Required],"*"&amp;$AC$75&amp;"*",Table2[Date Notified (Adjusted)],"&gt;="&amp;F$26,Table2[Date Notified (Adjusted)],"&lt;"&amp;G$26,Table2[Date Review Started],"",Table2[Calculated Location],"*"&amp;$D87&amp;"*")/COUNTIFS(Table2[Level of Review Required],"*"&amp;$AC$75&amp;"*",Table2[Date Notified (Adjusted)],"&gt;="&amp;F$26,Table2[Date Notified (Adjusted)],"&lt;"&amp;G$26,Table2[Calculated Location],"*"&amp;$D87&amp;"*")</f>
        <v>#DIV/0!</v>
      </c>
      <c r="G87" s="164" t="e">
        <f ca="1">COUNTIFS(Table2[Level of Review Required],"*"&amp;$AC$75&amp;"*",Table2[Date Notified (Adjusted)],"&gt;="&amp;G$26,Table2[Date Notified (Adjusted)],"&lt;"&amp;H$26,Table2[Date Review Started],"",Table2[Calculated Location],"*"&amp;$D87&amp;"*")/COUNTIFS(Table2[Level of Review Required],"*"&amp;$AC$75&amp;"*",Table2[Date Notified (Adjusted)],"&gt;="&amp;G$26,Table2[Date Notified (Adjusted)],"&lt;"&amp;H$26,Table2[Calculated Location],"*"&amp;$D87&amp;"*")</f>
        <v>#DIV/0!</v>
      </c>
      <c r="H87" s="164" t="e">
        <f ca="1">COUNTIFS(Table2[Level of Review Required],"*"&amp;$AC$75&amp;"*",Table2[Date Notified (Adjusted)],"&gt;="&amp;H$26,Table2[Date Notified (Adjusted)],"&lt;"&amp;I$26,Table2[Date Review Started],"",Table2[Calculated Location],"*"&amp;$D87&amp;"*")/COUNTIFS(Table2[Level of Review Required],"*"&amp;$AC$75&amp;"*",Table2[Date Notified (Adjusted)],"&gt;="&amp;H$26,Table2[Date Notified (Adjusted)],"&lt;"&amp;I$26,Table2[Calculated Location],"*"&amp;$D87&amp;"*")</f>
        <v>#DIV/0!</v>
      </c>
      <c r="I87" s="164" t="e">
        <f ca="1">COUNTIFS(Table2[Level of Review Required],"*"&amp;$AC$75&amp;"*",Table2[Date Notified (Adjusted)],"&gt;="&amp;I$26,Table2[Date Notified (Adjusted)],"&lt;"&amp;J$26,Table2[Date Review Started],"",Table2[Calculated Location],"*"&amp;$D87&amp;"*")/COUNTIFS(Table2[Level of Review Required],"*"&amp;$AC$75&amp;"*",Table2[Date Notified (Adjusted)],"&gt;="&amp;I$26,Table2[Date Notified (Adjusted)],"&lt;"&amp;J$26,Table2[Calculated Location],"*"&amp;$D87&amp;"*")</f>
        <v>#DIV/0!</v>
      </c>
      <c r="J87" s="164" t="e">
        <f ca="1">COUNTIFS(Table2[Level of Review Required],"*"&amp;$AC$75&amp;"*",Table2[Date Notified (Adjusted)],"&gt;="&amp;J$26,Table2[Date Notified (Adjusted)],"&lt;"&amp;K$26,Table2[Date Review Started],"",Table2[Calculated Location],"*"&amp;$D87&amp;"*")/COUNTIFS(Table2[Level of Review Required],"*"&amp;$AC$75&amp;"*",Table2[Date Notified (Adjusted)],"&gt;="&amp;J$26,Table2[Date Notified (Adjusted)],"&lt;"&amp;K$26,Table2[Calculated Location],"*"&amp;$D87&amp;"*")</f>
        <v>#DIV/0!</v>
      </c>
      <c r="K87" s="164" t="e">
        <f ca="1">COUNTIFS(Table2[Level of Review Required],"*"&amp;$AC$75&amp;"*",Table2[Date Notified (Adjusted)],"&gt;="&amp;K$26,Table2[Date Notified (Adjusted)],"&lt;"&amp;L$26,Table2[Date Review Started],"",Table2[Calculated Location],"*"&amp;$D87&amp;"*")/COUNTIFS(Table2[Level of Review Required],"*"&amp;$AC$75&amp;"*",Table2[Date Notified (Adjusted)],"&gt;="&amp;K$26,Table2[Date Notified (Adjusted)],"&lt;"&amp;L$26,Table2[Calculated Location],"*"&amp;$D87&amp;"*")</f>
        <v>#DIV/0!</v>
      </c>
      <c r="L87" s="164" t="e">
        <f ca="1">COUNTIFS(Table2[Level of Review Required],"*"&amp;$AC$75&amp;"*",Table2[Date Notified (Adjusted)],"&gt;="&amp;L$26,Table2[Date Notified (Adjusted)],"&lt;"&amp;M$26,Table2[Date Review Started],"",Table2[Calculated Location],"*"&amp;$D87&amp;"*")/COUNTIFS(Table2[Level of Review Required],"*"&amp;$AC$75&amp;"*",Table2[Date Notified (Adjusted)],"&gt;="&amp;L$26,Table2[Date Notified (Adjusted)],"&lt;"&amp;M$26,Table2[Calculated Location],"*"&amp;$D87&amp;"*")</f>
        <v>#DIV/0!</v>
      </c>
      <c r="M87" s="164" t="e">
        <f ca="1">COUNTIFS(Table2[Level of Review Required],"*"&amp;$AC$75&amp;"*",Table2[Date Notified (Adjusted)],"&gt;="&amp;M$26,Table2[Date Notified (Adjusted)],"&lt;"&amp;N$26,Table2[Date Review Started],"",Table2[Calculated Location],"*"&amp;$D87&amp;"*")/COUNTIFS(Table2[Level of Review Required],"*"&amp;$AC$75&amp;"*",Table2[Date Notified (Adjusted)],"&gt;="&amp;M$26,Table2[Date Notified (Adjusted)],"&lt;"&amp;N$26,Table2[Calculated Location],"*"&amp;$D87&amp;"*")</f>
        <v>#DIV/0!</v>
      </c>
      <c r="N87" s="164" t="e">
        <f ca="1">COUNTIFS(Table2[Level of Review Required],"*"&amp;$AC$75&amp;"*",Table2[Date Notified (Adjusted)],"&gt;="&amp;N$26,Table2[Date Notified (Adjusted)],"&lt;"&amp;O$26,Table2[Date Review Started],"",Table2[Calculated Location],"*"&amp;$D87&amp;"*")/COUNTIFS(Table2[Level of Review Required],"*"&amp;$AC$75&amp;"*",Table2[Date Notified (Adjusted)],"&gt;="&amp;N$26,Table2[Date Notified (Adjusted)],"&lt;"&amp;O$26,Table2[Calculated Location],"*"&amp;$D87&amp;"*")</f>
        <v>#DIV/0!</v>
      </c>
      <c r="O87" s="164" t="e">
        <f ca="1">COUNTIFS(Table2[Level of Review Required],"*"&amp;$AC$75&amp;"*",Table2[Date Notified (Adjusted)],"&gt;="&amp;O$26,Table2[Date Notified (Adjusted)],"&lt;"&amp;P$26,Table2[Date Review Started],"",Table2[Calculated Location],"*"&amp;$D87&amp;"*")/COUNTIFS(Table2[Level of Review Required],"*"&amp;$AC$75&amp;"*",Table2[Date Notified (Adjusted)],"&gt;="&amp;O$26,Table2[Date Notified (Adjusted)],"&lt;"&amp;P$26,Table2[Calculated Location],"*"&amp;$D87&amp;"*")</f>
        <v>#DIV/0!</v>
      </c>
      <c r="P87" s="164" t="e">
        <f ca="1">COUNTIFS(Table2[Level of Review Required],"*"&amp;$AC$75&amp;"*",Table2[Date Notified (Adjusted)],"&gt;="&amp;P$26,Table2[Date Notified (Adjusted)],"&lt;"&amp;Q$26,Table2[Date Review Started],"",Table2[Calculated Location],"*"&amp;$D87&amp;"*")/COUNTIFS(Table2[Level of Review Required],"*"&amp;$AC$75&amp;"*",Table2[Date Notified (Adjusted)],"&gt;="&amp;P$26,Table2[Date Notified (Adjusted)],"&lt;"&amp;Q$26,Table2[Calculated Location],"*"&amp;$D87&amp;"*")</f>
        <v>#DIV/0!</v>
      </c>
      <c r="Q87" s="164" t="e">
        <f ca="1">COUNTIFS(Table2[Level of Review Required],"*"&amp;$AC$75&amp;"*",Table2[Date Notified (Adjusted)],"&gt;="&amp;Q$26,Table2[Date Notified (Adjusted)],"&lt;"&amp;R$26,Table2[Date Review Started],"",Table2[Calculated Location],"*"&amp;$D87&amp;"*")/COUNTIFS(Table2[Level of Review Required],"*"&amp;$AC$75&amp;"*",Table2[Date Notified (Adjusted)],"&gt;="&amp;Q$26,Table2[Date Notified (Adjusted)],"&lt;"&amp;R$26,Table2[Calculated Location],"*"&amp;$D87&amp;"*")</f>
        <v>#DIV/0!</v>
      </c>
      <c r="R87" s="164" t="e">
        <f ca="1">COUNTIFS(Table2[Level of Review Required],"*"&amp;$AC$75&amp;"*",Table2[Date Notified (Adjusted)],"&gt;="&amp;R$26,Table2[Date Notified (Adjusted)],"&lt;"&amp;S$26,Table2[Date Review Started],"",Table2[Calculated Location],"*"&amp;$D87&amp;"*")/COUNTIFS(Table2[Level of Review Required],"*"&amp;$AC$75&amp;"*",Table2[Date Notified (Adjusted)],"&gt;="&amp;R$26,Table2[Date Notified (Adjusted)],"&lt;"&amp;S$26,Table2[Calculated Location],"*"&amp;$D87&amp;"*")</f>
        <v>#DIV/0!</v>
      </c>
      <c r="S87" s="164" t="e">
        <f ca="1">COUNTIFS(Table2[Level of Review Required],"*"&amp;$AC$75&amp;"*",Table2[Date Notified (Adjusted)],"&gt;="&amp;S$26,Table2[Date Notified (Adjusted)],"&lt;"&amp;T$26,Table2[Date Review Started],"",Table2[Calculated Location],"*"&amp;$D87&amp;"*")/COUNTIFS(Table2[Level of Review Required],"*"&amp;$AC$75&amp;"*",Table2[Date Notified (Adjusted)],"&gt;="&amp;S$26,Table2[Date Notified (Adjusted)],"&lt;"&amp;T$26,Table2[Calculated Location],"*"&amp;$D87&amp;"*")</f>
        <v>#DIV/0!</v>
      </c>
      <c r="T87" s="164" t="e">
        <f ca="1">COUNTIFS(Table2[Level of Review Required],"*"&amp;$AC$75&amp;"*",Table2[Date Notified (Adjusted)],"&gt;="&amp;T$26,Table2[Date Notified (Adjusted)],"&lt;"&amp;U$26,Table2[Date Review Started],"",Table2[Calculated Location],"*"&amp;$D87&amp;"*")/COUNTIFS(Table2[Level of Review Required],"*"&amp;$AC$75&amp;"*",Table2[Date Notified (Adjusted)],"&gt;="&amp;T$26,Table2[Date Notified (Adjusted)],"&lt;"&amp;U$26,Table2[Calculated Location],"*"&amp;$D87&amp;"*")</f>
        <v>#DIV/0!</v>
      </c>
      <c r="U87" s="161"/>
      <c r="V87" s="161"/>
      <c r="W87" s="228">
        <f ca="1">COUNTIFS(Table2[Level of Review Required],"*"&amp;$AC$75&amp;"*",Table2[Date Notified (Adjusted)],"&gt;="&amp;E$26,Table2[Date Notified (Adjusted)],"&lt;"&amp;U$26,Table2[Calculated Location],"*"&amp;$D87&amp;"*",Table2[Date Review Started],"")</f>
        <v>0</v>
      </c>
      <c r="X87" s="229" t="e">
        <f t="shared" ca="1" si="14"/>
        <v>#DIV/0!</v>
      </c>
      <c r="Y87" s="237">
        <f ca="1">COUNTIFS(Table2[Level of Review Required],"*"&amp;$AC$75&amp;"*",Table2[Date Notified (Adjusted)],"&gt;="&amp;E$26,Table2[Date Notified (Adjusted)],"&lt;"&amp;U$26,Table2[Calculated Location],"*"&amp;$D87&amp;"*")</f>
        <v>0</v>
      </c>
    </row>
    <row r="88" spans="2:25" x14ac:dyDescent="0.25">
      <c r="B88" s="222" t="s">
        <v>109</v>
      </c>
      <c r="C88" s="161"/>
      <c r="D88" s="162" t="s">
        <v>128</v>
      </c>
      <c r="E88" s="163" t="e">
        <f ca="1">COUNTIFS(Table2[Level of Review Required],"*"&amp;$AC$75&amp;"*",Table2[Date Notified (Adjusted)],"&gt;="&amp;E$26,Table2[Date Notified (Adjusted)],"&lt;"&amp;F$26,Table2[Date Review Started],"",Table2[Calculated Location],"*"&amp;$D88&amp;"*")/COUNTIFS(Table2[Level of Review Required],"*"&amp;$AC$75&amp;"*",Table2[Date Notified (Adjusted)],"&gt;="&amp;E$26,Table2[Date Notified (Adjusted)],"&lt;"&amp;F$26,Table2[Calculated Location],"*"&amp;$D88&amp;"*")</f>
        <v>#DIV/0!</v>
      </c>
      <c r="F88" s="164" t="e">
        <f ca="1">COUNTIFS(Table2[Level of Review Required],"*"&amp;$AC$75&amp;"*",Table2[Date Notified (Adjusted)],"&gt;="&amp;F$26,Table2[Date Notified (Adjusted)],"&lt;"&amp;G$26,Table2[Date Review Started],"",Table2[Calculated Location],"*"&amp;$D88&amp;"*")/COUNTIFS(Table2[Level of Review Required],"*"&amp;$AC$75&amp;"*",Table2[Date Notified (Adjusted)],"&gt;="&amp;F$26,Table2[Date Notified (Adjusted)],"&lt;"&amp;G$26,Table2[Calculated Location],"*"&amp;$D88&amp;"*")</f>
        <v>#DIV/0!</v>
      </c>
      <c r="G88" s="164" t="e">
        <f ca="1">COUNTIFS(Table2[Level of Review Required],"*"&amp;$AC$75&amp;"*",Table2[Date Notified (Adjusted)],"&gt;="&amp;G$26,Table2[Date Notified (Adjusted)],"&lt;"&amp;H$26,Table2[Date Review Started],"",Table2[Calculated Location],"*"&amp;$D88&amp;"*")/COUNTIFS(Table2[Level of Review Required],"*"&amp;$AC$75&amp;"*",Table2[Date Notified (Adjusted)],"&gt;="&amp;G$26,Table2[Date Notified (Adjusted)],"&lt;"&amp;H$26,Table2[Calculated Location],"*"&amp;$D88&amp;"*")</f>
        <v>#DIV/0!</v>
      </c>
      <c r="H88" s="164" t="e">
        <f ca="1">COUNTIFS(Table2[Level of Review Required],"*"&amp;$AC$75&amp;"*",Table2[Date Notified (Adjusted)],"&gt;="&amp;H$26,Table2[Date Notified (Adjusted)],"&lt;"&amp;I$26,Table2[Date Review Started],"",Table2[Calculated Location],"*"&amp;$D88&amp;"*")/COUNTIFS(Table2[Level of Review Required],"*"&amp;$AC$75&amp;"*",Table2[Date Notified (Adjusted)],"&gt;="&amp;H$26,Table2[Date Notified (Adjusted)],"&lt;"&amp;I$26,Table2[Calculated Location],"*"&amp;$D88&amp;"*")</f>
        <v>#DIV/0!</v>
      </c>
      <c r="I88" s="164" t="e">
        <f ca="1">COUNTIFS(Table2[Level of Review Required],"*"&amp;$AC$75&amp;"*",Table2[Date Notified (Adjusted)],"&gt;="&amp;I$26,Table2[Date Notified (Adjusted)],"&lt;"&amp;J$26,Table2[Date Review Started],"",Table2[Calculated Location],"*"&amp;$D88&amp;"*")/COUNTIFS(Table2[Level of Review Required],"*"&amp;$AC$75&amp;"*",Table2[Date Notified (Adjusted)],"&gt;="&amp;I$26,Table2[Date Notified (Adjusted)],"&lt;"&amp;J$26,Table2[Calculated Location],"*"&amp;$D88&amp;"*")</f>
        <v>#DIV/0!</v>
      </c>
      <c r="J88" s="164" t="e">
        <f ca="1">COUNTIFS(Table2[Level of Review Required],"*"&amp;$AC$75&amp;"*",Table2[Date Notified (Adjusted)],"&gt;="&amp;J$26,Table2[Date Notified (Adjusted)],"&lt;"&amp;K$26,Table2[Date Review Started],"",Table2[Calculated Location],"*"&amp;$D88&amp;"*")/COUNTIFS(Table2[Level of Review Required],"*"&amp;$AC$75&amp;"*",Table2[Date Notified (Adjusted)],"&gt;="&amp;J$26,Table2[Date Notified (Adjusted)],"&lt;"&amp;K$26,Table2[Calculated Location],"*"&amp;$D88&amp;"*")</f>
        <v>#DIV/0!</v>
      </c>
      <c r="K88" s="164" t="e">
        <f ca="1">COUNTIFS(Table2[Level of Review Required],"*"&amp;$AC$75&amp;"*",Table2[Date Notified (Adjusted)],"&gt;="&amp;K$26,Table2[Date Notified (Adjusted)],"&lt;"&amp;L$26,Table2[Date Review Started],"",Table2[Calculated Location],"*"&amp;$D88&amp;"*")/COUNTIFS(Table2[Level of Review Required],"*"&amp;$AC$75&amp;"*",Table2[Date Notified (Adjusted)],"&gt;="&amp;K$26,Table2[Date Notified (Adjusted)],"&lt;"&amp;L$26,Table2[Calculated Location],"*"&amp;$D88&amp;"*")</f>
        <v>#DIV/0!</v>
      </c>
      <c r="L88" s="164" t="e">
        <f ca="1">COUNTIFS(Table2[Level of Review Required],"*"&amp;$AC$75&amp;"*",Table2[Date Notified (Adjusted)],"&gt;="&amp;L$26,Table2[Date Notified (Adjusted)],"&lt;"&amp;M$26,Table2[Date Review Started],"",Table2[Calculated Location],"*"&amp;$D88&amp;"*")/COUNTIFS(Table2[Level of Review Required],"*"&amp;$AC$75&amp;"*",Table2[Date Notified (Adjusted)],"&gt;="&amp;L$26,Table2[Date Notified (Adjusted)],"&lt;"&amp;M$26,Table2[Calculated Location],"*"&amp;$D88&amp;"*")</f>
        <v>#DIV/0!</v>
      </c>
      <c r="M88" s="164" t="e">
        <f ca="1">COUNTIFS(Table2[Level of Review Required],"*"&amp;$AC$75&amp;"*",Table2[Date Notified (Adjusted)],"&gt;="&amp;M$26,Table2[Date Notified (Adjusted)],"&lt;"&amp;N$26,Table2[Date Review Started],"",Table2[Calculated Location],"*"&amp;$D88&amp;"*")/COUNTIFS(Table2[Level of Review Required],"*"&amp;$AC$75&amp;"*",Table2[Date Notified (Adjusted)],"&gt;="&amp;M$26,Table2[Date Notified (Adjusted)],"&lt;"&amp;N$26,Table2[Calculated Location],"*"&amp;$D88&amp;"*")</f>
        <v>#DIV/0!</v>
      </c>
      <c r="N88" s="164" t="e">
        <f ca="1">COUNTIFS(Table2[Level of Review Required],"*"&amp;$AC$75&amp;"*",Table2[Date Notified (Adjusted)],"&gt;="&amp;N$26,Table2[Date Notified (Adjusted)],"&lt;"&amp;O$26,Table2[Date Review Started],"",Table2[Calculated Location],"*"&amp;$D88&amp;"*")/COUNTIFS(Table2[Level of Review Required],"*"&amp;$AC$75&amp;"*",Table2[Date Notified (Adjusted)],"&gt;="&amp;N$26,Table2[Date Notified (Adjusted)],"&lt;"&amp;O$26,Table2[Calculated Location],"*"&amp;$D88&amp;"*")</f>
        <v>#DIV/0!</v>
      </c>
      <c r="O88" s="164" t="e">
        <f ca="1">COUNTIFS(Table2[Level of Review Required],"*"&amp;$AC$75&amp;"*",Table2[Date Notified (Adjusted)],"&gt;="&amp;O$26,Table2[Date Notified (Adjusted)],"&lt;"&amp;P$26,Table2[Date Review Started],"",Table2[Calculated Location],"*"&amp;$D88&amp;"*")/COUNTIFS(Table2[Level of Review Required],"*"&amp;$AC$75&amp;"*",Table2[Date Notified (Adjusted)],"&gt;="&amp;O$26,Table2[Date Notified (Adjusted)],"&lt;"&amp;P$26,Table2[Calculated Location],"*"&amp;$D88&amp;"*")</f>
        <v>#DIV/0!</v>
      </c>
      <c r="P88" s="164" t="e">
        <f ca="1">COUNTIFS(Table2[Level of Review Required],"*"&amp;$AC$75&amp;"*",Table2[Date Notified (Adjusted)],"&gt;="&amp;P$26,Table2[Date Notified (Adjusted)],"&lt;"&amp;Q$26,Table2[Date Review Started],"",Table2[Calculated Location],"*"&amp;$D88&amp;"*")/COUNTIFS(Table2[Level of Review Required],"*"&amp;$AC$75&amp;"*",Table2[Date Notified (Adjusted)],"&gt;="&amp;P$26,Table2[Date Notified (Adjusted)],"&lt;"&amp;Q$26,Table2[Calculated Location],"*"&amp;$D88&amp;"*")</f>
        <v>#DIV/0!</v>
      </c>
      <c r="Q88" s="164" t="e">
        <f ca="1">COUNTIFS(Table2[Level of Review Required],"*"&amp;$AC$75&amp;"*",Table2[Date Notified (Adjusted)],"&gt;="&amp;Q$26,Table2[Date Notified (Adjusted)],"&lt;"&amp;R$26,Table2[Date Review Started],"",Table2[Calculated Location],"*"&amp;$D88&amp;"*")/COUNTIFS(Table2[Level of Review Required],"*"&amp;$AC$75&amp;"*",Table2[Date Notified (Adjusted)],"&gt;="&amp;Q$26,Table2[Date Notified (Adjusted)],"&lt;"&amp;R$26,Table2[Calculated Location],"*"&amp;$D88&amp;"*")</f>
        <v>#DIV/0!</v>
      </c>
      <c r="R88" s="164" t="e">
        <f ca="1">COUNTIFS(Table2[Level of Review Required],"*"&amp;$AC$75&amp;"*",Table2[Date Notified (Adjusted)],"&gt;="&amp;R$26,Table2[Date Notified (Adjusted)],"&lt;"&amp;S$26,Table2[Date Review Started],"",Table2[Calculated Location],"*"&amp;$D88&amp;"*")/COUNTIFS(Table2[Level of Review Required],"*"&amp;$AC$75&amp;"*",Table2[Date Notified (Adjusted)],"&gt;="&amp;R$26,Table2[Date Notified (Adjusted)],"&lt;"&amp;S$26,Table2[Calculated Location],"*"&amp;$D88&amp;"*")</f>
        <v>#DIV/0!</v>
      </c>
      <c r="S88" s="164" t="e">
        <f ca="1">COUNTIFS(Table2[Level of Review Required],"*"&amp;$AC$75&amp;"*",Table2[Date Notified (Adjusted)],"&gt;="&amp;S$26,Table2[Date Notified (Adjusted)],"&lt;"&amp;T$26,Table2[Date Review Started],"",Table2[Calculated Location],"*"&amp;$D88&amp;"*")/COUNTIFS(Table2[Level of Review Required],"*"&amp;$AC$75&amp;"*",Table2[Date Notified (Adjusted)],"&gt;="&amp;S$26,Table2[Date Notified (Adjusted)],"&lt;"&amp;T$26,Table2[Calculated Location],"*"&amp;$D88&amp;"*")</f>
        <v>#DIV/0!</v>
      </c>
      <c r="T88" s="164" t="e">
        <f ca="1">COUNTIFS(Table2[Level of Review Required],"*"&amp;$AC$75&amp;"*",Table2[Date Notified (Adjusted)],"&gt;="&amp;T$26,Table2[Date Notified (Adjusted)],"&lt;"&amp;U$26,Table2[Date Review Started],"",Table2[Calculated Location],"*"&amp;$D88&amp;"*")/COUNTIFS(Table2[Level of Review Required],"*"&amp;$AC$75&amp;"*",Table2[Date Notified (Adjusted)],"&gt;="&amp;T$26,Table2[Date Notified (Adjusted)],"&lt;"&amp;U$26,Table2[Calculated Location],"*"&amp;$D88&amp;"*")</f>
        <v>#DIV/0!</v>
      </c>
      <c r="U88" s="161"/>
      <c r="V88" s="161"/>
      <c r="W88" s="228">
        <f ca="1">COUNTIFS(Table2[Level of Review Required],"*"&amp;$AC$75&amp;"*",Table2[Date Notified (Adjusted)],"&gt;="&amp;E$26,Table2[Date Notified (Adjusted)],"&lt;"&amp;U$26,Table2[Calculated Location],"*"&amp;$D88&amp;"*",Table2[Date Review Started],"")</f>
        <v>0</v>
      </c>
      <c r="X88" s="229" t="e">
        <f t="shared" ca="1" si="14"/>
        <v>#DIV/0!</v>
      </c>
      <c r="Y88" s="237">
        <f ca="1">COUNTIFS(Table2[Level of Review Required],"*"&amp;$AC$75&amp;"*",Table2[Date Notified (Adjusted)],"&gt;="&amp;E$26,Table2[Date Notified (Adjusted)],"&lt;"&amp;U$26,Table2[Calculated Location],"*"&amp;$D88&amp;"*")</f>
        <v>0</v>
      </c>
    </row>
    <row r="89" spans="2:25" x14ac:dyDescent="0.25">
      <c r="B89" s="222" t="s">
        <v>110</v>
      </c>
      <c r="C89" s="161"/>
      <c r="D89" s="162" t="s">
        <v>129</v>
      </c>
      <c r="E89" s="163" t="e">
        <f ca="1">COUNTIFS(Table2[Level of Review Required],"*"&amp;$AC$75&amp;"*",Table2[Date Notified (Adjusted)],"&gt;="&amp;E$26,Table2[Date Notified (Adjusted)],"&lt;"&amp;F$26,Table2[Date Review Started],"",Table2[Calculated Location],"*"&amp;$D89&amp;"*")/COUNTIFS(Table2[Level of Review Required],"*"&amp;$AC$75&amp;"*",Table2[Date Notified (Adjusted)],"&gt;="&amp;E$26,Table2[Date Notified (Adjusted)],"&lt;"&amp;F$26,Table2[Calculated Location],"*"&amp;$D89&amp;"*")</f>
        <v>#DIV/0!</v>
      </c>
      <c r="F89" s="164" t="e">
        <f ca="1">COUNTIFS(Table2[Level of Review Required],"*"&amp;$AC$75&amp;"*",Table2[Date Notified (Adjusted)],"&gt;="&amp;F$26,Table2[Date Notified (Adjusted)],"&lt;"&amp;G$26,Table2[Date Review Started],"",Table2[Calculated Location],"*"&amp;$D89&amp;"*")/COUNTIFS(Table2[Level of Review Required],"*"&amp;$AC$75&amp;"*",Table2[Date Notified (Adjusted)],"&gt;="&amp;F$26,Table2[Date Notified (Adjusted)],"&lt;"&amp;G$26,Table2[Calculated Location],"*"&amp;$D89&amp;"*")</f>
        <v>#DIV/0!</v>
      </c>
      <c r="G89" s="164" t="e">
        <f ca="1">COUNTIFS(Table2[Level of Review Required],"*"&amp;$AC$75&amp;"*",Table2[Date Notified (Adjusted)],"&gt;="&amp;G$26,Table2[Date Notified (Adjusted)],"&lt;"&amp;H$26,Table2[Date Review Started],"",Table2[Calculated Location],"*"&amp;$D89&amp;"*")/COUNTIFS(Table2[Level of Review Required],"*"&amp;$AC$75&amp;"*",Table2[Date Notified (Adjusted)],"&gt;="&amp;G$26,Table2[Date Notified (Adjusted)],"&lt;"&amp;H$26,Table2[Calculated Location],"*"&amp;$D89&amp;"*")</f>
        <v>#DIV/0!</v>
      </c>
      <c r="H89" s="164" t="e">
        <f ca="1">COUNTIFS(Table2[Level of Review Required],"*"&amp;$AC$75&amp;"*",Table2[Date Notified (Adjusted)],"&gt;="&amp;H$26,Table2[Date Notified (Adjusted)],"&lt;"&amp;I$26,Table2[Date Review Started],"",Table2[Calculated Location],"*"&amp;$D89&amp;"*")/COUNTIFS(Table2[Level of Review Required],"*"&amp;$AC$75&amp;"*",Table2[Date Notified (Adjusted)],"&gt;="&amp;H$26,Table2[Date Notified (Adjusted)],"&lt;"&amp;I$26,Table2[Calculated Location],"*"&amp;$D89&amp;"*")</f>
        <v>#DIV/0!</v>
      </c>
      <c r="I89" s="164" t="e">
        <f ca="1">COUNTIFS(Table2[Level of Review Required],"*"&amp;$AC$75&amp;"*",Table2[Date Notified (Adjusted)],"&gt;="&amp;I$26,Table2[Date Notified (Adjusted)],"&lt;"&amp;J$26,Table2[Date Review Started],"",Table2[Calculated Location],"*"&amp;$D89&amp;"*")/COUNTIFS(Table2[Level of Review Required],"*"&amp;$AC$75&amp;"*",Table2[Date Notified (Adjusted)],"&gt;="&amp;I$26,Table2[Date Notified (Adjusted)],"&lt;"&amp;J$26,Table2[Calculated Location],"*"&amp;$D89&amp;"*")</f>
        <v>#DIV/0!</v>
      </c>
      <c r="J89" s="164" t="e">
        <f ca="1">COUNTIFS(Table2[Level of Review Required],"*"&amp;$AC$75&amp;"*",Table2[Date Notified (Adjusted)],"&gt;="&amp;J$26,Table2[Date Notified (Adjusted)],"&lt;"&amp;K$26,Table2[Date Review Started],"",Table2[Calculated Location],"*"&amp;$D89&amp;"*")/COUNTIFS(Table2[Level of Review Required],"*"&amp;$AC$75&amp;"*",Table2[Date Notified (Adjusted)],"&gt;="&amp;J$26,Table2[Date Notified (Adjusted)],"&lt;"&amp;K$26,Table2[Calculated Location],"*"&amp;$D89&amp;"*")</f>
        <v>#DIV/0!</v>
      </c>
      <c r="K89" s="164" t="e">
        <f ca="1">COUNTIFS(Table2[Level of Review Required],"*"&amp;$AC$75&amp;"*",Table2[Date Notified (Adjusted)],"&gt;="&amp;K$26,Table2[Date Notified (Adjusted)],"&lt;"&amp;L$26,Table2[Date Review Started],"",Table2[Calculated Location],"*"&amp;$D89&amp;"*")/COUNTIFS(Table2[Level of Review Required],"*"&amp;$AC$75&amp;"*",Table2[Date Notified (Adjusted)],"&gt;="&amp;K$26,Table2[Date Notified (Adjusted)],"&lt;"&amp;L$26,Table2[Calculated Location],"*"&amp;$D89&amp;"*")</f>
        <v>#DIV/0!</v>
      </c>
      <c r="L89" s="164" t="e">
        <f ca="1">COUNTIFS(Table2[Level of Review Required],"*"&amp;$AC$75&amp;"*",Table2[Date Notified (Adjusted)],"&gt;="&amp;L$26,Table2[Date Notified (Adjusted)],"&lt;"&amp;M$26,Table2[Date Review Started],"",Table2[Calculated Location],"*"&amp;$D89&amp;"*")/COUNTIFS(Table2[Level of Review Required],"*"&amp;$AC$75&amp;"*",Table2[Date Notified (Adjusted)],"&gt;="&amp;L$26,Table2[Date Notified (Adjusted)],"&lt;"&amp;M$26,Table2[Calculated Location],"*"&amp;$D89&amp;"*")</f>
        <v>#DIV/0!</v>
      </c>
      <c r="M89" s="164" t="e">
        <f ca="1">COUNTIFS(Table2[Level of Review Required],"*"&amp;$AC$75&amp;"*",Table2[Date Notified (Adjusted)],"&gt;="&amp;M$26,Table2[Date Notified (Adjusted)],"&lt;"&amp;N$26,Table2[Date Review Started],"",Table2[Calculated Location],"*"&amp;$D89&amp;"*")/COUNTIFS(Table2[Level of Review Required],"*"&amp;$AC$75&amp;"*",Table2[Date Notified (Adjusted)],"&gt;="&amp;M$26,Table2[Date Notified (Adjusted)],"&lt;"&amp;N$26,Table2[Calculated Location],"*"&amp;$D89&amp;"*")</f>
        <v>#DIV/0!</v>
      </c>
      <c r="N89" s="164" t="e">
        <f ca="1">COUNTIFS(Table2[Level of Review Required],"*"&amp;$AC$75&amp;"*",Table2[Date Notified (Adjusted)],"&gt;="&amp;N$26,Table2[Date Notified (Adjusted)],"&lt;"&amp;O$26,Table2[Date Review Started],"",Table2[Calculated Location],"*"&amp;$D89&amp;"*")/COUNTIFS(Table2[Level of Review Required],"*"&amp;$AC$75&amp;"*",Table2[Date Notified (Adjusted)],"&gt;="&amp;N$26,Table2[Date Notified (Adjusted)],"&lt;"&amp;O$26,Table2[Calculated Location],"*"&amp;$D89&amp;"*")</f>
        <v>#DIV/0!</v>
      </c>
      <c r="O89" s="164" t="e">
        <f ca="1">COUNTIFS(Table2[Level of Review Required],"*"&amp;$AC$75&amp;"*",Table2[Date Notified (Adjusted)],"&gt;="&amp;O$26,Table2[Date Notified (Adjusted)],"&lt;"&amp;P$26,Table2[Date Review Started],"",Table2[Calculated Location],"*"&amp;$D89&amp;"*")/COUNTIFS(Table2[Level of Review Required],"*"&amp;$AC$75&amp;"*",Table2[Date Notified (Adjusted)],"&gt;="&amp;O$26,Table2[Date Notified (Adjusted)],"&lt;"&amp;P$26,Table2[Calculated Location],"*"&amp;$D89&amp;"*")</f>
        <v>#DIV/0!</v>
      </c>
      <c r="P89" s="164" t="e">
        <f ca="1">COUNTIFS(Table2[Level of Review Required],"*"&amp;$AC$75&amp;"*",Table2[Date Notified (Adjusted)],"&gt;="&amp;P$26,Table2[Date Notified (Adjusted)],"&lt;"&amp;Q$26,Table2[Date Review Started],"",Table2[Calculated Location],"*"&amp;$D89&amp;"*")/COUNTIFS(Table2[Level of Review Required],"*"&amp;$AC$75&amp;"*",Table2[Date Notified (Adjusted)],"&gt;="&amp;P$26,Table2[Date Notified (Adjusted)],"&lt;"&amp;Q$26,Table2[Calculated Location],"*"&amp;$D89&amp;"*")</f>
        <v>#DIV/0!</v>
      </c>
      <c r="Q89" s="164" t="e">
        <f ca="1">COUNTIFS(Table2[Level of Review Required],"*"&amp;$AC$75&amp;"*",Table2[Date Notified (Adjusted)],"&gt;="&amp;Q$26,Table2[Date Notified (Adjusted)],"&lt;"&amp;R$26,Table2[Date Review Started],"",Table2[Calculated Location],"*"&amp;$D89&amp;"*")/COUNTIFS(Table2[Level of Review Required],"*"&amp;$AC$75&amp;"*",Table2[Date Notified (Adjusted)],"&gt;="&amp;Q$26,Table2[Date Notified (Adjusted)],"&lt;"&amp;R$26,Table2[Calculated Location],"*"&amp;$D89&amp;"*")</f>
        <v>#DIV/0!</v>
      </c>
      <c r="R89" s="164" t="e">
        <f ca="1">COUNTIFS(Table2[Level of Review Required],"*"&amp;$AC$75&amp;"*",Table2[Date Notified (Adjusted)],"&gt;="&amp;R$26,Table2[Date Notified (Adjusted)],"&lt;"&amp;S$26,Table2[Date Review Started],"",Table2[Calculated Location],"*"&amp;$D89&amp;"*")/COUNTIFS(Table2[Level of Review Required],"*"&amp;$AC$75&amp;"*",Table2[Date Notified (Adjusted)],"&gt;="&amp;R$26,Table2[Date Notified (Adjusted)],"&lt;"&amp;S$26,Table2[Calculated Location],"*"&amp;$D89&amp;"*")</f>
        <v>#DIV/0!</v>
      </c>
      <c r="S89" s="164" t="e">
        <f ca="1">COUNTIFS(Table2[Level of Review Required],"*"&amp;$AC$75&amp;"*",Table2[Date Notified (Adjusted)],"&gt;="&amp;S$26,Table2[Date Notified (Adjusted)],"&lt;"&amp;T$26,Table2[Date Review Started],"",Table2[Calculated Location],"*"&amp;$D89&amp;"*")/COUNTIFS(Table2[Level of Review Required],"*"&amp;$AC$75&amp;"*",Table2[Date Notified (Adjusted)],"&gt;="&amp;S$26,Table2[Date Notified (Adjusted)],"&lt;"&amp;T$26,Table2[Calculated Location],"*"&amp;$D89&amp;"*")</f>
        <v>#DIV/0!</v>
      </c>
      <c r="T89" s="164" t="e">
        <f ca="1">COUNTIFS(Table2[Level of Review Required],"*"&amp;$AC$75&amp;"*",Table2[Date Notified (Adjusted)],"&gt;="&amp;T$26,Table2[Date Notified (Adjusted)],"&lt;"&amp;U$26,Table2[Date Review Started],"",Table2[Calculated Location],"*"&amp;$D89&amp;"*")/COUNTIFS(Table2[Level of Review Required],"*"&amp;$AC$75&amp;"*",Table2[Date Notified (Adjusted)],"&gt;="&amp;T$26,Table2[Date Notified (Adjusted)],"&lt;"&amp;U$26,Table2[Calculated Location],"*"&amp;$D89&amp;"*")</f>
        <v>#DIV/0!</v>
      </c>
      <c r="U89" s="161"/>
      <c r="V89" s="161"/>
      <c r="W89" s="228">
        <f ca="1">COUNTIFS(Table2[Level of Review Required],"*"&amp;$AC$75&amp;"*",Table2[Date Notified (Adjusted)],"&gt;="&amp;E$26,Table2[Date Notified (Adjusted)],"&lt;"&amp;U$26,Table2[Calculated Location],"*"&amp;$D89&amp;"*",Table2[Date Review Started],"")</f>
        <v>0</v>
      </c>
      <c r="X89" s="229" t="e">
        <f t="shared" ca="1" si="14"/>
        <v>#DIV/0!</v>
      </c>
      <c r="Y89" s="237">
        <f ca="1">COUNTIFS(Table2[Level of Review Required],"*"&amp;$AC$75&amp;"*",Table2[Date Notified (Adjusted)],"&gt;="&amp;E$26,Table2[Date Notified (Adjusted)],"&lt;"&amp;U$26,Table2[Calculated Location],"*"&amp;$D89&amp;"*")</f>
        <v>0</v>
      </c>
    </row>
    <row r="90" spans="2:25" x14ac:dyDescent="0.25">
      <c r="B90" s="222" t="s">
        <v>111</v>
      </c>
      <c r="C90" s="161"/>
      <c r="D90" s="162" t="s">
        <v>130</v>
      </c>
      <c r="E90" s="163" t="e">
        <f ca="1">COUNTIFS(Table2[Level of Review Required],"*"&amp;$AC$75&amp;"*",Table2[Date Notified (Adjusted)],"&gt;="&amp;E$26,Table2[Date Notified (Adjusted)],"&lt;"&amp;F$26,Table2[Date Review Started],"",Table2[Calculated Location],"*"&amp;$D90&amp;"*")/COUNTIFS(Table2[Level of Review Required],"*"&amp;$AC$75&amp;"*",Table2[Date Notified (Adjusted)],"&gt;="&amp;E$26,Table2[Date Notified (Adjusted)],"&lt;"&amp;F$26,Table2[Calculated Location],"*"&amp;$D90&amp;"*")</f>
        <v>#DIV/0!</v>
      </c>
      <c r="F90" s="164" t="e">
        <f ca="1">COUNTIFS(Table2[Level of Review Required],"*"&amp;$AC$75&amp;"*",Table2[Date Notified (Adjusted)],"&gt;="&amp;F$26,Table2[Date Notified (Adjusted)],"&lt;"&amp;G$26,Table2[Date Review Started],"",Table2[Calculated Location],"*"&amp;$D90&amp;"*")/COUNTIFS(Table2[Level of Review Required],"*"&amp;$AC$75&amp;"*",Table2[Date Notified (Adjusted)],"&gt;="&amp;F$26,Table2[Date Notified (Adjusted)],"&lt;"&amp;G$26,Table2[Calculated Location],"*"&amp;$D90&amp;"*")</f>
        <v>#DIV/0!</v>
      </c>
      <c r="G90" s="164" t="e">
        <f ca="1">COUNTIFS(Table2[Level of Review Required],"*"&amp;$AC$75&amp;"*",Table2[Date Notified (Adjusted)],"&gt;="&amp;G$26,Table2[Date Notified (Adjusted)],"&lt;"&amp;H$26,Table2[Date Review Started],"",Table2[Calculated Location],"*"&amp;$D90&amp;"*")/COUNTIFS(Table2[Level of Review Required],"*"&amp;$AC$75&amp;"*",Table2[Date Notified (Adjusted)],"&gt;="&amp;G$26,Table2[Date Notified (Adjusted)],"&lt;"&amp;H$26,Table2[Calculated Location],"*"&amp;$D90&amp;"*")</f>
        <v>#DIV/0!</v>
      </c>
      <c r="H90" s="164" t="e">
        <f ca="1">COUNTIFS(Table2[Level of Review Required],"*"&amp;$AC$75&amp;"*",Table2[Date Notified (Adjusted)],"&gt;="&amp;H$26,Table2[Date Notified (Adjusted)],"&lt;"&amp;I$26,Table2[Date Review Started],"",Table2[Calculated Location],"*"&amp;$D90&amp;"*")/COUNTIFS(Table2[Level of Review Required],"*"&amp;$AC$75&amp;"*",Table2[Date Notified (Adjusted)],"&gt;="&amp;H$26,Table2[Date Notified (Adjusted)],"&lt;"&amp;I$26,Table2[Calculated Location],"*"&amp;$D90&amp;"*")</f>
        <v>#DIV/0!</v>
      </c>
      <c r="I90" s="164" t="e">
        <f ca="1">COUNTIFS(Table2[Level of Review Required],"*"&amp;$AC$75&amp;"*",Table2[Date Notified (Adjusted)],"&gt;="&amp;I$26,Table2[Date Notified (Adjusted)],"&lt;"&amp;J$26,Table2[Date Review Started],"",Table2[Calculated Location],"*"&amp;$D90&amp;"*")/COUNTIFS(Table2[Level of Review Required],"*"&amp;$AC$75&amp;"*",Table2[Date Notified (Adjusted)],"&gt;="&amp;I$26,Table2[Date Notified (Adjusted)],"&lt;"&amp;J$26,Table2[Calculated Location],"*"&amp;$D90&amp;"*")</f>
        <v>#DIV/0!</v>
      </c>
      <c r="J90" s="164" t="e">
        <f ca="1">COUNTIFS(Table2[Level of Review Required],"*"&amp;$AC$75&amp;"*",Table2[Date Notified (Adjusted)],"&gt;="&amp;J$26,Table2[Date Notified (Adjusted)],"&lt;"&amp;K$26,Table2[Date Review Started],"",Table2[Calculated Location],"*"&amp;$D90&amp;"*")/COUNTIFS(Table2[Level of Review Required],"*"&amp;$AC$75&amp;"*",Table2[Date Notified (Adjusted)],"&gt;="&amp;J$26,Table2[Date Notified (Adjusted)],"&lt;"&amp;K$26,Table2[Calculated Location],"*"&amp;$D90&amp;"*")</f>
        <v>#DIV/0!</v>
      </c>
      <c r="K90" s="164" t="e">
        <f ca="1">COUNTIFS(Table2[Level of Review Required],"*"&amp;$AC$75&amp;"*",Table2[Date Notified (Adjusted)],"&gt;="&amp;K$26,Table2[Date Notified (Adjusted)],"&lt;"&amp;L$26,Table2[Date Review Started],"",Table2[Calculated Location],"*"&amp;$D90&amp;"*")/COUNTIFS(Table2[Level of Review Required],"*"&amp;$AC$75&amp;"*",Table2[Date Notified (Adjusted)],"&gt;="&amp;K$26,Table2[Date Notified (Adjusted)],"&lt;"&amp;L$26,Table2[Calculated Location],"*"&amp;$D90&amp;"*")</f>
        <v>#DIV/0!</v>
      </c>
      <c r="L90" s="164" t="e">
        <f ca="1">COUNTIFS(Table2[Level of Review Required],"*"&amp;$AC$75&amp;"*",Table2[Date Notified (Adjusted)],"&gt;="&amp;L$26,Table2[Date Notified (Adjusted)],"&lt;"&amp;M$26,Table2[Date Review Started],"",Table2[Calculated Location],"*"&amp;$D90&amp;"*")/COUNTIFS(Table2[Level of Review Required],"*"&amp;$AC$75&amp;"*",Table2[Date Notified (Adjusted)],"&gt;="&amp;L$26,Table2[Date Notified (Adjusted)],"&lt;"&amp;M$26,Table2[Calculated Location],"*"&amp;$D90&amp;"*")</f>
        <v>#DIV/0!</v>
      </c>
      <c r="M90" s="164" t="e">
        <f ca="1">COUNTIFS(Table2[Level of Review Required],"*"&amp;$AC$75&amp;"*",Table2[Date Notified (Adjusted)],"&gt;="&amp;M$26,Table2[Date Notified (Adjusted)],"&lt;"&amp;N$26,Table2[Date Review Started],"",Table2[Calculated Location],"*"&amp;$D90&amp;"*")/COUNTIFS(Table2[Level of Review Required],"*"&amp;$AC$75&amp;"*",Table2[Date Notified (Adjusted)],"&gt;="&amp;M$26,Table2[Date Notified (Adjusted)],"&lt;"&amp;N$26,Table2[Calculated Location],"*"&amp;$D90&amp;"*")</f>
        <v>#DIV/0!</v>
      </c>
      <c r="N90" s="164" t="e">
        <f ca="1">COUNTIFS(Table2[Level of Review Required],"*"&amp;$AC$75&amp;"*",Table2[Date Notified (Adjusted)],"&gt;="&amp;N$26,Table2[Date Notified (Adjusted)],"&lt;"&amp;O$26,Table2[Date Review Started],"",Table2[Calculated Location],"*"&amp;$D90&amp;"*")/COUNTIFS(Table2[Level of Review Required],"*"&amp;$AC$75&amp;"*",Table2[Date Notified (Adjusted)],"&gt;="&amp;N$26,Table2[Date Notified (Adjusted)],"&lt;"&amp;O$26,Table2[Calculated Location],"*"&amp;$D90&amp;"*")</f>
        <v>#DIV/0!</v>
      </c>
      <c r="O90" s="164" t="e">
        <f ca="1">COUNTIFS(Table2[Level of Review Required],"*"&amp;$AC$75&amp;"*",Table2[Date Notified (Adjusted)],"&gt;="&amp;O$26,Table2[Date Notified (Adjusted)],"&lt;"&amp;P$26,Table2[Date Review Started],"",Table2[Calculated Location],"*"&amp;$D90&amp;"*")/COUNTIFS(Table2[Level of Review Required],"*"&amp;$AC$75&amp;"*",Table2[Date Notified (Adjusted)],"&gt;="&amp;O$26,Table2[Date Notified (Adjusted)],"&lt;"&amp;P$26,Table2[Calculated Location],"*"&amp;$D90&amp;"*")</f>
        <v>#DIV/0!</v>
      </c>
      <c r="P90" s="164" t="e">
        <f ca="1">COUNTIFS(Table2[Level of Review Required],"*"&amp;$AC$75&amp;"*",Table2[Date Notified (Adjusted)],"&gt;="&amp;P$26,Table2[Date Notified (Adjusted)],"&lt;"&amp;Q$26,Table2[Date Review Started],"",Table2[Calculated Location],"*"&amp;$D90&amp;"*")/COUNTIFS(Table2[Level of Review Required],"*"&amp;$AC$75&amp;"*",Table2[Date Notified (Adjusted)],"&gt;="&amp;P$26,Table2[Date Notified (Adjusted)],"&lt;"&amp;Q$26,Table2[Calculated Location],"*"&amp;$D90&amp;"*")</f>
        <v>#DIV/0!</v>
      </c>
      <c r="Q90" s="164" t="e">
        <f ca="1">COUNTIFS(Table2[Level of Review Required],"*"&amp;$AC$75&amp;"*",Table2[Date Notified (Adjusted)],"&gt;="&amp;Q$26,Table2[Date Notified (Adjusted)],"&lt;"&amp;R$26,Table2[Date Review Started],"",Table2[Calculated Location],"*"&amp;$D90&amp;"*")/COUNTIFS(Table2[Level of Review Required],"*"&amp;$AC$75&amp;"*",Table2[Date Notified (Adjusted)],"&gt;="&amp;Q$26,Table2[Date Notified (Adjusted)],"&lt;"&amp;R$26,Table2[Calculated Location],"*"&amp;$D90&amp;"*")</f>
        <v>#DIV/0!</v>
      </c>
      <c r="R90" s="164" t="e">
        <f ca="1">COUNTIFS(Table2[Level of Review Required],"*"&amp;$AC$75&amp;"*",Table2[Date Notified (Adjusted)],"&gt;="&amp;R$26,Table2[Date Notified (Adjusted)],"&lt;"&amp;S$26,Table2[Date Review Started],"",Table2[Calculated Location],"*"&amp;$D90&amp;"*")/COUNTIFS(Table2[Level of Review Required],"*"&amp;$AC$75&amp;"*",Table2[Date Notified (Adjusted)],"&gt;="&amp;R$26,Table2[Date Notified (Adjusted)],"&lt;"&amp;S$26,Table2[Calculated Location],"*"&amp;$D90&amp;"*")</f>
        <v>#DIV/0!</v>
      </c>
      <c r="S90" s="164" t="e">
        <f ca="1">COUNTIFS(Table2[Level of Review Required],"*"&amp;$AC$75&amp;"*",Table2[Date Notified (Adjusted)],"&gt;="&amp;S$26,Table2[Date Notified (Adjusted)],"&lt;"&amp;T$26,Table2[Date Review Started],"",Table2[Calculated Location],"*"&amp;$D90&amp;"*")/COUNTIFS(Table2[Level of Review Required],"*"&amp;$AC$75&amp;"*",Table2[Date Notified (Adjusted)],"&gt;="&amp;S$26,Table2[Date Notified (Adjusted)],"&lt;"&amp;T$26,Table2[Calculated Location],"*"&amp;$D90&amp;"*")</f>
        <v>#DIV/0!</v>
      </c>
      <c r="T90" s="164" t="e">
        <f ca="1">COUNTIFS(Table2[Level of Review Required],"*"&amp;$AC$75&amp;"*",Table2[Date Notified (Adjusted)],"&gt;="&amp;T$26,Table2[Date Notified (Adjusted)],"&lt;"&amp;U$26,Table2[Date Review Started],"",Table2[Calculated Location],"*"&amp;$D90&amp;"*")/COUNTIFS(Table2[Level of Review Required],"*"&amp;$AC$75&amp;"*",Table2[Date Notified (Adjusted)],"&gt;="&amp;T$26,Table2[Date Notified (Adjusted)],"&lt;"&amp;U$26,Table2[Calculated Location],"*"&amp;$D90&amp;"*")</f>
        <v>#DIV/0!</v>
      </c>
      <c r="U90" s="161"/>
      <c r="V90" s="161"/>
      <c r="W90" s="228">
        <f ca="1">COUNTIFS(Table2[Level of Review Required],"*"&amp;$AC$75&amp;"*",Table2[Date Notified (Adjusted)],"&gt;="&amp;E$26,Table2[Date Notified (Adjusted)],"&lt;"&amp;U$26,Table2[Calculated Location],"*"&amp;$D90&amp;"*",Table2[Date Review Started],"")</f>
        <v>0</v>
      </c>
      <c r="X90" s="229" t="e">
        <f t="shared" ca="1" si="14"/>
        <v>#DIV/0!</v>
      </c>
      <c r="Y90" s="237">
        <f ca="1">COUNTIFS(Table2[Level of Review Required],"*"&amp;$AC$75&amp;"*",Table2[Date Notified (Adjusted)],"&gt;="&amp;E$26,Table2[Date Notified (Adjusted)],"&lt;"&amp;U$26,Table2[Calculated Location],"*"&amp;$D90&amp;"*")</f>
        <v>0</v>
      </c>
    </row>
    <row r="91" spans="2:25" x14ac:dyDescent="0.25">
      <c r="B91" s="222" t="s">
        <v>112</v>
      </c>
      <c r="C91" s="161"/>
      <c r="D91" s="162" t="s">
        <v>131</v>
      </c>
      <c r="E91" s="163" t="e">
        <f ca="1">COUNTIFS(Table2[Level of Review Required],"*"&amp;$AC$75&amp;"*",Table2[Date Notified (Adjusted)],"&gt;="&amp;E$26,Table2[Date Notified (Adjusted)],"&lt;"&amp;F$26,Table2[Date Review Started],"",Table2[Calculated Location],"*"&amp;$D91&amp;"*")/COUNTIFS(Table2[Level of Review Required],"*"&amp;$AC$75&amp;"*",Table2[Date Notified (Adjusted)],"&gt;="&amp;E$26,Table2[Date Notified (Adjusted)],"&lt;"&amp;F$26,Table2[Calculated Location],"*"&amp;$D91&amp;"*")</f>
        <v>#DIV/0!</v>
      </c>
      <c r="F91" s="164" t="e">
        <f ca="1">COUNTIFS(Table2[Level of Review Required],"*"&amp;$AC$75&amp;"*",Table2[Date Notified (Adjusted)],"&gt;="&amp;F$26,Table2[Date Notified (Adjusted)],"&lt;"&amp;G$26,Table2[Date Review Started],"",Table2[Calculated Location],"*"&amp;$D91&amp;"*")/COUNTIFS(Table2[Level of Review Required],"*"&amp;$AC$75&amp;"*",Table2[Date Notified (Adjusted)],"&gt;="&amp;F$26,Table2[Date Notified (Adjusted)],"&lt;"&amp;G$26,Table2[Calculated Location],"*"&amp;$D91&amp;"*")</f>
        <v>#DIV/0!</v>
      </c>
      <c r="G91" s="164" t="e">
        <f ca="1">COUNTIFS(Table2[Level of Review Required],"*"&amp;$AC$75&amp;"*",Table2[Date Notified (Adjusted)],"&gt;="&amp;G$26,Table2[Date Notified (Adjusted)],"&lt;"&amp;H$26,Table2[Date Review Started],"",Table2[Calculated Location],"*"&amp;$D91&amp;"*")/COUNTIFS(Table2[Level of Review Required],"*"&amp;$AC$75&amp;"*",Table2[Date Notified (Adjusted)],"&gt;="&amp;G$26,Table2[Date Notified (Adjusted)],"&lt;"&amp;H$26,Table2[Calculated Location],"*"&amp;$D91&amp;"*")</f>
        <v>#DIV/0!</v>
      </c>
      <c r="H91" s="164" t="e">
        <f ca="1">COUNTIFS(Table2[Level of Review Required],"*"&amp;$AC$75&amp;"*",Table2[Date Notified (Adjusted)],"&gt;="&amp;H$26,Table2[Date Notified (Adjusted)],"&lt;"&amp;I$26,Table2[Date Review Started],"",Table2[Calculated Location],"*"&amp;$D91&amp;"*")/COUNTIFS(Table2[Level of Review Required],"*"&amp;$AC$75&amp;"*",Table2[Date Notified (Adjusted)],"&gt;="&amp;H$26,Table2[Date Notified (Adjusted)],"&lt;"&amp;I$26,Table2[Calculated Location],"*"&amp;$D91&amp;"*")</f>
        <v>#DIV/0!</v>
      </c>
      <c r="I91" s="164" t="e">
        <f ca="1">COUNTIFS(Table2[Level of Review Required],"*"&amp;$AC$75&amp;"*",Table2[Date Notified (Adjusted)],"&gt;="&amp;I$26,Table2[Date Notified (Adjusted)],"&lt;"&amp;J$26,Table2[Date Review Started],"",Table2[Calculated Location],"*"&amp;$D91&amp;"*")/COUNTIFS(Table2[Level of Review Required],"*"&amp;$AC$75&amp;"*",Table2[Date Notified (Adjusted)],"&gt;="&amp;I$26,Table2[Date Notified (Adjusted)],"&lt;"&amp;J$26,Table2[Calculated Location],"*"&amp;$D91&amp;"*")</f>
        <v>#DIV/0!</v>
      </c>
      <c r="J91" s="164" t="e">
        <f ca="1">COUNTIFS(Table2[Level of Review Required],"*"&amp;$AC$75&amp;"*",Table2[Date Notified (Adjusted)],"&gt;="&amp;J$26,Table2[Date Notified (Adjusted)],"&lt;"&amp;K$26,Table2[Date Review Started],"",Table2[Calculated Location],"*"&amp;$D91&amp;"*")/COUNTIFS(Table2[Level of Review Required],"*"&amp;$AC$75&amp;"*",Table2[Date Notified (Adjusted)],"&gt;="&amp;J$26,Table2[Date Notified (Adjusted)],"&lt;"&amp;K$26,Table2[Calculated Location],"*"&amp;$D91&amp;"*")</f>
        <v>#DIV/0!</v>
      </c>
      <c r="K91" s="164" t="e">
        <f ca="1">COUNTIFS(Table2[Level of Review Required],"*"&amp;$AC$75&amp;"*",Table2[Date Notified (Adjusted)],"&gt;="&amp;K$26,Table2[Date Notified (Adjusted)],"&lt;"&amp;L$26,Table2[Date Review Started],"",Table2[Calculated Location],"*"&amp;$D91&amp;"*")/COUNTIFS(Table2[Level of Review Required],"*"&amp;$AC$75&amp;"*",Table2[Date Notified (Adjusted)],"&gt;="&amp;K$26,Table2[Date Notified (Adjusted)],"&lt;"&amp;L$26,Table2[Calculated Location],"*"&amp;$D91&amp;"*")</f>
        <v>#DIV/0!</v>
      </c>
      <c r="L91" s="164" t="e">
        <f ca="1">COUNTIFS(Table2[Level of Review Required],"*"&amp;$AC$75&amp;"*",Table2[Date Notified (Adjusted)],"&gt;="&amp;L$26,Table2[Date Notified (Adjusted)],"&lt;"&amp;M$26,Table2[Date Review Started],"",Table2[Calculated Location],"*"&amp;$D91&amp;"*")/COUNTIFS(Table2[Level of Review Required],"*"&amp;$AC$75&amp;"*",Table2[Date Notified (Adjusted)],"&gt;="&amp;L$26,Table2[Date Notified (Adjusted)],"&lt;"&amp;M$26,Table2[Calculated Location],"*"&amp;$D91&amp;"*")</f>
        <v>#DIV/0!</v>
      </c>
      <c r="M91" s="164" t="e">
        <f ca="1">COUNTIFS(Table2[Level of Review Required],"*"&amp;$AC$75&amp;"*",Table2[Date Notified (Adjusted)],"&gt;="&amp;M$26,Table2[Date Notified (Adjusted)],"&lt;"&amp;N$26,Table2[Date Review Started],"",Table2[Calculated Location],"*"&amp;$D91&amp;"*")/COUNTIFS(Table2[Level of Review Required],"*"&amp;$AC$75&amp;"*",Table2[Date Notified (Adjusted)],"&gt;="&amp;M$26,Table2[Date Notified (Adjusted)],"&lt;"&amp;N$26,Table2[Calculated Location],"*"&amp;$D91&amp;"*")</f>
        <v>#DIV/0!</v>
      </c>
      <c r="N91" s="164" t="e">
        <f ca="1">COUNTIFS(Table2[Level of Review Required],"*"&amp;$AC$75&amp;"*",Table2[Date Notified (Adjusted)],"&gt;="&amp;N$26,Table2[Date Notified (Adjusted)],"&lt;"&amp;O$26,Table2[Date Review Started],"",Table2[Calculated Location],"*"&amp;$D91&amp;"*")/COUNTIFS(Table2[Level of Review Required],"*"&amp;$AC$75&amp;"*",Table2[Date Notified (Adjusted)],"&gt;="&amp;N$26,Table2[Date Notified (Adjusted)],"&lt;"&amp;O$26,Table2[Calculated Location],"*"&amp;$D91&amp;"*")</f>
        <v>#DIV/0!</v>
      </c>
      <c r="O91" s="164" t="e">
        <f ca="1">COUNTIFS(Table2[Level of Review Required],"*"&amp;$AC$75&amp;"*",Table2[Date Notified (Adjusted)],"&gt;="&amp;O$26,Table2[Date Notified (Adjusted)],"&lt;"&amp;P$26,Table2[Date Review Started],"",Table2[Calculated Location],"*"&amp;$D91&amp;"*")/COUNTIFS(Table2[Level of Review Required],"*"&amp;$AC$75&amp;"*",Table2[Date Notified (Adjusted)],"&gt;="&amp;O$26,Table2[Date Notified (Adjusted)],"&lt;"&amp;P$26,Table2[Calculated Location],"*"&amp;$D91&amp;"*")</f>
        <v>#DIV/0!</v>
      </c>
      <c r="P91" s="164" t="e">
        <f ca="1">COUNTIFS(Table2[Level of Review Required],"*"&amp;$AC$75&amp;"*",Table2[Date Notified (Adjusted)],"&gt;="&amp;P$26,Table2[Date Notified (Adjusted)],"&lt;"&amp;Q$26,Table2[Date Review Started],"",Table2[Calculated Location],"*"&amp;$D91&amp;"*")/COUNTIFS(Table2[Level of Review Required],"*"&amp;$AC$75&amp;"*",Table2[Date Notified (Adjusted)],"&gt;="&amp;P$26,Table2[Date Notified (Adjusted)],"&lt;"&amp;Q$26,Table2[Calculated Location],"*"&amp;$D91&amp;"*")</f>
        <v>#DIV/0!</v>
      </c>
      <c r="Q91" s="164" t="e">
        <f ca="1">COUNTIFS(Table2[Level of Review Required],"*"&amp;$AC$75&amp;"*",Table2[Date Notified (Adjusted)],"&gt;="&amp;Q$26,Table2[Date Notified (Adjusted)],"&lt;"&amp;R$26,Table2[Date Review Started],"",Table2[Calculated Location],"*"&amp;$D91&amp;"*")/COUNTIFS(Table2[Level of Review Required],"*"&amp;$AC$75&amp;"*",Table2[Date Notified (Adjusted)],"&gt;="&amp;Q$26,Table2[Date Notified (Adjusted)],"&lt;"&amp;R$26,Table2[Calculated Location],"*"&amp;$D91&amp;"*")</f>
        <v>#DIV/0!</v>
      </c>
      <c r="R91" s="164" t="e">
        <f ca="1">COUNTIFS(Table2[Level of Review Required],"*"&amp;$AC$75&amp;"*",Table2[Date Notified (Adjusted)],"&gt;="&amp;R$26,Table2[Date Notified (Adjusted)],"&lt;"&amp;S$26,Table2[Date Review Started],"",Table2[Calculated Location],"*"&amp;$D91&amp;"*")/COUNTIFS(Table2[Level of Review Required],"*"&amp;$AC$75&amp;"*",Table2[Date Notified (Adjusted)],"&gt;="&amp;R$26,Table2[Date Notified (Adjusted)],"&lt;"&amp;S$26,Table2[Calculated Location],"*"&amp;$D91&amp;"*")</f>
        <v>#DIV/0!</v>
      </c>
      <c r="S91" s="164" t="e">
        <f ca="1">COUNTIFS(Table2[Level of Review Required],"*"&amp;$AC$75&amp;"*",Table2[Date Notified (Adjusted)],"&gt;="&amp;S$26,Table2[Date Notified (Adjusted)],"&lt;"&amp;T$26,Table2[Date Review Started],"",Table2[Calculated Location],"*"&amp;$D91&amp;"*")/COUNTIFS(Table2[Level of Review Required],"*"&amp;$AC$75&amp;"*",Table2[Date Notified (Adjusted)],"&gt;="&amp;S$26,Table2[Date Notified (Adjusted)],"&lt;"&amp;T$26,Table2[Calculated Location],"*"&amp;$D91&amp;"*")</f>
        <v>#DIV/0!</v>
      </c>
      <c r="T91" s="164" t="e">
        <f ca="1">COUNTIFS(Table2[Level of Review Required],"*"&amp;$AC$75&amp;"*",Table2[Date Notified (Adjusted)],"&gt;="&amp;T$26,Table2[Date Notified (Adjusted)],"&lt;"&amp;U$26,Table2[Date Review Started],"",Table2[Calculated Location],"*"&amp;$D91&amp;"*")/COUNTIFS(Table2[Level of Review Required],"*"&amp;$AC$75&amp;"*",Table2[Date Notified (Adjusted)],"&gt;="&amp;T$26,Table2[Date Notified (Adjusted)],"&lt;"&amp;U$26,Table2[Calculated Location],"*"&amp;$D91&amp;"*")</f>
        <v>#DIV/0!</v>
      </c>
      <c r="U91" s="161"/>
      <c r="V91" s="161"/>
      <c r="W91" s="228">
        <f ca="1">COUNTIFS(Table2[Level of Review Required],"*"&amp;$AC$75&amp;"*",Table2[Date Notified (Adjusted)],"&gt;="&amp;E$26,Table2[Date Notified (Adjusted)],"&lt;"&amp;U$26,Table2[Calculated Location],"*"&amp;$D91&amp;"*",Table2[Date Review Started],"")</f>
        <v>0</v>
      </c>
      <c r="X91" s="229" t="e">
        <f t="shared" ca="1" si="14"/>
        <v>#DIV/0!</v>
      </c>
      <c r="Y91" s="237">
        <f ca="1">COUNTIFS(Table2[Level of Review Required],"*"&amp;$AC$75&amp;"*",Table2[Date Notified (Adjusted)],"&gt;="&amp;E$26,Table2[Date Notified (Adjusted)],"&lt;"&amp;U$26,Table2[Calculated Location],"*"&amp;$D91&amp;"*")</f>
        <v>0</v>
      </c>
    </row>
    <row r="92" spans="2:25" x14ac:dyDescent="0.25">
      <c r="B92" s="222" t="s">
        <v>113</v>
      </c>
      <c r="C92" s="161"/>
      <c r="D92" s="162" t="s">
        <v>132</v>
      </c>
      <c r="E92" s="163" t="e">
        <f ca="1">COUNTIFS(Table2[Level of Review Required],"*"&amp;$AC$75&amp;"*",Table2[Date Notified (Adjusted)],"&gt;="&amp;E$26,Table2[Date Notified (Adjusted)],"&lt;"&amp;F$26,Table2[Date Review Started],"",Table2[Calculated Location],"*"&amp;$D92&amp;"*")/COUNTIFS(Table2[Level of Review Required],"*"&amp;$AC$75&amp;"*",Table2[Date Notified (Adjusted)],"&gt;="&amp;E$26,Table2[Date Notified (Adjusted)],"&lt;"&amp;F$26,Table2[Calculated Location],"*"&amp;$D92&amp;"*")</f>
        <v>#DIV/0!</v>
      </c>
      <c r="F92" s="164" t="e">
        <f ca="1">COUNTIFS(Table2[Level of Review Required],"*"&amp;$AC$75&amp;"*",Table2[Date Notified (Adjusted)],"&gt;="&amp;F$26,Table2[Date Notified (Adjusted)],"&lt;"&amp;G$26,Table2[Date Review Started],"",Table2[Calculated Location],"*"&amp;$D92&amp;"*")/COUNTIFS(Table2[Level of Review Required],"*"&amp;$AC$75&amp;"*",Table2[Date Notified (Adjusted)],"&gt;="&amp;F$26,Table2[Date Notified (Adjusted)],"&lt;"&amp;G$26,Table2[Calculated Location],"*"&amp;$D92&amp;"*")</f>
        <v>#DIV/0!</v>
      </c>
      <c r="G92" s="164" t="e">
        <f ca="1">COUNTIFS(Table2[Level of Review Required],"*"&amp;$AC$75&amp;"*",Table2[Date Notified (Adjusted)],"&gt;="&amp;G$26,Table2[Date Notified (Adjusted)],"&lt;"&amp;H$26,Table2[Date Review Started],"",Table2[Calculated Location],"*"&amp;$D92&amp;"*")/COUNTIFS(Table2[Level of Review Required],"*"&amp;$AC$75&amp;"*",Table2[Date Notified (Adjusted)],"&gt;="&amp;G$26,Table2[Date Notified (Adjusted)],"&lt;"&amp;H$26,Table2[Calculated Location],"*"&amp;$D92&amp;"*")</f>
        <v>#DIV/0!</v>
      </c>
      <c r="H92" s="164" t="e">
        <f ca="1">COUNTIFS(Table2[Level of Review Required],"*"&amp;$AC$75&amp;"*",Table2[Date Notified (Adjusted)],"&gt;="&amp;H$26,Table2[Date Notified (Adjusted)],"&lt;"&amp;I$26,Table2[Date Review Started],"",Table2[Calculated Location],"*"&amp;$D92&amp;"*")/COUNTIFS(Table2[Level of Review Required],"*"&amp;$AC$75&amp;"*",Table2[Date Notified (Adjusted)],"&gt;="&amp;H$26,Table2[Date Notified (Adjusted)],"&lt;"&amp;I$26,Table2[Calculated Location],"*"&amp;$D92&amp;"*")</f>
        <v>#DIV/0!</v>
      </c>
      <c r="I92" s="164" t="e">
        <f ca="1">COUNTIFS(Table2[Level of Review Required],"*"&amp;$AC$75&amp;"*",Table2[Date Notified (Adjusted)],"&gt;="&amp;I$26,Table2[Date Notified (Adjusted)],"&lt;"&amp;J$26,Table2[Date Review Started],"",Table2[Calculated Location],"*"&amp;$D92&amp;"*")/COUNTIFS(Table2[Level of Review Required],"*"&amp;$AC$75&amp;"*",Table2[Date Notified (Adjusted)],"&gt;="&amp;I$26,Table2[Date Notified (Adjusted)],"&lt;"&amp;J$26,Table2[Calculated Location],"*"&amp;$D92&amp;"*")</f>
        <v>#DIV/0!</v>
      </c>
      <c r="J92" s="164" t="e">
        <f ca="1">COUNTIFS(Table2[Level of Review Required],"*"&amp;$AC$75&amp;"*",Table2[Date Notified (Adjusted)],"&gt;="&amp;J$26,Table2[Date Notified (Adjusted)],"&lt;"&amp;K$26,Table2[Date Review Started],"",Table2[Calculated Location],"*"&amp;$D92&amp;"*")/COUNTIFS(Table2[Level of Review Required],"*"&amp;$AC$75&amp;"*",Table2[Date Notified (Adjusted)],"&gt;="&amp;J$26,Table2[Date Notified (Adjusted)],"&lt;"&amp;K$26,Table2[Calculated Location],"*"&amp;$D92&amp;"*")</f>
        <v>#DIV/0!</v>
      </c>
      <c r="K92" s="164" t="e">
        <f ca="1">COUNTIFS(Table2[Level of Review Required],"*"&amp;$AC$75&amp;"*",Table2[Date Notified (Adjusted)],"&gt;="&amp;K$26,Table2[Date Notified (Adjusted)],"&lt;"&amp;L$26,Table2[Date Review Started],"",Table2[Calculated Location],"*"&amp;$D92&amp;"*")/COUNTIFS(Table2[Level of Review Required],"*"&amp;$AC$75&amp;"*",Table2[Date Notified (Adjusted)],"&gt;="&amp;K$26,Table2[Date Notified (Adjusted)],"&lt;"&amp;L$26,Table2[Calculated Location],"*"&amp;$D92&amp;"*")</f>
        <v>#DIV/0!</v>
      </c>
      <c r="L92" s="164" t="e">
        <f ca="1">COUNTIFS(Table2[Level of Review Required],"*"&amp;$AC$75&amp;"*",Table2[Date Notified (Adjusted)],"&gt;="&amp;L$26,Table2[Date Notified (Adjusted)],"&lt;"&amp;M$26,Table2[Date Review Started],"",Table2[Calculated Location],"*"&amp;$D92&amp;"*")/COUNTIFS(Table2[Level of Review Required],"*"&amp;$AC$75&amp;"*",Table2[Date Notified (Adjusted)],"&gt;="&amp;L$26,Table2[Date Notified (Adjusted)],"&lt;"&amp;M$26,Table2[Calculated Location],"*"&amp;$D92&amp;"*")</f>
        <v>#DIV/0!</v>
      </c>
      <c r="M92" s="164" t="e">
        <f ca="1">COUNTIFS(Table2[Level of Review Required],"*"&amp;$AC$75&amp;"*",Table2[Date Notified (Adjusted)],"&gt;="&amp;M$26,Table2[Date Notified (Adjusted)],"&lt;"&amp;N$26,Table2[Date Review Started],"",Table2[Calculated Location],"*"&amp;$D92&amp;"*")/COUNTIFS(Table2[Level of Review Required],"*"&amp;$AC$75&amp;"*",Table2[Date Notified (Adjusted)],"&gt;="&amp;M$26,Table2[Date Notified (Adjusted)],"&lt;"&amp;N$26,Table2[Calculated Location],"*"&amp;$D92&amp;"*")</f>
        <v>#DIV/0!</v>
      </c>
      <c r="N92" s="164" t="e">
        <f ca="1">COUNTIFS(Table2[Level of Review Required],"*"&amp;$AC$75&amp;"*",Table2[Date Notified (Adjusted)],"&gt;="&amp;N$26,Table2[Date Notified (Adjusted)],"&lt;"&amp;O$26,Table2[Date Review Started],"",Table2[Calculated Location],"*"&amp;$D92&amp;"*")/COUNTIFS(Table2[Level of Review Required],"*"&amp;$AC$75&amp;"*",Table2[Date Notified (Adjusted)],"&gt;="&amp;N$26,Table2[Date Notified (Adjusted)],"&lt;"&amp;O$26,Table2[Calculated Location],"*"&amp;$D92&amp;"*")</f>
        <v>#DIV/0!</v>
      </c>
      <c r="O92" s="164" t="e">
        <f ca="1">COUNTIFS(Table2[Level of Review Required],"*"&amp;$AC$75&amp;"*",Table2[Date Notified (Adjusted)],"&gt;="&amp;O$26,Table2[Date Notified (Adjusted)],"&lt;"&amp;P$26,Table2[Date Review Started],"",Table2[Calculated Location],"*"&amp;$D92&amp;"*")/COUNTIFS(Table2[Level of Review Required],"*"&amp;$AC$75&amp;"*",Table2[Date Notified (Adjusted)],"&gt;="&amp;O$26,Table2[Date Notified (Adjusted)],"&lt;"&amp;P$26,Table2[Calculated Location],"*"&amp;$D92&amp;"*")</f>
        <v>#DIV/0!</v>
      </c>
      <c r="P92" s="164" t="e">
        <f ca="1">COUNTIFS(Table2[Level of Review Required],"*"&amp;$AC$75&amp;"*",Table2[Date Notified (Adjusted)],"&gt;="&amp;P$26,Table2[Date Notified (Adjusted)],"&lt;"&amp;Q$26,Table2[Date Review Started],"",Table2[Calculated Location],"*"&amp;$D92&amp;"*")/COUNTIFS(Table2[Level of Review Required],"*"&amp;$AC$75&amp;"*",Table2[Date Notified (Adjusted)],"&gt;="&amp;P$26,Table2[Date Notified (Adjusted)],"&lt;"&amp;Q$26,Table2[Calculated Location],"*"&amp;$D92&amp;"*")</f>
        <v>#DIV/0!</v>
      </c>
      <c r="Q92" s="164" t="e">
        <f ca="1">COUNTIFS(Table2[Level of Review Required],"*"&amp;$AC$75&amp;"*",Table2[Date Notified (Adjusted)],"&gt;="&amp;Q$26,Table2[Date Notified (Adjusted)],"&lt;"&amp;R$26,Table2[Date Review Started],"",Table2[Calculated Location],"*"&amp;$D92&amp;"*")/COUNTIFS(Table2[Level of Review Required],"*"&amp;$AC$75&amp;"*",Table2[Date Notified (Adjusted)],"&gt;="&amp;Q$26,Table2[Date Notified (Adjusted)],"&lt;"&amp;R$26,Table2[Calculated Location],"*"&amp;$D92&amp;"*")</f>
        <v>#DIV/0!</v>
      </c>
      <c r="R92" s="164" t="e">
        <f ca="1">COUNTIFS(Table2[Level of Review Required],"*"&amp;$AC$75&amp;"*",Table2[Date Notified (Adjusted)],"&gt;="&amp;R$26,Table2[Date Notified (Adjusted)],"&lt;"&amp;S$26,Table2[Date Review Started],"",Table2[Calculated Location],"*"&amp;$D92&amp;"*")/COUNTIFS(Table2[Level of Review Required],"*"&amp;$AC$75&amp;"*",Table2[Date Notified (Adjusted)],"&gt;="&amp;R$26,Table2[Date Notified (Adjusted)],"&lt;"&amp;S$26,Table2[Calculated Location],"*"&amp;$D92&amp;"*")</f>
        <v>#DIV/0!</v>
      </c>
      <c r="S92" s="164" t="e">
        <f ca="1">COUNTIFS(Table2[Level of Review Required],"*"&amp;$AC$75&amp;"*",Table2[Date Notified (Adjusted)],"&gt;="&amp;S$26,Table2[Date Notified (Adjusted)],"&lt;"&amp;T$26,Table2[Date Review Started],"",Table2[Calculated Location],"*"&amp;$D92&amp;"*")/COUNTIFS(Table2[Level of Review Required],"*"&amp;$AC$75&amp;"*",Table2[Date Notified (Adjusted)],"&gt;="&amp;S$26,Table2[Date Notified (Adjusted)],"&lt;"&amp;T$26,Table2[Calculated Location],"*"&amp;$D92&amp;"*")</f>
        <v>#DIV/0!</v>
      </c>
      <c r="T92" s="164" t="e">
        <f ca="1">COUNTIFS(Table2[Level of Review Required],"*"&amp;$AC$75&amp;"*",Table2[Date Notified (Adjusted)],"&gt;="&amp;T$26,Table2[Date Notified (Adjusted)],"&lt;"&amp;U$26,Table2[Date Review Started],"",Table2[Calculated Location],"*"&amp;$D92&amp;"*")/COUNTIFS(Table2[Level of Review Required],"*"&amp;$AC$75&amp;"*",Table2[Date Notified (Adjusted)],"&gt;="&amp;T$26,Table2[Date Notified (Adjusted)],"&lt;"&amp;U$26,Table2[Calculated Location],"*"&amp;$D92&amp;"*")</f>
        <v>#DIV/0!</v>
      </c>
      <c r="U92" s="161"/>
      <c r="V92" s="161"/>
      <c r="W92" s="228">
        <f ca="1">COUNTIFS(Table2[Level of Review Required],"*"&amp;$AC$75&amp;"*",Table2[Date Notified (Adjusted)],"&gt;="&amp;E$26,Table2[Date Notified (Adjusted)],"&lt;"&amp;U$26,Table2[Calculated Location],"*"&amp;$D92&amp;"*",Table2[Date Review Started],"")</f>
        <v>0</v>
      </c>
      <c r="X92" s="229" t="e">
        <f t="shared" ca="1" si="14"/>
        <v>#DIV/0!</v>
      </c>
      <c r="Y92" s="237">
        <f ca="1">COUNTIFS(Table2[Level of Review Required],"*"&amp;$AC$75&amp;"*",Table2[Date Notified (Adjusted)],"&gt;="&amp;E$26,Table2[Date Notified (Adjusted)],"&lt;"&amp;U$26,Table2[Calculated Location],"*"&amp;$D92&amp;"*")</f>
        <v>0</v>
      </c>
    </row>
    <row r="93" spans="2:25" x14ac:dyDescent="0.25">
      <c r="B93" s="224" t="s">
        <v>80</v>
      </c>
      <c r="C93" s="166"/>
      <c r="D93" s="171" t="s">
        <v>45</v>
      </c>
      <c r="E93" s="168" t="e">
        <f ca="1">COUNTIFS(Table2[Level of Review Required],"*"&amp;$AC$75&amp;"*",Table2[Date Notified (Adjusted)],"&gt;="&amp;E$26,Table2[Date Notified (Adjusted)],"&lt;"&amp;F$26,Table2[Date Review Started],"",Table2[Calculated Location],"*"&amp;$D93&amp;"*")/COUNTIFS(Table2[Level of Review Required],"*"&amp;$AC$75&amp;"*",Table2[Date Notified (Adjusted)],"&gt;="&amp;E$26,Table2[Date Notified (Adjusted)],"&lt;"&amp;F$26,Table2[Calculated Location],"*"&amp;$D93&amp;"*")</f>
        <v>#DIV/0!</v>
      </c>
      <c r="F93" s="169" t="e">
        <f ca="1">COUNTIFS(Table2[Level of Review Required],"*"&amp;$AC$75&amp;"*",Table2[Date Notified (Adjusted)],"&gt;="&amp;F$26,Table2[Date Notified (Adjusted)],"&lt;"&amp;G$26,Table2[Date Review Started],"",Table2[Calculated Location],"*"&amp;$D93&amp;"*")/COUNTIFS(Table2[Level of Review Required],"*"&amp;$AC$75&amp;"*",Table2[Date Notified (Adjusted)],"&gt;="&amp;F$26,Table2[Date Notified (Adjusted)],"&lt;"&amp;G$26,Table2[Calculated Location],"*"&amp;$D93&amp;"*")</f>
        <v>#DIV/0!</v>
      </c>
      <c r="G93" s="169" t="e">
        <f ca="1">COUNTIFS(Table2[Level of Review Required],"*"&amp;$AC$75&amp;"*",Table2[Date Notified (Adjusted)],"&gt;="&amp;G$26,Table2[Date Notified (Adjusted)],"&lt;"&amp;H$26,Table2[Date Review Started],"",Table2[Calculated Location],"*"&amp;$D93&amp;"*")/COUNTIFS(Table2[Level of Review Required],"*"&amp;$AC$75&amp;"*",Table2[Date Notified (Adjusted)],"&gt;="&amp;G$26,Table2[Date Notified (Adjusted)],"&lt;"&amp;H$26,Table2[Calculated Location],"*"&amp;$D93&amp;"*")</f>
        <v>#DIV/0!</v>
      </c>
      <c r="H93" s="169" t="e">
        <f ca="1">COUNTIFS(Table2[Level of Review Required],"*"&amp;$AC$75&amp;"*",Table2[Date Notified (Adjusted)],"&gt;="&amp;H$26,Table2[Date Notified (Adjusted)],"&lt;"&amp;I$26,Table2[Date Review Started],"",Table2[Calculated Location],"*"&amp;$D93&amp;"*")/COUNTIFS(Table2[Level of Review Required],"*"&amp;$AC$75&amp;"*",Table2[Date Notified (Adjusted)],"&gt;="&amp;H$26,Table2[Date Notified (Adjusted)],"&lt;"&amp;I$26,Table2[Calculated Location],"*"&amp;$D93&amp;"*")</f>
        <v>#DIV/0!</v>
      </c>
      <c r="I93" s="169" t="e">
        <f ca="1">COUNTIFS(Table2[Level of Review Required],"*"&amp;$AC$75&amp;"*",Table2[Date Notified (Adjusted)],"&gt;="&amp;I$26,Table2[Date Notified (Adjusted)],"&lt;"&amp;J$26,Table2[Date Review Started],"",Table2[Calculated Location],"*"&amp;$D93&amp;"*")/COUNTIFS(Table2[Level of Review Required],"*"&amp;$AC$75&amp;"*",Table2[Date Notified (Adjusted)],"&gt;="&amp;I$26,Table2[Date Notified (Adjusted)],"&lt;"&amp;J$26,Table2[Calculated Location],"*"&amp;$D93&amp;"*")</f>
        <v>#DIV/0!</v>
      </c>
      <c r="J93" s="169" t="e">
        <f ca="1">COUNTIFS(Table2[Level of Review Required],"*"&amp;$AC$75&amp;"*",Table2[Date Notified (Adjusted)],"&gt;="&amp;J$26,Table2[Date Notified (Adjusted)],"&lt;"&amp;K$26,Table2[Date Review Started],"",Table2[Calculated Location],"*"&amp;$D93&amp;"*")/COUNTIFS(Table2[Level of Review Required],"*"&amp;$AC$75&amp;"*",Table2[Date Notified (Adjusted)],"&gt;="&amp;J$26,Table2[Date Notified (Adjusted)],"&lt;"&amp;K$26,Table2[Calculated Location],"*"&amp;$D93&amp;"*")</f>
        <v>#DIV/0!</v>
      </c>
      <c r="K93" s="169" t="e">
        <f ca="1">COUNTIFS(Table2[Level of Review Required],"*"&amp;$AC$75&amp;"*",Table2[Date Notified (Adjusted)],"&gt;="&amp;K$26,Table2[Date Notified (Adjusted)],"&lt;"&amp;L$26,Table2[Date Review Started],"",Table2[Calculated Location],"*"&amp;$D93&amp;"*")/COUNTIFS(Table2[Level of Review Required],"*"&amp;$AC$75&amp;"*",Table2[Date Notified (Adjusted)],"&gt;="&amp;K$26,Table2[Date Notified (Adjusted)],"&lt;"&amp;L$26,Table2[Calculated Location],"*"&amp;$D93&amp;"*")</f>
        <v>#DIV/0!</v>
      </c>
      <c r="L93" s="169" t="e">
        <f ca="1">COUNTIFS(Table2[Level of Review Required],"*"&amp;$AC$75&amp;"*",Table2[Date Notified (Adjusted)],"&gt;="&amp;L$26,Table2[Date Notified (Adjusted)],"&lt;"&amp;M$26,Table2[Date Review Started],"",Table2[Calculated Location],"*"&amp;$D93&amp;"*")/COUNTIFS(Table2[Level of Review Required],"*"&amp;$AC$75&amp;"*",Table2[Date Notified (Adjusted)],"&gt;="&amp;L$26,Table2[Date Notified (Adjusted)],"&lt;"&amp;M$26,Table2[Calculated Location],"*"&amp;$D93&amp;"*")</f>
        <v>#DIV/0!</v>
      </c>
      <c r="M93" s="169" t="e">
        <f ca="1">COUNTIFS(Table2[Level of Review Required],"*"&amp;$AC$75&amp;"*",Table2[Date Notified (Adjusted)],"&gt;="&amp;M$26,Table2[Date Notified (Adjusted)],"&lt;"&amp;N$26,Table2[Date Review Started],"",Table2[Calculated Location],"*"&amp;$D93&amp;"*")/COUNTIFS(Table2[Level of Review Required],"*"&amp;$AC$75&amp;"*",Table2[Date Notified (Adjusted)],"&gt;="&amp;M$26,Table2[Date Notified (Adjusted)],"&lt;"&amp;N$26,Table2[Calculated Location],"*"&amp;$D93&amp;"*")</f>
        <v>#DIV/0!</v>
      </c>
      <c r="N93" s="169" t="e">
        <f ca="1">COUNTIFS(Table2[Level of Review Required],"*"&amp;$AC$75&amp;"*",Table2[Date Notified (Adjusted)],"&gt;="&amp;N$26,Table2[Date Notified (Adjusted)],"&lt;"&amp;O$26,Table2[Date Review Started],"",Table2[Calculated Location],"*"&amp;$D93&amp;"*")/COUNTIFS(Table2[Level of Review Required],"*"&amp;$AC$75&amp;"*",Table2[Date Notified (Adjusted)],"&gt;="&amp;N$26,Table2[Date Notified (Adjusted)],"&lt;"&amp;O$26,Table2[Calculated Location],"*"&amp;$D93&amp;"*")</f>
        <v>#DIV/0!</v>
      </c>
      <c r="O93" s="169" t="e">
        <f ca="1">COUNTIFS(Table2[Level of Review Required],"*"&amp;$AC$75&amp;"*",Table2[Date Notified (Adjusted)],"&gt;="&amp;O$26,Table2[Date Notified (Adjusted)],"&lt;"&amp;P$26,Table2[Date Review Started],"",Table2[Calculated Location],"*"&amp;$D93&amp;"*")/COUNTIFS(Table2[Level of Review Required],"*"&amp;$AC$75&amp;"*",Table2[Date Notified (Adjusted)],"&gt;="&amp;O$26,Table2[Date Notified (Adjusted)],"&lt;"&amp;P$26,Table2[Calculated Location],"*"&amp;$D93&amp;"*")</f>
        <v>#DIV/0!</v>
      </c>
      <c r="P93" s="169" t="e">
        <f ca="1">COUNTIFS(Table2[Level of Review Required],"*"&amp;$AC$75&amp;"*",Table2[Date Notified (Adjusted)],"&gt;="&amp;P$26,Table2[Date Notified (Adjusted)],"&lt;"&amp;Q$26,Table2[Date Review Started],"",Table2[Calculated Location],"*"&amp;$D93&amp;"*")/COUNTIFS(Table2[Level of Review Required],"*"&amp;$AC$75&amp;"*",Table2[Date Notified (Adjusted)],"&gt;="&amp;P$26,Table2[Date Notified (Adjusted)],"&lt;"&amp;Q$26,Table2[Calculated Location],"*"&amp;$D93&amp;"*")</f>
        <v>#DIV/0!</v>
      </c>
      <c r="Q93" s="169" t="e">
        <f ca="1">COUNTIFS(Table2[Level of Review Required],"*"&amp;$AC$75&amp;"*",Table2[Date Notified (Adjusted)],"&gt;="&amp;Q$26,Table2[Date Notified (Adjusted)],"&lt;"&amp;R$26,Table2[Date Review Started],"",Table2[Calculated Location],"*"&amp;$D93&amp;"*")/COUNTIFS(Table2[Level of Review Required],"*"&amp;$AC$75&amp;"*",Table2[Date Notified (Adjusted)],"&gt;="&amp;Q$26,Table2[Date Notified (Adjusted)],"&lt;"&amp;R$26,Table2[Calculated Location],"*"&amp;$D93&amp;"*")</f>
        <v>#DIV/0!</v>
      </c>
      <c r="R93" s="169" t="e">
        <f ca="1">COUNTIFS(Table2[Level of Review Required],"*"&amp;$AC$75&amp;"*",Table2[Date Notified (Adjusted)],"&gt;="&amp;R$26,Table2[Date Notified (Adjusted)],"&lt;"&amp;S$26,Table2[Date Review Started],"",Table2[Calculated Location],"*"&amp;$D93&amp;"*")/COUNTIFS(Table2[Level of Review Required],"*"&amp;$AC$75&amp;"*",Table2[Date Notified (Adjusted)],"&gt;="&amp;R$26,Table2[Date Notified (Adjusted)],"&lt;"&amp;S$26,Table2[Calculated Location],"*"&amp;$D93&amp;"*")</f>
        <v>#DIV/0!</v>
      </c>
      <c r="S93" s="169" t="e">
        <f ca="1">COUNTIFS(Table2[Level of Review Required],"*"&amp;$AC$75&amp;"*",Table2[Date Notified (Adjusted)],"&gt;="&amp;S$26,Table2[Date Notified (Adjusted)],"&lt;"&amp;T$26,Table2[Date Review Started],"",Table2[Calculated Location],"*"&amp;$D93&amp;"*")/COUNTIFS(Table2[Level of Review Required],"*"&amp;$AC$75&amp;"*",Table2[Date Notified (Adjusted)],"&gt;="&amp;S$26,Table2[Date Notified (Adjusted)],"&lt;"&amp;T$26,Table2[Calculated Location],"*"&amp;$D93&amp;"*")</f>
        <v>#DIV/0!</v>
      </c>
      <c r="T93" s="169" t="e">
        <f ca="1">COUNTIFS(Table2[Level of Review Required],"*"&amp;$AC$75&amp;"*",Table2[Date Notified (Adjusted)],"&gt;="&amp;T$26,Table2[Date Notified (Adjusted)],"&lt;"&amp;U$26,Table2[Date Review Started],"",Table2[Calculated Location],"*"&amp;$D93&amp;"*")/COUNTIFS(Table2[Level of Review Required],"*"&amp;$AC$75&amp;"*",Table2[Date Notified (Adjusted)],"&gt;="&amp;T$26,Table2[Date Notified (Adjusted)],"&lt;"&amp;U$26,Table2[Calculated Location],"*"&amp;$D93&amp;"*")</f>
        <v>#DIV/0!</v>
      </c>
      <c r="U93" s="166"/>
      <c r="V93" s="166"/>
      <c r="W93" s="230">
        <f ca="1">COUNTIFS(Table2[Level of Review Required],"*"&amp;$AC$75&amp;"*",Table2[Date Notified (Adjusted)],"&gt;="&amp;E$26,Table2[Date Notified (Adjusted)],"&lt;"&amp;U$26,Table2[Calculated Location],"*"&amp;$D93&amp;"*",Table2[Date Review Started],"")</f>
        <v>0</v>
      </c>
      <c r="X93" s="231" t="e">
        <f t="shared" ca="1" si="14"/>
        <v>#DIV/0!</v>
      </c>
      <c r="Y93" s="238">
        <f ca="1">COUNTIFS(Table2[Level of Review Required],"*"&amp;$AC$75&amp;"*",Table2[Date Notified (Adjusted)],"&gt;="&amp;E$26,Table2[Date Notified (Adjusted)],"&lt;"&amp;U$26,Table2[Calculated Location],"*"&amp;$D93&amp;"*")</f>
        <v>0</v>
      </c>
    </row>
    <row r="94" spans="2:25" x14ac:dyDescent="0.25">
      <c r="B94" s="213" t="s">
        <v>153</v>
      </c>
      <c r="C94" s="13"/>
      <c r="D94" s="13"/>
      <c r="E94" s="174"/>
      <c r="F94" s="174"/>
      <c r="G94" s="174"/>
      <c r="H94" s="174"/>
      <c r="I94" s="174"/>
      <c r="J94" s="174"/>
      <c r="K94" s="174"/>
      <c r="L94" s="174"/>
      <c r="M94" s="174"/>
      <c r="N94" s="174"/>
      <c r="O94" s="174"/>
      <c r="P94" s="174"/>
      <c r="Q94" s="174"/>
      <c r="R94" s="174"/>
      <c r="S94" s="174"/>
      <c r="T94" s="174"/>
      <c r="U94" s="174"/>
      <c r="V94" s="174"/>
      <c r="W94" s="174">
        <f ca="1">SUM(W84:W93)</f>
        <v>0</v>
      </c>
      <c r="X94" s="173" t="e">
        <f ca="1">W94/Y94</f>
        <v>#DIV/0!</v>
      </c>
      <c r="Y94" s="212">
        <f ca="1">SUM(Y84:Y93)</f>
        <v>0</v>
      </c>
    </row>
    <row r="95" spans="2:25" x14ac:dyDescent="0.25">
      <c r="B95" s="214"/>
      <c r="C95" s="215"/>
      <c r="D95" s="215"/>
      <c r="E95" s="216"/>
      <c r="F95" s="215"/>
      <c r="G95" s="215"/>
      <c r="H95" s="215"/>
      <c r="I95" s="215"/>
      <c r="J95" s="215"/>
      <c r="K95" s="215"/>
      <c r="L95" s="215"/>
      <c r="M95" s="215"/>
      <c r="N95" s="215"/>
      <c r="O95" s="215"/>
      <c r="P95" s="215"/>
      <c r="Q95" s="215"/>
      <c r="R95" s="215"/>
      <c r="S95" s="215"/>
      <c r="T95" s="215"/>
      <c r="U95" s="215"/>
      <c r="V95" s="215"/>
      <c r="W95" s="217">
        <f ca="1">SUM(W75:W82)+SUM(W84:W93)</f>
        <v>0</v>
      </c>
      <c r="X95" s="218" t="e">
        <f ca="1">W95/Y95</f>
        <v>#DIV/0!</v>
      </c>
      <c r="Y95" s="219">
        <f ca="1">SUM(Y75:Y82)+SUM(Y84:Y93)</f>
        <v>0</v>
      </c>
    </row>
  </sheetData>
  <mergeCells count="4">
    <mergeCell ref="E1:X1"/>
    <mergeCell ref="E25:X25"/>
    <mergeCell ref="E49:X49"/>
    <mergeCell ref="E73:X73"/>
  </mergeCells>
  <conditionalFormatting sqref="E23:T23">
    <cfRule type="colorScale" priority="24">
      <colorScale>
        <cfvo type="min"/>
        <cfvo type="max"/>
        <color rgb="FFFFEF9C"/>
        <color rgb="FF63BE7B"/>
      </colorScale>
    </cfRule>
  </conditionalFormatting>
  <conditionalFormatting sqref="E3:T21">
    <cfRule type="cellIs" dxfId="75" priority="23" operator="equal">
      <formula>0</formula>
    </cfRule>
  </conditionalFormatting>
  <conditionalFormatting sqref="E3:T21">
    <cfRule type="colorScale" priority="21">
      <colorScale>
        <cfvo type="num" val="0"/>
        <cfvo type="percentile" val="50"/>
        <cfvo type="num" val="1"/>
        <color rgb="FF63BE7B"/>
        <color rgb="FFFFEB84"/>
        <color rgb="FFF8696B"/>
      </colorScale>
    </cfRule>
    <cfRule type="containsErrors" dxfId="74" priority="22">
      <formula>ISERROR(E3)</formula>
    </cfRule>
  </conditionalFormatting>
  <conditionalFormatting sqref="X3:X10 X12:X21">
    <cfRule type="containsErrors" dxfId="73" priority="19">
      <formula>ISERROR(X3)</formula>
    </cfRule>
    <cfRule type="colorScale" priority="20">
      <colorScale>
        <cfvo type="num" val="0"/>
        <cfvo type="percentile" val="50"/>
        <cfvo type="num" val="1"/>
        <color rgb="FF63BE7B"/>
        <color rgb="FFFFEB84"/>
        <color rgb="FFF8696B"/>
      </colorScale>
    </cfRule>
  </conditionalFormatting>
  <conditionalFormatting sqref="E47:T47">
    <cfRule type="colorScale" priority="18">
      <colorScale>
        <cfvo type="min"/>
        <cfvo type="max"/>
        <color rgb="FFFFEF9C"/>
        <color rgb="FF63BE7B"/>
      </colorScale>
    </cfRule>
  </conditionalFormatting>
  <conditionalFormatting sqref="E27:T45">
    <cfRule type="cellIs" dxfId="72" priority="17" operator="equal">
      <formula>0</formula>
    </cfRule>
  </conditionalFormatting>
  <conditionalFormatting sqref="E27:T45">
    <cfRule type="colorScale" priority="15">
      <colorScale>
        <cfvo type="num" val="0"/>
        <cfvo type="percentile" val="50"/>
        <cfvo type="num" val="1"/>
        <color rgb="FF63BE7B"/>
        <color rgb="FFFFEB84"/>
        <color rgb="FFF8696B"/>
      </colorScale>
    </cfRule>
    <cfRule type="containsErrors" dxfId="71" priority="16">
      <formula>ISERROR(E27)</formula>
    </cfRule>
  </conditionalFormatting>
  <conditionalFormatting sqref="X27:X34 X36:X45">
    <cfRule type="containsErrors" dxfId="70" priority="13">
      <formula>ISERROR(X27)</formula>
    </cfRule>
    <cfRule type="colorScale" priority="14">
      <colorScale>
        <cfvo type="num" val="0"/>
        <cfvo type="percentile" val="50"/>
        <cfvo type="num" val="1"/>
        <color rgb="FF63BE7B"/>
        <color rgb="FFFFEB84"/>
        <color rgb="FFF8696B"/>
      </colorScale>
    </cfRule>
  </conditionalFormatting>
  <conditionalFormatting sqref="E71:T71">
    <cfRule type="colorScale" priority="12">
      <colorScale>
        <cfvo type="min"/>
        <cfvo type="max"/>
        <color rgb="FFFFEF9C"/>
        <color rgb="FF63BE7B"/>
      </colorScale>
    </cfRule>
  </conditionalFormatting>
  <conditionalFormatting sqref="E51:T69">
    <cfRule type="cellIs" dxfId="69" priority="11" operator="equal">
      <formula>0</formula>
    </cfRule>
  </conditionalFormatting>
  <conditionalFormatting sqref="E51:T69">
    <cfRule type="colorScale" priority="9">
      <colorScale>
        <cfvo type="num" val="0"/>
        <cfvo type="percentile" val="50"/>
        <cfvo type="num" val="1"/>
        <color rgb="FF63BE7B"/>
        <color rgb="FFFFEB84"/>
        <color rgb="FFF8696B"/>
      </colorScale>
    </cfRule>
    <cfRule type="containsErrors" dxfId="68" priority="10">
      <formula>ISERROR(E51)</formula>
    </cfRule>
  </conditionalFormatting>
  <conditionalFormatting sqref="X51:X58 X60:X69">
    <cfRule type="containsErrors" dxfId="67" priority="7">
      <formula>ISERROR(X51)</formula>
    </cfRule>
    <cfRule type="colorScale" priority="8">
      <colorScale>
        <cfvo type="num" val="0"/>
        <cfvo type="percentile" val="50"/>
        <cfvo type="num" val="1"/>
        <color rgb="FF63BE7B"/>
        <color rgb="FFFFEB84"/>
        <color rgb="FFF8696B"/>
      </colorScale>
    </cfRule>
  </conditionalFormatting>
  <conditionalFormatting sqref="E95:T95">
    <cfRule type="colorScale" priority="6">
      <colorScale>
        <cfvo type="min"/>
        <cfvo type="max"/>
        <color rgb="FFFFEF9C"/>
        <color rgb="FF63BE7B"/>
      </colorScale>
    </cfRule>
  </conditionalFormatting>
  <conditionalFormatting sqref="E75:T93">
    <cfRule type="cellIs" dxfId="66" priority="5" operator="equal">
      <formula>0</formula>
    </cfRule>
  </conditionalFormatting>
  <conditionalFormatting sqref="E75:T93">
    <cfRule type="colorScale" priority="3">
      <colorScale>
        <cfvo type="num" val="0"/>
        <cfvo type="percentile" val="50"/>
        <cfvo type="num" val="1"/>
        <color rgb="FF63BE7B"/>
        <color rgb="FFFFEB84"/>
        <color rgb="FFF8696B"/>
      </colorScale>
    </cfRule>
    <cfRule type="containsErrors" dxfId="65" priority="4">
      <formula>ISERROR(E75)</formula>
    </cfRule>
  </conditionalFormatting>
  <conditionalFormatting sqref="X75:X82 X84:X93">
    <cfRule type="containsErrors" dxfId="64" priority="1">
      <formula>ISERROR(X75)</formula>
    </cfRule>
    <cfRule type="colorScale" priority="2">
      <colorScale>
        <cfvo type="num" val="0"/>
        <cfvo type="percentile" val="50"/>
        <cfvo type="num" val="1"/>
        <color rgb="FF63BE7B"/>
        <color rgb="FFFFEB84"/>
        <color rgb="FFF8696B"/>
      </colorScale>
    </cfRule>
  </conditionalFormatting>
  <dataValidations count="1">
    <dataValidation type="list" allowBlank="1" showInputMessage="1" showErrorMessage="1" sqref="AC26 AC50 AC74">
      <formula1>"comprehensive,concise,aggregate,NFR"</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sheetPr>
  <dimension ref="B1:AC48"/>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8.7109375" customWidth="1"/>
    <col min="24" max="24" width="7.42578125" customWidth="1"/>
    <col min="25" max="25" width="8.85546875" customWidth="1"/>
    <col min="29" max="29" width="15" customWidth="1"/>
  </cols>
  <sheetData>
    <row r="1" spans="2:29" ht="47.25" customHeight="1" thickBot="1" x14ac:dyDescent="0.35">
      <c r="E1" s="396" t="str">
        <f>CONCATENATE("The table below shows the distribution of records which have Date Review Started before DNAdj and LR ",AC2,",  detailed per location and month based on DNAdj. Percentages are calculated against total number of records which have LR ",AC2,".")</f>
        <v>The table below shows the distribution of records which have Date Review Started before DNAdj and LR concise,  detailed per location and month based on DNAdj. Percentages are calculated against total number of records which have LR concise.</v>
      </c>
      <c r="F1" s="396"/>
      <c r="G1" s="396"/>
      <c r="H1" s="396"/>
      <c r="I1" s="396"/>
      <c r="J1" s="396"/>
      <c r="K1" s="396"/>
      <c r="L1" s="396"/>
      <c r="M1" s="396"/>
      <c r="N1" s="396"/>
      <c r="O1" s="396"/>
      <c r="P1" s="396"/>
      <c r="Q1" s="396"/>
      <c r="R1" s="396"/>
      <c r="S1" s="396"/>
      <c r="T1" s="396"/>
      <c r="U1" s="396"/>
      <c r="V1" s="396"/>
      <c r="W1" s="396"/>
      <c r="X1" s="396"/>
      <c r="AC1" t="s">
        <v>492</v>
      </c>
    </row>
    <row r="2" spans="2:29" ht="33" customHeight="1"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34" t="s">
        <v>328</v>
      </c>
      <c r="X2" s="235" t="s">
        <v>316</v>
      </c>
      <c r="Y2" s="209" t="str">
        <f>CONCATENATE("Jan21-Apr22 LR ",AC2)</f>
        <v>Jan21-Apr22 LR concise</v>
      </c>
      <c r="AB2" s="101" t="s">
        <v>325</v>
      </c>
      <c r="AC2" s="246" t="s">
        <v>326</v>
      </c>
    </row>
    <row r="3" spans="2:29" x14ac:dyDescent="0.25">
      <c r="B3" s="220" t="s">
        <v>256</v>
      </c>
      <c r="C3" s="157"/>
      <c r="D3" s="158" t="s">
        <v>121</v>
      </c>
      <c r="E3" s="159" t="e">
        <f ca="1">COUNTIFS(Table2[Level of Review Required],"*"&amp;$AC$2&amp;"*",Table2[Date Notified (Adjusted)],"&gt;="&amp;E$2,Table2[Date Notified (Adjusted)],"&lt;"&amp;F$2,Table2[what is wrong],"*Rev Started before DNAdj*",Table2[Calculated Location],"*"&amp;$D3&amp;"*")/COUNTIFS(Table2[Level of Review Required],"*"&amp;$AC$2&amp;"*",Table2[Date Notified (Adjusted)],"&gt;="&amp;E$2,Table2[Date Notified (Adjusted)],"&lt;"&amp;F$2,Table2[Calculated Location],"*"&amp;$D3&amp;"*")</f>
        <v>#DIV/0!</v>
      </c>
      <c r="F3" s="160" t="e">
        <f ca="1">COUNTIFS(Table2[Level of Review Required],"*"&amp;$AC$2&amp;"*",Table2[Date Notified (Adjusted)],"&gt;="&amp;F$2,Table2[Date Notified (Adjusted)],"&lt;"&amp;G$2,Table2[what is wrong],"*Rev Started before DNAdj*",Table2[Calculated Location],"*"&amp;$D3&amp;"*")/COUNTIFS(Table2[Level of Review Required],"*"&amp;$AC$2&amp;"*",Table2[Date Notified (Adjusted)],"&gt;="&amp;F$2,Table2[Date Notified (Adjusted)],"&lt;"&amp;G$2,Table2[Calculated Location],"*"&amp;$D3&amp;"*")</f>
        <v>#DIV/0!</v>
      </c>
      <c r="G3" s="160" t="e">
        <f ca="1">COUNTIFS(Table2[Level of Review Required],"*"&amp;$AC$2&amp;"*",Table2[Date Notified (Adjusted)],"&gt;="&amp;G$2,Table2[Date Notified (Adjusted)],"&lt;"&amp;H$2,Table2[what is wrong],"*Rev Started before DNAdj*",Table2[Calculated Location],"*"&amp;$D3&amp;"*")/COUNTIFS(Table2[Level of Review Required],"*"&amp;$AC$2&amp;"*",Table2[Date Notified (Adjusted)],"&gt;="&amp;G$2,Table2[Date Notified (Adjusted)],"&lt;"&amp;H$2,Table2[Calculated Location],"*"&amp;$D3&amp;"*")</f>
        <v>#DIV/0!</v>
      </c>
      <c r="H3" s="160" t="e">
        <f ca="1">COUNTIFS(Table2[Level of Review Required],"*"&amp;$AC$2&amp;"*",Table2[Date Notified (Adjusted)],"&gt;="&amp;H$2,Table2[Date Notified (Adjusted)],"&lt;"&amp;I$2,Table2[what is wrong],"*Rev Started before DNAdj*",Table2[Calculated Location],"*"&amp;$D3&amp;"*")/COUNTIFS(Table2[Level of Review Required],"*"&amp;$AC$2&amp;"*",Table2[Date Notified (Adjusted)],"&gt;="&amp;H$2,Table2[Date Notified (Adjusted)],"&lt;"&amp;I$2,Table2[Calculated Location],"*"&amp;$D3&amp;"*")</f>
        <v>#DIV/0!</v>
      </c>
      <c r="I3" s="160" t="e">
        <f ca="1">COUNTIFS(Table2[Level of Review Required],"*"&amp;$AC$2&amp;"*",Table2[Date Notified (Adjusted)],"&gt;="&amp;I$2,Table2[Date Notified (Adjusted)],"&lt;"&amp;J$2,Table2[what is wrong],"*Rev Started before DNAdj*",Table2[Calculated Location],"*"&amp;$D3&amp;"*")/COUNTIFS(Table2[Level of Review Required],"*"&amp;$AC$2&amp;"*",Table2[Date Notified (Adjusted)],"&gt;="&amp;I$2,Table2[Date Notified (Adjusted)],"&lt;"&amp;J$2,Table2[Calculated Location],"*"&amp;$D3&amp;"*")</f>
        <v>#DIV/0!</v>
      </c>
      <c r="J3" s="160" t="e">
        <f ca="1">COUNTIFS(Table2[Level of Review Required],"*"&amp;$AC$2&amp;"*",Table2[Date Notified (Adjusted)],"&gt;="&amp;J$2,Table2[Date Notified (Adjusted)],"&lt;"&amp;K$2,Table2[what is wrong],"*Rev Started before DNAdj*",Table2[Calculated Location],"*"&amp;$D3&amp;"*")/COUNTIFS(Table2[Level of Review Required],"*"&amp;$AC$2&amp;"*",Table2[Date Notified (Adjusted)],"&gt;="&amp;J$2,Table2[Date Notified (Adjusted)],"&lt;"&amp;K$2,Table2[Calculated Location],"*"&amp;$D3&amp;"*")</f>
        <v>#DIV/0!</v>
      </c>
      <c r="K3" s="160" t="e">
        <f ca="1">COUNTIFS(Table2[Level of Review Required],"*"&amp;$AC$2&amp;"*",Table2[Date Notified (Adjusted)],"&gt;="&amp;K$2,Table2[Date Notified (Adjusted)],"&lt;"&amp;L$2,Table2[what is wrong],"*Rev Started before DNAdj*",Table2[Calculated Location],"*"&amp;$D3&amp;"*")/COUNTIFS(Table2[Level of Review Required],"*"&amp;$AC$2&amp;"*",Table2[Date Notified (Adjusted)],"&gt;="&amp;K$2,Table2[Date Notified (Adjusted)],"&lt;"&amp;L$2,Table2[Calculated Location],"*"&amp;$D3&amp;"*")</f>
        <v>#DIV/0!</v>
      </c>
      <c r="L3" s="160" t="e">
        <f ca="1">COUNTIFS(Table2[Level of Review Required],"*"&amp;$AC$2&amp;"*",Table2[Date Notified (Adjusted)],"&gt;="&amp;L$2,Table2[Date Notified (Adjusted)],"&lt;"&amp;M$2,Table2[what is wrong],"*Rev Started before DNAdj*",Table2[Calculated Location],"*"&amp;$D3&amp;"*")/COUNTIFS(Table2[Level of Review Required],"*"&amp;$AC$2&amp;"*",Table2[Date Notified (Adjusted)],"&gt;="&amp;L$2,Table2[Date Notified (Adjusted)],"&lt;"&amp;M$2,Table2[Calculated Location],"*"&amp;$D3&amp;"*")</f>
        <v>#DIV/0!</v>
      </c>
      <c r="M3" s="160" t="e">
        <f ca="1">COUNTIFS(Table2[Level of Review Required],"*"&amp;$AC$2&amp;"*",Table2[Date Notified (Adjusted)],"&gt;="&amp;M$2,Table2[Date Notified (Adjusted)],"&lt;"&amp;N$2,Table2[what is wrong],"*Rev Started before DNAdj*",Table2[Calculated Location],"*"&amp;$D3&amp;"*")/COUNTIFS(Table2[Level of Review Required],"*"&amp;$AC$2&amp;"*",Table2[Date Notified (Adjusted)],"&gt;="&amp;M$2,Table2[Date Notified (Adjusted)],"&lt;"&amp;N$2,Table2[Calculated Location],"*"&amp;$D3&amp;"*")</f>
        <v>#DIV/0!</v>
      </c>
      <c r="N3" s="160" t="e">
        <f ca="1">COUNTIFS(Table2[Level of Review Required],"*"&amp;$AC$2&amp;"*",Table2[Date Notified (Adjusted)],"&gt;="&amp;N$2,Table2[Date Notified (Adjusted)],"&lt;"&amp;O$2,Table2[what is wrong],"*Rev Started before DNAdj*",Table2[Calculated Location],"*"&amp;$D3&amp;"*")/COUNTIFS(Table2[Level of Review Required],"*"&amp;$AC$2&amp;"*",Table2[Date Notified (Adjusted)],"&gt;="&amp;N$2,Table2[Date Notified (Adjusted)],"&lt;"&amp;O$2,Table2[Calculated Location],"*"&amp;$D3&amp;"*")</f>
        <v>#DIV/0!</v>
      </c>
      <c r="O3" s="160" t="e">
        <f ca="1">COUNTIFS(Table2[Level of Review Required],"*"&amp;$AC$2&amp;"*",Table2[Date Notified (Adjusted)],"&gt;="&amp;O$2,Table2[Date Notified (Adjusted)],"&lt;"&amp;P$2,Table2[what is wrong],"*Rev Started before DNAdj*",Table2[Calculated Location],"*"&amp;$D3&amp;"*")/COUNTIFS(Table2[Level of Review Required],"*"&amp;$AC$2&amp;"*",Table2[Date Notified (Adjusted)],"&gt;="&amp;O$2,Table2[Date Notified (Adjusted)],"&lt;"&amp;P$2,Table2[Calculated Location],"*"&amp;$D3&amp;"*")</f>
        <v>#DIV/0!</v>
      </c>
      <c r="P3" s="160" t="e">
        <f ca="1">COUNTIFS(Table2[Level of Review Required],"*"&amp;$AC$2&amp;"*",Table2[Date Notified (Adjusted)],"&gt;="&amp;P$2,Table2[Date Notified (Adjusted)],"&lt;"&amp;Q$2,Table2[what is wrong],"*Rev Started before DNAdj*",Table2[Calculated Location],"*"&amp;$D3&amp;"*")/COUNTIFS(Table2[Level of Review Required],"*"&amp;$AC$2&amp;"*",Table2[Date Notified (Adjusted)],"&gt;="&amp;P$2,Table2[Date Notified (Adjusted)],"&lt;"&amp;Q$2,Table2[Calculated Location],"*"&amp;$D3&amp;"*")</f>
        <v>#DIV/0!</v>
      </c>
      <c r="Q3" s="160" t="e">
        <f ca="1">COUNTIFS(Table2[Level of Review Required],"*"&amp;$AC$2&amp;"*",Table2[Date Notified (Adjusted)],"&gt;="&amp;Q$2,Table2[Date Notified (Adjusted)],"&lt;"&amp;R$2,Table2[what is wrong],"*Rev Started before DNAdj*",Table2[Calculated Location],"*"&amp;$D3&amp;"*")/COUNTIFS(Table2[Level of Review Required],"*"&amp;$AC$2&amp;"*",Table2[Date Notified (Adjusted)],"&gt;="&amp;Q$2,Table2[Date Notified (Adjusted)],"&lt;"&amp;R$2,Table2[Calculated Location],"*"&amp;$D3&amp;"*")</f>
        <v>#DIV/0!</v>
      </c>
      <c r="R3" s="160" t="e">
        <f ca="1">COUNTIFS(Table2[Level of Review Required],"*"&amp;$AC$2&amp;"*",Table2[Date Notified (Adjusted)],"&gt;="&amp;R$2,Table2[Date Notified (Adjusted)],"&lt;"&amp;S$2,Table2[what is wrong],"*Rev Started before DNAdj*",Table2[Calculated Location],"*"&amp;$D3&amp;"*")/COUNTIFS(Table2[Level of Review Required],"*"&amp;$AC$2&amp;"*",Table2[Date Notified (Adjusted)],"&gt;="&amp;R$2,Table2[Date Notified (Adjusted)],"&lt;"&amp;S$2,Table2[Calculated Location],"*"&amp;$D3&amp;"*")</f>
        <v>#DIV/0!</v>
      </c>
      <c r="S3" s="160" t="e">
        <f ca="1">COUNTIFS(Table2[Level of Review Required],"*"&amp;$AC$2&amp;"*",Table2[Date Notified (Adjusted)],"&gt;="&amp;S$2,Table2[Date Notified (Adjusted)],"&lt;"&amp;T$2,Table2[what is wrong],"*Rev Started before DNAdj*",Table2[Calculated Location],"*"&amp;$D3&amp;"*")/COUNTIFS(Table2[Level of Review Required],"*"&amp;$AC$2&amp;"*",Table2[Date Notified (Adjusted)],"&gt;="&amp;S$2,Table2[Date Notified (Adjusted)],"&lt;"&amp;T$2,Table2[Calculated Location],"*"&amp;$D3&amp;"*")</f>
        <v>#DIV/0!</v>
      </c>
      <c r="T3" s="160" t="e">
        <f ca="1">COUNTIFS(Table2[Level of Review Required],"*"&amp;$AC$2&amp;"*",Table2[Date Notified (Adjusted)],"&gt;="&amp;T$2,Table2[Date Notified (Adjusted)],"&lt;"&amp;U$2,Table2[what is wrong],"*Rev Started before DNAdj*",Table2[Calculated Location],"*"&amp;$D3&amp;"*")/COUNTIFS(Table2[Level of Review Required],"*"&amp;$AC$2&amp;"*",Table2[Date Notified (Adjusted)],"&gt;="&amp;T$2,Table2[Date Notified (Adjusted)],"&lt;"&amp;U$2,Table2[Calculated Location],"*"&amp;$D3&amp;"*")</f>
        <v>#DIV/0!</v>
      </c>
      <c r="U3" s="157"/>
      <c r="V3" s="157"/>
      <c r="W3" s="226">
        <f ca="1">COUNTIFS(Table2[Level of Review Required],"*"&amp;$AC$2&amp;"*",Table2[Date Notified (Adjusted)],"&gt;="&amp;E$2,Table2[Date Notified (Adjusted)],"&lt;"&amp;U$2,Table2[Calculated Location],"*"&amp;$D3&amp;"*",Table2[what is wrong],"*Rev Started before DNAdj*")</f>
        <v>0</v>
      </c>
      <c r="X3" s="227" t="e">
        <f ca="1">W3/Y3</f>
        <v>#DIV/0!</v>
      </c>
      <c r="Y3" s="236">
        <f ca="1">COUNTIFS(Table2[Level of Review Required],"*"&amp;$AC$2&amp;"*",Table2[Date Notified (Adjusted)],"&gt;="&amp;E$2,Table2[Date Notified (Adjusted)],"&lt;"&amp;U$2,Table2[Calculated Location],"*"&amp;$D3&amp;"*")</f>
        <v>0</v>
      </c>
    </row>
    <row r="4" spans="2:29" x14ac:dyDescent="0.25">
      <c r="B4" s="222" t="s">
        <v>234</v>
      </c>
      <c r="C4" s="161"/>
      <c r="D4" s="162" t="s">
        <v>118</v>
      </c>
      <c r="E4" s="163" t="e">
        <f ca="1">COUNTIFS(Table2[Level of Review Required],"*"&amp;$AC$2&amp;"*",Table2[Date Notified (Adjusted)],"&gt;="&amp;E$2,Table2[Date Notified (Adjusted)],"&lt;"&amp;F$2,Table2[what is wrong],"*Rev Started before DNAdj*",Table2[Calculated Location],"*"&amp;$D4&amp;"*")/COUNTIFS(Table2[Level of Review Required],"*"&amp;$AC$2&amp;"*",Table2[Date Notified (Adjusted)],"&gt;="&amp;E$2,Table2[Date Notified (Adjusted)],"&lt;"&amp;F$2,Table2[Calculated Location],"*"&amp;$D4&amp;"*")</f>
        <v>#DIV/0!</v>
      </c>
      <c r="F4" s="164" t="e">
        <f ca="1">COUNTIFS(Table2[Level of Review Required],"*"&amp;$AC$2&amp;"*",Table2[Date Notified (Adjusted)],"&gt;="&amp;F$2,Table2[Date Notified (Adjusted)],"&lt;"&amp;G$2,Table2[what is wrong],"*Rev Started before DNAdj*",Table2[Calculated Location],"*"&amp;$D4&amp;"*")/COUNTIFS(Table2[Level of Review Required],"*"&amp;$AC$2&amp;"*",Table2[Date Notified (Adjusted)],"&gt;="&amp;F$2,Table2[Date Notified (Adjusted)],"&lt;"&amp;G$2,Table2[Calculated Location],"*"&amp;$D4&amp;"*")</f>
        <v>#DIV/0!</v>
      </c>
      <c r="G4" s="164" t="e">
        <f ca="1">COUNTIFS(Table2[Level of Review Required],"*"&amp;$AC$2&amp;"*",Table2[Date Notified (Adjusted)],"&gt;="&amp;G$2,Table2[Date Notified (Adjusted)],"&lt;"&amp;H$2,Table2[what is wrong],"*Rev Started before DNAdj*",Table2[Calculated Location],"*"&amp;$D4&amp;"*")/COUNTIFS(Table2[Level of Review Required],"*"&amp;$AC$2&amp;"*",Table2[Date Notified (Adjusted)],"&gt;="&amp;G$2,Table2[Date Notified (Adjusted)],"&lt;"&amp;H$2,Table2[Calculated Location],"*"&amp;$D4&amp;"*")</f>
        <v>#DIV/0!</v>
      </c>
      <c r="H4" s="164" t="e">
        <f ca="1">COUNTIFS(Table2[Level of Review Required],"*"&amp;$AC$2&amp;"*",Table2[Date Notified (Adjusted)],"&gt;="&amp;H$2,Table2[Date Notified (Adjusted)],"&lt;"&amp;I$2,Table2[what is wrong],"*Rev Started before DNAdj*",Table2[Calculated Location],"*"&amp;$D4&amp;"*")/COUNTIFS(Table2[Level of Review Required],"*"&amp;$AC$2&amp;"*",Table2[Date Notified (Adjusted)],"&gt;="&amp;H$2,Table2[Date Notified (Adjusted)],"&lt;"&amp;I$2,Table2[Calculated Location],"*"&amp;$D4&amp;"*")</f>
        <v>#DIV/0!</v>
      </c>
      <c r="I4" s="164" t="e">
        <f ca="1">COUNTIFS(Table2[Level of Review Required],"*"&amp;$AC$2&amp;"*",Table2[Date Notified (Adjusted)],"&gt;="&amp;I$2,Table2[Date Notified (Adjusted)],"&lt;"&amp;J$2,Table2[what is wrong],"*Rev Started before DNAdj*",Table2[Calculated Location],"*"&amp;$D4&amp;"*")/COUNTIFS(Table2[Level of Review Required],"*"&amp;$AC$2&amp;"*",Table2[Date Notified (Adjusted)],"&gt;="&amp;I$2,Table2[Date Notified (Adjusted)],"&lt;"&amp;J$2,Table2[Calculated Location],"*"&amp;$D4&amp;"*")</f>
        <v>#DIV/0!</v>
      </c>
      <c r="J4" s="164" t="e">
        <f ca="1">COUNTIFS(Table2[Level of Review Required],"*"&amp;$AC$2&amp;"*",Table2[Date Notified (Adjusted)],"&gt;="&amp;J$2,Table2[Date Notified (Adjusted)],"&lt;"&amp;K$2,Table2[what is wrong],"*Rev Started before DNAdj*",Table2[Calculated Location],"*"&amp;$D4&amp;"*")/COUNTIFS(Table2[Level of Review Required],"*"&amp;$AC$2&amp;"*",Table2[Date Notified (Adjusted)],"&gt;="&amp;J$2,Table2[Date Notified (Adjusted)],"&lt;"&amp;K$2,Table2[Calculated Location],"*"&amp;$D4&amp;"*")</f>
        <v>#DIV/0!</v>
      </c>
      <c r="K4" s="164" t="e">
        <f ca="1">COUNTIFS(Table2[Level of Review Required],"*"&amp;$AC$2&amp;"*",Table2[Date Notified (Adjusted)],"&gt;="&amp;K$2,Table2[Date Notified (Adjusted)],"&lt;"&amp;L$2,Table2[what is wrong],"*Rev Started before DNAdj*",Table2[Calculated Location],"*"&amp;$D4&amp;"*")/COUNTIFS(Table2[Level of Review Required],"*"&amp;$AC$2&amp;"*",Table2[Date Notified (Adjusted)],"&gt;="&amp;K$2,Table2[Date Notified (Adjusted)],"&lt;"&amp;L$2,Table2[Calculated Location],"*"&amp;$D4&amp;"*")</f>
        <v>#DIV/0!</v>
      </c>
      <c r="L4" s="164" t="e">
        <f ca="1">COUNTIFS(Table2[Level of Review Required],"*"&amp;$AC$2&amp;"*",Table2[Date Notified (Adjusted)],"&gt;="&amp;L$2,Table2[Date Notified (Adjusted)],"&lt;"&amp;M$2,Table2[what is wrong],"*Rev Started before DNAdj*",Table2[Calculated Location],"*"&amp;$D4&amp;"*")/COUNTIFS(Table2[Level of Review Required],"*"&amp;$AC$2&amp;"*",Table2[Date Notified (Adjusted)],"&gt;="&amp;L$2,Table2[Date Notified (Adjusted)],"&lt;"&amp;M$2,Table2[Calculated Location],"*"&amp;$D4&amp;"*")</f>
        <v>#DIV/0!</v>
      </c>
      <c r="M4" s="164" t="e">
        <f ca="1">COUNTIFS(Table2[Level of Review Required],"*"&amp;$AC$2&amp;"*",Table2[Date Notified (Adjusted)],"&gt;="&amp;M$2,Table2[Date Notified (Adjusted)],"&lt;"&amp;N$2,Table2[what is wrong],"*Rev Started before DNAdj*",Table2[Calculated Location],"*"&amp;$D4&amp;"*")/COUNTIFS(Table2[Level of Review Required],"*"&amp;$AC$2&amp;"*",Table2[Date Notified (Adjusted)],"&gt;="&amp;M$2,Table2[Date Notified (Adjusted)],"&lt;"&amp;N$2,Table2[Calculated Location],"*"&amp;$D4&amp;"*")</f>
        <v>#DIV/0!</v>
      </c>
      <c r="N4" s="164" t="e">
        <f ca="1">COUNTIFS(Table2[Level of Review Required],"*"&amp;$AC$2&amp;"*",Table2[Date Notified (Adjusted)],"&gt;="&amp;N$2,Table2[Date Notified (Adjusted)],"&lt;"&amp;O$2,Table2[what is wrong],"*Rev Started before DNAdj*",Table2[Calculated Location],"*"&amp;$D4&amp;"*")/COUNTIFS(Table2[Level of Review Required],"*"&amp;$AC$2&amp;"*",Table2[Date Notified (Adjusted)],"&gt;="&amp;N$2,Table2[Date Notified (Adjusted)],"&lt;"&amp;O$2,Table2[Calculated Location],"*"&amp;$D4&amp;"*")</f>
        <v>#DIV/0!</v>
      </c>
      <c r="O4" s="164" t="e">
        <f ca="1">COUNTIFS(Table2[Level of Review Required],"*"&amp;$AC$2&amp;"*",Table2[Date Notified (Adjusted)],"&gt;="&amp;O$2,Table2[Date Notified (Adjusted)],"&lt;"&amp;P$2,Table2[what is wrong],"*Rev Started before DNAdj*",Table2[Calculated Location],"*"&amp;$D4&amp;"*")/COUNTIFS(Table2[Level of Review Required],"*"&amp;$AC$2&amp;"*",Table2[Date Notified (Adjusted)],"&gt;="&amp;O$2,Table2[Date Notified (Adjusted)],"&lt;"&amp;P$2,Table2[Calculated Location],"*"&amp;$D4&amp;"*")</f>
        <v>#DIV/0!</v>
      </c>
      <c r="P4" s="164" t="e">
        <f ca="1">COUNTIFS(Table2[Level of Review Required],"*"&amp;$AC$2&amp;"*",Table2[Date Notified (Adjusted)],"&gt;="&amp;P$2,Table2[Date Notified (Adjusted)],"&lt;"&amp;Q$2,Table2[what is wrong],"*Rev Started before DNAdj*",Table2[Calculated Location],"*"&amp;$D4&amp;"*")/COUNTIFS(Table2[Level of Review Required],"*"&amp;$AC$2&amp;"*",Table2[Date Notified (Adjusted)],"&gt;="&amp;P$2,Table2[Date Notified (Adjusted)],"&lt;"&amp;Q$2,Table2[Calculated Location],"*"&amp;$D4&amp;"*")</f>
        <v>#DIV/0!</v>
      </c>
      <c r="Q4" s="164" t="e">
        <f ca="1">COUNTIFS(Table2[Level of Review Required],"*"&amp;$AC$2&amp;"*",Table2[Date Notified (Adjusted)],"&gt;="&amp;Q$2,Table2[Date Notified (Adjusted)],"&lt;"&amp;R$2,Table2[what is wrong],"*Rev Started before DNAdj*",Table2[Calculated Location],"*"&amp;$D4&amp;"*")/COUNTIFS(Table2[Level of Review Required],"*"&amp;$AC$2&amp;"*",Table2[Date Notified (Adjusted)],"&gt;="&amp;Q$2,Table2[Date Notified (Adjusted)],"&lt;"&amp;R$2,Table2[Calculated Location],"*"&amp;$D4&amp;"*")</f>
        <v>#DIV/0!</v>
      </c>
      <c r="R4" s="164" t="e">
        <f ca="1">COUNTIFS(Table2[Level of Review Required],"*"&amp;$AC$2&amp;"*",Table2[Date Notified (Adjusted)],"&gt;="&amp;R$2,Table2[Date Notified (Adjusted)],"&lt;"&amp;S$2,Table2[what is wrong],"*Rev Started before DNAdj*",Table2[Calculated Location],"*"&amp;$D4&amp;"*")/COUNTIFS(Table2[Level of Review Required],"*"&amp;$AC$2&amp;"*",Table2[Date Notified (Adjusted)],"&gt;="&amp;R$2,Table2[Date Notified (Adjusted)],"&lt;"&amp;S$2,Table2[Calculated Location],"*"&amp;$D4&amp;"*")</f>
        <v>#DIV/0!</v>
      </c>
      <c r="S4" s="164" t="e">
        <f ca="1">COUNTIFS(Table2[Level of Review Required],"*"&amp;$AC$2&amp;"*",Table2[Date Notified (Adjusted)],"&gt;="&amp;S$2,Table2[Date Notified (Adjusted)],"&lt;"&amp;T$2,Table2[what is wrong],"*Rev Started before DNAdj*",Table2[Calculated Location],"*"&amp;$D4&amp;"*")/COUNTIFS(Table2[Level of Review Required],"*"&amp;$AC$2&amp;"*",Table2[Date Notified (Adjusted)],"&gt;="&amp;S$2,Table2[Date Notified (Adjusted)],"&lt;"&amp;T$2,Table2[Calculated Location],"*"&amp;$D4&amp;"*")</f>
        <v>#DIV/0!</v>
      </c>
      <c r="T4" s="164" t="e">
        <f ca="1">COUNTIFS(Table2[Level of Review Required],"*"&amp;$AC$2&amp;"*",Table2[Date Notified (Adjusted)],"&gt;="&amp;T$2,Table2[Date Notified (Adjusted)],"&lt;"&amp;U$2,Table2[what is wrong],"*Rev Started before DNAdj*",Table2[Calculated Location],"*"&amp;$D4&amp;"*")/COUNTIFS(Table2[Level of Review Required],"*"&amp;$AC$2&amp;"*",Table2[Date Notified (Adjusted)],"&gt;="&amp;T$2,Table2[Date Notified (Adjusted)],"&lt;"&amp;U$2,Table2[Calculated Location],"*"&amp;$D4&amp;"*")</f>
        <v>#DIV/0!</v>
      </c>
      <c r="U4" s="161"/>
      <c r="V4" s="161"/>
      <c r="W4" s="228">
        <f ca="1">COUNTIFS(Table2[Level of Review Required],"*"&amp;$AC$2&amp;"*",Table2[Date Notified (Adjusted)],"&gt;="&amp;E$2,Table2[Date Notified (Adjusted)],"&lt;"&amp;U$2,Table2[Calculated Location],"*"&amp;$D4&amp;"*",Table2[what is wrong],"*Rev Started before DNAdj*")</f>
        <v>0</v>
      </c>
      <c r="X4" s="229" t="e">
        <f t="shared" ref="X4:X21" ca="1" si="1">W4/Y4</f>
        <v>#DIV/0!</v>
      </c>
      <c r="Y4" s="237">
        <f ca="1">COUNTIFS(Table2[Level of Review Required],"*"&amp;$AC$2&amp;"*",Table2[Date Notified (Adjusted)],"&gt;="&amp;E$2,Table2[Date Notified (Adjusted)],"&lt;"&amp;U$2,Table2[Calculated Location],"*"&amp;$D4&amp;"*")</f>
        <v>0</v>
      </c>
    </row>
    <row r="5" spans="2:29" x14ac:dyDescent="0.25">
      <c r="B5" s="222" t="s">
        <v>257</v>
      </c>
      <c r="C5" s="162"/>
      <c r="D5" s="162" t="s">
        <v>119</v>
      </c>
      <c r="E5" s="163" t="e">
        <f ca="1">COUNTIFS(Table2[Level of Review Required],"*"&amp;$AC$2&amp;"*",Table2[Date Notified (Adjusted)],"&gt;="&amp;E$2,Table2[Date Notified (Adjusted)],"&lt;"&amp;F$2,Table2[what is wrong],"*Rev Started before DNAdj*",Table2[Calculated Location],"*"&amp;$D5&amp;"*")/COUNTIFS(Table2[Level of Review Required],"*"&amp;$AC$2&amp;"*",Table2[Date Notified (Adjusted)],"&gt;="&amp;E$2,Table2[Date Notified (Adjusted)],"&lt;"&amp;F$2,Table2[Calculated Location],"*"&amp;$D5&amp;"*")</f>
        <v>#DIV/0!</v>
      </c>
      <c r="F5" s="164" t="e">
        <f ca="1">COUNTIFS(Table2[Level of Review Required],"*"&amp;$AC$2&amp;"*",Table2[Date Notified (Adjusted)],"&gt;="&amp;F$2,Table2[Date Notified (Adjusted)],"&lt;"&amp;G$2,Table2[what is wrong],"*Rev Started before DNAdj*",Table2[Calculated Location],"*"&amp;$D5&amp;"*")/COUNTIFS(Table2[Level of Review Required],"*"&amp;$AC$2&amp;"*",Table2[Date Notified (Adjusted)],"&gt;="&amp;F$2,Table2[Date Notified (Adjusted)],"&lt;"&amp;G$2,Table2[Calculated Location],"*"&amp;$D5&amp;"*")</f>
        <v>#DIV/0!</v>
      </c>
      <c r="G5" s="164" t="e">
        <f ca="1">COUNTIFS(Table2[Level of Review Required],"*"&amp;$AC$2&amp;"*",Table2[Date Notified (Adjusted)],"&gt;="&amp;G$2,Table2[Date Notified (Adjusted)],"&lt;"&amp;H$2,Table2[what is wrong],"*Rev Started before DNAdj*",Table2[Calculated Location],"*"&amp;$D5&amp;"*")/COUNTIFS(Table2[Level of Review Required],"*"&amp;$AC$2&amp;"*",Table2[Date Notified (Adjusted)],"&gt;="&amp;G$2,Table2[Date Notified (Adjusted)],"&lt;"&amp;H$2,Table2[Calculated Location],"*"&amp;$D5&amp;"*")</f>
        <v>#DIV/0!</v>
      </c>
      <c r="H5" s="164" t="e">
        <f ca="1">COUNTIFS(Table2[Level of Review Required],"*"&amp;$AC$2&amp;"*",Table2[Date Notified (Adjusted)],"&gt;="&amp;H$2,Table2[Date Notified (Adjusted)],"&lt;"&amp;I$2,Table2[what is wrong],"*Rev Started before DNAdj*",Table2[Calculated Location],"*"&amp;$D5&amp;"*")/COUNTIFS(Table2[Level of Review Required],"*"&amp;$AC$2&amp;"*",Table2[Date Notified (Adjusted)],"&gt;="&amp;H$2,Table2[Date Notified (Adjusted)],"&lt;"&amp;I$2,Table2[Calculated Location],"*"&amp;$D5&amp;"*")</f>
        <v>#DIV/0!</v>
      </c>
      <c r="I5" s="164" t="e">
        <f ca="1">COUNTIFS(Table2[Level of Review Required],"*"&amp;$AC$2&amp;"*",Table2[Date Notified (Adjusted)],"&gt;="&amp;I$2,Table2[Date Notified (Adjusted)],"&lt;"&amp;J$2,Table2[what is wrong],"*Rev Started before DNAdj*",Table2[Calculated Location],"*"&amp;$D5&amp;"*")/COUNTIFS(Table2[Level of Review Required],"*"&amp;$AC$2&amp;"*",Table2[Date Notified (Adjusted)],"&gt;="&amp;I$2,Table2[Date Notified (Adjusted)],"&lt;"&amp;J$2,Table2[Calculated Location],"*"&amp;$D5&amp;"*")</f>
        <v>#DIV/0!</v>
      </c>
      <c r="J5" s="164" t="e">
        <f ca="1">COUNTIFS(Table2[Level of Review Required],"*"&amp;$AC$2&amp;"*",Table2[Date Notified (Adjusted)],"&gt;="&amp;J$2,Table2[Date Notified (Adjusted)],"&lt;"&amp;K$2,Table2[what is wrong],"*Rev Started before DNAdj*",Table2[Calculated Location],"*"&amp;$D5&amp;"*")/COUNTIFS(Table2[Level of Review Required],"*"&amp;$AC$2&amp;"*",Table2[Date Notified (Adjusted)],"&gt;="&amp;J$2,Table2[Date Notified (Adjusted)],"&lt;"&amp;K$2,Table2[Calculated Location],"*"&amp;$D5&amp;"*")</f>
        <v>#DIV/0!</v>
      </c>
      <c r="K5" s="164" t="e">
        <f ca="1">COUNTIFS(Table2[Level of Review Required],"*"&amp;$AC$2&amp;"*",Table2[Date Notified (Adjusted)],"&gt;="&amp;K$2,Table2[Date Notified (Adjusted)],"&lt;"&amp;L$2,Table2[what is wrong],"*Rev Started before DNAdj*",Table2[Calculated Location],"*"&amp;$D5&amp;"*")/COUNTIFS(Table2[Level of Review Required],"*"&amp;$AC$2&amp;"*",Table2[Date Notified (Adjusted)],"&gt;="&amp;K$2,Table2[Date Notified (Adjusted)],"&lt;"&amp;L$2,Table2[Calculated Location],"*"&amp;$D5&amp;"*")</f>
        <v>#DIV/0!</v>
      </c>
      <c r="L5" s="164" t="e">
        <f ca="1">COUNTIFS(Table2[Level of Review Required],"*"&amp;$AC$2&amp;"*",Table2[Date Notified (Adjusted)],"&gt;="&amp;L$2,Table2[Date Notified (Adjusted)],"&lt;"&amp;M$2,Table2[what is wrong],"*Rev Started before DNAdj*",Table2[Calculated Location],"*"&amp;$D5&amp;"*")/COUNTIFS(Table2[Level of Review Required],"*"&amp;$AC$2&amp;"*",Table2[Date Notified (Adjusted)],"&gt;="&amp;L$2,Table2[Date Notified (Adjusted)],"&lt;"&amp;M$2,Table2[Calculated Location],"*"&amp;$D5&amp;"*")</f>
        <v>#DIV/0!</v>
      </c>
      <c r="M5" s="164" t="e">
        <f ca="1">COUNTIFS(Table2[Level of Review Required],"*"&amp;$AC$2&amp;"*",Table2[Date Notified (Adjusted)],"&gt;="&amp;M$2,Table2[Date Notified (Adjusted)],"&lt;"&amp;N$2,Table2[what is wrong],"*Rev Started before DNAdj*",Table2[Calculated Location],"*"&amp;$D5&amp;"*")/COUNTIFS(Table2[Level of Review Required],"*"&amp;$AC$2&amp;"*",Table2[Date Notified (Adjusted)],"&gt;="&amp;M$2,Table2[Date Notified (Adjusted)],"&lt;"&amp;N$2,Table2[Calculated Location],"*"&amp;$D5&amp;"*")</f>
        <v>#DIV/0!</v>
      </c>
      <c r="N5" s="164" t="e">
        <f ca="1">COUNTIFS(Table2[Level of Review Required],"*"&amp;$AC$2&amp;"*",Table2[Date Notified (Adjusted)],"&gt;="&amp;N$2,Table2[Date Notified (Adjusted)],"&lt;"&amp;O$2,Table2[what is wrong],"*Rev Started before DNAdj*",Table2[Calculated Location],"*"&amp;$D5&amp;"*")/COUNTIFS(Table2[Level of Review Required],"*"&amp;$AC$2&amp;"*",Table2[Date Notified (Adjusted)],"&gt;="&amp;N$2,Table2[Date Notified (Adjusted)],"&lt;"&amp;O$2,Table2[Calculated Location],"*"&amp;$D5&amp;"*")</f>
        <v>#DIV/0!</v>
      </c>
      <c r="O5" s="164" t="e">
        <f ca="1">COUNTIFS(Table2[Level of Review Required],"*"&amp;$AC$2&amp;"*",Table2[Date Notified (Adjusted)],"&gt;="&amp;O$2,Table2[Date Notified (Adjusted)],"&lt;"&amp;P$2,Table2[what is wrong],"*Rev Started before DNAdj*",Table2[Calculated Location],"*"&amp;$D5&amp;"*")/COUNTIFS(Table2[Level of Review Required],"*"&amp;$AC$2&amp;"*",Table2[Date Notified (Adjusted)],"&gt;="&amp;O$2,Table2[Date Notified (Adjusted)],"&lt;"&amp;P$2,Table2[Calculated Location],"*"&amp;$D5&amp;"*")</f>
        <v>#DIV/0!</v>
      </c>
      <c r="P5" s="164" t="e">
        <f ca="1">COUNTIFS(Table2[Level of Review Required],"*"&amp;$AC$2&amp;"*",Table2[Date Notified (Adjusted)],"&gt;="&amp;P$2,Table2[Date Notified (Adjusted)],"&lt;"&amp;Q$2,Table2[what is wrong],"*Rev Started before DNAdj*",Table2[Calculated Location],"*"&amp;$D5&amp;"*")/COUNTIFS(Table2[Level of Review Required],"*"&amp;$AC$2&amp;"*",Table2[Date Notified (Adjusted)],"&gt;="&amp;P$2,Table2[Date Notified (Adjusted)],"&lt;"&amp;Q$2,Table2[Calculated Location],"*"&amp;$D5&amp;"*")</f>
        <v>#DIV/0!</v>
      </c>
      <c r="Q5" s="164" t="e">
        <f ca="1">COUNTIFS(Table2[Level of Review Required],"*"&amp;$AC$2&amp;"*",Table2[Date Notified (Adjusted)],"&gt;="&amp;Q$2,Table2[Date Notified (Adjusted)],"&lt;"&amp;R$2,Table2[what is wrong],"*Rev Started before DNAdj*",Table2[Calculated Location],"*"&amp;$D5&amp;"*")/COUNTIFS(Table2[Level of Review Required],"*"&amp;$AC$2&amp;"*",Table2[Date Notified (Adjusted)],"&gt;="&amp;Q$2,Table2[Date Notified (Adjusted)],"&lt;"&amp;R$2,Table2[Calculated Location],"*"&amp;$D5&amp;"*")</f>
        <v>#DIV/0!</v>
      </c>
      <c r="R5" s="164" t="e">
        <f ca="1">COUNTIFS(Table2[Level of Review Required],"*"&amp;$AC$2&amp;"*",Table2[Date Notified (Adjusted)],"&gt;="&amp;R$2,Table2[Date Notified (Adjusted)],"&lt;"&amp;S$2,Table2[what is wrong],"*Rev Started before DNAdj*",Table2[Calculated Location],"*"&amp;$D5&amp;"*")/COUNTIFS(Table2[Level of Review Required],"*"&amp;$AC$2&amp;"*",Table2[Date Notified (Adjusted)],"&gt;="&amp;R$2,Table2[Date Notified (Adjusted)],"&lt;"&amp;S$2,Table2[Calculated Location],"*"&amp;$D5&amp;"*")</f>
        <v>#DIV/0!</v>
      </c>
      <c r="S5" s="164" t="e">
        <f ca="1">COUNTIFS(Table2[Level of Review Required],"*"&amp;$AC$2&amp;"*",Table2[Date Notified (Adjusted)],"&gt;="&amp;S$2,Table2[Date Notified (Adjusted)],"&lt;"&amp;T$2,Table2[what is wrong],"*Rev Started before DNAdj*",Table2[Calculated Location],"*"&amp;$D5&amp;"*")/COUNTIFS(Table2[Level of Review Required],"*"&amp;$AC$2&amp;"*",Table2[Date Notified (Adjusted)],"&gt;="&amp;S$2,Table2[Date Notified (Adjusted)],"&lt;"&amp;T$2,Table2[Calculated Location],"*"&amp;$D5&amp;"*")</f>
        <v>#DIV/0!</v>
      </c>
      <c r="T5" s="164" t="e">
        <f ca="1">COUNTIFS(Table2[Level of Review Required],"*"&amp;$AC$2&amp;"*",Table2[Date Notified (Adjusted)],"&gt;="&amp;T$2,Table2[Date Notified (Adjusted)],"&lt;"&amp;U$2,Table2[what is wrong],"*Rev Started before DNAdj*",Table2[Calculated Location],"*"&amp;$D5&amp;"*")/COUNTIFS(Table2[Level of Review Required],"*"&amp;$AC$2&amp;"*",Table2[Date Notified (Adjusted)],"&gt;="&amp;T$2,Table2[Date Notified (Adjusted)],"&lt;"&amp;U$2,Table2[Calculated Location],"*"&amp;$D5&amp;"*")</f>
        <v>#DIV/0!</v>
      </c>
      <c r="U5" s="161"/>
      <c r="V5" s="161"/>
      <c r="W5" s="228">
        <f ca="1">COUNTIFS(Table2[Level of Review Required],"*"&amp;$AC$2&amp;"*",Table2[Date Notified (Adjusted)],"&gt;="&amp;E$2,Table2[Date Notified (Adjusted)],"&lt;"&amp;U$2,Table2[Calculated Location],"*"&amp;$D5&amp;"*",Table2[what is wrong],"*Rev Started before DNAdj*")</f>
        <v>0</v>
      </c>
      <c r="X5" s="229" t="e">
        <f t="shared" ref="X5" ca="1" si="2">W5/Y5</f>
        <v>#DIV/0!</v>
      </c>
      <c r="Y5" s="237">
        <f ca="1">COUNTIFS(Table2[Level of Review Required],"*"&amp;$AC$2&amp;"*",Table2[Date Notified (Adjusted)],"&gt;="&amp;E$2,Table2[Date Notified (Adjusted)],"&lt;"&amp;U$2,Table2[Calculated Location],"*"&amp;$D5&amp;"*")</f>
        <v>0</v>
      </c>
    </row>
    <row r="6" spans="2:29" x14ac:dyDescent="0.25">
      <c r="B6" s="222" t="s">
        <v>258</v>
      </c>
      <c r="C6" s="161"/>
      <c r="D6" s="162" t="s">
        <v>120</v>
      </c>
      <c r="E6" s="163" t="e">
        <f ca="1">COUNTIFS(Table2[Level of Review Required],"*"&amp;$AC$2&amp;"*",Table2[Date Notified (Adjusted)],"&gt;="&amp;E$2,Table2[Date Notified (Adjusted)],"&lt;"&amp;F$2,Table2[what is wrong],"*Rev Started before DNAdj*",Table2[Calculated Location],"*"&amp;$D6&amp;"*")/COUNTIFS(Table2[Level of Review Required],"*"&amp;$AC$2&amp;"*",Table2[Date Notified (Adjusted)],"&gt;="&amp;E$2,Table2[Date Notified (Adjusted)],"&lt;"&amp;F$2,Table2[Calculated Location],"*"&amp;$D6&amp;"*")</f>
        <v>#DIV/0!</v>
      </c>
      <c r="F6" s="164" t="e">
        <f ca="1">COUNTIFS(Table2[Level of Review Required],"*"&amp;$AC$2&amp;"*",Table2[Date Notified (Adjusted)],"&gt;="&amp;F$2,Table2[Date Notified (Adjusted)],"&lt;"&amp;G$2,Table2[what is wrong],"*Rev Started before DNAdj*",Table2[Calculated Location],"*"&amp;$D6&amp;"*")/COUNTIFS(Table2[Level of Review Required],"*"&amp;$AC$2&amp;"*",Table2[Date Notified (Adjusted)],"&gt;="&amp;F$2,Table2[Date Notified (Adjusted)],"&lt;"&amp;G$2,Table2[Calculated Location],"*"&amp;$D6&amp;"*")</f>
        <v>#DIV/0!</v>
      </c>
      <c r="G6" s="164" t="e">
        <f ca="1">COUNTIFS(Table2[Level of Review Required],"*"&amp;$AC$2&amp;"*",Table2[Date Notified (Adjusted)],"&gt;="&amp;G$2,Table2[Date Notified (Adjusted)],"&lt;"&amp;H$2,Table2[what is wrong],"*Rev Started before DNAdj*",Table2[Calculated Location],"*"&amp;$D6&amp;"*")/COUNTIFS(Table2[Level of Review Required],"*"&amp;$AC$2&amp;"*",Table2[Date Notified (Adjusted)],"&gt;="&amp;G$2,Table2[Date Notified (Adjusted)],"&lt;"&amp;H$2,Table2[Calculated Location],"*"&amp;$D6&amp;"*")</f>
        <v>#DIV/0!</v>
      </c>
      <c r="H6" s="164" t="e">
        <f ca="1">COUNTIFS(Table2[Level of Review Required],"*"&amp;$AC$2&amp;"*",Table2[Date Notified (Adjusted)],"&gt;="&amp;H$2,Table2[Date Notified (Adjusted)],"&lt;"&amp;I$2,Table2[what is wrong],"*Rev Started before DNAdj*",Table2[Calculated Location],"*"&amp;$D6&amp;"*")/COUNTIFS(Table2[Level of Review Required],"*"&amp;$AC$2&amp;"*",Table2[Date Notified (Adjusted)],"&gt;="&amp;H$2,Table2[Date Notified (Adjusted)],"&lt;"&amp;I$2,Table2[Calculated Location],"*"&amp;$D6&amp;"*")</f>
        <v>#DIV/0!</v>
      </c>
      <c r="I6" s="164" t="e">
        <f ca="1">COUNTIFS(Table2[Level of Review Required],"*"&amp;$AC$2&amp;"*",Table2[Date Notified (Adjusted)],"&gt;="&amp;I$2,Table2[Date Notified (Adjusted)],"&lt;"&amp;J$2,Table2[what is wrong],"*Rev Started before DNAdj*",Table2[Calculated Location],"*"&amp;$D6&amp;"*")/COUNTIFS(Table2[Level of Review Required],"*"&amp;$AC$2&amp;"*",Table2[Date Notified (Adjusted)],"&gt;="&amp;I$2,Table2[Date Notified (Adjusted)],"&lt;"&amp;J$2,Table2[Calculated Location],"*"&amp;$D6&amp;"*")</f>
        <v>#DIV/0!</v>
      </c>
      <c r="J6" s="164" t="e">
        <f ca="1">COUNTIFS(Table2[Level of Review Required],"*"&amp;$AC$2&amp;"*",Table2[Date Notified (Adjusted)],"&gt;="&amp;J$2,Table2[Date Notified (Adjusted)],"&lt;"&amp;K$2,Table2[what is wrong],"*Rev Started before DNAdj*",Table2[Calculated Location],"*"&amp;$D6&amp;"*")/COUNTIFS(Table2[Level of Review Required],"*"&amp;$AC$2&amp;"*",Table2[Date Notified (Adjusted)],"&gt;="&amp;J$2,Table2[Date Notified (Adjusted)],"&lt;"&amp;K$2,Table2[Calculated Location],"*"&amp;$D6&amp;"*")</f>
        <v>#DIV/0!</v>
      </c>
      <c r="K6" s="164" t="e">
        <f ca="1">COUNTIFS(Table2[Level of Review Required],"*"&amp;$AC$2&amp;"*",Table2[Date Notified (Adjusted)],"&gt;="&amp;K$2,Table2[Date Notified (Adjusted)],"&lt;"&amp;L$2,Table2[what is wrong],"*Rev Started before DNAdj*",Table2[Calculated Location],"*"&amp;$D6&amp;"*")/COUNTIFS(Table2[Level of Review Required],"*"&amp;$AC$2&amp;"*",Table2[Date Notified (Adjusted)],"&gt;="&amp;K$2,Table2[Date Notified (Adjusted)],"&lt;"&amp;L$2,Table2[Calculated Location],"*"&amp;$D6&amp;"*")</f>
        <v>#DIV/0!</v>
      </c>
      <c r="L6" s="164" t="e">
        <f ca="1">COUNTIFS(Table2[Level of Review Required],"*"&amp;$AC$2&amp;"*",Table2[Date Notified (Adjusted)],"&gt;="&amp;L$2,Table2[Date Notified (Adjusted)],"&lt;"&amp;M$2,Table2[what is wrong],"*Rev Started before DNAdj*",Table2[Calculated Location],"*"&amp;$D6&amp;"*")/COUNTIFS(Table2[Level of Review Required],"*"&amp;$AC$2&amp;"*",Table2[Date Notified (Adjusted)],"&gt;="&amp;L$2,Table2[Date Notified (Adjusted)],"&lt;"&amp;M$2,Table2[Calculated Location],"*"&amp;$D6&amp;"*")</f>
        <v>#DIV/0!</v>
      </c>
      <c r="M6" s="164" t="e">
        <f ca="1">COUNTIFS(Table2[Level of Review Required],"*"&amp;$AC$2&amp;"*",Table2[Date Notified (Adjusted)],"&gt;="&amp;M$2,Table2[Date Notified (Adjusted)],"&lt;"&amp;N$2,Table2[what is wrong],"*Rev Started before DNAdj*",Table2[Calculated Location],"*"&amp;$D6&amp;"*")/COUNTIFS(Table2[Level of Review Required],"*"&amp;$AC$2&amp;"*",Table2[Date Notified (Adjusted)],"&gt;="&amp;M$2,Table2[Date Notified (Adjusted)],"&lt;"&amp;N$2,Table2[Calculated Location],"*"&amp;$D6&amp;"*")</f>
        <v>#DIV/0!</v>
      </c>
      <c r="N6" s="164" t="e">
        <f ca="1">COUNTIFS(Table2[Level of Review Required],"*"&amp;$AC$2&amp;"*",Table2[Date Notified (Adjusted)],"&gt;="&amp;N$2,Table2[Date Notified (Adjusted)],"&lt;"&amp;O$2,Table2[what is wrong],"*Rev Started before DNAdj*",Table2[Calculated Location],"*"&amp;$D6&amp;"*")/COUNTIFS(Table2[Level of Review Required],"*"&amp;$AC$2&amp;"*",Table2[Date Notified (Adjusted)],"&gt;="&amp;N$2,Table2[Date Notified (Adjusted)],"&lt;"&amp;O$2,Table2[Calculated Location],"*"&amp;$D6&amp;"*")</f>
        <v>#DIV/0!</v>
      </c>
      <c r="O6" s="164" t="e">
        <f ca="1">COUNTIFS(Table2[Level of Review Required],"*"&amp;$AC$2&amp;"*",Table2[Date Notified (Adjusted)],"&gt;="&amp;O$2,Table2[Date Notified (Adjusted)],"&lt;"&amp;P$2,Table2[what is wrong],"*Rev Started before DNAdj*",Table2[Calculated Location],"*"&amp;$D6&amp;"*")/COUNTIFS(Table2[Level of Review Required],"*"&amp;$AC$2&amp;"*",Table2[Date Notified (Adjusted)],"&gt;="&amp;O$2,Table2[Date Notified (Adjusted)],"&lt;"&amp;P$2,Table2[Calculated Location],"*"&amp;$D6&amp;"*")</f>
        <v>#DIV/0!</v>
      </c>
      <c r="P6" s="164" t="e">
        <f ca="1">COUNTIFS(Table2[Level of Review Required],"*"&amp;$AC$2&amp;"*",Table2[Date Notified (Adjusted)],"&gt;="&amp;P$2,Table2[Date Notified (Adjusted)],"&lt;"&amp;Q$2,Table2[what is wrong],"*Rev Started before DNAdj*",Table2[Calculated Location],"*"&amp;$D6&amp;"*")/COUNTIFS(Table2[Level of Review Required],"*"&amp;$AC$2&amp;"*",Table2[Date Notified (Adjusted)],"&gt;="&amp;P$2,Table2[Date Notified (Adjusted)],"&lt;"&amp;Q$2,Table2[Calculated Location],"*"&amp;$D6&amp;"*")</f>
        <v>#DIV/0!</v>
      </c>
      <c r="Q6" s="164" t="e">
        <f ca="1">COUNTIFS(Table2[Level of Review Required],"*"&amp;$AC$2&amp;"*",Table2[Date Notified (Adjusted)],"&gt;="&amp;Q$2,Table2[Date Notified (Adjusted)],"&lt;"&amp;R$2,Table2[what is wrong],"*Rev Started before DNAdj*",Table2[Calculated Location],"*"&amp;$D6&amp;"*")/COUNTIFS(Table2[Level of Review Required],"*"&amp;$AC$2&amp;"*",Table2[Date Notified (Adjusted)],"&gt;="&amp;Q$2,Table2[Date Notified (Adjusted)],"&lt;"&amp;R$2,Table2[Calculated Location],"*"&amp;$D6&amp;"*")</f>
        <v>#DIV/0!</v>
      </c>
      <c r="R6" s="164" t="e">
        <f ca="1">COUNTIFS(Table2[Level of Review Required],"*"&amp;$AC$2&amp;"*",Table2[Date Notified (Adjusted)],"&gt;="&amp;R$2,Table2[Date Notified (Adjusted)],"&lt;"&amp;S$2,Table2[what is wrong],"*Rev Started before DNAdj*",Table2[Calculated Location],"*"&amp;$D6&amp;"*")/COUNTIFS(Table2[Level of Review Required],"*"&amp;$AC$2&amp;"*",Table2[Date Notified (Adjusted)],"&gt;="&amp;R$2,Table2[Date Notified (Adjusted)],"&lt;"&amp;S$2,Table2[Calculated Location],"*"&amp;$D6&amp;"*")</f>
        <v>#DIV/0!</v>
      </c>
      <c r="S6" s="164" t="e">
        <f ca="1">COUNTIFS(Table2[Level of Review Required],"*"&amp;$AC$2&amp;"*",Table2[Date Notified (Adjusted)],"&gt;="&amp;S$2,Table2[Date Notified (Adjusted)],"&lt;"&amp;T$2,Table2[what is wrong],"*Rev Started before DNAdj*",Table2[Calculated Location],"*"&amp;$D6&amp;"*")/COUNTIFS(Table2[Level of Review Required],"*"&amp;$AC$2&amp;"*",Table2[Date Notified (Adjusted)],"&gt;="&amp;S$2,Table2[Date Notified (Adjusted)],"&lt;"&amp;T$2,Table2[Calculated Location],"*"&amp;$D6&amp;"*")</f>
        <v>#DIV/0!</v>
      </c>
      <c r="T6" s="164" t="e">
        <f ca="1">COUNTIFS(Table2[Level of Review Required],"*"&amp;$AC$2&amp;"*",Table2[Date Notified (Adjusted)],"&gt;="&amp;T$2,Table2[Date Notified (Adjusted)],"&lt;"&amp;U$2,Table2[what is wrong],"*Rev Started before DNAdj*",Table2[Calculated Location],"*"&amp;$D6&amp;"*")/COUNTIFS(Table2[Level of Review Required],"*"&amp;$AC$2&amp;"*",Table2[Date Notified (Adjusted)],"&gt;="&amp;T$2,Table2[Date Notified (Adjusted)],"&lt;"&amp;U$2,Table2[Calculated Location],"*"&amp;$D6&amp;"*")</f>
        <v>#DIV/0!</v>
      </c>
      <c r="U6" s="161"/>
      <c r="V6" s="161"/>
      <c r="W6" s="228">
        <f ca="1">COUNTIFS(Table2[Level of Review Required],"*"&amp;$AC$2&amp;"*",Table2[Date Notified (Adjusted)],"&gt;="&amp;E$2,Table2[Date Notified (Adjusted)],"&lt;"&amp;U$2,Table2[Calculated Location],"*"&amp;$D6&amp;"*",Table2[what is wrong],"*Rev Started before DNAdj*")</f>
        <v>0</v>
      </c>
      <c r="X6" s="229" t="e">
        <f t="shared" ca="1" si="1"/>
        <v>#DIV/0!</v>
      </c>
      <c r="Y6" s="237">
        <f ca="1">COUNTIFS(Table2[Level of Review Required],"*"&amp;$AC$2&amp;"*",Table2[Date Notified (Adjusted)],"&gt;="&amp;E$2,Table2[Date Notified (Adjusted)],"&lt;"&amp;U$2,Table2[Calculated Location],"*"&amp;$D6&amp;"*")</f>
        <v>0</v>
      </c>
    </row>
    <row r="7" spans="2:29" x14ac:dyDescent="0.25">
      <c r="B7" s="222" t="s">
        <v>259</v>
      </c>
      <c r="C7" s="161"/>
      <c r="D7" s="162" t="s">
        <v>122</v>
      </c>
      <c r="E7" s="163" t="e">
        <f ca="1">COUNTIFS(Table2[Level of Review Required],"*"&amp;$AC$2&amp;"*",Table2[Date Notified (Adjusted)],"&gt;="&amp;E$2,Table2[Date Notified (Adjusted)],"&lt;"&amp;F$2,Table2[what is wrong],"*Rev Started before DNAdj*",Table2[Calculated Location],"*"&amp;$D7&amp;"*")/COUNTIFS(Table2[Level of Review Required],"*"&amp;$AC$2&amp;"*",Table2[Date Notified (Adjusted)],"&gt;="&amp;E$2,Table2[Date Notified (Adjusted)],"&lt;"&amp;F$2,Table2[Calculated Location],"*"&amp;$D7&amp;"*")</f>
        <v>#DIV/0!</v>
      </c>
      <c r="F7" s="164" t="e">
        <f ca="1">COUNTIFS(Table2[Level of Review Required],"*"&amp;$AC$2&amp;"*",Table2[Date Notified (Adjusted)],"&gt;="&amp;F$2,Table2[Date Notified (Adjusted)],"&lt;"&amp;G$2,Table2[what is wrong],"*Rev Started before DNAdj*",Table2[Calculated Location],"*"&amp;$D7&amp;"*")/COUNTIFS(Table2[Level of Review Required],"*"&amp;$AC$2&amp;"*",Table2[Date Notified (Adjusted)],"&gt;="&amp;F$2,Table2[Date Notified (Adjusted)],"&lt;"&amp;G$2,Table2[Calculated Location],"*"&amp;$D7&amp;"*")</f>
        <v>#DIV/0!</v>
      </c>
      <c r="G7" s="164" t="e">
        <f ca="1">COUNTIFS(Table2[Level of Review Required],"*"&amp;$AC$2&amp;"*",Table2[Date Notified (Adjusted)],"&gt;="&amp;G$2,Table2[Date Notified (Adjusted)],"&lt;"&amp;H$2,Table2[what is wrong],"*Rev Started before DNAdj*",Table2[Calculated Location],"*"&amp;$D7&amp;"*")/COUNTIFS(Table2[Level of Review Required],"*"&amp;$AC$2&amp;"*",Table2[Date Notified (Adjusted)],"&gt;="&amp;G$2,Table2[Date Notified (Adjusted)],"&lt;"&amp;H$2,Table2[Calculated Location],"*"&amp;$D7&amp;"*")</f>
        <v>#DIV/0!</v>
      </c>
      <c r="H7" s="164" t="e">
        <f ca="1">COUNTIFS(Table2[Level of Review Required],"*"&amp;$AC$2&amp;"*",Table2[Date Notified (Adjusted)],"&gt;="&amp;H$2,Table2[Date Notified (Adjusted)],"&lt;"&amp;I$2,Table2[what is wrong],"*Rev Started before DNAdj*",Table2[Calculated Location],"*"&amp;$D7&amp;"*")/COUNTIFS(Table2[Level of Review Required],"*"&amp;$AC$2&amp;"*",Table2[Date Notified (Adjusted)],"&gt;="&amp;H$2,Table2[Date Notified (Adjusted)],"&lt;"&amp;I$2,Table2[Calculated Location],"*"&amp;$D7&amp;"*")</f>
        <v>#DIV/0!</v>
      </c>
      <c r="I7" s="164" t="e">
        <f ca="1">COUNTIFS(Table2[Level of Review Required],"*"&amp;$AC$2&amp;"*",Table2[Date Notified (Adjusted)],"&gt;="&amp;I$2,Table2[Date Notified (Adjusted)],"&lt;"&amp;J$2,Table2[what is wrong],"*Rev Started before DNAdj*",Table2[Calculated Location],"*"&amp;$D7&amp;"*")/COUNTIFS(Table2[Level of Review Required],"*"&amp;$AC$2&amp;"*",Table2[Date Notified (Adjusted)],"&gt;="&amp;I$2,Table2[Date Notified (Adjusted)],"&lt;"&amp;J$2,Table2[Calculated Location],"*"&amp;$D7&amp;"*")</f>
        <v>#DIV/0!</v>
      </c>
      <c r="J7" s="164" t="e">
        <f ca="1">COUNTIFS(Table2[Level of Review Required],"*"&amp;$AC$2&amp;"*",Table2[Date Notified (Adjusted)],"&gt;="&amp;J$2,Table2[Date Notified (Adjusted)],"&lt;"&amp;K$2,Table2[what is wrong],"*Rev Started before DNAdj*",Table2[Calculated Location],"*"&amp;$D7&amp;"*")/COUNTIFS(Table2[Level of Review Required],"*"&amp;$AC$2&amp;"*",Table2[Date Notified (Adjusted)],"&gt;="&amp;J$2,Table2[Date Notified (Adjusted)],"&lt;"&amp;K$2,Table2[Calculated Location],"*"&amp;$D7&amp;"*")</f>
        <v>#DIV/0!</v>
      </c>
      <c r="K7" s="164" t="e">
        <f ca="1">COUNTIFS(Table2[Level of Review Required],"*"&amp;$AC$2&amp;"*",Table2[Date Notified (Adjusted)],"&gt;="&amp;K$2,Table2[Date Notified (Adjusted)],"&lt;"&amp;L$2,Table2[what is wrong],"*Rev Started before DNAdj*",Table2[Calculated Location],"*"&amp;$D7&amp;"*")/COUNTIFS(Table2[Level of Review Required],"*"&amp;$AC$2&amp;"*",Table2[Date Notified (Adjusted)],"&gt;="&amp;K$2,Table2[Date Notified (Adjusted)],"&lt;"&amp;L$2,Table2[Calculated Location],"*"&amp;$D7&amp;"*")</f>
        <v>#DIV/0!</v>
      </c>
      <c r="L7" s="164" t="e">
        <f ca="1">COUNTIFS(Table2[Level of Review Required],"*"&amp;$AC$2&amp;"*",Table2[Date Notified (Adjusted)],"&gt;="&amp;L$2,Table2[Date Notified (Adjusted)],"&lt;"&amp;M$2,Table2[what is wrong],"*Rev Started before DNAdj*",Table2[Calculated Location],"*"&amp;$D7&amp;"*")/COUNTIFS(Table2[Level of Review Required],"*"&amp;$AC$2&amp;"*",Table2[Date Notified (Adjusted)],"&gt;="&amp;L$2,Table2[Date Notified (Adjusted)],"&lt;"&amp;M$2,Table2[Calculated Location],"*"&amp;$D7&amp;"*")</f>
        <v>#DIV/0!</v>
      </c>
      <c r="M7" s="164" t="e">
        <f ca="1">COUNTIFS(Table2[Level of Review Required],"*"&amp;$AC$2&amp;"*",Table2[Date Notified (Adjusted)],"&gt;="&amp;M$2,Table2[Date Notified (Adjusted)],"&lt;"&amp;N$2,Table2[what is wrong],"*Rev Started before DNAdj*",Table2[Calculated Location],"*"&amp;$D7&amp;"*")/COUNTIFS(Table2[Level of Review Required],"*"&amp;$AC$2&amp;"*",Table2[Date Notified (Adjusted)],"&gt;="&amp;M$2,Table2[Date Notified (Adjusted)],"&lt;"&amp;N$2,Table2[Calculated Location],"*"&amp;$D7&amp;"*")</f>
        <v>#DIV/0!</v>
      </c>
      <c r="N7" s="164" t="e">
        <f ca="1">COUNTIFS(Table2[Level of Review Required],"*"&amp;$AC$2&amp;"*",Table2[Date Notified (Adjusted)],"&gt;="&amp;N$2,Table2[Date Notified (Adjusted)],"&lt;"&amp;O$2,Table2[what is wrong],"*Rev Started before DNAdj*",Table2[Calculated Location],"*"&amp;$D7&amp;"*")/COUNTIFS(Table2[Level of Review Required],"*"&amp;$AC$2&amp;"*",Table2[Date Notified (Adjusted)],"&gt;="&amp;N$2,Table2[Date Notified (Adjusted)],"&lt;"&amp;O$2,Table2[Calculated Location],"*"&amp;$D7&amp;"*")</f>
        <v>#DIV/0!</v>
      </c>
      <c r="O7" s="164" t="e">
        <f ca="1">COUNTIFS(Table2[Level of Review Required],"*"&amp;$AC$2&amp;"*",Table2[Date Notified (Adjusted)],"&gt;="&amp;O$2,Table2[Date Notified (Adjusted)],"&lt;"&amp;P$2,Table2[what is wrong],"*Rev Started before DNAdj*",Table2[Calculated Location],"*"&amp;$D7&amp;"*")/COUNTIFS(Table2[Level of Review Required],"*"&amp;$AC$2&amp;"*",Table2[Date Notified (Adjusted)],"&gt;="&amp;O$2,Table2[Date Notified (Adjusted)],"&lt;"&amp;P$2,Table2[Calculated Location],"*"&amp;$D7&amp;"*")</f>
        <v>#DIV/0!</v>
      </c>
      <c r="P7" s="164" t="e">
        <f ca="1">COUNTIFS(Table2[Level of Review Required],"*"&amp;$AC$2&amp;"*",Table2[Date Notified (Adjusted)],"&gt;="&amp;P$2,Table2[Date Notified (Adjusted)],"&lt;"&amp;Q$2,Table2[what is wrong],"*Rev Started before DNAdj*",Table2[Calculated Location],"*"&amp;$D7&amp;"*")/COUNTIFS(Table2[Level of Review Required],"*"&amp;$AC$2&amp;"*",Table2[Date Notified (Adjusted)],"&gt;="&amp;P$2,Table2[Date Notified (Adjusted)],"&lt;"&amp;Q$2,Table2[Calculated Location],"*"&amp;$D7&amp;"*")</f>
        <v>#DIV/0!</v>
      </c>
      <c r="Q7" s="164" t="e">
        <f ca="1">COUNTIFS(Table2[Level of Review Required],"*"&amp;$AC$2&amp;"*",Table2[Date Notified (Adjusted)],"&gt;="&amp;Q$2,Table2[Date Notified (Adjusted)],"&lt;"&amp;R$2,Table2[what is wrong],"*Rev Started before DNAdj*",Table2[Calculated Location],"*"&amp;$D7&amp;"*")/COUNTIFS(Table2[Level of Review Required],"*"&amp;$AC$2&amp;"*",Table2[Date Notified (Adjusted)],"&gt;="&amp;Q$2,Table2[Date Notified (Adjusted)],"&lt;"&amp;R$2,Table2[Calculated Location],"*"&amp;$D7&amp;"*")</f>
        <v>#DIV/0!</v>
      </c>
      <c r="R7" s="164" t="e">
        <f ca="1">COUNTIFS(Table2[Level of Review Required],"*"&amp;$AC$2&amp;"*",Table2[Date Notified (Adjusted)],"&gt;="&amp;R$2,Table2[Date Notified (Adjusted)],"&lt;"&amp;S$2,Table2[what is wrong],"*Rev Started before DNAdj*",Table2[Calculated Location],"*"&amp;$D7&amp;"*")/COUNTIFS(Table2[Level of Review Required],"*"&amp;$AC$2&amp;"*",Table2[Date Notified (Adjusted)],"&gt;="&amp;R$2,Table2[Date Notified (Adjusted)],"&lt;"&amp;S$2,Table2[Calculated Location],"*"&amp;$D7&amp;"*")</f>
        <v>#DIV/0!</v>
      </c>
      <c r="S7" s="164" t="e">
        <f ca="1">COUNTIFS(Table2[Level of Review Required],"*"&amp;$AC$2&amp;"*",Table2[Date Notified (Adjusted)],"&gt;="&amp;S$2,Table2[Date Notified (Adjusted)],"&lt;"&amp;T$2,Table2[what is wrong],"*Rev Started before DNAdj*",Table2[Calculated Location],"*"&amp;$D7&amp;"*")/COUNTIFS(Table2[Level of Review Required],"*"&amp;$AC$2&amp;"*",Table2[Date Notified (Adjusted)],"&gt;="&amp;S$2,Table2[Date Notified (Adjusted)],"&lt;"&amp;T$2,Table2[Calculated Location],"*"&amp;$D7&amp;"*")</f>
        <v>#DIV/0!</v>
      </c>
      <c r="T7" s="164" t="e">
        <f ca="1">COUNTIFS(Table2[Level of Review Required],"*"&amp;$AC$2&amp;"*",Table2[Date Notified (Adjusted)],"&gt;="&amp;T$2,Table2[Date Notified (Adjusted)],"&lt;"&amp;U$2,Table2[what is wrong],"*Rev Started before DNAdj*",Table2[Calculated Location],"*"&amp;$D7&amp;"*")/COUNTIFS(Table2[Level of Review Required],"*"&amp;$AC$2&amp;"*",Table2[Date Notified (Adjusted)],"&gt;="&amp;T$2,Table2[Date Notified (Adjusted)],"&lt;"&amp;U$2,Table2[Calculated Location],"*"&amp;$D7&amp;"*")</f>
        <v>#DIV/0!</v>
      </c>
      <c r="U7" s="165"/>
      <c r="V7" s="161"/>
      <c r="W7" s="228">
        <f ca="1">COUNTIFS(Table2[Level of Review Required],"*"&amp;$AC$2&amp;"*",Table2[Date Notified (Adjusted)],"&gt;="&amp;E$2,Table2[Date Notified (Adjusted)],"&lt;"&amp;U$2,Table2[Calculated Location],"*"&amp;$D7&amp;"*",Table2[what is wrong],"*Rev Started before DNAdj*")</f>
        <v>0</v>
      </c>
      <c r="X7" s="229" t="e">
        <f t="shared" ca="1" si="1"/>
        <v>#DIV/0!</v>
      </c>
      <c r="Y7" s="237">
        <f ca="1">COUNTIFS(Table2[Level of Review Required],"*"&amp;$AC$2&amp;"*",Table2[Date Notified (Adjusted)],"&gt;="&amp;E$2,Table2[Date Notified (Adjusted)],"&lt;"&amp;U$2,Table2[Calculated Location],"*"&amp;$D7&amp;"*")</f>
        <v>0</v>
      </c>
    </row>
    <row r="8" spans="2:29" x14ac:dyDescent="0.25">
      <c r="B8" s="222" t="s">
        <v>260</v>
      </c>
      <c r="C8" s="161"/>
      <c r="D8" s="162" t="s">
        <v>123</v>
      </c>
      <c r="E8" s="163" t="e">
        <f ca="1">COUNTIFS(Table2[Level of Review Required],"*"&amp;$AC$2&amp;"*",Table2[Date Notified (Adjusted)],"&gt;="&amp;E$2,Table2[Date Notified (Adjusted)],"&lt;"&amp;F$2,Table2[what is wrong],"*Rev Started before DNAdj*",Table2[Calculated Location],"*"&amp;$D8&amp;"*")/COUNTIFS(Table2[Level of Review Required],"*"&amp;$AC$2&amp;"*",Table2[Date Notified (Adjusted)],"&gt;="&amp;E$2,Table2[Date Notified (Adjusted)],"&lt;"&amp;F$2,Table2[Calculated Location],"*"&amp;$D8&amp;"*")</f>
        <v>#DIV/0!</v>
      </c>
      <c r="F8" s="164" t="e">
        <f ca="1">COUNTIFS(Table2[Level of Review Required],"*"&amp;$AC$2&amp;"*",Table2[Date Notified (Adjusted)],"&gt;="&amp;F$2,Table2[Date Notified (Adjusted)],"&lt;"&amp;G$2,Table2[what is wrong],"*Rev Started before DNAdj*",Table2[Calculated Location],"*"&amp;$D8&amp;"*")/COUNTIFS(Table2[Level of Review Required],"*"&amp;$AC$2&amp;"*",Table2[Date Notified (Adjusted)],"&gt;="&amp;F$2,Table2[Date Notified (Adjusted)],"&lt;"&amp;G$2,Table2[Calculated Location],"*"&amp;$D8&amp;"*")</f>
        <v>#DIV/0!</v>
      </c>
      <c r="G8" s="164" t="e">
        <f ca="1">COUNTIFS(Table2[Level of Review Required],"*"&amp;$AC$2&amp;"*",Table2[Date Notified (Adjusted)],"&gt;="&amp;G$2,Table2[Date Notified (Adjusted)],"&lt;"&amp;H$2,Table2[what is wrong],"*Rev Started before DNAdj*",Table2[Calculated Location],"*"&amp;$D8&amp;"*")/COUNTIFS(Table2[Level of Review Required],"*"&amp;$AC$2&amp;"*",Table2[Date Notified (Adjusted)],"&gt;="&amp;G$2,Table2[Date Notified (Adjusted)],"&lt;"&amp;H$2,Table2[Calculated Location],"*"&amp;$D8&amp;"*")</f>
        <v>#DIV/0!</v>
      </c>
      <c r="H8" s="164" t="e">
        <f ca="1">COUNTIFS(Table2[Level of Review Required],"*"&amp;$AC$2&amp;"*",Table2[Date Notified (Adjusted)],"&gt;="&amp;H$2,Table2[Date Notified (Adjusted)],"&lt;"&amp;I$2,Table2[what is wrong],"*Rev Started before DNAdj*",Table2[Calculated Location],"*"&amp;$D8&amp;"*")/COUNTIFS(Table2[Level of Review Required],"*"&amp;$AC$2&amp;"*",Table2[Date Notified (Adjusted)],"&gt;="&amp;H$2,Table2[Date Notified (Adjusted)],"&lt;"&amp;I$2,Table2[Calculated Location],"*"&amp;$D8&amp;"*")</f>
        <v>#DIV/0!</v>
      </c>
      <c r="I8" s="164" t="e">
        <f ca="1">COUNTIFS(Table2[Level of Review Required],"*"&amp;$AC$2&amp;"*",Table2[Date Notified (Adjusted)],"&gt;="&amp;I$2,Table2[Date Notified (Adjusted)],"&lt;"&amp;J$2,Table2[what is wrong],"*Rev Started before DNAdj*",Table2[Calculated Location],"*"&amp;$D8&amp;"*")/COUNTIFS(Table2[Level of Review Required],"*"&amp;$AC$2&amp;"*",Table2[Date Notified (Adjusted)],"&gt;="&amp;I$2,Table2[Date Notified (Adjusted)],"&lt;"&amp;J$2,Table2[Calculated Location],"*"&amp;$D8&amp;"*")</f>
        <v>#DIV/0!</v>
      </c>
      <c r="J8" s="164" t="e">
        <f ca="1">COUNTIFS(Table2[Level of Review Required],"*"&amp;$AC$2&amp;"*",Table2[Date Notified (Adjusted)],"&gt;="&amp;J$2,Table2[Date Notified (Adjusted)],"&lt;"&amp;K$2,Table2[what is wrong],"*Rev Started before DNAdj*",Table2[Calculated Location],"*"&amp;$D8&amp;"*")/COUNTIFS(Table2[Level of Review Required],"*"&amp;$AC$2&amp;"*",Table2[Date Notified (Adjusted)],"&gt;="&amp;J$2,Table2[Date Notified (Adjusted)],"&lt;"&amp;K$2,Table2[Calculated Location],"*"&amp;$D8&amp;"*")</f>
        <v>#DIV/0!</v>
      </c>
      <c r="K8" s="164" t="e">
        <f ca="1">COUNTIFS(Table2[Level of Review Required],"*"&amp;$AC$2&amp;"*",Table2[Date Notified (Adjusted)],"&gt;="&amp;K$2,Table2[Date Notified (Adjusted)],"&lt;"&amp;L$2,Table2[what is wrong],"*Rev Started before DNAdj*",Table2[Calculated Location],"*"&amp;$D8&amp;"*")/COUNTIFS(Table2[Level of Review Required],"*"&amp;$AC$2&amp;"*",Table2[Date Notified (Adjusted)],"&gt;="&amp;K$2,Table2[Date Notified (Adjusted)],"&lt;"&amp;L$2,Table2[Calculated Location],"*"&amp;$D8&amp;"*")</f>
        <v>#DIV/0!</v>
      </c>
      <c r="L8" s="164" t="e">
        <f ca="1">COUNTIFS(Table2[Level of Review Required],"*"&amp;$AC$2&amp;"*",Table2[Date Notified (Adjusted)],"&gt;="&amp;L$2,Table2[Date Notified (Adjusted)],"&lt;"&amp;M$2,Table2[what is wrong],"*Rev Started before DNAdj*",Table2[Calculated Location],"*"&amp;$D8&amp;"*")/COUNTIFS(Table2[Level of Review Required],"*"&amp;$AC$2&amp;"*",Table2[Date Notified (Adjusted)],"&gt;="&amp;L$2,Table2[Date Notified (Adjusted)],"&lt;"&amp;M$2,Table2[Calculated Location],"*"&amp;$D8&amp;"*")</f>
        <v>#DIV/0!</v>
      </c>
      <c r="M8" s="164" t="e">
        <f ca="1">COUNTIFS(Table2[Level of Review Required],"*"&amp;$AC$2&amp;"*",Table2[Date Notified (Adjusted)],"&gt;="&amp;M$2,Table2[Date Notified (Adjusted)],"&lt;"&amp;N$2,Table2[what is wrong],"*Rev Started before DNAdj*",Table2[Calculated Location],"*"&amp;$D8&amp;"*")/COUNTIFS(Table2[Level of Review Required],"*"&amp;$AC$2&amp;"*",Table2[Date Notified (Adjusted)],"&gt;="&amp;M$2,Table2[Date Notified (Adjusted)],"&lt;"&amp;N$2,Table2[Calculated Location],"*"&amp;$D8&amp;"*")</f>
        <v>#DIV/0!</v>
      </c>
      <c r="N8" s="164" t="e">
        <f ca="1">COUNTIFS(Table2[Level of Review Required],"*"&amp;$AC$2&amp;"*",Table2[Date Notified (Adjusted)],"&gt;="&amp;N$2,Table2[Date Notified (Adjusted)],"&lt;"&amp;O$2,Table2[what is wrong],"*Rev Started before DNAdj*",Table2[Calculated Location],"*"&amp;$D8&amp;"*")/COUNTIFS(Table2[Level of Review Required],"*"&amp;$AC$2&amp;"*",Table2[Date Notified (Adjusted)],"&gt;="&amp;N$2,Table2[Date Notified (Adjusted)],"&lt;"&amp;O$2,Table2[Calculated Location],"*"&amp;$D8&amp;"*")</f>
        <v>#DIV/0!</v>
      </c>
      <c r="O8" s="164" t="e">
        <f ca="1">COUNTIFS(Table2[Level of Review Required],"*"&amp;$AC$2&amp;"*",Table2[Date Notified (Adjusted)],"&gt;="&amp;O$2,Table2[Date Notified (Adjusted)],"&lt;"&amp;P$2,Table2[what is wrong],"*Rev Started before DNAdj*",Table2[Calculated Location],"*"&amp;$D8&amp;"*")/COUNTIFS(Table2[Level of Review Required],"*"&amp;$AC$2&amp;"*",Table2[Date Notified (Adjusted)],"&gt;="&amp;O$2,Table2[Date Notified (Adjusted)],"&lt;"&amp;P$2,Table2[Calculated Location],"*"&amp;$D8&amp;"*")</f>
        <v>#DIV/0!</v>
      </c>
      <c r="P8" s="164" t="e">
        <f ca="1">COUNTIFS(Table2[Level of Review Required],"*"&amp;$AC$2&amp;"*",Table2[Date Notified (Adjusted)],"&gt;="&amp;P$2,Table2[Date Notified (Adjusted)],"&lt;"&amp;Q$2,Table2[what is wrong],"*Rev Started before DNAdj*",Table2[Calculated Location],"*"&amp;$D8&amp;"*")/COUNTIFS(Table2[Level of Review Required],"*"&amp;$AC$2&amp;"*",Table2[Date Notified (Adjusted)],"&gt;="&amp;P$2,Table2[Date Notified (Adjusted)],"&lt;"&amp;Q$2,Table2[Calculated Location],"*"&amp;$D8&amp;"*")</f>
        <v>#DIV/0!</v>
      </c>
      <c r="Q8" s="164" t="e">
        <f ca="1">COUNTIFS(Table2[Level of Review Required],"*"&amp;$AC$2&amp;"*",Table2[Date Notified (Adjusted)],"&gt;="&amp;Q$2,Table2[Date Notified (Adjusted)],"&lt;"&amp;R$2,Table2[what is wrong],"*Rev Started before DNAdj*",Table2[Calculated Location],"*"&amp;$D8&amp;"*")/COUNTIFS(Table2[Level of Review Required],"*"&amp;$AC$2&amp;"*",Table2[Date Notified (Adjusted)],"&gt;="&amp;Q$2,Table2[Date Notified (Adjusted)],"&lt;"&amp;R$2,Table2[Calculated Location],"*"&amp;$D8&amp;"*")</f>
        <v>#DIV/0!</v>
      </c>
      <c r="R8" s="164" t="e">
        <f ca="1">COUNTIFS(Table2[Level of Review Required],"*"&amp;$AC$2&amp;"*",Table2[Date Notified (Adjusted)],"&gt;="&amp;R$2,Table2[Date Notified (Adjusted)],"&lt;"&amp;S$2,Table2[what is wrong],"*Rev Started before DNAdj*",Table2[Calculated Location],"*"&amp;$D8&amp;"*")/COUNTIFS(Table2[Level of Review Required],"*"&amp;$AC$2&amp;"*",Table2[Date Notified (Adjusted)],"&gt;="&amp;R$2,Table2[Date Notified (Adjusted)],"&lt;"&amp;S$2,Table2[Calculated Location],"*"&amp;$D8&amp;"*")</f>
        <v>#DIV/0!</v>
      </c>
      <c r="S8" s="164" t="e">
        <f ca="1">COUNTIFS(Table2[Level of Review Required],"*"&amp;$AC$2&amp;"*",Table2[Date Notified (Adjusted)],"&gt;="&amp;S$2,Table2[Date Notified (Adjusted)],"&lt;"&amp;T$2,Table2[what is wrong],"*Rev Started before DNAdj*",Table2[Calculated Location],"*"&amp;$D8&amp;"*")/COUNTIFS(Table2[Level of Review Required],"*"&amp;$AC$2&amp;"*",Table2[Date Notified (Adjusted)],"&gt;="&amp;S$2,Table2[Date Notified (Adjusted)],"&lt;"&amp;T$2,Table2[Calculated Location],"*"&amp;$D8&amp;"*")</f>
        <v>#DIV/0!</v>
      </c>
      <c r="T8" s="164" t="e">
        <f ca="1">COUNTIFS(Table2[Level of Review Required],"*"&amp;$AC$2&amp;"*",Table2[Date Notified (Adjusted)],"&gt;="&amp;T$2,Table2[Date Notified (Adjusted)],"&lt;"&amp;U$2,Table2[what is wrong],"*Rev Started before DNAdj*",Table2[Calculated Location],"*"&amp;$D8&amp;"*")/COUNTIFS(Table2[Level of Review Required],"*"&amp;$AC$2&amp;"*",Table2[Date Notified (Adjusted)],"&gt;="&amp;T$2,Table2[Date Notified (Adjusted)],"&lt;"&amp;U$2,Table2[Calculated Location],"*"&amp;$D8&amp;"*")</f>
        <v>#DIV/0!</v>
      </c>
      <c r="U8" s="165"/>
      <c r="V8" s="161"/>
      <c r="W8" s="228">
        <f ca="1">COUNTIFS(Table2[Level of Review Required],"*"&amp;$AC$2&amp;"*",Table2[Date Notified (Adjusted)],"&gt;="&amp;E$2,Table2[Date Notified (Adjusted)],"&lt;"&amp;U$2,Table2[Calculated Location],"*"&amp;$D8&amp;"*",Table2[what is wrong],"*Rev Started before DNAdj*")</f>
        <v>0</v>
      </c>
      <c r="X8" s="229" t="e">
        <f t="shared" ca="1" si="1"/>
        <v>#DIV/0!</v>
      </c>
      <c r="Y8" s="237">
        <f ca="1">COUNTIFS(Table2[Level of Review Required],"*"&amp;$AC$2&amp;"*",Table2[Date Notified (Adjusted)],"&gt;="&amp;E$2,Table2[Date Notified (Adjusted)],"&lt;"&amp;U$2,Table2[Calculated Location],"*"&amp;$D8&amp;"*")</f>
        <v>0</v>
      </c>
    </row>
    <row r="9" spans="2:29" x14ac:dyDescent="0.25">
      <c r="B9" s="222" t="s">
        <v>261</v>
      </c>
      <c r="C9" s="161"/>
      <c r="D9" s="162" t="s">
        <v>117</v>
      </c>
      <c r="E9" s="163" t="e">
        <f ca="1">COUNTIFS(Table2[Level of Review Required],"*"&amp;$AC$2&amp;"*",Table2[Date Notified (Adjusted)],"&gt;="&amp;E$2,Table2[Date Notified (Adjusted)],"&lt;"&amp;F$2,Table2[what is wrong],"*Rev Started before DNAdj*",Table2[Calculated Location],"*"&amp;$D9&amp;"*")/COUNTIFS(Table2[Level of Review Required],"*"&amp;$AC$2&amp;"*",Table2[Date Notified (Adjusted)],"&gt;="&amp;E$2,Table2[Date Notified (Adjusted)],"&lt;"&amp;F$2,Table2[Calculated Location],"*"&amp;$D9&amp;"*")</f>
        <v>#DIV/0!</v>
      </c>
      <c r="F9" s="164" t="e">
        <f ca="1">COUNTIFS(Table2[Level of Review Required],"*"&amp;$AC$2&amp;"*",Table2[Date Notified (Adjusted)],"&gt;="&amp;F$2,Table2[Date Notified (Adjusted)],"&lt;"&amp;G$2,Table2[what is wrong],"*Rev Started before DNAdj*",Table2[Calculated Location],"*"&amp;$D9&amp;"*")/COUNTIFS(Table2[Level of Review Required],"*"&amp;$AC$2&amp;"*",Table2[Date Notified (Adjusted)],"&gt;="&amp;F$2,Table2[Date Notified (Adjusted)],"&lt;"&amp;G$2,Table2[Calculated Location],"*"&amp;$D9&amp;"*")</f>
        <v>#DIV/0!</v>
      </c>
      <c r="G9" s="164" t="e">
        <f ca="1">COUNTIFS(Table2[Level of Review Required],"*"&amp;$AC$2&amp;"*",Table2[Date Notified (Adjusted)],"&gt;="&amp;G$2,Table2[Date Notified (Adjusted)],"&lt;"&amp;H$2,Table2[what is wrong],"*Rev Started before DNAdj*",Table2[Calculated Location],"*"&amp;$D9&amp;"*")/COUNTIFS(Table2[Level of Review Required],"*"&amp;$AC$2&amp;"*",Table2[Date Notified (Adjusted)],"&gt;="&amp;G$2,Table2[Date Notified (Adjusted)],"&lt;"&amp;H$2,Table2[Calculated Location],"*"&amp;$D9&amp;"*")</f>
        <v>#DIV/0!</v>
      </c>
      <c r="H9" s="164" t="e">
        <f ca="1">COUNTIFS(Table2[Level of Review Required],"*"&amp;$AC$2&amp;"*",Table2[Date Notified (Adjusted)],"&gt;="&amp;H$2,Table2[Date Notified (Adjusted)],"&lt;"&amp;I$2,Table2[what is wrong],"*Rev Started before DNAdj*",Table2[Calculated Location],"*"&amp;$D9&amp;"*")/COUNTIFS(Table2[Level of Review Required],"*"&amp;$AC$2&amp;"*",Table2[Date Notified (Adjusted)],"&gt;="&amp;H$2,Table2[Date Notified (Adjusted)],"&lt;"&amp;I$2,Table2[Calculated Location],"*"&amp;$D9&amp;"*")</f>
        <v>#DIV/0!</v>
      </c>
      <c r="I9" s="164" t="e">
        <f ca="1">COUNTIFS(Table2[Level of Review Required],"*"&amp;$AC$2&amp;"*",Table2[Date Notified (Adjusted)],"&gt;="&amp;I$2,Table2[Date Notified (Adjusted)],"&lt;"&amp;J$2,Table2[what is wrong],"*Rev Started before DNAdj*",Table2[Calculated Location],"*"&amp;$D9&amp;"*")/COUNTIFS(Table2[Level of Review Required],"*"&amp;$AC$2&amp;"*",Table2[Date Notified (Adjusted)],"&gt;="&amp;I$2,Table2[Date Notified (Adjusted)],"&lt;"&amp;J$2,Table2[Calculated Location],"*"&amp;$D9&amp;"*")</f>
        <v>#DIV/0!</v>
      </c>
      <c r="J9" s="164" t="e">
        <f ca="1">COUNTIFS(Table2[Level of Review Required],"*"&amp;$AC$2&amp;"*",Table2[Date Notified (Adjusted)],"&gt;="&amp;J$2,Table2[Date Notified (Adjusted)],"&lt;"&amp;K$2,Table2[what is wrong],"*Rev Started before DNAdj*",Table2[Calculated Location],"*"&amp;$D9&amp;"*")/COUNTIFS(Table2[Level of Review Required],"*"&amp;$AC$2&amp;"*",Table2[Date Notified (Adjusted)],"&gt;="&amp;J$2,Table2[Date Notified (Adjusted)],"&lt;"&amp;K$2,Table2[Calculated Location],"*"&amp;$D9&amp;"*")</f>
        <v>#DIV/0!</v>
      </c>
      <c r="K9" s="164" t="e">
        <f ca="1">COUNTIFS(Table2[Level of Review Required],"*"&amp;$AC$2&amp;"*",Table2[Date Notified (Adjusted)],"&gt;="&amp;K$2,Table2[Date Notified (Adjusted)],"&lt;"&amp;L$2,Table2[what is wrong],"*Rev Started before DNAdj*",Table2[Calculated Location],"*"&amp;$D9&amp;"*")/COUNTIFS(Table2[Level of Review Required],"*"&amp;$AC$2&amp;"*",Table2[Date Notified (Adjusted)],"&gt;="&amp;K$2,Table2[Date Notified (Adjusted)],"&lt;"&amp;L$2,Table2[Calculated Location],"*"&amp;$D9&amp;"*")</f>
        <v>#DIV/0!</v>
      </c>
      <c r="L9" s="164" t="e">
        <f ca="1">COUNTIFS(Table2[Level of Review Required],"*"&amp;$AC$2&amp;"*",Table2[Date Notified (Adjusted)],"&gt;="&amp;L$2,Table2[Date Notified (Adjusted)],"&lt;"&amp;M$2,Table2[what is wrong],"*Rev Started before DNAdj*",Table2[Calculated Location],"*"&amp;$D9&amp;"*")/COUNTIFS(Table2[Level of Review Required],"*"&amp;$AC$2&amp;"*",Table2[Date Notified (Adjusted)],"&gt;="&amp;L$2,Table2[Date Notified (Adjusted)],"&lt;"&amp;M$2,Table2[Calculated Location],"*"&amp;$D9&amp;"*")</f>
        <v>#DIV/0!</v>
      </c>
      <c r="M9" s="164" t="e">
        <f ca="1">COUNTIFS(Table2[Level of Review Required],"*"&amp;$AC$2&amp;"*",Table2[Date Notified (Adjusted)],"&gt;="&amp;M$2,Table2[Date Notified (Adjusted)],"&lt;"&amp;N$2,Table2[what is wrong],"*Rev Started before DNAdj*",Table2[Calculated Location],"*"&amp;$D9&amp;"*")/COUNTIFS(Table2[Level of Review Required],"*"&amp;$AC$2&amp;"*",Table2[Date Notified (Adjusted)],"&gt;="&amp;M$2,Table2[Date Notified (Adjusted)],"&lt;"&amp;N$2,Table2[Calculated Location],"*"&amp;$D9&amp;"*")</f>
        <v>#DIV/0!</v>
      </c>
      <c r="N9" s="164" t="e">
        <f ca="1">COUNTIFS(Table2[Level of Review Required],"*"&amp;$AC$2&amp;"*",Table2[Date Notified (Adjusted)],"&gt;="&amp;N$2,Table2[Date Notified (Adjusted)],"&lt;"&amp;O$2,Table2[what is wrong],"*Rev Started before DNAdj*",Table2[Calculated Location],"*"&amp;$D9&amp;"*")/COUNTIFS(Table2[Level of Review Required],"*"&amp;$AC$2&amp;"*",Table2[Date Notified (Adjusted)],"&gt;="&amp;N$2,Table2[Date Notified (Adjusted)],"&lt;"&amp;O$2,Table2[Calculated Location],"*"&amp;$D9&amp;"*")</f>
        <v>#DIV/0!</v>
      </c>
      <c r="O9" s="164" t="e">
        <f ca="1">COUNTIFS(Table2[Level of Review Required],"*"&amp;$AC$2&amp;"*",Table2[Date Notified (Adjusted)],"&gt;="&amp;O$2,Table2[Date Notified (Adjusted)],"&lt;"&amp;P$2,Table2[what is wrong],"*Rev Started before DNAdj*",Table2[Calculated Location],"*"&amp;$D9&amp;"*")/COUNTIFS(Table2[Level of Review Required],"*"&amp;$AC$2&amp;"*",Table2[Date Notified (Adjusted)],"&gt;="&amp;O$2,Table2[Date Notified (Adjusted)],"&lt;"&amp;P$2,Table2[Calculated Location],"*"&amp;$D9&amp;"*")</f>
        <v>#DIV/0!</v>
      </c>
      <c r="P9" s="164" t="e">
        <f ca="1">COUNTIFS(Table2[Level of Review Required],"*"&amp;$AC$2&amp;"*",Table2[Date Notified (Adjusted)],"&gt;="&amp;P$2,Table2[Date Notified (Adjusted)],"&lt;"&amp;Q$2,Table2[what is wrong],"*Rev Started before DNAdj*",Table2[Calculated Location],"*"&amp;$D9&amp;"*")/COUNTIFS(Table2[Level of Review Required],"*"&amp;$AC$2&amp;"*",Table2[Date Notified (Adjusted)],"&gt;="&amp;P$2,Table2[Date Notified (Adjusted)],"&lt;"&amp;Q$2,Table2[Calculated Location],"*"&amp;$D9&amp;"*")</f>
        <v>#DIV/0!</v>
      </c>
      <c r="Q9" s="164" t="e">
        <f ca="1">COUNTIFS(Table2[Level of Review Required],"*"&amp;$AC$2&amp;"*",Table2[Date Notified (Adjusted)],"&gt;="&amp;Q$2,Table2[Date Notified (Adjusted)],"&lt;"&amp;R$2,Table2[what is wrong],"*Rev Started before DNAdj*",Table2[Calculated Location],"*"&amp;$D9&amp;"*")/COUNTIFS(Table2[Level of Review Required],"*"&amp;$AC$2&amp;"*",Table2[Date Notified (Adjusted)],"&gt;="&amp;Q$2,Table2[Date Notified (Adjusted)],"&lt;"&amp;R$2,Table2[Calculated Location],"*"&amp;$D9&amp;"*")</f>
        <v>#DIV/0!</v>
      </c>
      <c r="R9" s="164" t="e">
        <f ca="1">COUNTIFS(Table2[Level of Review Required],"*"&amp;$AC$2&amp;"*",Table2[Date Notified (Adjusted)],"&gt;="&amp;R$2,Table2[Date Notified (Adjusted)],"&lt;"&amp;S$2,Table2[what is wrong],"*Rev Started before DNAdj*",Table2[Calculated Location],"*"&amp;$D9&amp;"*")/COUNTIFS(Table2[Level of Review Required],"*"&amp;$AC$2&amp;"*",Table2[Date Notified (Adjusted)],"&gt;="&amp;R$2,Table2[Date Notified (Adjusted)],"&lt;"&amp;S$2,Table2[Calculated Location],"*"&amp;$D9&amp;"*")</f>
        <v>#DIV/0!</v>
      </c>
      <c r="S9" s="164" t="e">
        <f ca="1">COUNTIFS(Table2[Level of Review Required],"*"&amp;$AC$2&amp;"*",Table2[Date Notified (Adjusted)],"&gt;="&amp;S$2,Table2[Date Notified (Adjusted)],"&lt;"&amp;T$2,Table2[what is wrong],"*Rev Started before DNAdj*",Table2[Calculated Location],"*"&amp;$D9&amp;"*")/COUNTIFS(Table2[Level of Review Required],"*"&amp;$AC$2&amp;"*",Table2[Date Notified (Adjusted)],"&gt;="&amp;S$2,Table2[Date Notified (Adjusted)],"&lt;"&amp;T$2,Table2[Calculated Location],"*"&amp;$D9&amp;"*")</f>
        <v>#DIV/0!</v>
      </c>
      <c r="T9" s="164" t="e">
        <f ca="1">COUNTIFS(Table2[Level of Review Required],"*"&amp;$AC$2&amp;"*",Table2[Date Notified (Adjusted)],"&gt;="&amp;T$2,Table2[Date Notified (Adjusted)],"&lt;"&amp;U$2,Table2[what is wrong],"*Rev Started before DNAdj*",Table2[Calculated Location],"*"&amp;$D9&amp;"*")/COUNTIFS(Table2[Level of Review Required],"*"&amp;$AC$2&amp;"*",Table2[Date Notified (Adjusted)],"&gt;="&amp;T$2,Table2[Date Notified (Adjusted)],"&lt;"&amp;U$2,Table2[Calculated Location],"*"&amp;$D9&amp;"*")</f>
        <v>#DIV/0!</v>
      </c>
      <c r="U9" s="165"/>
      <c r="V9" s="161"/>
      <c r="W9" s="228">
        <f ca="1">COUNTIFS(Table2[Level of Review Required],"*"&amp;$AC$2&amp;"*",Table2[Date Notified (Adjusted)],"&gt;="&amp;E$2,Table2[Date Notified (Adjusted)],"&lt;"&amp;U$2,Table2[Calculated Location],"*"&amp;$D9&amp;"*",Table2[what is wrong],"*Rev Started before DNAdj*")</f>
        <v>0</v>
      </c>
      <c r="X9" s="229" t="e">
        <f t="shared" ca="1" si="1"/>
        <v>#DIV/0!</v>
      </c>
      <c r="Y9" s="237">
        <f ca="1">COUNTIFS(Table2[Level of Review Required],"*"&amp;$AC$2&amp;"*",Table2[Date Notified (Adjusted)],"&gt;="&amp;E$2,Table2[Date Notified (Adjusted)],"&lt;"&amp;U$2,Table2[Calculated Location],"*"&amp;$D9&amp;"*")</f>
        <v>0</v>
      </c>
    </row>
    <row r="10" spans="2:29" x14ac:dyDescent="0.25">
      <c r="B10" s="224" t="s">
        <v>262</v>
      </c>
      <c r="C10" s="166"/>
      <c r="D10" s="167" t="s">
        <v>104</v>
      </c>
      <c r="E10" s="168" t="e">
        <f ca="1">COUNTIFS(Table2[Level of Review Required],"*"&amp;$AC$2&amp;"*",Table2[Date Notified (Adjusted)],"&gt;="&amp;E$2,Table2[Date Notified (Adjusted)],"&lt;"&amp;F$2,Table2[what is wrong],"*Rev Started before DNAdj*",Table2[Calculated Location],"*"&amp;$D10&amp;"*")/COUNTIFS(Table2[Level of Review Required],"*"&amp;$AC$2&amp;"*",Table2[Date Notified (Adjusted)],"&gt;="&amp;E$2,Table2[Date Notified (Adjusted)],"&lt;"&amp;F$2,Table2[Calculated Location],"*"&amp;$D10&amp;"*")</f>
        <v>#DIV/0!</v>
      </c>
      <c r="F10" s="169" t="e">
        <f ca="1">COUNTIFS(Table2[Level of Review Required],"*"&amp;$AC$2&amp;"*",Table2[Date Notified (Adjusted)],"&gt;="&amp;F$2,Table2[Date Notified (Adjusted)],"&lt;"&amp;G$2,Table2[what is wrong],"*Rev Started before DNAdj*",Table2[Calculated Location],"*"&amp;$D10&amp;"*")/COUNTIFS(Table2[Level of Review Required],"*"&amp;$AC$2&amp;"*",Table2[Date Notified (Adjusted)],"&gt;="&amp;F$2,Table2[Date Notified (Adjusted)],"&lt;"&amp;G$2,Table2[Calculated Location],"*"&amp;$D10&amp;"*")</f>
        <v>#DIV/0!</v>
      </c>
      <c r="G10" s="169" t="e">
        <f ca="1">COUNTIFS(Table2[Level of Review Required],"*"&amp;$AC$2&amp;"*",Table2[Date Notified (Adjusted)],"&gt;="&amp;G$2,Table2[Date Notified (Adjusted)],"&lt;"&amp;H$2,Table2[what is wrong],"*Rev Started before DNAdj*",Table2[Calculated Location],"*"&amp;$D10&amp;"*")/COUNTIFS(Table2[Level of Review Required],"*"&amp;$AC$2&amp;"*",Table2[Date Notified (Adjusted)],"&gt;="&amp;G$2,Table2[Date Notified (Adjusted)],"&lt;"&amp;H$2,Table2[Calculated Location],"*"&amp;$D10&amp;"*")</f>
        <v>#DIV/0!</v>
      </c>
      <c r="H10" s="169" t="e">
        <f ca="1">COUNTIFS(Table2[Level of Review Required],"*"&amp;$AC$2&amp;"*",Table2[Date Notified (Adjusted)],"&gt;="&amp;H$2,Table2[Date Notified (Adjusted)],"&lt;"&amp;I$2,Table2[what is wrong],"*Rev Started before DNAdj*",Table2[Calculated Location],"*"&amp;$D10&amp;"*")/COUNTIFS(Table2[Level of Review Required],"*"&amp;$AC$2&amp;"*",Table2[Date Notified (Adjusted)],"&gt;="&amp;H$2,Table2[Date Notified (Adjusted)],"&lt;"&amp;I$2,Table2[Calculated Location],"*"&amp;$D10&amp;"*")</f>
        <v>#DIV/0!</v>
      </c>
      <c r="I10" s="169" t="e">
        <f ca="1">COUNTIFS(Table2[Level of Review Required],"*"&amp;$AC$2&amp;"*",Table2[Date Notified (Adjusted)],"&gt;="&amp;I$2,Table2[Date Notified (Adjusted)],"&lt;"&amp;J$2,Table2[what is wrong],"*Rev Started before DNAdj*",Table2[Calculated Location],"*"&amp;$D10&amp;"*")/COUNTIFS(Table2[Level of Review Required],"*"&amp;$AC$2&amp;"*",Table2[Date Notified (Adjusted)],"&gt;="&amp;I$2,Table2[Date Notified (Adjusted)],"&lt;"&amp;J$2,Table2[Calculated Location],"*"&amp;$D10&amp;"*")</f>
        <v>#DIV/0!</v>
      </c>
      <c r="J10" s="169" t="e">
        <f ca="1">COUNTIFS(Table2[Level of Review Required],"*"&amp;$AC$2&amp;"*",Table2[Date Notified (Adjusted)],"&gt;="&amp;J$2,Table2[Date Notified (Adjusted)],"&lt;"&amp;K$2,Table2[what is wrong],"*Rev Started before DNAdj*",Table2[Calculated Location],"*"&amp;$D10&amp;"*")/COUNTIFS(Table2[Level of Review Required],"*"&amp;$AC$2&amp;"*",Table2[Date Notified (Adjusted)],"&gt;="&amp;J$2,Table2[Date Notified (Adjusted)],"&lt;"&amp;K$2,Table2[Calculated Location],"*"&amp;$D10&amp;"*")</f>
        <v>#DIV/0!</v>
      </c>
      <c r="K10" s="169" t="e">
        <f ca="1">COUNTIFS(Table2[Level of Review Required],"*"&amp;$AC$2&amp;"*",Table2[Date Notified (Adjusted)],"&gt;="&amp;K$2,Table2[Date Notified (Adjusted)],"&lt;"&amp;L$2,Table2[what is wrong],"*Rev Started before DNAdj*",Table2[Calculated Location],"*"&amp;$D10&amp;"*")/COUNTIFS(Table2[Level of Review Required],"*"&amp;$AC$2&amp;"*",Table2[Date Notified (Adjusted)],"&gt;="&amp;K$2,Table2[Date Notified (Adjusted)],"&lt;"&amp;L$2,Table2[Calculated Location],"*"&amp;$D10&amp;"*")</f>
        <v>#DIV/0!</v>
      </c>
      <c r="L10" s="169" t="e">
        <f ca="1">COUNTIFS(Table2[Level of Review Required],"*"&amp;$AC$2&amp;"*",Table2[Date Notified (Adjusted)],"&gt;="&amp;L$2,Table2[Date Notified (Adjusted)],"&lt;"&amp;M$2,Table2[what is wrong],"*Rev Started before DNAdj*",Table2[Calculated Location],"*"&amp;$D10&amp;"*")/COUNTIFS(Table2[Level of Review Required],"*"&amp;$AC$2&amp;"*",Table2[Date Notified (Adjusted)],"&gt;="&amp;L$2,Table2[Date Notified (Adjusted)],"&lt;"&amp;M$2,Table2[Calculated Location],"*"&amp;$D10&amp;"*")</f>
        <v>#DIV/0!</v>
      </c>
      <c r="M10" s="169" t="e">
        <f ca="1">COUNTIFS(Table2[Level of Review Required],"*"&amp;$AC$2&amp;"*",Table2[Date Notified (Adjusted)],"&gt;="&amp;M$2,Table2[Date Notified (Adjusted)],"&lt;"&amp;N$2,Table2[what is wrong],"*Rev Started before DNAdj*",Table2[Calculated Location],"*"&amp;$D10&amp;"*")/COUNTIFS(Table2[Level of Review Required],"*"&amp;$AC$2&amp;"*",Table2[Date Notified (Adjusted)],"&gt;="&amp;M$2,Table2[Date Notified (Adjusted)],"&lt;"&amp;N$2,Table2[Calculated Location],"*"&amp;$D10&amp;"*")</f>
        <v>#DIV/0!</v>
      </c>
      <c r="N10" s="169" t="e">
        <f ca="1">COUNTIFS(Table2[Level of Review Required],"*"&amp;$AC$2&amp;"*",Table2[Date Notified (Adjusted)],"&gt;="&amp;N$2,Table2[Date Notified (Adjusted)],"&lt;"&amp;O$2,Table2[what is wrong],"*Rev Started before DNAdj*",Table2[Calculated Location],"*"&amp;$D10&amp;"*")/COUNTIFS(Table2[Level of Review Required],"*"&amp;$AC$2&amp;"*",Table2[Date Notified (Adjusted)],"&gt;="&amp;N$2,Table2[Date Notified (Adjusted)],"&lt;"&amp;O$2,Table2[Calculated Location],"*"&amp;$D10&amp;"*")</f>
        <v>#DIV/0!</v>
      </c>
      <c r="O10" s="169" t="e">
        <f ca="1">COUNTIFS(Table2[Level of Review Required],"*"&amp;$AC$2&amp;"*",Table2[Date Notified (Adjusted)],"&gt;="&amp;O$2,Table2[Date Notified (Adjusted)],"&lt;"&amp;P$2,Table2[what is wrong],"*Rev Started before DNAdj*",Table2[Calculated Location],"*"&amp;$D10&amp;"*")/COUNTIFS(Table2[Level of Review Required],"*"&amp;$AC$2&amp;"*",Table2[Date Notified (Adjusted)],"&gt;="&amp;O$2,Table2[Date Notified (Adjusted)],"&lt;"&amp;P$2,Table2[Calculated Location],"*"&amp;$D10&amp;"*")</f>
        <v>#DIV/0!</v>
      </c>
      <c r="P10" s="169" t="e">
        <f ca="1">COUNTIFS(Table2[Level of Review Required],"*"&amp;$AC$2&amp;"*",Table2[Date Notified (Adjusted)],"&gt;="&amp;P$2,Table2[Date Notified (Adjusted)],"&lt;"&amp;Q$2,Table2[what is wrong],"*Rev Started before DNAdj*",Table2[Calculated Location],"*"&amp;$D10&amp;"*")/COUNTIFS(Table2[Level of Review Required],"*"&amp;$AC$2&amp;"*",Table2[Date Notified (Adjusted)],"&gt;="&amp;P$2,Table2[Date Notified (Adjusted)],"&lt;"&amp;Q$2,Table2[Calculated Location],"*"&amp;$D10&amp;"*")</f>
        <v>#DIV/0!</v>
      </c>
      <c r="Q10" s="169" t="e">
        <f ca="1">COUNTIFS(Table2[Level of Review Required],"*"&amp;$AC$2&amp;"*",Table2[Date Notified (Adjusted)],"&gt;="&amp;Q$2,Table2[Date Notified (Adjusted)],"&lt;"&amp;R$2,Table2[what is wrong],"*Rev Started before DNAdj*",Table2[Calculated Location],"*"&amp;$D10&amp;"*")/COUNTIFS(Table2[Level of Review Required],"*"&amp;$AC$2&amp;"*",Table2[Date Notified (Adjusted)],"&gt;="&amp;Q$2,Table2[Date Notified (Adjusted)],"&lt;"&amp;R$2,Table2[Calculated Location],"*"&amp;$D10&amp;"*")</f>
        <v>#DIV/0!</v>
      </c>
      <c r="R10" s="169" t="e">
        <f ca="1">COUNTIFS(Table2[Level of Review Required],"*"&amp;$AC$2&amp;"*",Table2[Date Notified (Adjusted)],"&gt;="&amp;R$2,Table2[Date Notified (Adjusted)],"&lt;"&amp;S$2,Table2[what is wrong],"*Rev Started before DNAdj*",Table2[Calculated Location],"*"&amp;$D10&amp;"*")/COUNTIFS(Table2[Level of Review Required],"*"&amp;$AC$2&amp;"*",Table2[Date Notified (Adjusted)],"&gt;="&amp;R$2,Table2[Date Notified (Adjusted)],"&lt;"&amp;S$2,Table2[Calculated Location],"*"&amp;$D10&amp;"*")</f>
        <v>#DIV/0!</v>
      </c>
      <c r="S10" s="169" t="e">
        <f ca="1">COUNTIFS(Table2[Level of Review Required],"*"&amp;$AC$2&amp;"*",Table2[Date Notified (Adjusted)],"&gt;="&amp;S$2,Table2[Date Notified (Adjusted)],"&lt;"&amp;T$2,Table2[what is wrong],"*Rev Started before DNAdj*",Table2[Calculated Location],"*"&amp;$D10&amp;"*")/COUNTIFS(Table2[Level of Review Required],"*"&amp;$AC$2&amp;"*",Table2[Date Notified (Adjusted)],"&gt;="&amp;S$2,Table2[Date Notified (Adjusted)],"&lt;"&amp;T$2,Table2[Calculated Location],"*"&amp;$D10&amp;"*")</f>
        <v>#DIV/0!</v>
      </c>
      <c r="T10" s="169" t="e">
        <f ca="1">COUNTIFS(Table2[Level of Review Required],"*"&amp;$AC$2&amp;"*",Table2[Date Notified (Adjusted)],"&gt;="&amp;T$2,Table2[Date Notified (Adjusted)],"&lt;"&amp;U$2,Table2[what is wrong],"*Rev Started before DNAdj*",Table2[Calculated Location],"*"&amp;$D10&amp;"*")/COUNTIFS(Table2[Level of Review Required],"*"&amp;$AC$2&amp;"*",Table2[Date Notified (Adjusted)],"&gt;="&amp;T$2,Table2[Date Notified (Adjusted)],"&lt;"&amp;U$2,Table2[Calculated Location],"*"&amp;$D10&amp;"*")</f>
        <v>#DIV/0!</v>
      </c>
      <c r="U10" s="170"/>
      <c r="V10" s="166"/>
      <c r="W10" s="230">
        <f ca="1">COUNTIFS(Table2[Level of Review Required],"*"&amp;$AC$2&amp;"*",Table2[Date Notified (Adjusted)],"&gt;="&amp;E$2,Table2[Date Notified (Adjusted)],"&lt;"&amp;U$2,Table2[Calculated Location],"*"&amp;$D10&amp;"*",Table2[what is wrong],"*Rev Started before DNAdj*")</f>
        <v>0</v>
      </c>
      <c r="X10" s="231" t="e">
        <f t="shared" ca="1" si="1"/>
        <v>#DIV/0!</v>
      </c>
      <c r="Y10" s="238">
        <f ca="1">COUNTIFS(Table2[Level of Review Required],"*"&amp;$AC$2&amp;"*",Table2[Date Notified (Adjusted)],"&gt;="&amp;E$2,Table2[Date Notified (Adjusted)],"&lt;"&amp;U$2,Table2[Calculated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Required],"*"&amp;$AC$2&amp;"*",Table2[Date Notified (Adjusted)],"&gt;="&amp;E$2,Table2[Date Notified (Adjusted)],"&lt;"&amp;F$2,Table2[what is wrong],"*Rev Started before DNAdj*",Table2[Calculated Location],"*"&amp;$D12&amp;"*")/COUNTIFS(Table2[Level of Review Required],"*"&amp;$AC$2&amp;"*",Table2[Date Notified (Adjusted)],"&gt;="&amp;E$2,Table2[Date Notified (Adjusted)],"&lt;"&amp;F$2,Table2[Calculated Location],"*"&amp;$D12&amp;"*")</f>
        <v>#DIV/0!</v>
      </c>
      <c r="F12" s="160" t="e">
        <f ca="1">COUNTIFS(Table2[Level of Review Required],"*"&amp;$AC$2&amp;"*",Table2[Date Notified (Adjusted)],"&gt;="&amp;F$2,Table2[Date Notified (Adjusted)],"&lt;"&amp;G$2,Table2[what is wrong],"*Rev Started before DNAdj*",Table2[Calculated Location],"*"&amp;$D12&amp;"*")/COUNTIFS(Table2[Level of Review Required],"*"&amp;$AC$2&amp;"*",Table2[Date Notified (Adjusted)],"&gt;="&amp;F$2,Table2[Date Notified (Adjusted)],"&lt;"&amp;G$2,Table2[Calculated Location],"*"&amp;$D12&amp;"*")</f>
        <v>#DIV/0!</v>
      </c>
      <c r="G12" s="160" t="e">
        <f ca="1">COUNTIFS(Table2[Level of Review Required],"*"&amp;$AC$2&amp;"*",Table2[Date Notified (Adjusted)],"&gt;="&amp;G$2,Table2[Date Notified (Adjusted)],"&lt;"&amp;H$2,Table2[what is wrong],"*Rev Started before DNAdj*",Table2[Calculated Location],"*"&amp;$D12&amp;"*")/COUNTIFS(Table2[Level of Review Required],"*"&amp;$AC$2&amp;"*",Table2[Date Notified (Adjusted)],"&gt;="&amp;G$2,Table2[Date Notified (Adjusted)],"&lt;"&amp;H$2,Table2[Calculated Location],"*"&amp;$D12&amp;"*")</f>
        <v>#DIV/0!</v>
      </c>
      <c r="H12" s="160" t="e">
        <f ca="1">COUNTIFS(Table2[Level of Review Required],"*"&amp;$AC$2&amp;"*",Table2[Date Notified (Adjusted)],"&gt;="&amp;H$2,Table2[Date Notified (Adjusted)],"&lt;"&amp;I$2,Table2[what is wrong],"*Rev Started before DNAdj*",Table2[Calculated Location],"*"&amp;$D12&amp;"*")/COUNTIFS(Table2[Level of Review Required],"*"&amp;$AC$2&amp;"*",Table2[Date Notified (Adjusted)],"&gt;="&amp;H$2,Table2[Date Notified (Adjusted)],"&lt;"&amp;I$2,Table2[Calculated Location],"*"&amp;$D12&amp;"*")</f>
        <v>#DIV/0!</v>
      </c>
      <c r="I12" s="160" t="e">
        <f ca="1">COUNTIFS(Table2[Level of Review Required],"*"&amp;$AC$2&amp;"*",Table2[Date Notified (Adjusted)],"&gt;="&amp;I$2,Table2[Date Notified (Adjusted)],"&lt;"&amp;J$2,Table2[what is wrong],"*Rev Started before DNAdj*",Table2[Calculated Location],"*"&amp;$D12&amp;"*")/COUNTIFS(Table2[Level of Review Required],"*"&amp;$AC$2&amp;"*",Table2[Date Notified (Adjusted)],"&gt;="&amp;I$2,Table2[Date Notified (Adjusted)],"&lt;"&amp;J$2,Table2[Calculated Location],"*"&amp;$D12&amp;"*")</f>
        <v>#DIV/0!</v>
      </c>
      <c r="J12" s="160" t="e">
        <f ca="1">COUNTIFS(Table2[Level of Review Required],"*"&amp;$AC$2&amp;"*",Table2[Date Notified (Adjusted)],"&gt;="&amp;J$2,Table2[Date Notified (Adjusted)],"&lt;"&amp;K$2,Table2[what is wrong],"*Rev Started before DNAdj*",Table2[Calculated Location],"*"&amp;$D12&amp;"*")/COUNTIFS(Table2[Level of Review Required],"*"&amp;$AC$2&amp;"*",Table2[Date Notified (Adjusted)],"&gt;="&amp;J$2,Table2[Date Notified (Adjusted)],"&lt;"&amp;K$2,Table2[Calculated Location],"*"&amp;$D12&amp;"*")</f>
        <v>#DIV/0!</v>
      </c>
      <c r="K12" s="160" t="e">
        <f ca="1">COUNTIFS(Table2[Level of Review Required],"*"&amp;$AC$2&amp;"*",Table2[Date Notified (Adjusted)],"&gt;="&amp;K$2,Table2[Date Notified (Adjusted)],"&lt;"&amp;L$2,Table2[what is wrong],"*Rev Started before DNAdj*",Table2[Calculated Location],"*"&amp;$D12&amp;"*")/COUNTIFS(Table2[Level of Review Required],"*"&amp;$AC$2&amp;"*",Table2[Date Notified (Adjusted)],"&gt;="&amp;K$2,Table2[Date Notified (Adjusted)],"&lt;"&amp;L$2,Table2[Calculated Location],"*"&amp;$D12&amp;"*")</f>
        <v>#DIV/0!</v>
      </c>
      <c r="L12" s="160" t="e">
        <f ca="1">COUNTIFS(Table2[Level of Review Required],"*"&amp;$AC$2&amp;"*",Table2[Date Notified (Adjusted)],"&gt;="&amp;L$2,Table2[Date Notified (Adjusted)],"&lt;"&amp;M$2,Table2[what is wrong],"*Rev Started before DNAdj*",Table2[Calculated Location],"*"&amp;$D12&amp;"*")/COUNTIFS(Table2[Level of Review Required],"*"&amp;$AC$2&amp;"*",Table2[Date Notified (Adjusted)],"&gt;="&amp;L$2,Table2[Date Notified (Adjusted)],"&lt;"&amp;M$2,Table2[Calculated Location],"*"&amp;$D12&amp;"*")</f>
        <v>#DIV/0!</v>
      </c>
      <c r="M12" s="160" t="e">
        <f ca="1">COUNTIFS(Table2[Level of Review Required],"*"&amp;$AC$2&amp;"*",Table2[Date Notified (Adjusted)],"&gt;="&amp;M$2,Table2[Date Notified (Adjusted)],"&lt;"&amp;N$2,Table2[what is wrong],"*Rev Started before DNAdj*",Table2[Calculated Location],"*"&amp;$D12&amp;"*")/COUNTIFS(Table2[Level of Review Required],"*"&amp;$AC$2&amp;"*",Table2[Date Notified (Adjusted)],"&gt;="&amp;M$2,Table2[Date Notified (Adjusted)],"&lt;"&amp;N$2,Table2[Calculated Location],"*"&amp;$D12&amp;"*")</f>
        <v>#DIV/0!</v>
      </c>
      <c r="N12" s="160" t="e">
        <f ca="1">COUNTIFS(Table2[Level of Review Required],"*"&amp;$AC$2&amp;"*",Table2[Date Notified (Adjusted)],"&gt;="&amp;N$2,Table2[Date Notified (Adjusted)],"&lt;"&amp;O$2,Table2[what is wrong],"*Rev Started before DNAdj*",Table2[Calculated Location],"*"&amp;$D12&amp;"*")/COUNTIFS(Table2[Level of Review Required],"*"&amp;$AC$2&amp;"*",Table2[Date Notified (Adjusted)],"&gt;="&amp;N$2,Table2[Date Notified (Adjusted)],"&lt;"&amp;O$2,Table2[Calculated Location],"*"&amp;$D12&amp;"*")</f>
        <v>#DIV/0!</v>
      </c>
      <c r="O12" s="160" t="e">
        <f ca="1">COUNTIFS(Table2[Level of Review Required],"*"&amp;$AC$2&amp;"*",Table2[Date Notified (Adjusted)],"&gt;="&amp;O$2,Table2[Date Notified (Adjusted)],"&lt;"&amp;P$2,Table2[what is wrong],"*Rev Started before DNAdj*",Table2[Calculated Location],"*"&amp;$D12&amp;"*")/COUNTIFS(Table2[Level of Review Required],"*"&amp;$AC$2&amp;"*",Table2[Date Notified (Adjusted)],"&gt;="&amp;O$2,Table2[Date Notified (Adjusted)],"&lt;"&amp;P$2,Table2[Calculated Location],"*"&amp;$D12&amp;"*")</f>
        <v>#DIV/0!</v>
      </c>
      <c r="P12" s="160" t="e">
        <f ca="1">COUNTIFS(Table2[Level of Review Required],"*"&amp;$AC$2&amp;"*",Table2[Date Notified (Adjusted)],"&gt;="&amp;P$2,Table2[Date Notified (Adjusted)],"&lt;"&amp;Q$2,Table2[what is wrong],"*Rev Started before DNAdj*",Table2[Calculated Location],"*"&amp;$D12&amp;"*")/COUNTIFS(Table2[Level of Review Required],"*"&amp;$AC$2&amp;"*",Table2[Date Notified (Adjusted)],"&gt;="&amp;P$2,Table2[Date Notified (Adjusted)],"&lt;"&amp;Q$2,Table2[Calculated Location],"*"&amp;$D12&amp;"*")</f>
        <v>#DIV/0!</v>
      </c>
      <c r="Q12" s="160" t="e">
        <f ca="1">COUNTIFS(Table2[Level of Review Required],"*"&amp;$AC$2&amp;"*",Table2[Date Notified (Adjusted)],"&gt;="&amp;Q$2,Table2[Date Notified (Adjusted)],"&lt;"&amp;R$2,Table2[what is wrong],"*Rev Started before DNAdj*",Table2[Calculated Location],"*"&amp;$D12&amp;"*")/COUNTIFS(Table2[Level of Review Required],"*"&amp;$AC$2&amp;"*",Table2[Date Notified (Adjusted)],"&gt;="&amp;Q$2,Table2[Date Notified (Adjusted)],"&lt;"&amp;R$2,Table2[Calculated Location],"*"&amp;$D12&amp;"*")</f>
        <v>#DIV/0!</v>
      </c>
      <c r="R12" s="160" t="e">
        <f ca="1">COUNTIFS(Table2[Level of Review Required],"*"&amp;$AC$2&amp;"*",Table2[Date Notified (Adjusted)],"&gt;="&amp;R$2,Table2[Date Notified (Adjusted)],"&lt;"&amp;S$2,Table2[what is wrong],"*Rev Started before DNAdj*",Table2[Calculated Location],"*"&amp;$D12&amp;"*")/COUNTIFS(Table2[Level of Review Required],"*"&amp;$AC$2&amp;"*",Table2[Date Notified (Adjusted)],"&gt;="&amp;R$2,Table2[Date Notified (Adjusted)],"&lt;"&amp;S$2,Table2[Calculated Location],"*"&amp;$D12&amp;"*")</f>
        <v>#DIV/0!</v>
      </c>
      <c r="S12" s="160" t="e">
        <f ca="1">COUNTIFS(Table2[Level of Review Required],"*"&amp;$AC$2&amp;"*",Table2[Date Notified (Adjusted)],"&gt;="&amp;S$2,Table2[Date Notified (Adjusted)],"&lt;"&amp;T$2,Table2[what is wrong],"*Rev Started before DNAdj*",Table2[Calculated Location],"*"&amp;$D12&amp;"*")/COUNTIFS(Table2[Level of Review Required],"*"&amp;$AC$2&amp;"*",Table2[Date Notified (Adjusted)],"&gt;="&amp;S$2,Table2[Date Notified (Adjusted)],"&lt;"&amp;T$2,Table2[Calculated Location],"*"&amp;$D12&amp;"*")</f>
        <v>#DIV/0!</v>
      </c>
      <c r="T12" s="160" t="e">
        <f ca="1">COUNTIFS(Table2[Level of Review Required],"*"&amp;$AC$2&amp;"*",Table2[Date Notified (Adjusted)],"&gt;="&amp;T$2,Table2[Date Notified (Adjusted)],"&lt;"&amp;U$2,Table2[what is wrong],"*Rev Started before DNAdj*",Table2[Calculated Location],"*"&amp;$D12&amp;"*")/COUNTIFS(Table2[Level of Review Required],"*"&amp;$AC$2&amp;"*",Table2[Date Notified (Adjusted)],"&gt;="&amp;T$2,Table2[Date Notified (Adjusted)],"&lt;"&amp;U$2,Table2[Calculated Location],"*"&amp;$D12&amp;"*")</f>
        <v>#DIV/0!</v>
      </c>
      <c r="U12" s="157"/>
      <c r="V12" s="157"/>
      <c r="W12" s="226">
        <f ca="1">COUNTIFS(Table2[Level of Review Required],"*"&amp;$AC$2&amp;"*",Table2[Date Notified (Adjusted)],"&gt;="&amp;E$2,Table2[Date Notified (Adjusted)],"&lt;"&amp;U$2,Table2[Calculated Location],"*"&amp;$D12&amp;"*",Table2[what is wrong],"*Rev Started before DNAdj*")</f>
        <v>0</v>
      </c>
      <c r="X12" s="227" t="e">
        <f t="shared" ca="1" si="1"/>
        <v>#DIV/0!</v>
      </c>
      <c r="Y12" s="236">
        <f ca="1">COUNTIFS(Table2[Level of Review Required],"*"&amp;$AC$2&amp;"*",Table2[Date Notified (Adjusted)],"&gt;="&amp;E$2,Table2[Date Notified (Adjusted)],"&lt;"&amp;U$2,Table2[Calculated Location],"*"&amp;$D12&amp;"*")</f>
        <v>0</v>
      </c>
    </row>
    <row r="13" spans="2:29" x14ac:dyDescent="0.25">
      <c r="B13" s="222" t="s">
        <v>106</v>
      </c>
      <c r="C13" s="161"/>
      <c r="D13" s="162" t="s">
        <v>125</v>
      </c>
      <c r="E13" s="163" t="e">
        <f ca="1">COUNTIFS(Table2[Level of Review Required],"*"&amp;$AC$2&amp;"*",Table2[Date Notified (Adjusted)],"&gt;="&amp;E$2,Table2[Date Notified (Adjusted)],"&lt;"&amp;F$2,Table2[what is wrong],"*Rev Started before DNAdj*",Table2[Calculated Location],"*"&amp;$D13&amp;"*")/COUNTIFS(Table2[Level of Review Required],"*"&amp;$AC$2&amp;"*",Table2[Date Notified (Adjusted)],"&gt;="&amp;E$2,Table2[Date Notified (Adjusted)],"&lt;"&amp;F$2,Table2[Calculated Location],"*"&amp;$D13&amp;"*")</f>
        <v>#DIV/0!</v>
      </c>
      <c r="F13" s="164" t="e">
        <f ca="1">COUNTIFS(Table2[Level of Review Required],"*"&amp;$AC$2&amp;"*",Table2[Date Notified (Adjusted)],"&gt;="&amp;F$2,Table2[Date Notified (Adjusted)],"&lt;"&amp;G$2,Table2[what is wrong],"*Rev Started before DNAdj*",Table2[Calculated Location],"*"&amp;$D13&amp;"*")/COUNTIFS(Table2[Level of Review Required],"*"&amp;$AC$2&amp;"*",Table2[Date Notified (Adjusted)],"&gt;="&amp;F$2,Table2[Date Notified (Adjusted)],"&lt;"&amp;G$2,Table2[Calculated Location],"*"&amp;$D13&amp;"*")</f>
        <v>#DIV/0!</v>
      </c>
      <c r="G13" s="164" t="e">
        <f ca="1">COUNTIFS(Table2[Level of Review Required],"*"&amp;$AC$2&amp;"*",Table2[Date Notified (Adjusted)],"&gt;="&amp;G$2,Table2[Date Notified (Adjusted)],"&lt;"&amp;H$2,Table2[what is wrong],"*Rev Started before DNAdj*",Table2[Calculated Location],"*"&amp;$D13&amp;"*")/COUNTIFS(Table2[Level of Review Required],"*"&amp;$AC$2&amp;"*",Table2[Date Notified (Adjusted)],"&gt;="&amp;G$2,Table2[Date Notified (Adjusted)],"&lt;"&amp;H$2,Table2[Calculated Location],"*"&amp;$D13&amp;"*")</f>
        <v>#DIV/0!</v>
      </c>
      <c r="H13" s="164" t="e">
        <f ca="1">COUNTIFS(Table2[Level of Review Required],"*"&amp;$AC$2&amp;"*",Table2[Date Notified (Adjusted)],"&gt;="&amp;H$2,Table2[Date Notified (Adjusted)],"&lt;"&amp;I$2,Table2[what is wrong],"*Rev Started before DNAdj*",Table2[Calculated Location],"*"&amp;$D13&amp;"*")/COUNTIFS(Table2[Level of Review Required],"*"&amp;$AC$2&amp;"*",Table2[Date Notified (Adjusted)],"&gt;="&amp;H$2,Table2[Date Notified (Adjusted)],"&lt;"&amp;I$2,Table2[Calculated Location],"*"&amp;$D13&amp;"*")</f>
        <v>#DIV/0!</v>
      </c>
      <c r="I13" s="164" t="e">
        <f ca="1">COUNTIFS(Table2[Level of Review Required],"*"&amp;$AC$2&amp;"*",Table2[Date Notified (Adjusted)],"&gt;="&amp;I$2,Table2[Date Notified (Adjusted)],"&lt;"&amp;J$2,Table2[what is wrong],"*Rev Started before DNAdj*",Table2[Calculated Location],"*"&amp;$D13&amp;"*")/COUNTIFS(Table2[Level of Review Required],"*"&amp;$AC$2&amp;"*",Table2[Date Notified (Adjusted)],"&gt;="&amp;I$2,Table2[Date Notified (Adjusted)],"&lt;"&amp;J$2,Table2[Calculated Location],"*"&amp;$D13&amp;"*")</f>
        <v>#DIV/0!</v>
      </c>
      <c r="J13" s="164" t="e">
        <f ca="1">COUNTIFS(Table2[Level of Review Required],"*"&amp;$AC$2&amp;"*",Table2[Date Notified (Adjusted)],"&gt;="&amp;J$2,Table2[Date Notified (Adjusted)],"&lt;"&amp;K$2,Table2[what is wrong],"*Rev Started before DNAdj*",Table2[Calculated Location],"*"&amp;$D13&amp;"*")/COUNTIFS(Table2[Level of Review Required],"*"&amp;$AC$2&amp;"*",Table2[Date Notified (Adjusted)],"&gt;="&amp;J$2,Table2[Date Notified (Adjusted)],"&lt;"&amp;K$2,Table2[Calculated Location],"*"&amp;$D13&amp;"*")</f>
        <v>#DIV/0!</v>
      </c>
      <c r="K13" s="164" t="e">
        <f ca="1">COUNTIFS(Table2[Level of Review Required],"*"&amp;$AC$2&amp;"*",Table2[Date Notified (Adjusted)],"&gt;="&amp;K$2,Table2[Date Notified (Adjusted)],"&lt;"&amp;L$2,Table2[what is wrong],"*Rev Started before DNAdj*",Table2[Calculated Location],"*"&amp;$D13&amp;"*")/COUNTIFS(Table2[Level of Review Required],"*"&amp;$AC$2&amp;"*",Table2[Date Notified (Adjusted)],"&gt;="&amp;K$2,Table2[Date Notified (Adjusted)],"&lt;"&amp;L$2,Table2[Calculated Location],"*"&amp;$D13&amp;"*")</f>
        <v>#DIV/0!</v>
      </c>
      <c r="L13" s="164" t="e">
        <f ca="1">COUNTIFS(Table2[Level of Review Required],"*"&amp;$AC$2&amp;"*",Table2[Date Notified (Adjusted)],"&gt;="&amp;L$2,Table2[Date Notified (Adjusted)],"&lt;"&amp;M$2,Table2[what is wrong],"*Rev Started before DNAdj*",Table2[Calculated Location],"*"&amp;$D13&amp;"*")/COUNTIFS(Table2[Level of Review Required],"*"&amp;$AC$2&amp;"*",Table2[Date Notified (Adjusted)],"&gt;="&amp;L$2,Table2[Date Notified (Adjusted)],"&lt;"&amp;M$2,Table2[Calculated Location],"*"&amp;$D13&amp;"*")</f>
        <v>#DIV/0!</v>
      </c>
      <c r="M13" s="164" t="e">
        <f ca="1">COUNTIFS(Table2[Level of Review Required],"*"&amp;$AC$2&amp;"*",Table2[Date Notified (Adjusted)],"&gt;="&amp;M$2,Table2[Date Notified (Adjusted)],"&lt;"&amp;N$2,Table2[what is wrong],"*Rev Started before DNAdj*",Table2[Calculated Location],"*"&amp;$D13&amp;"*")/COUNTIFS(Table2[Level of Review Required],"*"&amp;$AC$2&amp;"*",Table2[Date Notified (Adjusted)],"&gt;="&amp;M$2,Table2[Date Notified (Adjusted)],"&lt;"&amp;N$2,Table2[Calculated Location],"*"&amp;$D13&amp;"*")</f>
        <v>#DIV/0!</v>
      </c>
      <c r="N13" s="164" t="e">
        <f ca="1">COUNTIFS(Table2[Level of Review Required],"*"&amp;$AC$2&amp;"*",Table2[Date Notified (Adjusted)],"&gt;="&amp;N$2,Table2[Date Notified (Adjusted)],"&lt;"&amp;O$2,Table2[what is wrong],"*Rev Started before DNAdj*",Table2[Calculated Location],"*"&amp;$D13&amp;"*")/COUNTIFS(Table2[Level of Review Required],"*"&amp;$AC$2&amp;"*",Table2[Date Notified (Adjusted)],"&gt;="&amp;N$2,Table2[Date Notified (Adjusted)],"&lt;"&amp;O$2,Table2[Calculated Location],"*"&amp;$D13&amp;"*")</f>
        <v>#DIV/0!</v>
      </c>
      <c r="O13" s="164" t="e">
        <f ca="1">COUNTIFS(Table2[Level of Review Required],"*"&amp;$AC$2&amp;"*",Table2[Date Notified (Adjusted)],"&gt;="&amp;O$2,Table2[Date Notified (Adjusted)],"&lt;"&amp;P$2,Table2[what is wrong],"*Rev Started before DNAdj*",Table2[Calculated Location],"*"&amp;$D13&amp;"*")/COUNTIFS(Table2[Level of Review Required],"*"&amp;$AC$2&amp;"*",Table2[Date Notified (Adjusted)],"&gt;="&amp;O$2,Table2[Date Notified (Adjusted)],"&lt;"&amp;P$2,Table2[Calculated Location],"*"&amp;$D13&amp;"*")</f>
        <v>#DIV/0!</v>
      </c>
      <c r="P13" s="164" t="e">
        <f ca="1">COUNTIFS(Table2[Level of Review Required],"*"&amp;$AC$2&amp;"*",Table2[Date Notified (Adjusted)],"&gt;="&amp;P$2,Table2[Date Notified (Adjusted)],"&lt;"&amp;Q$2,Table2[what is wrong],"*Rev Started before DNAdj*",Table2[Calculated Location],"*"&amp;$D13&amp;"*")/COUNTIFS(Table2[Level of Review Required],"*"&amp;$AC$2&amp;"*",Table2[Date Notified (Adjusted)],"&gt;="&amp;P$2,Table2[Date Notified (Adjusted)],"&lt;"&amp;Q$2,Table2[Calculated Location],"*"&amp;$D13&amp;"*")</f>
        <v>#DIV/0!</v>
      </c>
      <c r="Q13" s="164" t="e">
        <f ca="1">COUNTIFS(Table2[Level of Review Required],"*"&amp;$AC$2&amp;"*",Table2[Date Notified (Adjusted)],"&gt;="&amp;Q$2,Table2[Date Notified (Adjusted)],"&lt;"&amp;R$2,Table2[what is wrong],"*Rev Started before DNAdj*",Table2[Calculated Location],"*"&amp;$D13&amp;"*")/COUNTIFS(Table2[Level of Review Required],"*"&amp;$AC$2&amp;"*",Table2[Date Notified (Adjusted)],"&gt;="&amp;Q$2,Table2[Date Notified (Adjusted)],"&lt;"&amp;R$2,Table2[Calculated Location],"*"&amp;$D13&amp;"*")</f>
        <v>#DIV/0!</v>
      </c>
      <c r="R13" s="164" t="e">
        <f ca="1">COUNTIFS(Table2[Level of Review Required],"*"&amp;$AC$2&amp;"*",Table2[Date Notified (Adjusted)],"&gt;="&amp;R$2,Table2[Date Notified (Adjusted)],"&lt;"&amp;S$2,Table2[what is wrong],"*Rev Started before DNAdj*",Table2[Calculated Location],"*"&amp;$D13&amp;"*")/COUNTIFS(Table2[Level of Review Required],"*"&amp;$AC$2&amp;"*",Table2[Date Notified (Adjusted)],"&gt;="&amp;R$2,Table2[Date Notified (Adjusted)],"&lt;"&amp;S$2,Table2[Calculated Location],"*"&amp;$D13&amp;"*")</f>
        <v>#DIV/0!</v>
      </c>
      <c r="S13" s="164" t="e">
        <f ca="1">COUNTIFS(Table2[Level of Review Required],"*"&amp;$AC$2&amp;"*",Table2[Date Notified (Adjusted)],"&gt;="&amp;S$2,Table2[Date Notified (Adjusted)],"&lt;"&amp;T$2,Table2[what is wrong],"*Rev Started before DNAdj*",Table2[Calculated Location],"*"&amp;$D13&amp;"*")/COUNTIFS(Table2[Level of Review Required],"*"&amp;$AC$2&amp;"*",Table2[Date Notified (Adjusted)],"&gt;="&amp;S$2,Table2[Date Notified (Adjusted)],"&lt;"&amp;T$2,Table2[Calculated Location],"*"&amp;$D13&amp;"*")</f>
        <v>#DIV/0!</v>
      </c>
      <c r="T13" s="164" t="e">
        <f ca="1">COUNTIFS(Table2[Level of Review Required],"*"&amp;$AC$2&amp;"*",Table2[Date Notified (Adjusted)],"&gt;="&amp;T$2,Table2[Date Notified (Adjusted)],"&lt;"&amp;U$2,Table2[what is wrong],"*Rev Started before DNAdj*",Table2[Calculated Location],"*"&amp;$D13&amp;"*")/COUNTIFS(Table2[Level of Review Required],"*"&amp;$AC$2&amp;"*",Table2[Date Notified (Adjusted)],"&gt;="&amp;T$2,Table2[Date Notified (Adjusted)],"&lt;"&amp;U$2,Table2[Calculated Location],"*"&amp;$D13&amp;"*")</f>
        <v>#DIV/0!</v>
      </c>
      <c r="U13" s="161"/>
      <c r="V13" s="161"/>
      <c r="W13" s="228">
        <f ca="1">COUNTIFS(Table2[Level of Review Required],"*"&amp;$AC$2&amp;"*",Table2[Date Notified (Adjusted)],"&gt;="&amp;E$2,Table2[Date Notified (Adjusted)],"&lt;"&amp;U$2,Table2[Calculated Location],"*"&amp;$D13&amp;"*",Table2[what is wrong],"*Rev Started before DNAdj*")</f>
        <v>0</v>
      </c>
      <c r="X13" s="229" t="e">
        <f t="shared" ca="1" si="1"/>
        <v>#DIV/0!</v>
      </c>
      <c r="Y13" s="237">
        <f ca="1">COUNTIFS(Table2[Level of Review Required],"*"&amp;$AC$2&amp;"*",Table2[Date Notified (Adjusted)],"&gt;="&amp;E$2,Table2[Date Notified (Adjusted)],"&lt;"&amp;U$2,Table2[Calculated Location],"*"&amp;$D13&amp;"*")</f>
        <v>0</v>
      </c>
    </row>
    <row r="14" spans="2:29" x14ac:dyDescent="0.25">
      <c r="B14" s="222" t="s">
        <v>107</v>
      </c>
      <c r="C14" s="161"/>
      <c r="D14" s="162" t="s">
        <v>126</v>
      </c>
      <c r="E14" s="163" t="e">
        <f ca="1">COUNTIFS(Table2[Level of Review Required],"*"&amp;$AC$2&amp;"*",Table2[Date Notified (Adjusted)],"&gt;="&amp;E$2,Table2[Date Notified (Adjusted)],"&lt;"&amp;F$2,Table2[what is wrong],"*Rev Started before DNAdj*",Table2[Calculated Location],"*"&amp;$D14&amp;"*")/COUNTIFS(Table2[Level of Review Required],"*"&amp;$AC$2&amp;"*",Table2[Date Notified (Adjusted)],"&gt;="&amp;E$2,Table2[Date Notified (Adjusted)],"&lt;"&amp;F$2,Table2[Calculated Location],"*"&amp;$D14&amp;"*")</f>
        <v>#DIV/0!</v>
      </c>
      <c r="F14" s="164" t="e">
        <f ca="1">COUNTIFS(Table2[Level of Review Required],"*"&amp;$AC$2&amp;"*",Table2[Date Notified (Adjusted)],"&gt;="&amp;F$2,Table2[Date Notified (Adjusted)],"&lt;"&amp;G$2,Table2[what is wrong],"*Rev Started before DNAdj*",Table2[Calculated Location],"*"&amp;$D14&amp;"*")/COUNTIFS(Table2[Level of Review Required],"*"&amp;$AC$2&amp;"*",Table2[Date Notified (Adjusted)],"&gt;="&amp;F$2,Table2[Date Notified (Adjusted)],"&lt;"&amp;G$2,Table2[Calculated Location],"*"&amp;$D14&amp;"*")</f>
        <v>#DIV/0!</v>
      </c>
      <c r="G14" s="164" t="e">
        <f ca="1">COUNTIFS(Table2[Level of Review Required],"*"&amp;$AC$2&amp;"*",Table2[Date Notified (Adjusted)],"&gt;="&amp;G$2,Table2[Date Notified (Adjusted)],"&lt;"&amp;H$2,Table2[what is wrong],"*Rev Started before DNAdj*",Table2[Calculated Location],"*"&amp;$D14&amp;"*")/COUNTIFS(Table2[Level of Review Required],"*"&amp;$AC$2&amp;"*",Table2[Date Notified (Adjusted)],"&gt;="&amp;G$2,Table2[Date Notified (Adjusted)],"&lt;"&amp;H$2,Table2[Calculated Location],"*"&amp;$D14&amp;"*")</f>
        <v>#DIV/0!</v>
      </c>
      <c r="H14" s="164" t="e">
        <f ca="1">COUNTIFS(Table2[Level of Review Required],"*"&amp;$AC$2&amp;"*",Table2[Date Notified (Adjusted)],"&gt;="&amp;H$2,Table2[Date Notified (Adjusted)],"&lt;"&amp;I$2,Table2[what is wrong],"*Rev Started before DNAdj*",Table2[Calculated Location],"*"&amp;$D14&amp;"*")/COUNTIFS(Table2[Level of Review Required],"*"&amp;$AC$2&amp;"*",Table2[Date Notified (Adjusted)],"&gt;="&amp;H$2,Table2[Date Notified (Adjusted)],"&lt;"&amp;I$2,Table2[Calculated Location],"*"&amp;$D14&amp;"*")</f>
        <v>#DIV/0!</v>
      </c>
      <c r="I14" s="164" t="e">
        <f ca="1">COUNTIFS(Table2[Level of Review Required],"*"&amp;$AC$2&amp;"*",Table2[Date Notified (Adjusted)],"&gt;="&amp;I$2,Table2[Date Notified (Adjusted)],"&lt;"&amp;J$2,Table2[what is wrong],"*Rev Started before DNAdj*",Table2[Calculated Location],"*"&amp;$D14&amp;"*")/COUNTIFS(Table2[Level of Review Required],"*"&amp;$AC$2&amp;"*",Table2[Date Notified (Adjusted)],"&gt;="&amp;I$2,Table2[Date Notified (Adjusted)],"&lt;"&amp;J$2,Table2[Calculated Location],"*"&amp;$D14&amp;"*")</f>
        <v>#DIV/0!</v>
      </c>
      <c r="J14" s="164" t="e">
        <f ca="1">COUNTIFS(Table2[Level of Review Required],"*"&amp;$AC$2&amp;"*",Table2[Date Notified (Adjusted)],"&gt;="&amp;J$2,Table2[Date Notified (Adjusted)],"&lt;"&amp;K$2,Table2[what is wrong],"*Rev Started before DNAdj*",Table2[Calculated Location],"*"&amp;$D14&amp;"*")/COUNTIFS(Table2[Level of Review Required],"*"&amp;$AC$2&amp;"*",Table2[Date Notified (Adjusted)],"&gt;="&amp;J$2,Table2[Date Notified (Adjusted)],"&lt;"&amp;K$2,Table2[Calculated Location],"*"&amp;$D14&amp;"*")</f>
        <v>#DIV/0!</v>
      </c>
      <c r="K14" s="164" t="e">
        <f ca="1">COUNTIFS(Table2[Level of Review Required],"*"&amp;$AC$2&amp;"*",Table2[Date Notified (Adjusted)],"&gt;="&amp;K$2,Table2[Date Notified (Adjusted)],"&lt;"&amp;L$2,Table2[what is wrong],"*Rev Started before DNAdj*",Table2[Calculated Location],"*"&amp;$D14&amp;"*")/COUNTIFS(Table2[Level of Review Required],"*"&amp;$AC$2&amp;"*",Table2[Date Notified (Adjusted)],"&gt;="&amp;K$2,Table2[Date Notified (Adjusted)],"&lt;"&amp;L$2,Table2[Calculated Location],"*"&amp;$D14&amp;"*")</f>
        <v>#DIV/0!</v>
      </c>
      <c r="L14" s="164" t="e">
        <f ca="1">COUNTIFS(Table2[Level of Review Required],"*"&amp;$AC$2&amp;"*",Table2[Date Notified (Adjusted)],"&gt;="&amp;L$2,Table2[Date Notified (Adjusted)],"&lt;"&amp;M$2,Table2[what is wrong],"*Rev Started before DNAdj*",Table2[Calculated Location],"*"&amp;$D14&amp;"*")/COUNTIFS(Table2[Level of Review Required],"*"&amp;$AC$2&amp;"*",Table2[Date Notified (Adjusted)],"&gt;="&amp;L$2,Table2[Date Notified (Adjusted)],"&lt;"&amp;M$2,Table2[Calculated Location],"*"&amp;$D14&amp;"*")</f>
        <v>#DIV/0!</v>
      </c>
      <c r="M14" s="164" t="e">
        <f ca="1">COUNTIFS(Table2[Level of Review Required],"*"&amp;$AC$2&amp;"*",Table2[Date Notified (Adjusted)],"&gt;="&amp;M$2,Table2[Date Notified (Adjusted)],"&lt;"&amp;N$2,Table2[what is wrong],"*Rev Started before DNAdj*",Table2[Calculated Location],"*"&amp;$D14&amp;"*")/COUNTIFS(Table2[Level of Review Required],"*"&amp;$AC$2&amp;"*",Table2[Date Notified (Adjusted)],"&gt;="&amp;M$2,Table2[Date Notified (Adjusted)],"&lt;"&amp;N$2,Table2[Calculated Location],"*"&amp;$D14&amp;"*")</f>
        <v>#DIV/0!</v>
      </c>
      <c r="N14" s="164" t="e">
        <f ca="1">COUNTIFS(Table2[Level of Review Required],"*"&amp;$AC$2&amp;"*",Table2[Date Notified (Adjusted)],"&gt;="&amp;N$2,Table2[Date Notified (Adjusted)],"&lt;"&amp;O$2,Table2[what is wrong],"*Rev Started before DNAdj*",Table2[Calculated Location],"*"&amp;$D14&amp;"*")/COUNTIFS(Table2[Level of Review Required],"*"&amp;$AC$2&amp;"*",Table2[Date Notified (Adjusted)],"&gt;="&amp;N$2,Table2[Date Notified (Adjusted)],"&lt;"&amp;O$2,Table2[Calculated Location],"*"&amp;$D14&amp;"*")</f>
        <v>#DIV/0!</v>
      </c>
      <c r="O14" s="164" t="e">
        <f ca="1">COUNTIFS(Table2[Level of Review Required],"*"&amp;$AC$2&amp;"*",Table2[Date Notified (Adjusted)],"&gt;="&amp;O$2,Table2[Date Notified (Adjusted)],"&lt;"&amp;P$2,Table2[what is wrong],"*Rev Started before DNAdj*",Table2[Calculated Location],"*"&amp;$D14&amp;"*")/COUNTIFS(Table2[Level of Review Required],"*"&amp;$AC$2&amp;"*",Table2[Date Notified (Adjusted)],"&gt;="&amp;O$2,Table2[Date Notified (Adjusted)],"&lt;"&amp;P$2,Table2[Calculated Location],"*"&amp;$D14&amp;"*")</f>
        <v>#DIV/0!</v>
      </c>
      <c r="P14" s="164" t="e">
        <f ca="1">COUNTIFS(Table2[Level of Review Required],"*"&amp;$AC$2&amp;"*",Table2[Date Notified (Adjusted)],"&gt;="&amp;P$2,Table2[Date Notified (Adjusted)],"&lt;"&amp;Q$2,Table2[what is wrong],"*Rev Started before DNAdj*",Table2[Calculated Location],"*"&amp;$D14&amp;"*")/COUNTIFS(Table2[Level of Review Required],"*"&amp;$AC$2&amp;"*",Table2[Date Notified (Adjusted)],"&gt;="&amp;P$2,Table2[Date Notified (Adjusted)],"&lt;"&amp;Q$2,Table2[Calculated Location],"*"&amp;$D14&amp;"*")</f>
        <v>#DIV/0!</v>
      </c>
      <c r="Q14" s="164" t="e">
        <f ca="1">COUNTIFS(Table2[Level of Review Required],"*"&amp;$AC$2&amp;"*",Table2[Date Notified (Adjusted)],"&gt;="&amp;Q$2,Table2[Date Notified (Adjusted)],"&lt;"&amp;R$2,Table2[what is wrong],"*Rev Started before DNAdj*",Table2[Calculated Location],"*"&amp;$D14&amp;"*")/COUNTIFS(Table2[Level of Review Required],"*"&amp;$AC$2&amp;"*",Table2[Date Notified (Adjusted)],"&gt;="&amp;Q$2,Table2[Date Notified (Adjusted)],"&lt;"&amp;R$2,Table2[Calculated Location],"*"&amp;$D14&amp;"*")</f>
        <v>#DIV/0!</v>
      </c>
      <c r="R14" s="164" t="e">
        <f ca="1">COUNTIFS(Table2[Level of Review Required],"*"&amp;$AC$2&amp;"*",Table2[Date Notified (Adjusted)],"&gt;="&amp;R$2,Table2[Date Notified (Adjusted)],"&lt;"&amp;S$2,Table2[what is wrong],"*Rev Started before DNAdj*",Table2[Calculated Location],"*"&amp;$D14&amp;"*")/COUNTIFS(Table2[Level of Review Required],"*"&amp;$AC$2&amp;"*",Table2[Date Notified (Adjusted)],"&gt;="&amp;R$2,Table2[Date Notified (Adjusted)],"&lt;"&amp;S$2,Table2[Calculated Location],"*"&amp;$D14&amp;"*")</f>
        <v>#DIV/0!</v>
      </c>
      <c r="S14" s="164" t="e">
        <f ca="1">COUNTIFS(Table2[Level of Review Required],"*"&amp;$AC$2&amp;"*",Table2[Date Notified (Adjusted)],"&gt;="&amp;S$2,Table2[Date Notified (Adjusted)],"&lt;"&amp;T$2,Table2[what is wrong],"*Rev Started before DNAdj*",Table2[Calculated Location],"*"&amp;$D14&amp;"*")/COUNTIFS(Table2[Level of Review Required],"*"&amp;$AC$2&amp;"*",Table2[Date Notified (Adjusted)],"&gt;="&amp;S$2,Table2[Date Notified (Adjusted)],"&lt;"&amp;T$2,Table2[Calculated Location],"*"&amp;$D14&amp;"*")</f>
        <v>#DIV/0!</v>
      </c>
      <c r="T14" s="164" t="e">
        <f ca="1">COUNTIFS(Table2[Level of Review Required],"*"&amp;$AC$2&amp;"*",Table2[Date Notified (Adjusted)],"&gt;="&amp;T$2,Table2[Date Notified (Adjusted)],"&lt;"&amp;U$2,Table2[what is wrong],"*Rev Started before DNAdj*",Table2[Calculated Location],"*"&amp;$D14&amp;"*")/COUNTIFS(Table2[Level of Review Required],"*"&amp;$AC$2&amp;"*",Table2[Date Notified (Adjusted)],"&gt;="&amp;T$2,Table2[Date Notified (Adjusted)],"&lt;"&amp;U$2,Table2[Calculated Location],"*"&amp;$D14&amp;"*")</f>
        <v>#DIV/0!</v>
      </c>
      <c r="U14" s="161"/>
      <c r="V14" s="161"/>
      <c r="W14" s="228">
        <f ca="1">COUNTIFS(Table2[Level of Review Required],"*"&amp;$AC$2&amp;"*",Table2[Date Notified (Adjusted)],"&gt;="&amp;E$2,Table2[Date Notified (Adjusted)],"&lt;"&amp;U$2,Table2[Calculated Location],"*"&amp;$D14&amp;"*",Table2[what is wrong],"*Rev Started before DNAdj*")</f>
        <v>0</v>
      </c>
      <c r="X14" s="229" t="e">
        <f t="shared" ca="1" si="1"/>
        <v>#DIV/0!</v>
      </c>
      <c r="Y14" s="237">
        <f ca="1">COUNTIFS(Table2[Level of Review Required],"*"&amp;$AC$2&amp;"*",Table2[Date Notified (Adjusted)],"&gt;="&amp;E$2,Table2[Date Notified (Adjusted)],"&lt;"&amp;U$2,Table2[Calculated Location],"*"&amp;$D14&amp;"*")</f>
        <v>0</v>
      </c>
    </row>
    <row r="15" spans="2:29" x14ac:dyDescent="0.25">
      <c r="B15" s="222" t="s">
        <v>108</v>
      </c>
      <c r="C15" s="161"/>
      <c r="D15" s="162" t="s">
        <v>127</v>
      </c>
      <c r="E15" s="163" t="e">
        <f ca="1">COUNTIFS(Table2[Level of Review Required],"*"&amp;$AC$2&amp;"*",Table2[Date Notified (Adjusted)],"&gt;="&amp;E$2,Table2[Date Notified (Adjusted)],"&lt;"&amp;F$2,Table2[what is wrong],"*Rev Started before DNAdj*",Table2[Calculated Location],"*"&amp;$D15&amp;"*")/COUNTIFS(Table2[Level of Review Required],"*"&amp;$AC$2&amp;"*",Table2[Date Notified (Adjusted)],"&gt;="&amp;E$2,Table2[Date Notified (Adjusted)],"&lt;"&amp;F$2,Table2[Calculated Location],"*"&amp;$D15&amp;"*")</f>
        <v>#DIV/0!</v>
      </c>
      <c r="F15" s="164" t="e">
        <f ca="1">COUNTIFS(Table2[Level of Review Required],"*"&amp;$AC$2&amp;"*",Table2[Date Notified (Adjusted)],"&gt;="&amp;F$2,Table2[Date Notified (Adjusted)],"&lt;"&amp;G$2,Table2[what is wrong],"*Rev Started before DNAdj*",Table2[Calculated Location],"*"&amp;$D15&amp;"*")/COUNTIFS(Table2[Level of Review Required],"*"&amp;$AC$2&amp;"*",Table2[Date Notified (Adjusted)],"&gt;="&amp;F$2,Table2[Date Notified (Adjusted)],"&lt;"&amp;G$2,Table2[Calculated Location],"*"&amp;$D15&amp;"*")</f>
        <v>#DIV/0!</v>
      </c>
      <c r="G15" s="164" t="e">
        <f ca="1">COUNTIFS(Table2[Level of Review Required],"*"&amp;$AC$2&amp;"*",Table2[Date Notified (Adjusted)],"&gt;="&amp;G$2,Table2[Date Notified (Adjusted)],"&lt;"&amp;H$2,Table2[what is wrong],"*Rev Started before DNAdj*",Table2[Calculated Location],"*"&amp;$D15&amp;"*")/COUNTIFS(Table2[Level of Review Required],"*"&amp;$AC$2&amp;"*",Table2[Date Notified (Adjusted)],"&gt;="&amp;G$2,Table2[Date Notified (Adjusted)],"&lt;"&amp;H$2,Table2[Calculated Location],"*"&amp;$D15&amp;"*")</f>
        <v>#DIV/0!</v>
      </c>
      <c r="H15" s="164" t="e">
        <f ca="1">COUNTIFS(Table2[Level of Review Required],"*"&amp;$AC$2&amp;"*",Table2[Date Notified (Adjusted)],"&gt;="&amp;H$2,Table2[Date Notified (Adjusted)],"&lt;"&amp;I$2,Table2[what is wrong],"*Rev Started before DNAdj*",Table2[Calculated Location],"*"&amp;$D15&amp;"*")/COUNTIFS(Table2[Level of Review Required],"*"&amp;$AC$2&amp;"*",Table2[Date Notified (Adjusted)],"&gt;="&amp;H$2,Table2[Date Notified (Adjusted)],"&lt;"&amp;I$2,Table2[Calculated Location],"*"&amp;$D15&amp;"*")</f>
        <v>#DIV/0!</v>
      </c>
      <c r="I15" s="164" t="e">
        <f ca="1">COUNTIFS(Table2[Level of Review Required],"*"&amp;$AC$2&amp;"*",Table2[Date Notified (Adjusted)],"&gt;="&amp;I$2,Table2[Date Notified (Adjusted)],"&lt;"&amp;J$2,Table2[what is wrong],"*Rev Started before DNAdj*",Table2[Calculated Location],"*"&amp;$D15&amp;"*")/COUNTIFS(Table2[Level of Review Required],"*"&amp;$AC$2&amp;"*",Table2[Date Notified (Adjusted)],"&gt;="&amp;I$2,Table2[Date Notified (Adjusted)],"&lt;"&amp;J$2,Table2[Calculated Location],"*"&amp;$D15&amp;"*")</f>
        <v>#DIV/0!</v>
      </c>
      <c r="J15" s="164" t="e">
        <f ca="1">COUNTIFS(Table2[Level of Review Required],"*"&amp;$AC$2&amp;"*",Table2[Date Notified (Adjusted)],"&gt;="&amp;J$2,Table2[Date Notified (Adjusted)],"&lt;"&amp;K$2,Table2[what is wrong],"*Rev Started before DNAdj*",Table2[Calculated Location],"*"&amp;$D15&amp;"*")/COUNTIFS(Table2[Level of Review Required],"*"&amp;$AC$2&amp;"*",Table2[Date Notified (Adjusted)],"&gt;="&amp;J$2,Table2[Date Notified (Adjusted)],"&lt;"&amp;K$2,Table2[Calculated Location],"*"&amp;$D15&amp;"*")</f>
        <v>#DIV/0!</v>
      </c>
      <c r="K15" s="164" t="e">
        <f ca="1">COUNTIFS(Table2[Level of Review Required],"*"&amp;$AC$2&amp;"*",Table2[Date Notified (Adjusted)],"&gt;="&amp;K$2,Table2[Date Notified (Adjusted)],"&lt;"&amp;L$2,Table2[what is wrong],"*Rev Started before DNAdj*",Table2[Calculated Location],"*"&amp;$D15&amp;"*")/COUNTIFS(Table2[Level of Review Required],"*"&amp;$AC$2&amp;"*",Table2[Date Notified (Adjusted)],"&gt;="&amp;K$2,Table2[Date Notified (Adjusted)],"&lt;"&amp;L$2,Table2[Calculated Location],"*"&amp;$D15&amp;"*")</f>
        <v>#DIV/0!</v>
      </c>
      <c r="L15" s="164" t="e">
        <f ca="1">COUNTIFS(Table2[Level of Review Required],"*"&amp;$AC$2&amp;"*",Table2[Date Notified (Adjusted)],"&gt;="&amp;L$2,Table2[Date Notified (Adjusted)],"&lt;"&amp;M$2,Table2[what is wrong],"*Rev Started before DNAdj*",Table2[Calculated Location],"*"&amp;$D15&amp;"*")/COUNTIFS(Table2[Level of Review Required],"*"&amp;$AC$2&amp;"*",Table2[Date Notified (Adjusted)],"&gt;="&amp;L$2,Table2[Date Notified (Adjusted)],"&lt;"&amp;M$2,Table2[Calculated Location],"*"&amp;$D15&amp;"*")</f>
        <v>#DIV/0!</v>
      </c>
      <c r="M15" s="164" t="e">
        <f ca="1">COUNTIFS(Table2[Level of Review Required],"*"&amp;$AC$2&amp;"*",Table2[Date Notified (Adjusted)],"&gt;="&amp;M$2,Table2[Date Notified (Adjusted)],"&lt;"&amp;N$2,Table2[what is wrong],"*Rev Started before DNAdj*",Table2[Calculated Location],"*"&amp;$D15&amp;"*")/COUNTIFS(Table2[Level of Review Required],"*"&amp;$AC$2&amp;"*",Table2[Date Notified (Adjusted)],"&gt;="&amp;M$2,Table2[Date Notified (Adjusted)],"&lt;"&amp;N$2,Table2[Calculated Location],"*"&amp;$D15&amp;"*")</f>
        <v>#DIV/0!</v>
      </c>
      <c r="N15" s="164" t="e">
        <f ca="1">COUNTIFS(Table2[Level of Review Required],"*"&amp;$AC$2&amp;"*",Table2[Date Notified (Adjusted)],"&gt;="&amp;N$2,Table2[Date Notified (Adjusted)],"&lt;"&amp;O$2,Table2[what is wrong],"*Rev Started before DNAdj*",Table2[Calculated Location],"*"&amp;$D15&amp;"*")/COUNTIFS(Table2[Level of Review Required],"*"&amp;$AC$2&amp;"*",Table2[Date Notified (Adjusted)],"&gt;="&amp;N$2,Table2[Date Notified (Adjusted)],"&lt;"&amp;O$2,Table2[Calculated Location],"*"&amp;$D15&amp;"*")</f>
        <v>#DIV/0!</v>
      </c>
      <c r="O15" s="164" t="e">
        <f ca="1">COUNTIFS(Table2[Level of Review Required],"*"&amp;$AC$2&amp;"*",Table2[Date Notified (Adjusted)],"&gt;="&amp;O$2,Table2[Date Notified (Adjusted)],"&lt;"&amp;P$2,Table2[what is wrong],"*Rev Started before DNAdj*",Table2[Calculated Location],"*"&amp;$D15&amp;"*")/COUNTIFS(Table2[Level of Review Required],"*"&amp;$AC$2&amp;"*",Table2[Date Notified (Adjusted)],"&gt;="&amp;O$2,Table2[Date Notified (Adjusted)],"&lt;"&amp;P$2,Table2[Calculated Location],"*"&amp;$D15&amp;"*")</f>
        <v>#DIV/0!</v>
      </c>
      <c r="P15" s="164" t="e">
        <f ca="1">COUNTIFS(Table2[Level of Review Required],"*"&amp;$AC$2&amp;"*",Table2[Date Notified (Adjusted)],"&gt;="&amp;P$2,Table2[Date Notified (Adjusted)],"&lt;"&amp;Q$2,Table2[what is wrong],"*Rev Started before DNAdj*",Table2[Calculated Location],"*"&amp;$D15&amp;"*")/COUNTIFS(Table2[Level of Review Required],"*"&amp;$AC$2&amp;"*",Table2[Date Notified (Adjusted)],"&gt;="&amp;P$2,Table2[Date Notified (Adjusted)],"&lt;"&amp;Q$2,Table2[Calculated Location],"*"&amp;$D15&amp;"*")</f>
        <v>#DIV/0!</v>
      </c>
      <c r="Q15" s="164" t="e">
        <f ca="1">COUNTIFS(Table2[Level of Review Required],"*"&amp;$AC$2&amp;"*",Table2[Date Notified (Adjusted)],"&gt;="&amp;Q$2,Table2[Date Notified (Adjusted)],"&lt;"&amp;R$2,Table2[what is wrong],"*Rev Started before DNAdj*",Table2[Calculated Location],"*"&amp;$D15&amp;"*")/COUNTIFS(Table2[Level of Review Required],"*"&amp;$AC$2&amp;"*",Table2[Date Notified (Adjusted)],"&gt;="&amp;Q$2,Table2[Date Notified (Adjusted)],"&lt;"&amp;R$2,Table2[Calculated Location],"*"&amp;$D15&amp;"*")</f>
        <v>#DIV/0!</v>
      </c>
      <c r="R15" s="164" t="e">
        <f ca="1">COUNTIFS(Table2[Level of Review Required],"*"&amp;$AC$2&amp;"*",Table2[Date Notified (Adjusted)],"&gt;="&amp;R$2,Table2[Date Notified (Adjusted)],"&lt;"&amp;S$2,Table2[what is wrong],"*Rev Started before DNAdj*",Table2[Calculated Location],"*"&amp;$D15&amp;"*")/COUNTIFS(Table2[Level of Review Required],"*"&amp;$AC$2&amp;"*",Table2[Date Notified (Adjusted)],"&gt;="&amp;R$2,Table2[Date Notified (Adjusted)],"&lt;"&amp;S$2,Table2[Calculated Location],"*"&amp;$D15&amp;"*")</f>
        <v>#DIV/0!</v>
      </c>
      <c r="S15" s="164" t="e">
        <f ca="1">COUNTIFS(Table2[Level of Review Required],"*"&amp;$AC$2&amp;"*",Table2[Date Notified (Adjusted)],"&gt;="&amp;S$2,Table2[Date Notified (Adjusted)],"&lt;"&amp;T$2,Table2[what is wrong],"*Rev Started before DNAdj*",Table2[Calculated Location],"*"&amp;$D15&amp;"*")/COUNTIFS(Table2[Level of Review Required],"*"&amp;$AC$2&amp;"*",Table2[Date Notified (Adjusted)],"&gt;="&amp;S$2,Table2[Date Notified (Adjusted)],"&lt;"&amp;T$2,Table2[Calculated Location],"*"&amp;$D15&amp;"*")</f>
        <v>#DIV/0!</v>
      </c>
      <c r="T15" s="164" t="e">
        <f ca="1">COUNTIFS(Table2[Level of Review Required],"*"&amp;$AC$2&amp;"*",Table2[Date Notified (Adjusted)],"&gt;="&amp;T$2,Table2[Date Notified (Adjusted)],"&lt;"&amp;U$2,Table2[what is wrong],"*Rev Started before DNAdj*",Table2[Calculated Location],"*"&amp;$D15&amp;"*")/COUNTIFS(Table2[Level of Review Required],"*"&amp;$AC$2&amp;"*",Table2[Date Notified (Adjusted)],"&gt;="&amp;T$2,Table2[Date Notified (Adjusted)],"&lt;"&amp;U$2,Table2[Calculated Location],"*"&amp;$D15&amp;"*")</f>
        <v>#DIV/0!</v>
      </c>
      <c r="U15" s="161"/>
      <c r="V15" s="161"/>
      <c r="W15" s="228">
        <f ca="1">COUNTIFS(Table2[Level of Review Required],"*"&amp;$AC$2&amp;"*",Table2[Date Notified (Adjusted)],"&gt;="&amp;E$2,Table2[Date Notified (Adjusted)],"&lt;"&amp;U$2,Table2[Calculated Location],"*"&amp;$D15&amp;"*",Table2[what is wrong],"*Rev Started before DNAdj*")</f>
        <v>0</v>
      </c>
      <c r="X15" s="229" t="e">
        <f t="shared" ca="1" si="1"/>
        <v>#DIV/0!</v>
      </c>
      <c r="Y15" s="237">
        <f ca="1">COUNTIFS(Table2[Level of Review Required],"*"&amp;$AC$2&amp;"*",Table2[Date Notified (Adjusted)],"&gt;="&amp;E$2,Table2[Date Notified (Adjusted)],"&lt;"&amp;U$2,Table2[Calculated Location],"*"&amp;$D15&amp;"*")</f>
        <v>0</v>
      </c>
    </row>
    <row r="16" spans="2:29" x14ac:dyDescent="0.25">
      <c r="B16" s="222" t="s">
        <v>109</v>
      </c>
      <c r="C16" s="161"/>
      <c r="D16" s="162" t="s">
        <v>128</v>
      </c>
      <c r="E16" s="163" t="e">
        <f ca="1">COUNTIFS(Table2[Level of Review Required],"*"&amp;$AC$2&amp;"*",Table2[Date Notified (Adjusted)],"&gt;="&amp;E$2,Table2[Date Notified (Adjusted)],"&lt;"&amp;F$2,Table2[what is wrong],"*Rev Started before DNAdj*",Table2[Calculated Location],"*"&amp;$D16&amp;"*")/COUNTIFS(Table2[Level of Review Required],"*"&amp;$AC$2&amp;"*",Table2[Date Notified (Adjusted)],"&gt;="&amp;E$2,Table2[Date Notified (Adjusted)],"&lt;"&amp;F$2,Table2[Calculated Location],"*"&amp;$D16&amp;"*")</f>
        <v>#DIV/0!</v>
      </c>
      <c r="F16" s="164" t="e">
        <f ca="1">COUNTIFS(Table2[Level of Review Required],"*"&amp;$AC$2&amp;"*",Table2[Date Notified (Adjusted)],"&gt;="&amp;F$2,Table2[Date Notified (Adjusted)],"&lt;"&amp;G$2,Table2[what is wrong],"*Rev Started before DNAdj*",Table2[Calculated Location],"*"&amp;$D16&amp;"*")/COUNTIFS(Table2[Level of Review Required],"*"&amp;$AC$2&amp;"*",Table2[Date Notified (Adjusted)],"&gt;="&amp;F$2,Table2[Date Notified (Adjusted)],"&lt;"&amp;G$2,Table2[Calculated Location],"*"&amp;$D16&amp;"*")</f>
        <v>#DIV/0!</v>
      </c>
      <c r="G16" s="164" t="e">
        <f ca="1">COUNTIFS(Table2[Level of Review Required],"*"&amp;$AC$2&amp;"*",Table2[Date Notified (Adjusted)],"&gt;="&amp;G$2,Table2[Date Notified (Adjusted)],"&lt;"&amp;H$2,Table2[what is wrong],"*Rev Started before DNAdj*",Table2[Calculated Location],"*"&amp;$D16&amp;"*")/COUNTIFS(Table2[Level of Review Required],"*"&amp;$AC$2&amp;"*",Table2[Date Notified (Adjusted)],"&gt;="&amp;G$2,Table2[Date Notified (Adjusted)],"&lt;"&amp;H$2,Table2[Calculated Location],"*"&amp;$D16&amp;"*")</f>
        <v>#DIV/0!</v>
      </c>
      <c r="H16" s="164" t="e">
        <f ca="1">COUNTIFS(Table2[Level of Review Required],"*"&amp;$AC$2&amp;"*",Table2[Date Notified (Adjusted)],"&gt;="&amp;H$2,Table2[Date Notified (Adjusted)],"&lt;"&amp;I$2,Table2[what is wrong],"*Rev Started before DNAdj*",Table2[Calculated Location],"*"&amp;$D16&amp;"*")/COUNTIFS(Table2[Level of Review Required],"*"&amp;$AC$2&amp;"*",Table2[Date Notified (Adjusted)],"&gt;="&amp;H$2,Table2[Date Notified (Adjusted)],"&lt;"&amp;I$2,Table2[Calculated Location],"*"&amp;$D16&amp;"*")</f>
        <v>#DIV/0!</v>
      </c>
      <c r="I16" s="164" t="e">
        <f ca="1">COUNTIFS(Table2[Level of Review Required],"*"&amp;$AC$2&amp;"*",Table2[Date Notified (Adjusted)],"&gt;="&amp;I$2,Table2[Date Notified (Adjusted)],"&lt;"&amp;J$2,Table2[what is wrong],"*Rev Started before DNAdj*",Table2[Calculated Location],"*"&amp;$D16&amp;"*")/COUNTIFS(Table2[Level of Review Required],"*"&amp;$AC$2&amp;"*",Table2[Date Notified (Adjusted)],"&gt;="&amp;I$2,Table2[Date Notified (Adjusted)],"&lt;"&amp;J$2,Table2[Calculated Location],"*"&amp;$D16&amp;"*")</f>
        <v>#DIV/0!</v>
      </c>
      <c r="J16" s="164" t="e">
        <f ca="1">COUNTIFS(Table2[Level of Review Required],"*"&amp;$AC$2&amp;"*",Table2[Date Notified (Adjusted)],"&gt;="&amp;J$2,Table2[Date Notified (Adjusted)],"&lt;"&amp;K$2,Table2[what is wrong],"*Rev Started before DNAdj*",Table2[Calculated Location],"*"&amp;$D16&amp;"*")/COUNTIFS(Table2[Level of Review Required],"*"&amp;$AC$2&amp;"*",Table2[Date Notified (Adjusted)],"&gt;="&amp;J$2,Table2[Date Notified (Adjusted)],"&lt;"&amp;K$2,Table2[Calculated Location],"*"&amp;$D16&amp;"*")</f>
        <v>#DIV/0!</v>
      </c>
      <c r="K16" s="164" t="e">
        <f ca="1">COUNTIFS(Table2[Level of Review Required],"*"&amp;$AC$2&amp;"*",Table2[Date Notified (Adjusted)],"&gt;="&amp;K$2,Table2[Date Notified (Adjusted)],"&lt;"&amp;L$2,Table2[what is wrong],"*Rev Started before DNAdj*",Table2[Calculated Location],"*"&amp;$D16&amp;"*")/COUNTIFS(Table2[Level of Review Required],"*"&amp;$AC$2&amp;"*",Table2[Date Notified (Adjusted)],"&gt;="&amp;K$2,Table2[Date Notified (Adjusted)],"&lt;"&amp;L$2,Table2[Calculated Location],"*"&amp;$D16&amp;"*")</f>
        <v>#DIV/0!</v>
      </c>
      <c r="L16" s="164" t="e">
        <f ca="1">COUNTIFS(Table2[Level of Review Required],"*"&amp;$AC$2&amp;"*",Table2[Date Notified (Adjusted)],"&gt;="&amp;L$2,Table2[Date Notified (Adjusted)],"&lt;"&amp;M$2,Table2[what is wrong],"*Rev Started before DNAdj*",Table2[Calculated Location],"*"&amp;$D16&amp;"*")/COUNTIFS(Table2[Level of Review Required],"*"&amp;$AC$2&amp;"*",Table2[Date Notified (Adjusted)],"&gt;="&amp;L$2,Table2[Date Notified (Adjusted)],"&lt;"&amp;M$2,Table2[Calculated Location],"*"&amp;$D16&amp;"*")</f>
        <v>#DIV/0!</v>
      </c>
      <c r="M16" s="164" t="e">
        <f ca="1">COUNTIFS(Table2[Level of Review Required],"*"&amp;$AC$2&amp;"*",Table2[Date Notified (Adjusted)],"&gt;="&amp;M$2,Table2[Date Notified (Adjusted)],"&lt;"&amp;N$2,Table2[what is wrong],"*Rev Started before DNAdj*",Table2[Calculated Location],"*"&amp;$D16&amp;"*")/COUNTIFS(Table2[Level of Review Required],"*"&amp;$AC$2&amp;"*",Table2[Date Notified (Adjusted)],"&gt;="&amp;M$2,Table2[Date Notified (Adjusted)],"&lt;"&amp;N$2,Table2[Calculated Location],"*"&amp;$D16&amp;"*")</f>
        <v>#DIV/0!</v>
      </c>
      <c r="N16" s="164" t="e">
        <f ca="1">COUNTIFS(Table2[Level of Review Required],"*"&amp;$AC$2&amp;"*",Table2[Date Notified (Adjusted)],"&gt;="&amp;N$2,Table2[Date Notified (Adjusted)],"&lt;"&amp;O$2,Table2[what is wrong],"*Rev Started before DNAdj*",Table2[Calculated Location],"*"&amp;$D16&amp;"*")/COUNTIFS(Table2[Level of Review Required],"*"&amp;$AC$2&amp;"*",Table2[Date Notified (Adjusted)],"&gt;="&amp;N$2,Table2[Date Notified (Adjusted)],"&lt;"&amp;O$2,Table2[Calculated Location],"*"&amp;$D16&amp;"*")</f>
        <v>#DIV/0!</v>
      </c>
      <c r="O16" s="164" t="e">
        <f ca="1">COUNTIFS(Table2[Level of Review Required],"*"&amp;$AC$2&amp;"*",Table2[Date Notified (Adjusted)],"&gt;="&amp;O$2,Table2[Date Notified (Adjusted)],"&lt;"&amp;P$2,Table2[what is wrong],"*Rev Started before DNAdj*",Table2[Calculated Location],"*"&amp;$D16&amp;"*")/COUNTIFS(Table2[Level of Review Required],"*"&amp;$AC$2&amp;"*",Table2[Date Notified (Adjusted)],"&gt;="&amp;O$2,Table2[Date Notified (Adjusted)],"&lt;"&amp;P$2,Table2[Calculated Location],"*"&amp;$D16&amp;"*")</f>
        <v>#DIV/0!</v>
      </c>
      <c r="P16" s="164" t="e">
        <f ca="1">COUNTIFS(Table2[Level of Review Required],"*"&amp;$AC$2&amp;"*",Table2[Date Notified (Adjusted)],"&gt;="&amp;P$2,Table2[Date Notified (Adjusted)],"&lt;"&amp;Q$2,Table2[what is wrong],"*Rev Started before DNAdj*",Table2[Calculated Location],"*"&amp;$D16&amp;"*")/COUNTIFS(Table2[Level of Review Required],"*"&amp;$AC$2&amp;"*",Table2[Date Notified (Adjusted)],"&gt;="&amp;P$2,Table2[Date Notified (Adjusted)],"&lt;"&amp;Q$2,Table2[Calculated Location],"*"&amp;$D16&amp;"*")</f>
        <v>#DIV/0!</v>
      </c>
      <c r="Q16" s="164" t="e">
        <f ca="1">COUNTIFS(Table2[Level of Review Required],"*"&amp;$AC$2&amp;"*",Table2[Date Notified (Adjusted)],"&gt;="&amp;Q$2,Table2[Date Notified (Adjusted)],"&lt;"&amp;R$2,Table2[what is wrong],"*Rev Started before DNAdj*",Table2[Calculated Location],"*"&amp;$D16&amp;"*")/COUNTIFS(Table2[Level of Review Required],"*"&amp;$AC$2&amp;"*",Table2[Date Notified (Adjusted)],"&gt;="&amp;Q$2,Table2[Date Notified (Adjusted)],"&lt;"&amp;R$2,Table2[Calculated Location],"*"&amp;$D16&amp;"*")</f>
        <v>#DIV/0!</v>
      </c>
      <c r="R16" s="164" t="e">
        <f ca="1">COUNTIFS(Table2[Level of Review Required],"*"&amp;$AC$2&amp;"*",Table2[Date Notified (Adjusted)],"&gt;="&amp;R$2,Table2[Date Notified (Adjusted)],"&lt;"&amp;S$2,Table2[what is wrong],"*Rev Started before DNAdj*",Table2[Calculated Location],"*"&amp;$D16&amp;"*")/COUNTIFS(Table2[Level of Review Required],"*"&amp;$AC$2&amp;"*",Table2[Date Notified (Adjusted)],"&gt;="&amp;R$2,Table2[Date Notified (Adjusted)],"&lt;"&amp;S$2,Table2[Calculated Location],"*"&amp;$D16&amp;"*")</f>
        <v>#DIV/0!</v>
      </c>
      <c r="S16" s="164" t="e">
        <f ca="1">COUNTIFS(Table2[Level of Review Required],"*"&amp;$AC$2&amp;"*",Table2[Date Notified (Adjusted)],"&gt;="&amp;S$2,Table2[Date Notified (Adjusted)],"&lt;"&amp;T$2,Table2[what is wrong],"*Rev Started before DNAdj*",Table2[Calculated Location],"*"&amp;$D16&amp;"*")/COUNTIFS(Table2[Level of Review Required],"*"&amp;$AC$2&amp;"*",Table2[Date Notified (Adjusted)],"&gt;="&amp;S$2,Table2[Date Notified (Adjusted)],"&lt;"&amp;T$2,Table2[Calculated Location],"*"&amp;$D16&amp;"*")</f>
        <v>#DIV/0!</v>
      </c>
      <c r="T16" s="164" t="e">
        <f ca="1">COUNTIFS(Table2[Level of Review Required],"*"&amp;$AC$2&amp;"*",Table2[Date Notified (Adjusted)],"&gt;="&amp;T$2,Table2[Date Notified (Adjusted)],"&lt;"&amp;U$2,Table2[what is wrong],"*Rev Started before DNAdj*",Table2[Calculated Location],"*"&amp;$D16&amp;"*")/COUNTIFS(Table2[Level of Review Required],"*"&amp;$AC$2&amp;"*",Table2[Date Notified (Adjusted)],"&gt;="&amp;T$2,Table2[Date Notified (Adjusted)],"&lt;"&amp;U$2,Table2[Calculated Location],"*"&amp;$D16&amp;"*")</f>
        <v>#DIV/0!</v>
      </c>
      <c r="U16" s="161"/>
      <c r="V16" s="161"/>
      <c r="W16" s="228">
        <f ca="1">COUNTIFS(Table2[Level of Review Required],"*"&amp;$AC$2&amp;"*",Table2[Date Notified (Adjusted)],"&gt;="&amp;E$2,Table2[Date Notified (Adjusted)],"&lt;"&amp;U$2,Table2[Calculated Location],"*"&amp;$D16&amp;"*",Table2[what is wrong],"*Rev Started before DNAdj*")</f>
        <v>0</v>
      </c>
      <c r="X16" s="229" t="e">
        <f t="shared" ca="1" si="1"/>
        <v>#DIV/0!</v>
      </c>
      <c r="Y16" s="237">
        <f ca="1">COUNTIFS(Table2[Level of Review Required],"*"&amp;$AC$2&amp;"*",Table2[Date Notified (Adjusted)],"&gt;="&amp;E$2,Table2[Date Notified (Adjusted)],"&lt;"&amp;U$2,Table2[Calculated Location],"*"&amp;$D16&amp;"*")</f>
        <v>0</v>
      </c>
    </row>
    <row r="17" spans="2:26" x14ac:dyDescent="0.25">
      <c r="B17" s="222" t="s">
        <v>110</v>
      </c>
      <c r="C17" s="161"/>
      <c r="D17" s="162" t="s">
        <v>129</v>
      </c>
      <c r="E17" s="163" t="e">
        <f ca="1">COUNTIFS(Table2[Level of Review Required],"*"&amp;$AC$2&amp;"*",Table2[Date Notified (Adjusted)],"&gt;="&amp;E$2,Table2[Date Notified (Adjusted)],"&lt;"&amp;F$2,Table2[what is wrong],"*Rev Started before DNAdj*",Table2[Calculated Location],"*"&amp;$D17&amp;"*")/COUNTIFS(Table2[Level of Review Required],"*"&amp;$AC$2&amp;"*",Table2[Date Notified (Adjusted)],"&gt;="&amp;E$2,Table2[Date Notified (Adjusted)],"&lt;"&amp;F$2,Table2[Calculated Location],"*"&amp;$D17&amp;"*")</f>
        <v>#DIV/0!</v>
      </c>
      <c r="F17" s="164" t="e">
        <f ca="1">COUNTIFS(Table2[Level of Review Required],"*"&amp;$AC$2&amp;"*",Table2[Date Notified (Adjusted)],"&gt;="&amp;F$2,Table2[Date Notified (Adjusted)],"&lt;"&amp;G$2,Table2[what is wrong],"*Rev Started before DNAdj*",Table2[Calculated Location],"*"&amp;$D17&amp;"*")/COUNTIFS(Table2[Level of Review Required],"*"&amp;$AC$2&amp;"*",Table2[Date Notified (Adjusted)],"&gt;="&amp;F$2,Table2[Date Notified (Adjusted)],"&lt;"&amp;G$2,Table2[Calculated Location],"*"&amp;$D17&amp;"*")</f>
        <v>#DIV/0!</v>
      </c>
      <c r="G17" s="164" t="e">
        <f ca="1">COUNTIFS(Table2[Level of Review Required],"*"&amp;$AC$2&amp;"*",Table2[Date Notified (Adjusted)],"&gt;="&amp;G$2,Table2[Date Notified (Adjusted)],"&lt;"&amp;H$2,Table2[what is wrong],"*Rev Started before DNAdj*",Table2[Calculated Location],"*"&amp;$D17&amp;"*")/COUNTIFS(Table2[Level of Review Required],"*"&amp;$AC$2&amp;"*",Table2[Date Notified (Adjusted)],"&gt;="&amp;G$2,Table2[Date Notified (Adjusted)],"&lt;"&amp;H$2,Table2[Calculated Location],"*"&amp;$D17&amp;"*")</f>
        <v>#DIV/0!</v>
      </c>
      <c r="H17" s="164" t="e">
        <f ca="1">COUNTIFS(Table2[Level of Review Required],"*"&amp;$AC$2&amp;"*",Table2[Date Notified (Adjusted)],"&gt;="&amp;H$2,Table2[Date Notified (Adjusted)],"&lt;"&amp;I$2,Table2[what is wrong],"*Rev Started before DNAdj*",Table2[Calculated Location],"*"&amp;$D17&amp;"*")/COUNTIFS(Table2[Level of Review Required],"*"&amp;$AC$2&amp;"*",Table2[Date Notified (Adjusted)],"&gt;="&amp;H$2,Table2[Date Notified (Adjusted)],"&lt;"&amp;I$2,Table2[Calculated Location],"*"&amp;$D17&amp;"*")</f>
        <v>#DIV/0!</v>
      </c>
      <c r="I17" s="164" t="e">
        <f ca="1">COUNTIFS(Table2[Level of Review Required],"*"&amp;$AC$2&amp;"*",Table2[Date Notified (Adjusted)],"&gt;="&amp;I$2,Table2[Date Notified (Adjusted)],"&lt;"&amp;J$2,Table2[what is wrong],"*Rev Started before DNAdj*",Table2[Calculated Location],"*"&amp;$D17&amp;"*")/COUNTIFS(Table2[Level of Review Required],"*"&amp;$AC$2&amp;"*",Table2[Date Notified (Adjusted)],"&gt;="&amp;I$2,Table2[Date Notified (Adjusted)],"&lt;"&amp;J$2,Table2[Calculated Location],"*"&amp;$D17&amp;"*")</f>
        <v>#DIV/0!</v>
      </c>
      <c r="J17" s="164" t="e">
        <f ca="1">COUNTIFS(Table2[Level of Review Required],"*"&amp;$AC$2&amp;"*",Table2[Date Notified (Adjusted)],"&gt;="&amp;J$2,Table2[Date Notified (Adjusted)],"&lt;"&amp;K$2,Table2[what is wrong],"*Rev Started before DNAdj*",Table2[Calculated Location],"*"&amp;$D17&amp;"*")/COUNTIFS(Table2[Level of Review Required],"*"&amp;$AC$2&amp;"*",Table2[Date Notified (Adjusted)],"&gt;="&amp;J$2,Table2[Date Notified (Adjusted)],"&lt;"&amp;K$2,Table2[Calculated Location],"*"&amp;$D17&amp;"*")</f>
        <v>#DIV/0!</v>
      </c>
      <c r="K17" s="164" t="e">
        <f ca="1">COUNTIFS(Table2[Level of Review Required],"*"&amp;$AC$2&amp;"*",Table2[Date Notified (Adjusted)],"&gt;="&amp;K$2,Table2[Date Notified (Adjusted)],"&lt;"&amp;L$2,Table2[what is wrong],"*Rev Started before DNAdj*",Table2[Calculated Location],"*"&amp;$D17&amp;"*")/COUNTIFS(Table2[Level of Review Required],"*"&amp;$AC$2&amp;"*",Table2[Date Notified (Adjusted)],"&gt;="&amp;K$2,Table2[Date Notified (Adjusted)],"&lt;"&amp;L$2,Table2[Calculated Location],"*"&amp;$D17&amp;"*")</f>
        <v>#DIV/0!</v>
      </c>
      <c r="L17" s="164" t="e">
        <f ca="1">COUNTIFS(Table2[Level of Review Required],"*"&amp;$AC$2&amp;"*",Table2[Date Notified (Adjusted)],"&gt;="&amp;L$2,Table2[Date Notified (Adjusted)],"&lt;"&amp;M$2,Table2[what is wrong],"*Rev Started before DNAdj*",Table2[Calculated Location],"*"&amp;$D17&amp;"*")/COUNTIFS(Table2[Level of Review Required],"*"&amp;$AC$2&amp;"*",Table2[Date Notified (Adjusted)],"&gt;="&amp;L$2,Table2[Date Notified (Adjusted)],"&lt;"&amp;M$2,Table2[Calculated Location],"*"&amp;$D17&amp;"*")</f>
        <v>#DIV/0!</v>
      </c>
      <c r="M17" s="164" t="e">
        <f ca="1">COUNTIFS(Table2[Level of Review Required],"*"&amp;$AC$2&amp;"*",Table2[Date Notified (Adjusted)],"&gt;="&amp;M$2,Table2[Date Notified (Adjusted)],"&lt;"&amp;N$2,Table2[what is wrong],"*Rev Started before DNAdj*",Table2[Calculated Location],"*"&amp;$D17&amp;"*")/COUNTIFS(Table2[Level of Review Required],"*"&amp;$AC$2&amp;"*",Table2[Date Notified (Adjusted)],"&gt;="&amp;M$2,Table2[Date Notified (Adjusted)],"&lt;"&amp;N$2,Table2[Calculated Location],"*"&amp;$D17&amp;"*")</f>
        <v>#DIV/0!</v>
      </c>
      <c r="N17" s="164" t="e">
        <f ca="1">COUNTIFS(Table2[Level of Review Required],"*"&amp;$AC$2&amp;"*",Table2[Date Notified (Adjusted)],"&gt;="&amp;N$2,Table2[Date Notified (Adjusted)],"&lt;"&amp;O$2,Table2[what is wrong],"*Rev Started before DNAdj*",Table2[Calculated Location],"*"&amp;$D17&amp;"*")/COUNTIFS(Table2[Level of Review Required],"*"&amp;$AC$2&amp;"*",Table2[Date Notified (Adjusted)],"&gt;="&amp;N$2,Table2[Date Notified (Adjusted)],"&lt;"&amp;O$2,Table2[Calculated Location],"*"&amp;$D17&amp;"*")</f>
        <v>#DIV/0!</v>
      </c>
      <c r="O17" s="164" t="e">
        <f ca="1">COUNTIFS(Table2[Level of Review Required],"*"&amp;$AC$2&amp;"*",Table2[Date Notified (Adjusted)],"&gt;="&amp;O$2,Table2[Date Notified (Adjusted)],"&lt;"&amp;P$2,Table2[what is wrong],"*Rev Started before DNAdj*",Table2[Calculated Location],"*"&amp;$D17&amp;"*")/COUNTIFS(Table2[Level of Review Required],"*"&amp;$AC$2&amp;"*",Table2[Date Notified (Adjusted)],"&gt;="&amp;O$2,Table2[Date Notified (Adjusted)],"&lt;"&amp;P$2,Table2[Calculated Location],"*"&amp;$D17&amp;"*")</f>
        <v>#DIV/0!</v>
      </c>
      <c r="P17" s="164" t="e">
        <f ca="1">COUNTIFS(Table2[Level of Review Required],"*"&amp;$AC$2&amp;"*",Table2[Date Notified (Adjusted)],"&gt;="&amp;P$2,Table2[Date Notified (Adjusted)],"&lt;"&amp;Q$2,Table2[what is wrong],"*Rev Started before DNAdj*",Table2[Calculated Location],"*"&amp;$D17&amp;"*")/COUNTIFS(Table2[Level of Review Required],"*"&amp;$AC$2&amp;"*",Table2[Date Notified (Adjusted)],"&gt;="&amp;P$2,Table2[Date Notified (Adjusted)],"&lt;"&amp;Q$2,Table2[Calculated Location],"*"&amp;$D17&amp;"*")</f>
        <v>#DIV/0!</v>
      </c>
      <c r="Q17" s="164" t="e">
        <f ca="1">COUNTIFS(Table2[Level of Review Required],"*"&amp;$AC$2&amp;"*",Table2[Date Notified (Adjusted)],"&gt;="&amp;Q$2,Table2[Date Notified (Adjusted)],"&lt;"&amp;R$2,Table2[what is wrong],"*Rev Started before DNAdj*",Table2[Calculated Location],"*"&amp;$D17&amp;"*")/COUNTIFS(Table2[Level of Review Required],"*"&amp;$AC$2&amp;"*",Table2[Date Notified (Adjusted)],"&gt;="&amp;Q$2,Table2[Date Notified (Adjusted)],"&lt;"&amp;R$2,Table2[Calculated Location],"*"&amp;$D17&amp;"*")</f>
        <v>#DIV/0!</v>
      </c>
      <c r="R17" s="164" t="e">
        <f ca="1">COUNTIFS(Table2[Level of Review Required],"*"&amp;$AC$2&amp;"*",Table2[Date Notified (Adjusted)],"&gt;="&amp;R$2,Table2[Date Notified (Adjusted)],"&lt;"&amp;S$2,Table2[what is wrong],"*Rev Started before DNAdj*",Table2[Calculated Location],"*"&amp;$D17&amp;"*")/COUNTIFS(Table2[Level of Review Required],"*"&amp;$AC$2&amp;"*",Table2[Date Notified (Adjusted)],"&gt;="&amp;R$2,Table2[Date Notified (Adjusted)],"&lt;"&amp;S$2,Table2[Calculated Location],"*"&amp;$D17&amp;"*")</f>
        <v>#DIV/0!</v>
      </c>
      <c r="S17" s="164" t="e">
        <f ca="1">COUNTIFS(Table2[Level of Review Required],"*"&amp;$AC$2&amp;"*",Table2[Date Notified (Adjusted)],"&gt;="&amp;S$2,Table2[Date Notified (Adjusted)],"&lt;"&amp;T$2,Table2[what is wrong],"*Rev Started before DNAdj*",Table2[Calculated Location],"*"&amp;$D17&amp;"*")/COUNTIFS(Table2[Level of Review Required],"*"&amp;$AC$2&amp;"*",Table2[Date Notified (Adjusted)],"&gt;="&amp;S$2,Table2[Date Notified (Adjusted)],"&lt;"&amp;T$2,Table2[Calculated Location],"*"&amp;$D17&amp;"*")</f>
        <v>#DIV/0!</v>
      </c>
      <c r="T17" s="164" t="e">
        <f ca="1">COUNTIFS(Table2[Level of Review Required],"*"&amp;$AC$2&amp;"*",Table2[Date Notified (Adjusted)],"&gt;="&amp;T$2,Table2[Date Notified (Adjusted)],"&lt;"&amp;U$2,Table2[what is wrong],"*Rev Started before DNAdj*",Table2[Calculated Location],"*"&amp;$D17&amp;"*")/COUNTIFS(Table2[Level of Review Required],"*"&amp;$AC$2&amp;"*",Table2[Date Notified (Adjusted)],"&gt;="&amp;T$2,Table2[Date Notified (Adjusted)],"&lt;"&amp;U$2,Table2[Calculated Location],"*"&amp;$D17&amp;"*")</f>
        <v>#DIV/0!</v>
      </c>
      <c r="U17" s="161"/>
      <c r="V17" s="161"/>
      <c r="W17" s="228">
        <f ca="1">COUNTIFS(Table2[Level of Review Required],"*"&amp;$AC$2&amp;"*",Table2[Date Notified (Adjusted)],"&gt;="&amp;E$2,Table2[Date Notified (Adjusted)],"&lt;"&amp;U$2,Table2[Calculated Location],"*"&amp;$D17&amp;"*",Table2[what is wrong],"*Rev Started before DNAdj*")</f>
        <v>0</v>
      </c>
      <c r="X17" s="229" t="e">
        <f t="shared" ca="1" si="1"/>
        <v>#DIV/0!</v>
      </c>
      <c r="Y17" s="237">
        <f ca="1">COUNTIFS(Table2[Level of Review Required],"*"&amp;$AC$2&amp;"*",Table2[Date Notified (Adjusted)],"&gt;="&amp;E$2,Table2[Date Notified (Adjusted)],"&lt;"&amp;U$2,Table2[Calculated Location],"*"&amp;$D17&amp;"*")</f>
        <v>0</v>
      </c>
    </row>
    <row r="18" spans="2:26" x14ac:dyDescent="0.25">
      <c r="B18" s="222" t="s">
        <v>111</v>
      </c>
      <c r="C18" s="161"/>
      <c r="D18" s="162" t="s">
        <v>130</v>
      </c>
      <c r="E18" s="163" t="e">
        <f ca="1">COUNTIFS(Table2[Level of Review Required],"*"&amp;$AC$2&amp;"*",Table2[Date Notified (Adjusted)],"&gt;="&amp;E$2,Table2[Date Notified (Adjusted)],"&lt;"&amp;F$2,Table2[what is wrong],"*Rev Started before DNAdj*",Table2[Calculated Location],"*"&amp;$D18&amp;"*")/COUNTIFS(Table2[Level of Review Required],"*"&amp;$AC$2&amp;"*",Table2[Date Notified (Adjusted)],"&gt;="&amp;E$2,Table2[Date Notified (Adjusted)],"&lt;"&amp;F$2,Table2[Calculated Location],"*"&amp;$D18&amp;"*")</f>
        <v>#DIV/0!</v>
      </c>
      <c r="F18" s="164" t="e">
        <f ca="1">COUNTIFS(Table2[Level of Review Required],"*"&amp;$AC$2&amp;"*",Table2[Date Notified (Adjusted)],"&gt;="&amp;F$2,Table2[Date Notified (Adjusted)],"&lt;"&amp;G$2,Table2[what is wrong],"*Rev Started before DNAdj*",Table2[Calculated Location],"*"&amp;$D18&amp;"*")/COUNTIFS(Table2[Level of Review Required],"*"&amp;$AC$2&amp;"*",Table2[Date Notified (Adjusted)],"&gt;="&amp;F$2,Table2[Date Notified (Adjusted)],"&lt;"&amp;G$2,Table2[Calculated Location],"*"&amp;$D18&amp;"*")</f>
        <v>#DIV/0!</v>
      </c>
      <c r="G18" s="164" t="e">
        <f ca="1">COUNTIFS(Table2[Level of Review Required],"*"&amp;$AC$2&amp;"*",Table2[Date Notified (Adjusted)],"&gt;="&amp;G$2,Table2[Date Notified (Adjusted)],"&lt;"&amp;H$2,Table2[what is wrong],"*Rev Started before DNAdj*",Table2[Calculated Location],"*"&amp;$D18&amp;"*")/COUNTIFS(Table2[Level of Review Required],"*"&amp;$AC$2&amp;"*",Table2[Date Notified (Adjusted)],"&gt;="&amp;G$2,Table2[Date Notified (Adjusted)],"&lt;"&amp;H$2,Table2[Calculated Location],"*"&amp;$D18&amp;"*")</f>
        <v>#DIV/0!</v>
      </c>
      <c r="H18" s="164" t="e">
        <f ca="1">COUNTIFS(Table2[Level of Review Required],"*"&amp;$AC$2&amp;"*",Table2[Date Notified (Adjusted)],"&gt;="&amp;H$2,Table2[Date Notified (Adjusted)],"&lt;"&amp;I$2,Table2[what is wrong],"*Rev Started before DNAdj*",Table2[Calculated Location],"*"&amp;$D18&amp;"*")/COUNTIFS(Table2[Level of Review Required],"*"&amp;$AC$2&amp;"*",Table2[Date Notified (Adjusted)],"&gt;="&amp;H$2,Table2[Date Notified (Adjusted)],"&lt;"&amp;I$2,Table2[Calculated Location],"*"&amp;$D18&amp;"*")</f>
        <v>#DIV/0!</v>
      </c>
      <c r="I18" s="164" t="e">
        <f ca="1">COUNTIFS(Table2[Level of Review Required],"*"&amp;$AC$2&amp;"*",Table2[Date Notified (Adjusted)],"&gt;="&amp;I$2,Table2[Date Notified (Adjusted)],"&lt;"&amp;J$2,Table2[what is wrong],"*Rev Started before DNAdj*",Table2[Calculated Location],"*"&amp;$D18&amp;"*")/COUNTIFS(Table2[Level of Review Required],"*"&amp;$AC$2&amp;"*",Table2[Date Notified (Adjusted)],"&gt;="&amp;I$2,Table2[Date Notified (Adjusted)],"&lt;"&amp;J$2,Table2[Calculated Location],"*"&amp;$D18&amp;"*")</f>
        <v>#DIV/0!</v>
      </c>
      <c r="J18" s="164" t="e">
        <f ca="1">COUNTIFS(Table2[Level of Review Required],"*"&amp;$AC$2&amp;"*",Table2[Date Notified (Adjusted)],"&gt;="&amp;J$2,Table2[Date Notified (Adjusted)],"&lt;"&amp;K$2,Table2[what is wrong],"*Rev Started before DNAdj*",Table2[Calculated Location],"*"&amp;$D18&amp;"*")/COUNTIFS(Table2[Level of Review Required],"*"&amp;$AC$2&amp;"*",Table2[Date Notified (Adjusted)],"&gt;="&amp;J$2,Table2[Date Notified (Adjusted)],"&lt;"&amp;K$2,Table2[Calculated Location],"*"&amp;$D18&amp;"*")</f>
        <v>#DIV/0!</v>
      </c>
      <c r="K18" s="164" t="e">
        <f ca="1">COUNTIFS(Table2[Level of Review Required],"*"&amp;$AC$2&amp;"*",Table2[Date Notified (Adjusted)],"&gt;="&amp;K$2,Table2[Date Notified (Adjusted)],"&lt;"&amp;L$2,Table2[what is wrong],"*Rev Started before DNAdj*",Table2[Calculated Location],"*"&amp;$D18&amp;"*")/COUNTIFS(Table2[Level of Review Required],"*"&amp;$AC$2&amp;"*",Table2[Date Notified (Adjusted)],"&gt;="&amp;K$2,Table2[Date Notified (Adjusted)],"&lt;"&amp;L$2,Table2[Calculated Location],"*"&amp;$D18&amp;"*")</f>
        <v>#DIV/0!</v>
      </c>
      <c r="L18" s="164" t="e">
        <f ca="1">COUNTIFS(Table2[Level of Review Required],"*"&amp;$AC$2&amp;"*",Table2[Date Notified (Adjusted)],"&gt;="&amp;L$2,Table2[Date Notified (Adjusted)],"&lt;"&amp;M$2,Table2[what is wrong],"*Rev Started before DNAdj*",Table2[Calculated Location],"*"&amp;$D18&amp;"*")/COUNTIFS(Table2[Level of Review Required],"*"&amp;$AC$2&amp;"*",Table2[Date Notified (Adjusted)],"&gt;="&amp;L$2,Table2[Date Notified (Adjusted)],"&lt;"&amp;M$2,Table2[Calculated Location],"*"&amp;$D18&amp;"*")</f>
        <v>#DIV/0!</v>
      </c>
      <c r="M18" s="164" t="e">
        <f ca="1">COUNTIFS(Table2[Level of Review Required],"*"&amp;$AC$2&amp;"*",Table2[Date Notified (Adjusted)],"&gt;="&amp;M$2,Table2[Date Notified (Adjusted)],"&lt;"&amp;N$2,Table2[what is wrong],"*Rev Started before DNAdj*",Table2[Calculated Location],"*"&amp;$D18&amp;"*")/COUNTIFS(Table2[Level of Review Required],"*"&amp;$AC$2&amp;"*",Table2[Date Notified (Adjusted)],"&gt;="&amp;M$2,Table2[Date Notified (Adjusted)],"&lt;"&amp;N$2,Table2[Calculated Location],"*"&amp;$D18&amp;"*")</f>
        <v>#DIV/0!</v>
      </c>
      <c r="N18" s="164" t="e">
        <f ca="1">COUNTIFS(Table2[Level of Review Required],"*"&amp;$AC$2&amp;"*",Table2[Date Notified (Adjusted)],"&gt;="&amp;N$2,Table2[Date Notified (Adjusted)],"&lt;"&amp;O$2,Table2[what is wrong],"*Rev Started before DNAdj*",Table2[Calculated Location],"*"&amp;$D18&amp;"*")/COUNTIFS(Table2[Level of Review Required],"*"&amp;$AC$2&amp;"*",Table2[Date Notified (Adjusted)],"&gt;="&amp;N$2,Table2[Date Notified (Adjusted)],"&lt;"&amp;O$2,Table2[Calculated Location],"*"&amp;$D18&amp;"*")</f>
        <v>#DIV/0!</v>
      </c>
      <c r="O18" s="164" t="e">
        <f ca="1">COUNTIFS(Table2[Level of Review Required],"*"&amp;$AC$2&amp;"*",Table2[Date Notified (Adjusted)],"&gt;="&amp;O$2,Table2[Date Notified (Adjusted)],"&lt;"&amp;P$2,Table2[what is wrong],"*Rev Started before DNAdj*",Table2[Calculated Location],"*"&amp;$D18&amp;"*")/COUNTIFS(Table2[Level of Review Required],"*"&amp;$AC$2&amp;"*",Table2[Date Notified (Adjusted)],"&gt;="&amp;O$2,Table2[Date Notified (Adjusted)],"&lt;"&amp;P$2,Table2[Calculated Location],"*"&amp;$D18&amp;"*")</f>
        <v>#DIV/0!</v>
      </c>
      <c r="P18" s="164" t="e">
        <f ca="1">COUNTIFS(Table2[Level of Review Required],"*"&amp;$AC$2&amp;"*",Table2[Date Notified (Adjusted)],"&gt;="&amp;P$2,Table2[Date Notified (Adjusted)],"&lt;"&amp;Q$2,Table2[what is wrong],"*Rev Started before DNAdj*",Table2[Calculated Location],"*"&amp;$D18&amp;"*")/COUNTIFS(Table2[Level of Review Required],"*"&amp;$AC$2&amp;"*",Table2[Date Notified (Adjusted)],"&gt;="&amp;P$2,Table2[Date Notified (Adjusted)],"&lt;"&amp;Q$2,Table2[Calculated Location],"*"&amp;$D18&amp;"*")</f>
        <v>#DIV/0!</v>
      </c>
      <c r="Q18" s="164" t="e">
        <f ca="1">COUNTIFS(Table2[Level of Review Required],"*"&amp;$AC$2&amp;"*",Table2[Date Notified (Adjusted)],"&gt;="&amp;Q$2,Table2[Date Notified (Adjusted)],"&lt;"&amp;R$2,Table2[what is wrong],"*Rev Started before DNAdj*",Table2[Calculated Location],"*"&amp;$D18&amp;"*")/COUNTIFS(Table2[Level of Review Required],"*"&amp;$AC$2&amp;"*",Table2[Date Notified (Adjusted)],"&gt;="&amp;Q$2,Table2[Date Notified (Adjusted)],"&lt;"&amp;R$2,Table2[Calculated Location],"*"&amp;$D18&amp;"*")</f>
        <v>#DIV/0!</v>
      </c>
      <c r="R18" s="164" t="e">
        <f ca="1">COUNTIFS(Table2[Level of Review Required],"*"&amp;$AC$2&amp;"*",Table2[Date Notified (Adjusted)],"&gt;="&amp;R$2,Table2[Date Notified (Adjusted)],"&lt;"&amp;S$2,Table2[what is wrong],"*Rev Started before DNAdj*",Table2[Calculated Location],"*"&amp;$D18&amp;"*")/COUNTIFS(Table2[Level of Review Required],"*"&amp;$AC$2&amp;"*",Table2[Date Notified (Adjusted)],"&gt;="&amp;R$2,Table2[Date Notified (Adjusted)],"&lt;"&amp;S$2,Table2[Calculated Location],"*"&amp;$D18&amp;"*")</f>
        <v>#DIV/0!</v>
      </c>
      <c r="S18" s="164" t="e">
        <f ca="1">COUNTIFS(Table2[Level of Review Required],"*"&amp;$AC$2&amp;"*",Table2[Date Notified (Adjusted)],"&gt;="&amp;S$2,Table2[Date Notified (Adjusted)],"&lt;"&amp;T$2,Table2[what is wrong],"*Rev Started before DNAdj*",Table2[Calculated Location],"*"&amp;$D18&amp;"*")/COUNTIFS(Table2[Level of Review Required],"*"&amp;$AC$2&amp;"*",Table2[Date Notified (Adjusted)],"&gt;="&amp;S$2,Table2[Date Notified (Adjusted)],"&lt;"&amp;T$2,Table2[Calculated Location],"*"&amp;$D18&amp;"*")</f>
        <v>#DIV/0!</v>
      </c>
      <c r="T18" s="164" t="e">
        <f ca="1">COUNTIFS(Table2[Level of Review Required],"*"&amp;$AC$2&amp;"*",Table2[Date Notified (Adjusted)],"&gt;="&amp;T$2,Table2[Date Notified (Adjusted)],"&lt;"&amp;U$2,Table2[what is wrong],"*Rev Started before DNAdj*",Table2[Calculated Location],"*"&amp;$D18&amp;"*")/COUNTIFS(Table2[Level of Review Required],"*"&amp;$AC$2&amp;"*",Table2[Date Notified (Adjusted)],"&gt;="&amp;T$2,Table2[Date Notified (Adjusted)],"&lt;"&amp;U$2,Table2[Calculated Location],"*"&amp;$D18&amp;"*")</f>
        <v>#DIV/0!</v>
      </c>
      <c r="U18" s="161"/>
      <c r="V18" s="161"/>
      <c r="W18" s="228">
        <f ca="1">COUNTIFS(Table2[Level of Review Required],"*"&amp;$AC$2&amp;"*",Table2[Date Notified (Adjusted)],"&gt;="&amp;E$2,Table2[Date Notified (Adjusted)],"&lt;"&amp;U$2,Table2[Calculated Location],"*"&amp;$D18&amp;"*",Table2[what is wrong],"*Rev Started before DNAdj*")</f>
        <v>0</v>
      </c>
      <c r="X18" s="229" t="e">
        <f t="shared" ca="1" si="1"/>
        <v>#DIV/0!</v>
      </c>
      <c r="Y18" s="237">
        <f ca="1">COUNTIFS(Table2[Level of Review Required],"*"&amp;$AC$2&amp;"*",Table2[Date Notified (Adjusted)],"&gt;="&amp;E$2,Table2[Date Notified (Adjusted)],"&lt;"&amp;U$2,Table2[Calculated Location],"*"&amp;$D18&amp;"*")</f>
        <v>0</v>
      </c>
    </row>
    <row r="19" spans="2:26" x14ac:dyDescent="0.25">
      <c r="B19" s="222" t="s">
        <v>112</v>
      </c>
      <c r="C19" s="161"/>
      <c r="D19" s="162" t="s">
        <v>131</v>
      </c>
      <c r="E19" s="163" t="e">
        <f ca="1">COUNTIFS(Table2[Level of Review Required],"*"&amp;$AC$2&amp;"*",Table2[Date Notified (Adjusted)],"&gt;="&amp;E$2,Table2[Date Notified (Adjusted)],"&lt;"&amp;F$2,Table2[what is wrong],"*Rev Started before DNAdj*",Table2[Calculated Location],"*"&amp;$D19&amp;"*")/COUNTIFS(Table2[Level of Review Required],"*"&amp;$AC$2&amp;"*",Table2[Date Notified (Adjusted)],"&gt;="&amp;E$2,Table2[Date Notified (Adjusted)],"&lt;"&amp;F$2,Table2[Calculated Location],"*"&amp;$D19&amp;"*")</f>
        <v>#DIV/0!</v>
      </c>
      <c r="F19" s="164" t="e">
        <f ca="1">COUNTIFS(Table2[Level of Review Required],"*"&amp;$AC$2&amp;"*",Table2[Date Notified (Adjusted)],"&gt;="&amp;F$2,Table2[Date Notified (Adjusted)],"&lt;"&amp;G$2,Table2[what is wrong],"*Rev Started before DNAdj*",Table2[Calculated Location],"*"&amp;$D19&amp;"*")/COUNTIFS(Table2[Level of Review Required],"*"&amp;$AC$2&amp;"*",Table2[Date Notified (Adjusted)],"&gt;="&amp;F$2,Table2[Date Notified (Adjusted)],"&lt;"&amp;G$2,Table2[Calculated Location],"*"&amp;$D19&amp;"*")</f>
        <v>#DIV/0!</v>
      </c>
      <c r="G19" s="164" t="e">
        <f ca="1">COUNTIFS(Table2[Level of Review Required],"*"&amp;$AC$2&amp;"*",Table2[Date Notified (Adjusted)],"&gt;="&amp;G$2,Table2[Date Notified (Adjusted)],"&lt;"&amp;H$2,Table2[what is wrong],"*Rev Started before DNAdj*",Table2[Calculated Location],"*"&amp;$D19&amp;"*")/COUNTIFS(Table2[Level of Review Required],"*"&amp;$AC$2&amp;"*",Table2[Date Notified (Adjusted)],"&gt;="&amp;G$2,Table2[Date Notified (Adjusted)],"&lt;"&amp;H$2,Table2[Calculated Location],"*"&amp;$D19&amp;"*")</f>
        <v>#DIV/0!</v>
      </c>
      <c r="H19" s="164" t="e">
        <f ca="1">COUNTIFS(Table2[Level of Review Required],"*"&amp;$AC$2&amp;"*",Table2[Date Notified (Adjusted)],"&gt;="&amp;H$2,Table2[Date Notified (Adjusted)],"&lt;"&amp;I$2,Table2[what is wrong],"*Rev Started before DNAdj*",Table2[Calculated Location],"*"&amp;$D19&amp;"*")/COUNTIFS(Table2[Level of Review Required],"*"&amp;$AC$2&amp;"*",Table2[Date Notified (Adjusted)],"&gt;="&amp;H$2,Table2[Date Notified (Adjusted)],"&lt;"&amp;I$2,Table2[Calculated Location],"*"&amp;$D19&amp;"*")</f>
        <v>#DIV/0!</v>
      </c>
      <c r="I19" s="164" t="e">
        <f ca="1">COUNTIFS(Table2[Level of Review Required],"*"&amp;$AC$2&amp;"*",Table2[Date Notified (Adjusted)],"&gt;="&amp;I$2,Table2[Date Notified (Adjusted)],"&lt;"&amp;J$2,Table2[what is wrong],"*Rev Started before DNAdj*",Table2[Calculated Location],"*"&amp;$D19&amp;"*")/COUNTIFS(Table2[Level of Review Required],"*"&amp;$AC$2&amp;"*",Table2[Date Notified (Adjusted)],"&gt;="&amp;I$2,Table2[Date Notified (Adjusted)],"&lt;"&amp;J$2,Table2[Calculated Location],"*"&amp;$D19&amp;"*")</f>
        <v>#DIV/0!</v>
      </c>
      <c r="J19" s="164" t="e">
        <f ca="1">COUNTIFS(Table2[Level of Review Required],"*"&amp;$AC$2&amp;"*",Table2[Date Notified (Adjusted)],"&gt;="&amp;J$2,Table2[Date Notified (Adjusted)],"&lt;"&amp;K$2,Table2[what is wrong],"*Rev Started before DNAdj*",Table2[Calculated Location],"*"&amp;$D19&amp;"*")/COUNTIFS(Table2[Level of Review Required],"*"&amp;$AC$2&amp;"*",Table2[Date Notified (Adjusted)],"&gt;="&amp;J$2,Table2[Date Notified (Adjusted)],"&lt;"&amp;K$2,Table2[Calculated Location],"*"&amp;$D19&amp;"*")</f>
        <v>#DIV/0!</v>
      </c>
      <c r="K19" s="164" t="e">
        <f ca="1">COUNTIFS(Table2[Level of Review Required],"*"&amp;$AC$2&amp;"*",Table2[Date Notified (Adjusted)],"&gt;="&amp;K$2,Table2[Date Notified (Adjusted)],"&lt;"&amp;L$2,Table2[what is wrong],"*Rev Started before DNAdj*",Table2[Calculated Location],"*"&amp;$D19&amp;"*")/COUNTIFS(Table2[Level of Review Required],"*"&amp;$AC$2&amp;"*",Table2[Date Notified (Adjusted)],"&gt;="&amp;K$2,Table2[Date Notified (Adjusted)],"&lt;"&amp;L$2,Table2[Calculated Location],"*"&amp;$D19&amp;"*")</f>
        <v>#DIV/0!</v>
      </c>
      <c r="L19" s="164" t="e">
        <f ca="1">COUNTIFS(Table2[Level of Review Required],"*"&amp;$AC$2&amp;"*",Table2[Date Notified (Adjusted)],"&gt;="&amp;L$2,Table2[Date Notified (Adjusted)],"&lt;"&amp;M$2,Table2[what is wrong],"*Rev Started before DNAdj*",Table2[Calculated Location],"*"&amp;$D19&amp;"*")/COUNTIFS(Table2[Level of Review Required],"*"&amp;$AC$2&amp;"*",Table2[Date Notified (Adjusted)],"&gt;="&amp;L$2,Table2[Date Notified (Adjusted)],"&lt;"&amp;M$2,Table2[Calculated Location],"*"&amp;$D19&amp;"*")</f>
        <v>#DIV/0!</v>
      </c>
      <c r="M19" s="164" t="e">
        <f ca="1">COUNTIFS(Table2[Level of Review Required],"*"&amp;$AC$2&amp;"*",Table2[Date Notified (Adjusted)],"&gt;="&amp;M$2,Table2[Date Notified (Adjusted)],"&lt;"&amp;N$2,Table2[what is wrong],"*Rev Started before DNAdj*",Table2[Calculated Location],"*"&amp;$D19&amp;"*")/COUNTIFS(Table2[Level of Review Required],"*"&amp;$AC$2&amp;"*",Table2[Date Notified (Adjusted)],"&gt;="&amp;M$2,Table2[Date Notified (Adjusted)],"&lt;"&amp;N$2,Table2[Calculated Location],"*"&amp;$D19&amp;"*")</f>
        <v>#DIV/0!</v>
      </c>
      <c r="N19" s="164" t="e">
        <f ca="1">COUNTIFS(Table2[Level of Review Required],"*"&amp;$AC$2&amp;"*",Table2[Date Notified (Adjusted)],"&gt;="&amp;N$2,Table2[Date Notified (Adjusted)],"&lt;"&amp;O$2,Table2[what is wrong],"*Rev Started before DNAdj*",Table2[Calculated Location],"*"&amp;$D19&amp;"*")/COUNTIFS(Table2[Level of Review Required],"*"&amp;$AC$2&amp;"*",Table2[Date Notified (Adjusted)],"&gt;="&amp;N$2,Table2[Date Notified (Adjusted)],"&lt;"&amp;O$2,Table2[Calculated Location],"*"&amp;$D19&amp;"*")</f>
        <v>#DIV/0!</v>
      </c>
      <c r="O19" s="164" t="e">
        <f ca="1">COUNTIFS(Table2[Level of Review Required],"*"&amp;$AC$2&amp;"*",Table2[Date Notified (Adjusted)],"&gt;="&amp;O$2,Table2[Date Notified (Adjusted)],"&lt;"&amp;P$2,Table2[what is wrong],"*Rev Started before DNAdj*",Table2[Calculated Location],"*"&amp;$D19&amp;"*")/COUNTIFS(Table2[Level of Review Required],"*"&amp;$AC$2&amp;"*",Table2[Date Notified (Adjusted)],"&gt;="&amp;O$2,Table2[Date Notified (Adjusted)],"&lt;"&amp;P$2,Table2[Calculated Location],"*"&amp;$D19&amp;"*")</f>
        <v>#DIV/0!</v>
      </c>
      <c r="P19" s="164" t="e">
        <f ca="1">COUNTIFS(Table2[Level of Review Required],"*"&amp;$AC$2&amp;"*",Table2[Date Notified (Adjusted)],"&gt;="&amp;P$2,Table2[Date Notified (Adjusted)],"&lt;"&amp;Q$2,Table2[what is wrong],"*Rev Started before DNAdj*",Table2[Calculated Location],"*"&amp;$D19&amp;"*")/COUNTIFS(Table2[Level of Review Required],"*"&amp;$AC$2&amp;"*",Table2[Date Notified (Adjusted)],"&gt;="&amp;P$2,Table2[Date Notified (Adjusted)],"&lt;"&amp;Q$2,Table2[Calculated Location],"*"&amp;$D19&amp;"*")</f>
        <v>#DIV/0!</v>
      </c>
      <c r="Q19" s="164" t="e">
        <f ca="1">COUNTIFS(Table2[Level of Review Required],"*"&amp;$AC$2&amp;"*",Table2[Date Notified (Adjusted)],"&gt;="&amp;Q$2,Table2[Date Notified (Adjusted)],"&lt;"&amp;R$2,Table2[what is wrong],"*Rev Started before DNAdj*",Table2[Calculated Location],"*"&amp;$D19&amp;"*")/COUNTIFS(Table2[Level of Review Required],"*"&amp;$AC$2&amp;"*",Table2[Date Notified (Adjusted)],"&gt;="&amp;Q$2,Table2[Date Notified (Adjusted)],"&lt;"&amp;R$2,Table2[Calculated Location],"*"&amp;$D19&amp;"*")</f>
        <v>#DIV/0!</v>
      </c>
      <c r="R19" s="164" t="e">
        <f ca="1">COUNTIFS(Table2[Level of Review Required],"*"&amp;$AC$2&amp;"*",Table2[Date Notified (Adjusted)],"&gt;="&amp;R$2,Table2[Date Notified (Adjusted)],"&lt;"&amp;S$2,Table2[what is wrong],"*Rev Started before DNAdj*",Table2[Calculated Location],"*"&amp;$D19&amp;"*")/COUNTIFS(Table2[Level of Review Required],"*"&amp;$AC$2&amp;"*",Table2[Date Notified (Adjusted)],"&gt;="&amp;R$2,Table2[Date Notified (Adjusted)],"&lt;"&amp;S$2,Table2[Calculated Location],"*"&amp;$D19&amp;"*")</f>
        <v>#DIV/0!</v>
      </c>
      <c r="S19" s="164" t="e">
        <f ca="1">COUNTIFS(Table2[Level of Review Required],"*"&amp;$AC$2&amp;"*",Table2[Date Notified (Adjusted)],"&gt;="&amp;S$2,Table2[Date Notified (Adjusted)],"&lt;"&amp;T$2,Table2[what is wrong],"*Rev Started before DNAdj*",Table2[Calculated Location],"*"&amp;$D19&amp;"*")/COUNTIFS(Table2[Level of Review Required],"*"&amp;$AC$2&amp;"*",Table2[Date Notified (Adjusted)],"&gt;="&amp;S$2,Table2[Date Notified (Adjusted)],"&lt;"&amp;T$2,Table2[Calculated Location],"*"&amp;$D19&amp;"*")</f>
        <v>#DIV/0!</v>
      </c>
      <c r="T19" s="164" t="e">
        <f ca="1">COUNTIFS(Table2[Level of Review Required],"*"&amp;$AC$2&amp;"*",Table2[Date Notified (Adjusted)],"&gt;="&amp;T$2,Table2[Date Notified (Adjusted)],"&lt;"&amp;U$2,Table2[what is wrong],"*Rev Started before DNAdj*",Table2[Calculated Location],"*"&amp;$D19&amp;"*")/COUNTIFS(Table2[Level of Review Required],"*"&amp;$AC$2&amp;"*",Table2[Date Notified (Adjusted)],"&gt;="&amp;T$2,Table2[Date Notified (Adjusted)],"&lt;"&amp;U$2,Table2[Calculated Location],"*"&amp;$D19&amp;"*")</f>
        <v>#DIV/0!</v>
      </c>
      <c r="U19" s="161"/>
      <c r="V19" s="161"/>
      <c r="W19" s="228">
        <f ca="1">COUNTIFS(Table2[Level of Review Required],"*"&amp;$AC$2&amp;"*",Table2[Date Notified (Adjusted)],"&gt;="&amp;E$2,Table2[Date Notified (Adjusted)],"&lt;"&amp;U$2,Table2[Calculated Location],"*"&amp;$D19&amp;"*",Table2[what is wrong],"*Rev Started before DNAdj*")</f>
        <v>0</v>
      </c>
      <c r="X19" s="229" t="e">
        <f t="shared" ca="1" si="1"/>
        <v>#DIV/0!</v>
      </c>
      <c r="Y19" s="237">
        <f ca="1">COUNTIFS(Table2[Level of Review Required],"*"&amp;$AC$2&amp;"*",Table2[Date Notified (Adjusted)],"&gt;="&amp;E$2,Table2[Date Notified (Adjusted)],"&lt;"&amp;U$2,Table2[Calculated Location],"*"&amp;$D19&amp;"*")</f>
        <v>0</v>
      </c>
    </row>
    <row r="20" spans="2:26" x14ac:dyDescent="0.25">
      <c r="B20" s="222" t="s">
        <v>113</v>
      </c>
      <c r="C20" s="161"/>
      <c r="D20" s="162" t="s">
        <v>132</v>
      </c>
      <c r="E20" s="163" t="e">
        <f ca="1">COUNTIFS(Table2[Level of Review Required],"*"&amp;$AC$2&amp;"*",Table2[Date Notified (Adjusted)],"&gt;="&amp;E$2,Table2[Date Notified (Adjusted)],"&lt;"&amp;F$2,Table2[what is wrong],"*Rev Started before DNAdj*",Table2[Calculated Location],"*"&amp;$D20&amp;"*")/COUNTIFS(Table2[Level of Review Required],"*"&amp;$AC$2&amp;"*",Table2[Date Notified (Adjusted)],"&gt;="&amp;E$2,Table2[Date Notified (Adjusted)],"&lt;"&amp;F$2,Table2[Calculated Location],"*"&amp;$D20&amp;"*")</f>
        <v>#DIV/0!</v>
      </c>
      <c r="F20" s="164" t="e">
        <f ca="1">COUNTIFS(Table2[Level of Review Required],"*"&amp;$AC$2&amp;"*",Table2[Date Notified (Adjusted)],"&gt;="&amp;F$2,Table2[Date Notified (Adjusted)],"&lt;"&amp;G$2,Table2[what is wrong],"*Rev Started before DNAdj*",Table2[Calculated Location],"*"&amp;$D20&amp;"*")/COUNTIFS(Table2[Level of Review Required],"*"&amp;$AC$2&amp;"*",Table2[Date Notified (Adjusted)],"&gt;="&amp;F$2,Table2[Date Notified (Adjusted)],"&lt;"&amp;G$2,Table2[Calculated Location],"*"&amp;$D20&amp;"*")</f>
        <v>#DIV/0!</v>
      </c>
      <c r="G20" s="164" t="e">
        <f ca="1">COUNTIFS(Table2[Level of Review Required],"*"&amp;$AC$2&amp;"*",Table2[Date Notified (Adjusted)],"&gt;="&amp;G$2,Table2[Date Notified (Adjusted)],"&lt;"&amp;H$2,Table2[what is wrong],"*Rev Started before DNAdj*",Table2[Calculated Location],"*"&amp;$D20&amp;"*")/COUNTIFS(Table2[Level of Review Required],"*"&amp;$AC$2&amp;"*",Table2[Date Notified (Adjusted)],"&gt;="&amp;G$2,Table2[Date Notified (Adjusted)],"&lt;"&amp;H$2,Table2[Calculated Location],"*"&amp;$D20&amp;"*")</f>
        <v>#DIV/0!</v>
      </c>
      <c r="H20" s="164" t="e">
        <f ca="1">COUNTIFS(Table2[Level of Review Required],"*"&amp;$AC$2&amp;"*",Table2[Date Notified (Adjusted)],"&gt;="&amp;H$2,Table2[Date Notified (Adjusted)],"&lt;"&amp;I$2,Table2[what is wrong],"*Rev Started before DNAdj*",Table2[Calculated Location],"*"&amp;$D20&amp;"*")/COUNTIFS(Table2[Level of Review Required],"*"&amp;$AC$2&amp;"*",Table2[Date Notified (Adjusted)],"&gt;="&amp;H$2,Table2[Date Notified (Adjusted)],"&lt;"&amp;I$2,Table2[Calculated Location],"*"&amp;$D20&amp;"*")</f>
        <v>#DIV/0!</v>
      </c>
      <c r="I20" s="164" t="e">
        <f ca="1">COUNTIFS(Table2[Level of Review Required],"*"&amp;$AC$2&amp;"*",Table2[Date Notified (Adjusted)],"&gt;="&amp;I$2,Table2[Date Notified (Adjusted)],"&lt;"&amp;J$2,Table2[what is wrong],"*Rev Started before DNAdj*",Table2[Calculated Location],"*"&amp;$D20&amp;"*")/COUNTIFS(Table2[Level of Review Required],"*"&amp;$AC$2&amp;"*",Table2[Date Notified (Adjusted)],"&gt;="&amp;I$2,Table2[Date Notified (Adjusted)],"&lt;"&amp;J$2,Table2[Calculated Location],"*"&amp;$D20&amp;"*")</f>
        <v>#DIV/0!</v>
      </c>
      <c r="J20" s="164" t="e">
        <f ca="1">COUNTIFS(Table2[Level of Review Required],"*"&amp;$AC$2&amp;"*",Table2[Date Notified (Adjusted)],"&gt;="&amp;J$2,Table2[Date Notified (Adjusted)],"&lt;"&amp;K$2,Table2[what is wrong],"*Rev Started before DNAdj*",Table2[Calculated Location],"*"&amp;$D20&amp;"*")/COUNTIFS(Table2[Level of Review Required],"*"&amp;$AC$2&amp;"*",Table2[Date Notified (Adjusted)],"&gt;="&amp;J$2,Table2[Date Notified (Adjusted)],"&lt;"&amp;K$2,Table2[Calculated Location],"*"&amp;$D20&amp;"*")</f>
        <v>#DIV/0!</v>
      </c>
      <c r="K20" s="164" t="e">
        <f ca="1">COUNTIFS(Table2[Level of Review Required],"*"&amp;$AC$2&amp;"*",Table2[Date Notified (Adjusted)],"&gt;="&amp;K$2,Table2[Date Notified (Adjusted)],"&lt;"&amp;L$2,Table2[what is wrong],"*Rev Started before DNAdj*",Table2[Calculated Location],"*"&amp;$D20&amp;"*")/COUNTIFS(Table2[Level of Review Required],"*"&amp;$AC$2&amp;"*",Table2[Date Notified (Adjusted)],"&gt;="&amp;K$2,Table2[Date Notified (Adjusted)],"&lt;"&amp;L$2,Table2[Calculated Location],"*"&amp;$D20&amp;"*")</f>
        <v>#DIV/0!</v>
      </c>
      <c r="L20" s="164" t="e">
        <f ca="1">COUNTIFS(Table2[Level of Review Required],"*"&amp;$AC$2&amp;"*",Table2[Date Notified (Adjusted)],"&gt;="&amp;L$2,Table2[Date Notified (Adjusted)],"&lt;"&amp;M$2,Table2[what is wrong],"*Rev Started before DNAdj*",Table2[Calculated Location],"*"&amp;$D20&amp;"*")/COUNTIFS(Table2[Level of Review Required],"*"&amp;$AC$2&amp;"*",Table2[Date Notified (Adjusted)],"&gt;="&amp;L$2,Table2[Date Notified (Adjusted)],"&lt;"&amp;M$2,Table2[Calculated Location],"*"&amp;$D20&amp;"*")</f>
        <v>#DIV/0!</v>
      </c>
      <c r="M20" s="164" t="e">
        <f ca="1">COUNTIFS(Table2[Level of Review Required],"*"&amp;$AC$2&amp;"*",Table2[Date Notified (Adjusted)],"&gt;="&amp;M$2,Table2[Date Notified (Adjusted)],"&lt;"&amp;N$2,Table2[what is wrong],"*Rev Started before DNAdj*",Table2[Calculated Location],"*"&amp;$D20&amp;"*")/COUNTIFS(Table2[Level of Review Required],"*"&amp;$AC$2&amp;"*",Table2[Date Notified (Adjusted)],"&gt;="&amp;M$2,Table2[Date Notified (Adjusted)],"&lt;"&amp;N$2,Table2[Calculated Location],"*"&amp;$D20&amp;"*")</f>
        <v>#DIV/0!</v>
      </c>
      <c r="N20" s="164" t="e">
        <f ca="1">COUNTIFS(Table2[Level of Review Required],"*"&amp;$AC$2&amp;"*",Table2[Date Notified (Adjusted)],"&gt;="&amp;N$2,Table2[Date Notified (Adjusted)],"&lt;"&amp;O$2,Table2[what is wrong],"*Rev Started before DNAdj*",Table2[Calculated Location],"*"&amp;$D20&amp;"*")/COUNTIFS(Table2[Level of Review Required],"*"&amp;$AC$2&amp;"*",Table2[Date Notified (Adjusted)],"&gt;="&amp;N$2,Table2[Date Notified (Adjusted)],"&lt;"&amp;O$2,Table2[Calculated Location],"*"&amp;$D20&amp;"*")</f>
        <v>#DIV/0!</v>
      </c>
      <c r="O20" s="164" t="e">
        <f ca="1">COUNTIFS(Table2[Level of Review Required],"*"&amp;$AC$2&amp;"*",Table2[Date Notified (Adjusted)],"&gt;="&amp;O$2,Table2[Date Notified (Adjusted)],"&lt;"&amp;P$2,Table2[what is wrong],"*Rev Started before DNAdj*",Table2[Calculated Location],"*"&amp;$D20&amp;"*")/COUNTIFS(Table2[Level of Review Required],"*"&amp;$AC$2&amp;"*",Table2[Date Notified (Adjusted)],"&gt;="&amp;O$2,Table2[Date Notified (Adjusted)],"&lt;"&amp;P$2,Table2[Calculated Location],"*"&amp;$D20&amp;"*")</f>
        <v>#DIV/0!</v>
      </c>
      <c r="P20" s="164" t="e">
        <f ca="1">COUNTIFS(Table2[Level of Review Required],"*"&amp;$AC$2&amp;"*",Table2[Date Notified (Adjusted)],"&gt;="&amp;P$2,Table2[Date Notified (Adjusted)],"&lt;"&amp;Q$2,Table2[what is wrong],"*Rev Started before DNAdj*",Table2[Calculated Location],"*"&amp;$D20&amp;"*")/COUNTIFS(Table2[Level of Review Required],"*"&amp;$AC$2&amp;"*",Table2[Date Notified (Adjusted)],"&gt;="&amp;P$2,Table2[Date Notified (Adjusted)],"&lt;"&amp;Q$2,Table2[Calculated Location],"*"&amp;$D20&amp;"*")</f>
        <v>#DIV/0!</v>
      </c>
      <c r="Q20" s="164" t="e">
        <f ca="1">COUNTIFS(Table2[Level of Review Required],"*"&amp;$AC$2&amp;"*",Table2[Date Notified (Adjusted)],"&gt;="&amp;Q$2,Table2[Date Notified (Adjusted)],"&lt;"&amp;R$2,Table2[what is wrong],"*Rev Started before DNAdj*",Table2[Calculated Location],"*"&amp;$D20&amp;"*")/COUNTIFS(Table2[Level of Review Required],"*"&amp;$AC$2&amp;"*",Table2[Date Notified (Adjusted)],"&gt;="&amp;Q$2,Table2[Date Notified (Adjusted)],"&lt;"&amp;R$2,Table2[Calculated Location],"*"&amp;$D20&amp;"*")</f>
        <v>#DIV/0!</v>
      </c>
      <c r="R20" s="164" t="e">
        <f ca="1">COUNTIFS(Table2[Level of Review Required],"*"&amp;$AC$2&amp;"*",Table2[Date Notified (Adjusted)],"&gt;="&amp;R$2,Table2[Date Notified (Adjusted)],"&lt;"&amp;S$2,Table2[what is wrong],"*Rev Started before DNAdj*",Table2[Calculated Location],"*"&amp;$D20&amp;"*")/COUNTIFS(Table2[Level of Review Required],"*"&amp;$AC$2&amp;"*",Table2[Date Notified (Adjusted)],"&gt;="&amp;R$2,Table2[Date Notified (Adjusted)],"&lt;"&amp;S$2,Table2[Calculated Location],"*"&amp;$D20&amp;"*")</f>
        <v>#DIV/0!</v>
      </c>
      <c r="S20" s="164" t="e">
        <f ca="1">COUNTIFS(Table2[Level of Review Required],"*"&amp;$AC$2&amp;"*",Table2[Date Notified (Adjusted)],"&gt;="&amp;S$2,Table2[Date Notified (Adjusted)],"&lt;"&amp;T$2,Table2[what is wrong],"*Rev Started before DNAdj*",Table2[Calculated Location],"*"&amp;$D20&amp;"*")/COUNTIFS(Table2[Level of Review Required],"*"&amp;$AC$2&amp;"*",Table2[Date Notified (Adjusted)],"&gt;="&amp;S$2,Table2[Date Notified (Adjusted)],"&lt;"&amp;T$2,Table2[Calculated Location],"*"&amp;$D20&amp;"*")</f>
        <v>#DIV/0!</v>
      </c>
      <c r="T20" s="164" t="e">
        <f ca="1">COUNTIFS(Table2[Level of Review Required],"*"&amp;$AC$2&amp;"*",Table2[Date Notified (Adjusted)],"&gt;="&amp;T$2,Table2[Date Notified (Adjusted)],"&lt;"&amp;U$2,Table2[what is wrong],"*Rev Started before DNAdj*",Table2[Calculated Location],"*"&amp;$D20&amp;"*")/COUNTIFS(Table2[Level of Review Required],"*"&amp;$AC$2&amp;"*",Table2[Date Notified (Adjusted)],"&gt;="&amp;T$2,Table2[Date Notified (Adjusted)],"&lt;"&amp;U$2,Table2[Calculated Location],"*"&amp;$D20&amp;"*")</f>
        <v>#DIV/0!</v>
      </c>
      <c r="U20" s="161"/>
      <c r="V20" s="161"/>
      <c r="W20" s="228">
        <f ca="1">COUNTIFS(Table2[Level of Review Required],"*"&amp;$AC$2&amp;"*",Table2[Date Notified (Adjusted)],"&gt;="&amp;E$2,Table2[Date Notified (Adjusted)],"&lt;"&amp;U$2,Table2[Calculated Location],"*"&amp;$D20&amp;"*",Table2[what is wrong],"*Rev Started before DNAdj*")</f>
        <v>0</v>
      </c>
      <c r="X20" s="229" t="e">
        <f t="shared" ca="1" si="1"/>
        <v>#DIV/0!</v>
      </c>
      <c r="Y20" s="237">
        <f ca="1">COUNTIFS(Table2[Level of Review Required],"*"&amp;$AC$2&amp;"*",Table2[Date Notified (Adjusted)],"&gt;="&amp;E$2,Table2[Date Notified (Adjusted)],"&lt;"&amp;U$2,Table2[Calculated Location],"*"&amp;$D20&amp;"*")</f>
        <v>0</v>
      </c>
    </row>
    <row r="21" spans="2:26" x14ac:dyDescent="0.25">
      <c r="B21" s="224" t="s">
        <v>80</v>
      </c>
      <c r="C21" s="166"/>
      <c r="D21" s="171" t="s">
        <v>45</v>
      </c>
      <c r="E21" s="168" t="e">
        <f ca="1">COUNTIFS(Table2[Level of Review Required],"*"&amp;$AC$2&amp;"*",Table2[Date Notified (Adjusted)],"&gt;="&amp;E$2,Table2[Date Notified (Adjusted)],"&lt;"&amp;F$2,Table2[what is wrong],"*Rev Started before DNAdj*",Table2[Calculated Location],"*"&amp;$D21&amp;"*")/COUNTIFS(Table2[Level of Review Required],"*"&amp;$AC$2&amp;"*",Table2[Date Notified (Adjusted)],"&gt;="&amp;E$2,Table2[Date Notified (Adjusted)],"&lt;"&amp;F$2,Table2[Calculated Location],"*"&amp;$D21&amp;"*")</f>
        <v>#DIV/0!</v>
      </c>
      <c r="F21" s="169" t="e">
        <f ca="1">COUNTIFS(Table2[Level of Review Required],"*"&amp;$AC$2&amp;"*",Table2[Date Notified (Adjusted)],"&gt;="&amp;F$2,Table2[Date Notified (Adjusted)],"&lt;"&amp;G$2,Table2[what is wrong],"*Rev Started before DNAdj*",Table2[Calculated Location],"*"&amp;$D21&amp;"*")/COUNTIFS(Table2[Level of Review Required],"*"&amp;$AC$2&amp;"*",Table2[Date Notified (Adjusted)],"&gt;="&amp;F$2,Table2[Date Notified (Adjusted)],"&lt;"&amp;G$2,Table2[Calculated Location],"*"&amp;$D21&amp;"*")</f>
        <v>#DIV/0!</v>
      </c>
      <c r="G21" s="169" t="e">
        <f ca="1">COUNTIFS(Table2[Level of Review Required],"*"&amp;$AC$2&amp;"*",Table2[Date Notified (Adjusted)],"&gt;="&amp;G$2,Table2[Date Notified (Adjusted)],"&lt;"&amp;H$2,Table2[what is wrong],"*Rev Started before DNAdj*",Table2[Calculated Location],"*"&amp;$D21&amp;"*")/COUNTIFS(Table2[Level of Review Required],"*"&amp;$AC$2&amp;"*",Table2[Date Notified (Adjusted)],"&gt;="&amp;G$2,Table2[Date Notified (Adjusted)],"&lt;"&amp;H$2,Table2[Calculated Location],"*"&amp;$D21&amp;"*")</f>
        <v>#DIV/0!</v>
      </c>
      <c r="H21" s="169" t="e">
        <f ca="1">COUNTIFS(Table2[Level of Review Required],"*"&amp;$AC$2&amp;"*",Table2[Date Notified (Adjusted)],"&gt;="&amp;H$2,Table2[Date Notified (Adjusted)],"&lt;"&amp;I$2,Table2[what is wrong],"*Rev Started before DNAdj*",Table2[Calculated Location],"*"&amp;$D21&amp;"*")/COUNTIFS(Table2[Level of Review Required],"*"&amp;$AC$2&amp;"*",Table2[Date Notified (Adjusted)],"&gt;="&amp;H$2,Table2[Date Notified (Adjusted)],"&lt;"&amp;I$2,Table2[Calculated Location],"*"&amp;$D21&amp;"*")</f>
        <v>#DIV/0!</v>
      </c>
      <c r="I21" s="169" t="e">
        <f ca="1">COUNTIFS(Table2[Level of Review Required],"*"&amp;$AC$2&amp;"*",Table2[Date Notified (Adjusted)],"&gt;="&amp;I$2,Table2[Date Notified (Adjusted)],"&lt;"&amp;J$2,Table2[what is wrong],"*Rev Started before DNAdj*",Table2[Calculated Location],"*"&amp;$D21&amp;"*")/COUNTIFS(Table2[Level of Review Required],"*"&amp;$AC$2&amp;"*",Table2[Date Notified (Adjusted)],"&gt;="&amp;I$2,Table2[Date Notified (Adjusted)],"&lt;"&amp;J$2,Table2[Calculated Location],"*"&amp;$D21&amp;"*")</f>
        <v>#DIV/0!</v>
      </c>
      <c r="J21" s="169" t="e">
        <f ca="1">COUNTIFS(Table2[Level of Review Required],"*"&amp;$AC$2&amp;"*",Table2[Date Notified (Adjusted)],"&gt;="&amp;J$2,Table2[Date Notified (Adjusted)],"&lt;"&amp;K$2,Table2[what is wrong],"*Rev Started before DNAdj*",Table2[Calculated Location],"*"&amp;$D21&amp;"*")/COUNTIFS(Table2[Level of Review Required],"*"&amp;$AC$2&amp;"*",Table2[Date Notified (Adjusted)],"&gt;="&amp;J$2,Table2[Date Notified (Adjusted)],"&lt;"&amp;K$2,Table2[Calculated Location],"*"&amp;$D21&amp;"*")</f>
        <v>#DIV/0!</v>
      </c>
      <c r="K21" s="169" t="e">
        <f ca="1">COUNTIFS(Table2[Level of Review Required],"*"&amp;$AC$2&amp;"*",Table2[Date Notified (Adjusted)],"&gt;="&amp;K$2,Table2[Date Notified (Adjusted)],"&lt;"&amp;L$2,Table2[what is wrong],"*Rev Started before DNAdj*",Table2[Calculated Location],"*"&amp;$D21&amp;"*")/COUNTIFS(Table2[Level of Review Required],"*"&amp;$AC$2&amp;"*",Table2[Date Notified (Adjusted)],"&gt;="&amp;K$2,Table2[Date Notified (Adjusted)],"&lt;"&amp;L$2,Table2[Calculated Location],"*"&amp;$D21&amp;"*")</f>
        <v>#DIV/0!</v>
      </c>
      <c r="L21" s="169" t="e">
        <f ca="1">COUNTIFS(Table2[Level of Review Required],"*"&amp;$AC$2&amp;"*",Table2[Date Notified (Adjusted)],"&gt;="&amp;L$2,Table2[Date Notified (Adjusted)],"&lt;"&amp;M$2,Table2[what is wrong],"*Rev Started before DNAdj*",Table2[Calculated Location],"*"&amp;$D21&amp;"*")/COUNTIFS(Table2[Level of Review Required],"*"&amp;$AC$2&amp;"*",Table2[Date Notified (Adjusted)],"&gt;="&amp;L$2,Table2[Date Notified (Adjusted)],"&lt;"&amp;M$2,Table2[Calculated Location],"*"&amp;$D21&amp;"*")</f>
        <v>#DIV/0!</v>
      </c>
      <c r="M21" s="169" t="e">
        <f ca="1">COUNTIFS(Table2[Level of Review Required],"*"&amp;$AC$2&amp;"*",Table2[Date Notified (Adjusted)],"&gt;="&amp;M$2,Table2[Date Notified (Adjusted)],"&lt;"&amp;N$2,Table2[what is wrong],"*Rev Started before DNAdj*",Table2[Calculated Location],"*"&amp;$D21&amp;"*")/COUNTIFS(Table2[Level of Review Required],"*"&amp;$AC$2&amp;"*",Table2[Date Notified (Adjusted)],"&gt;="&amp;M$2,Table2[Date Notified (Adjusted)],"&lt;"&amp;N$2,Table2[Calculated Location],"*"&amp;$D21&amp;"*")</f>
        <v>#DIV/0!</v>
      </c>
      <c r="N21" s="169" t="e">
        <f ca="1">COUNTIFS(Table2[Level of Review Required],"*"&amp;$AC$2&amp;"*",Table2[Date Notified (Adjusted)],"&gt;="&amp;N$2,Table2[Date Notified (Adjusted)],"&lt;"&amp;O$2,Table2[what is wrong],"*Rev Started before DNAdj*",Table2[Calculated Location],"*"&amp;$D21&amp;"*")/COUNTIFS(Table2[Level of Review Required],"*"&amp;$AC$2&amp;"*",Table2[Date Notified (Adjusted)],"&gt;="&amp;N$2,Table2[Date Notified (Adjusted)],"&lt;"&amp;O$2,Table2[Calculated Location],"*"&amp;$D21&amp;"*")</f>
        <v>#DIV/0!</v>
      </c>
      <c r="O21" s="169" t="e">
        <f ca="1">COUNTIFS(Table2[Level of Review Required],"*"&amp;$AC$2&amp;"*",Table2[Date Notified (Adjusted)],"&gt;="&amp;O$2,Table2[Date Notified (Adjusted)],"&lt;"&amp;P$2,Table2[what is wrong],"*Rev Started before DNAdj*",Table2[Calculated Location],"*"&amp;$D21&amp;"*")/COUNTIFS(Table2[Level of Review Required],"*"&amp;$AC$2&amp;"*",Table2[Date Notified (Adjusted)],"&gt;="&amp;O$2,Table2[Date Notified (Adjusted)],"&lt;"&amp;P$2,Table2[Calculated Location],"*"&amp;$D21&amp;"*")</f>
        <v>#DIV/0!</v>
      </c>
      <c r="P21" s="169" t="e">
        <f ca="1">COUNTIFS(Table2[Level of Review Required],"*"&amp;$AC$2&amp;"*",Table2[Date Notified (Adjusted)],"&gt;="&amp;P$2,Table2[Date Notified (Adjusted)],"&lt;"&amp;Q$2,Table2[what is wrong],"*Rev Started before DNAdj*",Table2[Calculated Location],"*"&amp;$D21&amp;"*")/COUNTIFS(Table2[Level of Review Required],"*"&amp;$AC$2&amp;"*",Table2[Date Notified (Adjusted)],"&gt;="&amp;P$2,Table2[Date Notified (Adjusted)],"&lt;"&amp;Q$2,Table2[Calculated Location],"*"&amp;$D21&amp;"*")</f>
        <v>#DIV/0!</v>
      </c>
      <c r="Q21" s="169" t="e">
        <f ca="1">COUNTIFS(Table2[Level of Review Required],"*"&amp;$AC$2&amp;"*",Table2[Date Notified (Adjusted)],"&gt;="&amp;Q$2,Table2[Date Notified (Adjusted)],"&lt;"&amp;R$2,Table2[what is wrong],"*Rev Started before DNAdj*",Table2[Calculated Location],"*"&amp;$D21&amp;"*")/COUNTIFS(Table2[Level of Review Required],"*"&amp;$AC$2&amp;"*",Table2[Date Notified (Adjusted)],"&gt;="&amp;Q$2,Table2[Date Notified (Adjusted)],"&lt;"&amp;R$2,Table2[Calculated Location],"*"&amp;$D21&amp;"*")</f>
        <v>#DIV/0!</v>
      </c>
      <c r="R21" s="169" t="e">
        <f ca="1">COUNTIFS(Table2[Level of Review Required],"*"&amp;$AC$2&amp;"*",Table2[Date Notified (Adjusted)],"&gt;="&amp;R$2,Table2[Date Notified (Adjusted)],"&lt;"&amp;S$2,Table2[what is wrong],"*Rev Started before DNAdj*",Table2[Calculated Location],"*"&amp;$D21&amp;"*")/COUNTIFS(Table2[Level of Review Required],"*"&amp;$AC$2&amp;"*",Table2[Date Notified (Adjusted)],"&gt;="&amp;R$2,Table2[Date Notified (Adjusted)],"&lt;"&amp;S$2,Table2[Calculated Location],"*"&amp;$D21&amp;"*")</f>
        <v>#DIV/0!</v>
      </c>
      <c r="S21" s="169" t="e">
        <f ca="1">COUNTIFS(Table2[Level of Review Required],"*"&amp;$AC$2&amp;"*",Table2[Date Notified (Adjusted)],"&gt;="&amp;S$2,Table2[Date Notified (Adjusted)],"&lt;"&amp;T$2,Table2[what is wrong],"*Rev Started before DNAdj*",Table2[Calculated Location],"*"&amp;$D21&amp;"*")/COUNTIFS(Table2[Level of Review Required],"*"&amp;$AC$2&amp;"*",Table2[Date Notified (Adjusted)],"&gt;="&amp;S$2,Table2[Date Notified (Adjusted)],"&lt;"&amp;T$2,Table2[Calculated Location],"*"&amp;$D21&amp;"*")</f>
        <v>#DIV/0!</v>
      </c>
      <c r="T21" s="169" t="e">
        <f ca="1">COUNTIFS(Table2[Level of Review Required],"*"&amp;$AC$2&amp;"*",Table2[Date Notified (Adjusted)],"&gt;="&amp;T$2,Table2[Date Notified (Adjusted)],"&lt;"&amp;U$2,Table2[what is wrong],"*Rev Started before DNAdj*",Table2[Calculated Location],"*"&amp;$D21&amp;"*")/COUNTIFS(Table2[Level of Review Required],"*"&amp;$AC$2&amp;"*",Table2[Date Notified (Adjusted)],"&gt;="&amp;T$2,Table2[Date Notified (Adjusted)],"&lt;"&amp;U$2,Table2[Calculated Location],"*"&amp;$D21&amp;"*")</f>
        <v>#DIV/0!</v>
      </c>
      <c r="U21" s="166"/>
      <c r="V21" s="166"/>
      <c r="W21" s="230">
        <f ca="1">COUNTIFS(Table2[Level of Review Required],"*"&amp;$AC$2&amp;"*",Table2[Date Notified (Adjusted)],"&gt;="&amp;E$2,Table2[Date Notified (Adjusted)],"&lt;"&amp;U$2,Table2[Calculated Location],"*"&amp;$D21&amp;"*",Table2[what is wrong],"*Rev Started before DNAdj*")</f>
        <v>0</v>
      </c>
      <c r="X21" s="231" t="e">
        <f t="shared" ca="1" si="1"/>
        <v>#DIV/0!</v>
      </c>
      <c r="Y21" s="238">
        <f ca="1">COUNTIFS(Table2[Level of Review Required],"*"&amp;$AC$2&amp;"*",Table2[Date Notified (Adjusted)],"&gt;="&amp;E$2,Table2[Date Notified (Adjusted)],"&lt;"&amp;U$2,Table2[Calculated Location],"*"&amp;$D21&amp;"*")</f>
        <v>0</v>
      </c>
    </row>
    <row r="22" spans="2:26"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6"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9" spans="2:26" x14ac:dyDescent="0.25">
      <c r="K29" s="3"/>
      <c r="L29" s="3"/>
      <c r="M29" s="3"/>
      <c r="N29" s="3"/>
      <c r="O29" s="3"/>
      <c r="P29" s="3"/>
      <c r="Q29" s="3"/>
      <c r="R29" s="3"/>
      <c r="S29" s="3"/>
      <c r="T29" s="3"/>
      <c r="U29" s="3"/>
      <c r="V29" s="3"/>
      <c r="W29" s="3"/>
      <c r="X29" s="3"/>
      <c r="Y29" s="3"/>
      <c r="Z29" s="3"/>
    </row>
    <row r="30" spans="2:26" x14ac:dyDescent="0.25">
      <c r="D30" s="3"/>
      <c r="G30" s="95"/>
    </row>
    <row r="31" spans="2:26" x14ac:dyDescent="0.25">
      <c r="D31" s="3"/>
      <c r="G31" s="95"/>
    </row>
    <row r="32" spans="2:26" x14ac:dyDescent="0.25">
      <c r="D32" s="3"/>
      <c r="G32" s="95"/>
      <c r="K32" s="95"/>
      <c r="L32" s="95"/>
      <c r="M32" s="95"/>
      <c r="N32" s="95"/>
      <c r="O32" s="95"/>
      <c r="P32" s="95"/>
      <c r="Q32" s="95"/>
      <c r="R32" s="95"/>
      <c r="S32" s="95"/>
      <c r="T32" s="95"/>
      <c r="U32" s="95"/>
      <c r="V32" s="95"/>
      <c r="W32" s="95"/>
      <c r="X32" s="95"/>
      <c r="Y32" s="95"/>
      <c r="Z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3"/>
      <c r="G40" s="95"/>
    </row>
    <row r="41" spans="4:7" x14ac:dyDescent="0.25">
      <c r="D41" s="3"/>
      <c r="G41" s="95"/>
    </row>
    <row r="42" spans="4:7" x14ac:dyDescent="0.25">
      <c r="D42" s="3"/>
      <c r="G42" s="95"/>
    </row>
    <row r="43" spans="4:7" x14ac:dyDescent="0.25">
      <c r="D43" s="3"/>
      <c r="G43" s="95"/>
    </row>
    <row r="44" spans="4:7" x14ac:dyDescent="0.25">
      <c r="D44" s="3"/>
      <c r="G44" s="95"/>
    </row>
    <row r="45" spans="4:7" x14ac:dyDescent="0.25">
      <c r="D45" s="3"/>
      <c r="G45" s="95"/>
    </row>
    <row r="46" spans="4:7" x14ac:dyDescent="0.25">
      <c r="D46" s="3"/>
      <c r="G46" s="95"/>
    </row>
    <row r="47" spans="4:7" x14ac:dyDescent="0.25">
      <c r="D47" s="12"/>
      <c r="G47" s="95"/>
    </row>
    <row r="48" spans="4:7" x14ac:dyDescent="0.25">
      <c r="D48" s="3"/>
      <c r="G48" s="95"/>
    </row>
  </sheetData>
  <mergeCells count="1">
    <mergeCell ref="E1:X1"/>
  </mergeCells>
  <conditionalFormatting sqref="E23:T23">
    <cfRule type="colorScale" priority="6">
      <colorScale>
        <cfvo type="min"/>
        <cfvo type="max"/>
        <color rgb="FFFFEF9C"/>
        <color rgb="FF63BE7B"/>
      </colorScale>
    </cfRule>
  </conditionalFormatting>
  <conditionalFormatting sqref="X3:X10 X12:X21">
    <cfRule type="containsErrors" dxfId="63" priority="1">
      <formula>ISERROR(X3)</formula>
    </cfRule>
    <cfRule type="colorScale" priority="2">
      <colorScale>
        <cfvo type="num" val="0"/>
        <cfvo type="percentile" val="50"/>
        <cfvo type="num" val="1"/>
        <color rgb="FF63BE7B"/>
        <color rgb="FFFFEB84"/>
        <color rgb="FFF8696B"/>
      </colorScale>
    </cfRule>
  </conditionalFormatting>
  <conditionalFormatting sqref="E3:T21">
    <cfRule type="cellIs" dxfId="62" priority="5" operator="equal">
      <formula>0</formula>
    </cfRule>
  </conditionalFormatting>
  <conditionalFormatting sqref="E3:T21">
    <cfRule type="colorScale" priority="3">
      <colorScale>
        <cfvo type="num" val="0"/>
        <cfvo type="percentile" val="50"/>
        <cfvo type="num" val="1"/>
        <color rgb="FF63BE7B"/>
        <color rgb="FFFFEB84"/>
        <color rgb="FFF8696B"/>
      </colorScale>
    </cfRule>
    <cfRule type="containsErrors" dxfId="61"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5"/>
  </sheetPr>
  <dimension ref="B1:AC48"/>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12.28515625" customWidth="1"/>
    <col min="24" max="24" width="7.42578125" customWidth="1"/>
    <col min="25" max="25" width="8.85546875" customWidth="1"/>
    <col min="29" max="29" width="15" customWidth="1"/>
  </cols>
  <sheetData>
    <row r="1" spans="2:29" ht="46.5" customHeight="1" thickBot="1" x14ac:dyDescent="0.35">
      <c r="E1" s="396" t="str">
        <f>CONCATENATE("The table below shows the distribution of records which have Date Review Started before Date Review Decision Made and LR ",AC2,",  detailed per location and month based on DNAdj. Percentages are calculated against total number of records which have LR ",AC2,".")</f>
        <v>The table below shows the distribution of records which have Date Review Started before Date Review Decision Made and LR concise,  detailed per location and month based on DNAdj. Percentages are calculated against total number of records which have LR concise.</v>
      </c>
      <c r="F1" s="396"/>
      <c r="G1" s="396"/>
      <c r="H1" s="396"/>
      <c r="I1" s="396"/>
      <c r="J1" s="396"/>
      <c r="K1" s="396"/>
      <c r="L1" s="396"/>
      <c r="M1" s="396"/>
      <c r="N1" s="396"/>
      <c r="O1" s="396"/>
      <c r="P1" s="396"/>
      <c r="Q1" s="396"/>
      <c r="R1" s="396"/>
      <c r="S1" s="396"/>
      <c r="T1" s="396"/>
      <c r="U1" s="396"/>
      <c r="V1" s="396"/>
      <c r="W1" s="396"/>
      <c r="X1" s="396"/>
      <c r="AC1" t="s">
        <v>492</v>
      </c>
    </row>
    <row r="2" spans="2:29" ht="46.5" customHeight="1"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47" t="s">
        <v>438</v>
      </c>
      <c r="X2" s="235" t="s">
        <v>316</v>
      </c>
      <c r="Y2" s="209" t="str">
        <f>CONCATENATE("Jan21-Apr22 LR ",AC2)</f>
        <v>Jan21-Apr22 LR concise</v>
      </c>
      <c r="AB2" s="101" t="s">
        <v>325</v>
      </c>
      <c r="AC2" s="246" t="s">
        <v>326</v>
      </c>
    </row>
    <row r="3" spans="2:29" x14ac:dyDescent="0.25">
      <c r="B3" s="220" t="s">
        <v>256</v>
      </c>
      <c r="C3" s="157"/>
      <c r="D3" s="158" t="s">
        <v>121</v>
      </c>
      <c r="E3" s="159" t="e">
        <f ca="1">COUNTIFS(Table2[Level of Review Required],"*"&amp;$AC$2&amp;"*",Table2[Date Notified (Adjusted)],"&gt;="&amp;E$2,Table2[Date Notified (Adjusted)],"&lt;"&amp;F$2,Table2[what is wrong],"*Rev Started before Decision Rev*",Table2[Calculated Location],"*"&amp;$D3&amp;"*")/COUNTIFS(Table2[Level of Review Required],"*"&amp;$AC$2&amp;"*",Table2[Date Notified (Adjusted)],"&gt;="&amp;E$2,Table2[Date Notified (Adjusted)],"&lt;"&amp;F$2,Table2[Calculated Location],"*"&amp;$D3&amp;"*")</f>
        <v>#DIV/0!</v>
      </c>
      <c r="F3" s="160" t="e">
        <f ca="1">COUNTIFS(Table2[Level of Review Required],"*"&amp;$AC$2&amp;"*",Table2[Date Notified (Adjusted)],"&gt;="&amp;F$2,Table2[Date Notified (Adjusted)],"&lt;"&amp;G$2,Table2[what is wrong],"*Rev Started before Decision Rev*",Table2[Calculated Location],"*"&amp;$D3&amp;"*")/COUNTIFS(Table2[Level of Review Required],"*"&amp;$AC$2&amp;"*",Table2[Date Notified (Adjusted)],"&gt;="&amp;F$2,Table2[Date Notified (Adjusted)],"&lt;"&amp;G$2,Table2[Calculated Location],"*"&amp;$D3&amp;"*")</f>
        <v>#DIV/0!</v>
      </c>
      <c r="G3" s="160" t="e">
        <f ca="1">COUNTIFS(Table2[Level of Review Required],"*"&amp;$AC$2&amp;"*",Table2[Date Notified (Adjusted)],"&gt;="&amp;G$2,Table2[Date Notified (Adjusted)],"&lt;"&amp;H$2,Table2[what is wrong],"*Rev Started before Decision Rev*",Table2[Calculated Location],"*"&amp;$D3&amp;"*")/COUNTIFS(Table2[Level of Review Required],"*"&amp;$AC$2&amp;"*",Table2[Date Notified (Adjusted)],"&gt;="&amp;G$2,Table2[Date Notified (Adjusted)],"&lt;"&amp;H$2,Table2[Calculated Location],"*"&amp;$D3&amp;"*")</f>
        <v>#DIV/0!</v>
      </c>
      <c r="H3" s="160" t="e">
        <f ca="1">COUNTIFS(Table2[Level of Review Required],"*"&amp;$AC$2&amp;"*",Table2[Date Notified (Adjusted)],"&gt;="&amp;H$2,Table2[Date Notified (Adjusted)],"&lt;"&amp;I$2,Table2[what is wrong],"*Rev Started before Decision Rev*",Table2[Calculated Location],"*"&amp;$D3&amp;"*")/COUNTIFS(Table2[Level of Review Required],"*"&amp;$AC$2&amp;"*",Table2[Date Notified (Adjusted)],"&gt;="&amp;H$2,Table2[Date Notified (Adjusted)],"&lt;"&amp;I$2,Table2[Calculated Location],"*"&amp;$D3&amp;"*")</f>
        <v>#DIV/0!</v>
      </c>
      <c r="I3" s="160" t="e">
        <f ca="1">COUNTIFS(Table2[Level of Review Required],"*"&amp;$AC$2&amp;"*",Table2[Date Notified (Adjusted)],"&gt;="&amp;I$2,Table2[Date Notified (Adjusted)],"&lt;"&amp;J$2,Table2[what is wrong],"*Rev Started before Decision Rev*",Table2[Calculated Location],"*"&amp;$D3&amp;"*")/COUNTIFS(Table2[Level of Review Required],"*"&amp;$AC$2&amp;"*",Table2[Date Notified (Adjusted)],"&gt;="&amp;I$2,Table2[Date Notified (Adjusted)],"&lt;"&amp;J$2,Table2[Calculated Location],"*"&amp;$D3&amp;"*")</f>
        <v>#DIV/0!</v>
      </c>
      <c r="J3" s="160" t="e">
        <f ca="1">COUNTIFS(Table2[Level of Review Required],"*"&amp;$AC$2&amp;"*",Table2[Date Notified (Adjusted)],"&gt;="&amp;J$2,Table2[Date Notified (Adjusted)],"&lt;"&amp;K$2,Table2[what is wrong],"*Rev Started before Decision Rev*",Table2[Calculated Location],"*"&amp;$D3&amp;"*")/COUNTIFS(Table2[Level of Review Required],"*"&amp;$AC$2&amp;"*",Table2[Date Notified (Adjusted)],"&gt;="&amp;J$2,Table2[Date Notified (Adjusted)],"&lt;"&amp;K$2,Table2[Calculated Location],"*"&amp;$D3&amp;"*")</f>
        <v>#DIV/0!</v>
      </c>
      <c r="K3" s="160" t="e">
        <f ca="1">COUNTIFS(Table2[Level of Review Required],"*"&amp;$AC$2&amp;"*",Table2[Date Notified (Adjusted)],"&gt;="&amp;K$2,Table2[Date Notified (Adjusted)],"&lt;"&amp;L$2,Table2[what is wrong],"*Rev Started before Decision Rev*",Table2[Calculated Location],"*"&amp;$D3&amp;"*")/COUNTIFS(Table2[Level of Review Required],"*"&amp;$AC$2&amp;"*",Table2[Date Notified (Adjusted)],"&gt;="&amp;K$2,Table2[Date Notified (Adjusted)],"&lt;"&amp;L$2,Table2[Calculated Location],"*"&amp;$D3&amp;"*")</f>
        <v>#DIV/0!</v>
      </c>
      <c r="L3" s="160" t="e">
        <f ca="1">COUNTIFS(Table2[Level of Review Required],"*"&amp;$AC$2&amp;"*",Table2[Date Notified (Adjusted)],"&gt;="&amp;L$2,Table2[Date Notified (Adjusted)],"&lt;"&amp;M$2,Table2[what is wrong],"*Rev Started before Decision Rev*",Table2[Calculated Location],"*"&amp;$D3&amp;"*")/COUNTIFS(Table2[Level of Review Required],"*"&amp;$AC$2&amp;"*",Table2[Date Notified (Adjusted)],"&gt;="&amp;L$2,Table2[Date Notified (Adjusted)],"&lt;"&amp;M$2,Table2[Calculated Location],"*"&amp;$D3&amp;"*")</f>
        <v>#DIV/0!</v>
      </c>
      <c r="M3" s="160" t="e">
        <f ca="1">COUNTIFS(Table2[Level of Review Required],"*"&amp;$AC$2&amp;"*",Table2[Date Notified (Adjusted)],"&gt;="&amp;M$2,Table2[Date Notified (Adjusted)],"&lt;"&amp;N$2,Table2[what is wrong],"*Rev Started before Decision Rev*",Table2[Calculated Location],"*"&amp;$D3&amp;"*")/COUNTIFS(Table2[Level of Review Required],"*"&amp;$AC$2&amp;"*",Table2[Date Notified (Adjusted)],"&gt;="&amp;M$2,Table2[Date Notified (Adjusted)],"&lt;"&amp;N$2,Table2[Calculated Location],"*"&amp;$D3&amp;"*")</f>
        <v>#DIV/0!</v>
      </c>
      <c r="N3" s="160" t="e">
        <f ca="1">COUNTIFS(Table2[Level of Review Required],"*"&amp;$AC$2&amp;"*",Table2[Date Notified (Adjusted)],"&gt;="&amp;N$2,Table2[Date Notified (Adjusted)],"&lt;"&amp;O$2,Table2[what is wrong],"*Rev Started before Decision Rev*",Table2[Calculated Location],"*"&amp;$D3&amp;"*")/COUNTIFS(Table2[Level of Review Required],"*"&amp;$AC$2&amp;"*",Table2[Date Notified (Adjusted)],"&gt;="&amp;N$2,Table2[Date Notified (Adjusted)],"&lt;"&amp;O$2,Table2[Calculated Location],"*"&amp;$D3&amp;"*")</f>
        <v>#DIV/0!</v>
      </c>
      <c r="O3" s="160" t="e">
        <f ca="1">COUNTIFS(Table2[Level of Review Required],"*"&amp;$AC$2&amp;"*",Table2[Date Notified (Adjusted)],"&gt;="&amp;O$2,Table2[Date Notified (Adjusted)],"&lt;"&amp;P$2,Table2[what is wrong],"*Rev Started before Decision Rev*",Table2[Calculated Location],"*"&amp;$D3&amp;"*")/COUNTIFS(Table2[Level of Review Required],"*"&amp;$AC$2&amp;"*",Table2[Date Notified (Adjusted)],"&gt;="&amp;O$2,Table2[Date Notified (Adjusted)],"&lt;"&amp;P$2,Table2[Calculated Location],"*"&amp;$D3&amp;"*")</f>
        <v>#DIV/0!</v>
      </c>
      <c r="P3" s="160" t="e">
        <f ca="1">COUNTIFS(Table2[Level of Review Required],"*"&amp;$AC$2&amp;"*",Table2[Date Notified (Adjusted)],"&gt;="&amp;P$2,Table2[Date Notified (Adjusted)],"&lt;"&amp;Q$2,Table2[what is wrong],"*Rev Started before Decision Rev*",Table2[Calculated Location],"*"&amp;$D3&amp;"*")/COUNTIFS(Table2[Level of Review Required],"*"&amp;$AC$2&amp;"*",Table2[Date Notified (Adjusted)],"&gt;="&amp;P$2,Table2[Date Notified (Adjusted)],"&lt;"&amp;Q$2,Table2[Calculated Location],"*"&amp;$D3&amp;"*")</f>
        <v>#DIV/0!</v>
      </c>
      <c r="Q3" s="160" t="e">
        <f ca="1">COUNTIFS(Table2[Level of Review Required],"*"&amp;$AC$2&amp;"*",Table2[Date Notified (Adjusted)],"&gt;="&amp;Q$2,Table2[Date Notified (Adjusted)],"&lt;"&amp;R$2,Table2[what is wrong],"*Rev Started before Decision Rev*",Table2[Calculated Location],"*"&amp;$D3&amp;"*")/COUNTIFS(Table2[Level of Review Required],"*"&amp;$AC$2&amp;"*",Table2[Date Notified (Adjusted)],"&gt;="&amp;Q$2,Table2[Date Notified (Adjusted)],"&lt;"&amp;R$2,Table2[Calculated Location],"*"&amp;$D3&amp;"*")</f>
        <v>#DIV/0!</v>
      </c>
      <c r="R3" s="160" t="e">
        <f ca="1">COUNTIFS(Table2[Level of Review Required],"*"&amp;$AC$2&amp;"*",Table2[Date Notified (Adjusted)],"&gt;="&amp;R$2,Table2[Date Notified (Adjusted)],"&lt;"&amp;S$2,Table2[what is wrong],"*Rev Started before Decision Rev*",Table2[Calculated Location],"*"&amp;$D3&amp;"*")/COUNTIFS(Table2[Level of Review Required],"*"&amp;$AC$2&amp;"*",Table2[Date Notified (Adjusted)],"&gt;="&amp;R$2,Table2[Date Notified (Adjusted)],"&lt;"&amp;S$2,Table2[Calculated Location],"*"&amp;$D3&amp;"*")</f>
        <v>#DIV/0!</v>
      </c>
      <c r="S3" s="160" t="e">
        <f ca="1">COUNTIFS(Table2[Level of Review Required],"*"&amp;$AC$2&amp;"*",Table2[Date Notified (Adjusted)],"&gt;="&amp;S$2,Table2[Date Notified (Adjusted)],"&lt;"&amp;T$2,Table2[what is wrong],"*Rev Started before Decision Rev*",Table2[Calculated Location],"*"&amp;$D3&amp;"*")/COUNTIFS(Table2[Level of Review Required],"*"&amp;$AC$2&amp;"*",Table2[Date Notified (Adjusted)],"&gt;="&amp;S$2,Table2[Date Notified (Adjusted)],"&lt;"&amp;T$2,Table2[Calculated Location],"*"&amp;$D3&amp;"*")</f>
        <v>#DIV/0!</v>
      </c>
      <c r="T3" s="160" t="e">
        <f ca="1">COUNTIFS(Table2[Level of Review Required],"*"&amp;$AC$2&amp;"*",Table2[Date Notified (Adjusted)],"&gt;="&amp;T$2,Table2[Date Notified (Adjusted)],"&lt;"&amp;U$2,Table2[what is wrong],"*Rev Started before Decision Rev*",Table2[Calculated Location],"*"&amp;$D3&amp;"*")/COUNTIFS(Table2[Level of Review Required],"*"&amp;$AC$2&amp;"*",Table2[Date Notified (Adjusted)],"&gt;="&amp;T$2,Table2[Date Notified (Adjusted)],"&lt;"&amp;U$2,Table2[Calculated Location],"*"&amp;$D3&amp;"*")</f>
        <v>#DIV/0!</v>
      </c>
      <c r="U3" s="157"/>
      <c r="V3" s="157"/>
      <c r="W3" s="226">
        <f ca="1">COUNTIFS(Table2[Level of Review Required],"*"&amp;$AC$2&amp;"*",Table2[Date Notified (Adjusted)],"&gt;="&amp;E$2,Table2[Date Notified (Adjusted)],"&lt;"&amp;U$2,Table2[Calculated Location],"*"&amp;$D3&amp;"*",Table2[what is wrong],"*Rev Started before Decision Rev*")</f>
        <v>0</v>
      </c>
      <c r="X3" s="227" t="e">
        <f ca="1">W3/Y3</f>
        <v>#DIV/0!</v>
      </c>
      <c r="Y3" s="236">
        <f ca="1">COUNTIFS(Table2[Level of Review Required],"*"&amp;$AC$2&amp;"*",Table2[Date Notified (Adjusted)],"&gt;="&amp;E$2,Table2[Date Notified (Adjusted)],"&lt;"&amp;U$2,Table2[Calculated Location],"*"&amp;$D3&amp;"*")</f>
        <v>0</v>
      </c>
    </row>
    <row r="4" spans="2:29" x14ac:dyDescent="0.25">
      <c r="B4" s="222" t="s">
        <v>234</v>
      </c>
      <c r="C4" s="161"/>
      <c r="D4" s="162" t="s">
        <v>118</v>
      </c>
      <c r="E4" s="163" t="e">
        <f ca="1">COUNTIFS(Table2[Level of Review Required],"*"&amp;$AC$2&amp;"*",Table2[Date Notified (Adjusted)],"&gt;="&amp;E$2,Table2[Date Notified (Adjusted)],"&lt;"&amp;F$2,Table2[what is wrong],"*Rev Started before Decision Rev*",Table2[Calculated Location],"*"&amp;$D4&amp;"*")/COUNTIFS(Table2[Level of Review Required],"*"&amp;$AC$2&amp;"*",Table2[Date Notified (Adjusted)],"&gt;="&amp;E$2,Table2[Date Notified (Adjusted)],"&lt;"&amp;F$2,Table2[Calculated Location],"*"&amp;$D4&amp;"*")</f>
        <v>#DIV/0!</v>
      </c>
      <c r="F4" s="164" t="e">
        <f ca="1">COUNTIFS(Table2[Level of Review Required],"*"&amp;$AC$2&amp;"*",Table2[Date Notified (Adjusted)],"&gt;="&amp;F$2,Table2[Date Notified (Adjusted)],"&lt;"&amp;G$2,Table2[what is wrong],"*Rev Started before Decision Rev*",Table2[Calculated Location],"*"&amp;$D4&amp;"*")/COUNTIFS(Table2[Level of Review Required],"*"&amp;$AC$2&amp;"*",Table2[Date Notified (Adjusted)],"&gt;="&amp;F$2,Table2[Date Notified (Adjusted)],"&lt;"&amp;G$2,Table2[Calculated Location],"*"&amp;$D4&amp;"*")</f>
        <v>#DIV/0!</v>
      </c>
      <c r="G4" s="164" t="e">
        <f ca="1">COUNTIFS(Table2[Level of Review Required],"*"&amp;$AC$2&amp;"*",Table2[Date Notified (Adjusted)],"&gt;="&amp;G$2,Table2[Date Notified (Adjusted)],"&lt;"&amp;H$2,Table2[what is wrong],"*Rev Started before Decision Rev*",Table2[Calculated Location],"*"&amp;$D4&amp;"*")/COUNTIFS(Table2[Level of Review Required],"*"&amp;$AC$2&amp;"*",Table2[Date Notified (Adjusted)],"&gt;="&amp;G$2,Table2[Date Notified (Adjusted)],"&lt;"&amp;H$2,Table2[Calculated Location],"*"&amp;$D4&amp;"*")</f>
        <v>#DIV/0!</v>
      </c>
      <c r="H4" s="164" t="e">
        <f ca="1">COUNTIFS(Table2[Level of Review Required],"*"&amp;$AC$2&amp;"*",Table2[Date Notified (Adjusted)],"&gt;="&amp;H$2,Table2[Date Notified (Adjusted)],"&lt;"&amp;I$2,Table2[what is wrong],"*Rev Started before Decision Rev*",Table2[Calculated Location],"*"&amp;$D4&amp;"*")/COUNTIFS(Table2[Level of Review Required],"*"&amp;$AC$2&amp;"*",Table2[Date Notified (Adjusted)],"&gt;="&amp;H$2,Table2[Date Notified (Adjusted)],"&lt;"&amp;I$2,Table2[Calculated Location],"*"&amp;$D4&amp;"*")</f>
        <v>#DIV/0!</v>
      </c>
      <c r="I4" s="164" t="e">
        <f ca="1">COUNTIFS(Table2[Level of Review Required],"*"&amp;$AC$2&amp;"*",Table2[Date Notified (Adjusted)],"&gt;="&amp;I$2,Table2[Date Notified (Adjusted)],"&lt;"&amp;J$2,Table2[what is wrong],"*Rev Started before Decision Rev*",Table2[Calculated Location],"*"&amp;$D4&amp;"*")/COUNTIFS(Table2[Level of Review Required],"*"&amp;$AC$2&amp;"*",Table2[Date Notified (Adjusted)],"&gt;="&amp;I$2,Table2[Date Notified (Adjusted)],"&lt;"&amp;J$2,Table2[Calculated Location],"*"&amp;$D4&amp;"*")</f>
        <v>#DIV/0!</v>
      </c>
      <c r="J4" s="164" t="e">
        <f ca="1">COUNTIFS(Table2[Level of Review Required],"*"&amp;$AC$2&amp;"*",Table2[Date Notified (Adjusted)],"&gt;="&amp;J$2,Table2[Date Notified (Adjusted)],"&lt;"&amp;K$2,Table2[what is wrong],"*Rev Started before Decision Rev*",Table2[Calculated Location],"*"&amp;$D4&amp;"*")/COUNTIFS(Table2[Level of Review Required],"*"&amp;$AC$2&amp;"*",Table2[Date Notified (Adjusted)],"&gt;="&amp;J$2,Table2[Date Notified (Adjusted)],"&lt;"&amp;K$2,Table2[Calculated Location],"*"&amp;$D4&amp;"*")</f>
        <v>#DIV/0!</v>
      </c>
      <c r="K4" s="164" t="e">
        <f ca="1">COUNTIFS(Table2[Level of Review Required],"*"&amp;$AC$2&amp;"*",Table2[Date Notified (Adjusted)],"&gt;="&amp;K$2,Table2[Date Notified (Adjusted)],"&lt;"&amp;L$2,Table2[what is wrong],"*Rev Started before Decision Rev*",Table2[Calculated Location],"*"&amp;$D4&amp;"*")/COUNTIFS(Table2[Level of Review Required],"*"&amp;$AC$2&amp;"*",Table2[Date Notified (Adjusted)],"&gt;="&amp;K$2,Table2[Date Notified (Adjusted)],"&lt;"&amp;L$2,Table2[Calculated Location],"*"&amp;$D4&amp;"*")</f>
        <v>#DIV/0!</v>
      </c>
      <c r="L4" s="164" t="e">
        <f ca="1">COUNTIFS(Table2[Level of Review Required],"*"&amp;$AC$2&amp;"*",Table2[Date Notified (Adjusted)],"&gt;="&amp;L$2,Table2[Date Notified (Adjusted)],"&lt;"&amp;M$2,Table2[what is wrong],"*Rev Started before Decision Rev*",Table2[Calculated Location],"*"&amp;$D4&amp;"*")/COUNTIFS(Table2[Level of Review Required],"*"&amp;$AC$2&amp;"*",Table2[Date Notified (Adjusted)],"&gt;="&amp;L$2,Table2[Date Notified (Adjusted)],"&lt;"&amp;M$2,Table2[Calculated Location],"*"&amp;$D4&amp;"*")</f>
        <v>#DIV/0!</v>
      </c>
      <c r="M4" s="164" t="e">
        <f ca="1">COUNTIFS(Table2[Level of Review Required],"*"&amp;$AC$2&amp;"*",Table2[Date Notified (Adjusted)],"&gt;="&amp;M$2,Table2[Date Notified (Adjusted)],"&lt;"&amp;N$2,Table2[what is wrong],"*Rev Started before Decision Rev*",Table2[Calculated Location],"*"&amp;$D4&amp;"*")/COUNTIFS(Table2[Level of Review Required],"*"&amp;$AC$2&amp;"*",Table2[Date Notified (Adjusted)],"&gt;="&amp;M$2,Table2[Date Notified (Adjusted)],"&lt;"&amp;N$2,Table2[Calculated Location],"*"&amp;$D4&amp;"*")</f>
        <v>#DIV/0!</v>
      </c>
      <c r="N4" s="164" t="e">
        <f ca="1">COUNTIFS(Table2[Level of Review Required],"*"&amp;$AC$2&amp;"*",Table2[Date Notified (Adjusted)],"&gt;="&amp;N$2,Table2[Date Notified (Adjusted)],"&lt;"&amp;O$2,Table2[what is wrong],"*Rev Started before Decision Rev*",Table2[Calculated Location],"*"&amp;$D4&amp;"*")/COUNTIFS(Table2[Level of Review Required],"*"&amp;$AC$2&amp;"*",Table2[Date Notified (Adjusted)],"&gt;="&amp;N$2,Table2[Date Notified (Adjusted)],"&lt;"&amp;O$2,Table2[Calculated Location],"*"&amp;$D4&amp;"*")</f>
        <v>#DIV/0!</v>
      </c>
      <c r="O4" s="164" t="e">
        <f ca="1">COUNTIFS(Table2[Level of Review Required],"*"&amp;$AC$2&amp;"*",Table2[Date Notified (Adjusted)],"&gt;="&amp;O$2,Table2[Date Notified (Adjusted)],"&lt;"&amp;P$2,Table2[what is wrong],"*Rev Started before Decision Rev*",Table2[Calculated Location],"*"&amp;$D4&amp;"*")/COUNTIFS(Table2[Level of Review Required],"*"&amp;$AC$2&amp;"*",Table2[Date Notified (Adjusted)],"&gt;="&amp;O$2,Table2[Date Notified (Adjusted)],"&lt;"&amp;P$2,Table2[Calculated Location],"*"&amp;$D4&amp;"*")</f>
        <v>#DIV/0!</v>
      </c>
      <c r="P4" s="164" t="e">
        <f ca="1">COUNTIFS(Table2[Level of Review Required],"*"&amp;$AC$2&amp;"*",Table2[Date Notified (Adjusted)],"&gt;="&amp;P$2,Table2[Date Notified (Adjusted)],"&lt;"&amp;Q$2,Table2[what is wrong],"*Rev Started before Decision Rev*",Table2[Calculated Location],"*"&amp;$D4&amp;"*")/COUNTIFS(Table2[Level of Review Required],"*"&amp;$AC$2&amp;"*",Table2[Date Notified (Adjusted)],"&gt;="&amp;P$2,Table2[Date Notified (Adjusted)],"&lt;"&amp;Q$2,Table2[Calculated Location],"*"&amp;$D4&amp;"*")</f>
        <v>#DIV/0!</v>
      </c>
      <c r="Q4" s="164" t="e">
        <f ca="1">COUNTIFS(Table2[Level of Review Required],"*"&amp;$AC$2&amp;"*",Table2[Date Notified (Adjusted)],"&gt;="&amp;Q$2,Table2[Date Notified (Adjusted)],"&lt;"&amp;R$2,Table2[what is wrong],"*Rev Started before Decision Rev*",Table2[Calculated Location],"*"&amp;$D4&amp;"*")/COUNTIFS(Table2[Level of Review Required],"*"&amp;$AC$2&amp;"*",Table2[Date Notified (Adjusted)],"&gt;="&amp;Q$2,Table2[Date Notified (Adjusted)],"&lt;"&amp;R$2,Table2[Calculated Location],"*"&amp;$D4&amp;"*")</f>
        <v>#DIV/0!</v>
      </c>
      <c r="R4" s="164" t="e">
        <f ca="1">COUNTIFS(Table2[Level of Review Required],"*"&amp;$AC$2&amp;"*",Table2[Date Notified (Adjusted)],"&gt;="&amp;R$2,Table2[Date Notified (Adjusted)],"&lt;"&amp;S$2,Table2[what is wrong],"*Rev Started before Decision Rev*",Table2[Calculated Location],"*"&amp;$D4&amp;"*")/COUNTIFS(Table2[Level of Review Required],"*"&amp;$AC$2&amp;"*",Table2[Date Notified (Adjusted)],"&gt;="&amp;R$2,Table2[Date Notified (Adjusted)],"&lt;"&amp;S$2,Table2[Calculated Location],"*"&amp;$D4&amp;"*")</f>
        <v>#DIV/0!</v>
      </c>
      <c r="S4" s="164" t="e">
        <f ca="1">COUNTIFS(Table2[Level of Review Required],"*"&amp;$AC$2&amp;"*",Table2[Date Notified (Adjusted)],"&gt;="&amp;S$2,Table2[Date Notified (Adjusted)],"&lt;"&amp;T$2,Table2[what is wrong],"*Rev Started before Decision Rev*",Table2[Calculated Location],"*"&amp;$D4&amp;"*")/COUNTIFS(Table2[Level of Review Required],"*"&amp;$AC$2&amp;"*",Table2[Date Notified (Adjusted)],"&gt;="&amp;S$2,Table2[Date Notified (Adjusted)],"&lt;"&amp;T$2,Table2[Calculated Location],"*"&amp;$D4&amp;"*")</f>
        <v>#DIV/0!</v>
      </c>
      <c r="T4" s="164" t="e">
        <f ca="1">COUNTIFS(Table2[Level of Review Required],"*"&amp;$AC$2&amp;"*",Table2[Date Notified (Adjusted)],"&gt;="&amp;T$2,Table2[Date Notified (Adjusted)],"&lt;"&amp;U$2,Table2[what is wrong],"*Rev Started before Decision Rev*",Table2[Calculated Location],"*"&amp;$D4&amp;"*")/COUNTIFS(Table2[Level of Review Required],"*"&amp;$AC$2&amp;"*",Table2[Date Notified (Adjusted)],"&gt;="&amp;T$2,Table2[Date Notified (Adjusted)],"&lt;"&amp;U$2,Table2[Calculated Location],"*"&amp;$D4&amp;"*")</f>
        <v>#DIV/0!</v>
      </c>
      <c r="U4" s="161"/>
      <c r="V4" s="161"/>
      <c r="W4" s="228">
        <f ca="1">COUNTIFS(Table2[Level of Review Required],"*"&amp;$AC$2&amp;"*",Table2[Date Notified (Adjusted)],"&gt;="&amp;E$2,Table2[Date Notified (Adjusted)],"&lt;"&amp;U$2,Table2[Calculated Location],"*"&amp;$D4&amp;"*",Table2[what is wrong],"*Rev Started before Decision Rev*")</f>
        <v>0</v>
      </c>
      <c r="X4" s="229" t="e">
        <f t="shared" ref="X4:X21" ca="1" si="1">W4/Y4</f>
        <v>#DIV/0!</v>
      </c>
      <c r="Y4" s="237">
        <f ca="1">COUNTIFS(Table2[Level of Review Required],"*"&amp;$AC$2&amp;"*",Table2[Date Notified (Adjusted)],"&gt;="&amp;E$2,Table2[Date Notified (Adjusted)],"&lt;"&amp;U$2,Table2[Calculated Location],"*"&amp;$D4&amp;"*")</f>
        <v>0</v>
      </c>
    </row>
    <row r="5" spans="2:29" x14ac:dyDescent="0.25">
      <c r="B5" s="222" t="s">
        <v>257</v>
      </c>
      <c r="C5" s="162"/>
      <c r="D5" s="162" t="s">
        <v>119</v>
      </c>
      <c r="E5" s="163" t="e">
        <f ca="1">COUNTIFS(Table2[Level of Review Required],"*"&amp;$AC$2&amp;"*",Table2[Date Notified (Adjusted)],"&gt;="&amp;E$2,Table2[Date Notified (Adjusted)],"&lt;"&amp;F$2,Table2[what is wrong],"*Rev Started before Decision Rev*",Table2[Calculated Location],"*"&amp;$D5&amp;"*")/COUNTIFS(Table2[Level of Review Required],"*"&amp;$AC$2&amp;"*",Table2[Date Notified (Adjusted)],"&gt;="&amp;E$2,Table2[Date Notified (Adjusted)],"&lt;"&amp;F$2,Table2[Calculated Location],"*"&amp;$D5&amp;"*")</f>
        <v>#DIV/0!</v>
      </c>
      <c r="F5" s="164" t="e">
        <f ca="1">COUNTIFS(Table2[Level of Review Required],"*"&amp;$AC$2&amp;"*",Table2[Date Notified (Adjusted)],"&gt;="&amp;F$2,Table2[Date Notified (Adjusted)],"&lt;"&amp;G$2,Table2[what is wrong],"*Rev Started before Decision Rev*",Table2[Calculated Location],"*"&amp;$D5&amp;"*")/COUNTIFS(Table2[Level of Review Required],"*"&amp;$AC$2&amp;"*",Table2[Date Notified (Adjusted)],"&gt;="&amp;F$2,Table2[Date Notified (Adjusted)],"&lt;"&amp;G$2,Table2[Calculated Location],"*"&amp;$D5&amp;"*")</f>
        <v>#DIV/0!</v>
      </c>
      <c r="G5" s="164" t="e">
        <f ca="1">COUNTIFS(Table2[Level of Review Required],"*"&amp;$AC$2&amp;"*",Table2[Date Notified (Adjusted)],"&gt;="&amp;G$2,Table2[Date Notified (Adjusted)],"&lt;"&amp;H$2,Table2[what is wrong],"*Rev Started before Decision Rev*",Table2[Calculated Location],"*"&amp;$D5&amp;"*")/COUNTIFS(Table2[Level of Review Required],"*"&amp;$AC$2&amp;"*",Table2[Date Notified (Adjusted)],"&gt;="&amp;G$2,Table2[Date Notified (Adjusted)],"&lt;"&amp;H$2,Table2[Calculated Location],"*"&amp;$D5&amp;"*")</f>
        <v>#DIV/0!</v>
      </c>
      <c r="H5" s="164" t="e">
        <f ca="1">COUNTIFS(Table2[Level of Review Required],"*"&amp;$AC$2&amp;"*",Table2[Date Notified (Adjusted)],"&gt;="&amp;H$2,Table2[Date Notified (Adjusted)],"&lt;"&amp;I$2,Table2[what is wrong],"*Rev Started before Decision Rev*",Table2[Calculated Location],"*"&amp;$D5&amp;"*")/COUNTIFS(Table2[Level of Review Required],"*"&amp;$AC$2&amp;"*",Table2[Date Notified (Adjusted)],"&gt;="&amp;H$2,Table2[Date Notified (Adjusted)],"&lt;"&amp;I$2,Table2[Calculated Location],"*"&amp;$D5&amp;"*")</f>
        <v>#DIV/0!</v>
      </c>
      <c r="I5" s="164" t="e">
        <f ca="1">COUNTIFS(Table2[Level of Review Required],"*"&amp;$AC$2&amp;"*",Table2[Date Notified (Adjusted)],"&gt;="&amp;I$2,Table2[Date Notified (Adjusted)],"&lt;"&amp;J$2,Table2[what is wrong],"*Rev Started before Decision Rev*",Table2[Calculated Location],"*"&amp;$D5&amp;"*")/COUNTIFS(Table2[Level of Review Required],"*"&amp;$AC$2&amp;"*",Table2[Date Notified (Adjusted)],"&gt;="&amp;I$2,Table2[Date Notified (Adjusted)],"&lt;"&amp;J$2,Table2[Calculated Location],"*"&amp;$D5&amp;"*")</f>
        <v>#DIV/0!</v>
      </c>
      <c r="J5" s="164" t="e">
        <f ca="1">COUNTIFS(Table2[Level of Review Required],"*"&amp;$AC$2&amp;"*",Table2[Date Notified (Adjusted)],"&gt;="&amp;J$2,Table2[Date Notified (Adjusted)],"&lt;"&amp;K$2,Table2[what is wrong],"*Rev Started before Decision Rev*",Table2[Calculated Location],"*"&amp;$D5&amp;"*")/COUNTIFS(Table2[Level of Review Required],"*"&amp;$AC$2&amp;"*",Table2[Date Notified (Adjusted)],"&gt;="&amp;J$2,Table2[Date Notified (Adjusted)],"&lt;"&amp;K$2,Table2[Calculated Location],"*"&amp;$D5&amp;"*")</f>
        <v>#DIV/0!</v>
      </c>
      <c r="K5" s="164" t="e">
        <f ca="1">COUNTIFS(Table2[Level of Review Required],"*"&amp;$AC$2&amp;"*",Table2[Date Notified (Adjusted)],"&gt;="&amp;K$2,Table2[Date Notified (Adjusted)],"&lt;"&amp;L$2,Table2[what is wrong],"*Rev Started before Decision Rev*",Table2[Calculated Location],"*"&amp;$D5&amp;"*")/COUNTIFS(Table2[Level of Review Required],"*"&amp;$AC$2&amp;"*",Table2[Date Notified (Adjusted)],"&gt;="&amp;K$2,Table2[Date Notified (Adjusted)],"&lt;"&amp;L$2,Table2[Calculated Location],"*"&amp;$D5&amp;"*")</f>
        <v>#DIV/0!</v>
      </c>
      <c r="L5" s="164" t="e">
        <f ca="1">COUNTIFS(Table2[Level of Review Required],"*"&amp;$AC$2&amp;"*",Table2[Date Notified (Adjusted)],"&gt;="&amp;L$2,Table2[Date Notified (Adjusted)],"&lt;"&amp;M$2,Table2[what is wrong],"*Rev Started before Decision Rev*",Table2[Calculated Location],"*"&amp;$D5&amp;"*")/COUNTIFS(Table2[Level of Review Required],"*"&amp;$AC$2&amp;"*",Table2[Date Notified (Adjusted)],"&gt;="&amp;L$2,Table2[Date Notified (Adjusted)],"&lt;"&amp;M$2,Table2[Calculated Location],"*"&amp;$D5&amp;"*")</f>
        <v>#DIV/0!</v>
      </c>
      <c r="M5" s="164" t="e">
        <f ca="1">COUNTIFS(Table2[Level of Review Required],"*"&amp;$AC$2&amp;"*",Table2[Date Notified (Adjusted)],"&gt;="&amp;M$2,Table2[Date Notified (Adjusted)],"&lt;"&amp;N$2,Table2[what is wrong],"*Rev Started before Decision Rev*",Table2[Calculated Location],"*"&amp;$D5&amp;"*")/COUNTIFS(Table2[Level of Review Required],"*"&amp;$AC$2&amp;"*",Table2[Date Notified (Adjusted)],"&gt;="&amp;M$2,Table2[Date Notified (Adjusted)],"&lt;"&amp;N$2,Table2[Calculated Location],"*"&amp;$D5&amp;"*")</f>
        <v>#DIV/0!</v>
      </c>
      <c r="N5" s="164" t="e">
        <f ca="1">COUNTIFS(Table2[Level of Review Required],"*"&amp;$AC$2&amp;"*",Table2[Date Notified (Adjusted)],"&gt;="&amp;N$2,Table2[Date Notified (Adjusted)],"&lt;"&amp;O$2,Table2[what is wrong],"*Rev Started before Decision Rev*",Table2[Calculated Location],"*"&amp;$D5&amp;"*")/COUNTIFS(Table2[Level of Review Required],"*"&amp;$AC$2&amp;"*",Table2[Date Notified (Adjusted)],"&gt;="&amp;N$2,Table2[Date Notified (Adjusted)],"&lt;"&amp;O$2,Table2[Calculated Location],"*"&amp;$D5&amp;"*")</f>
        <v>#DIV/0!</v>
      </c>
      <c r="O5" s="164" t="e">
        <f ca="1">COUNTIFS(Table2[Level of Review Required],"*"&amp;$AC$2&amp;"*",Table2[Date Notified (Adjusted)],"&gt;="&amp;O$2,Table2[Date Notified (Adjusted)],"&lt;"&amp;P$2,Table2[what is wrong],"*Rev Started before Decision Rev*",Table2[Calculated Location],"*"&amp;$D5&amp;"*")/COUNTIFS(Table2[Level of Review Required],"*"&amp;$AC$2&amp;"*",Table2[Date Notified (Adjusted)],"&gt;="&amp;O$2,Table2[Date Notified (Adjusted)],"&lt;"&amp;P$2,Table2[Calculated Location],"*"&amp;$D5&amp;"*")</f>
        <v>#DIV/0!</v>
      </c>
      <c r="P5" s="164" t="e">
        <f ca="1">COUNTIFS(Table2[Level of Review Required],"*"&amp;$AC$2&amp;"*",Table2[Date Notified (Adjusted)],"&gt;="&amp;P$2,Table2[Date Notified (Adjusted)],"&lt;"&amp;Q$2,Table2[what is wrong],"*Rev Started before Decision Rev*",Table2[Calculated Location],"*"&amp;$D5&amp;"*")/COUNTIFS(Table2[Level of Review Required],"*"&amp;$AC$2&amp;"*",Table2[Date Notified (Adjusted)],"&gt;="&amp;P$2,Table2[Date Notified (Adjusted)],"&lt;"&amp;Q$2,Table2[Calculated Location],"*"&amp;$D5&amp;"*")</f>
        <v>#DIV/0!</v>
      </c>
      <c r="Q5" s="164" t="e">
        <f ca="1">COUNTIFS(Table2[Level of Review Required],"*"&amp;$AC$2&amp;"*",Table2[Date Notified (Adjusted)],"&gt;="&amp;Q$2,Table2[Date Notified (Adjusted)],"&lt;"&amp;R$2,Table2[what is wrong],"*Rev Started before Decision Rev*",Table2[Calculated Location],"*"&amp;$D5&amp;"*")/COUNTIFS(Table2[Level of Review Required],"*"&amp;$AC$2&amp;"*",Table2[Date Notified (Adjusted)],"&gt;="&amp;Q$2,Table2[Date Notified (Adjusted)],"&lt;"&amp;R$2,Table2[Calculated Location],"*"&amp;$D5&amp;"*")</f>
        <v>#DIV/0!</v>
      </c>
      <c r="R5" s="164" t="e">
        <f ca="1">COUNTIFS(Table2[Level of Review Required],"*"&amp;$AC$2&amp;"*",Table2[Date Notified (Adjusted)],"&gt;="&amp;R$2,Table2[Date Notified (Adjusted)],"&lt;"&amp;S$2,Table2[what is wrong],"*Rev Started before Decision Rev*",Table2[Calculated Location],"*"&amp;$D5&amp;"*")/COUNTIFS(Table2[Level of Review Required],"*"&amp;$AC$2&amp;"*",Table2[Date Notified (Adjusted)],"&gt;="&amp;R$2,Table2[Date Notified (Adjusted)],"&lt;"&amp;S$2,Table2[Calculated Location],"*"&amp;$D5&amp;"*")</f>
        <v>#DIV/0!</v>
      </c>
      <c r="S5" s="164" t="e">
        <f ca="1">COUNTIFS(Table2[Level of Review Required],"*"&amp;$AC$2&amp;"*",Table2[Date Notified (Adjusted)],"&gt;="&amp;S$2,Table2[Date Notified (Adjusted)],"&lt;"&amp;T$2,Table2[what is wrong],"*Rev Started before Decision Rev*",Table2[Calculated Location],"*"&amp;$D5&amp;"*")/COUNTIFS(Table2[Level of Review Required],"*"&amp;$AC$2&amp;"*",Table2[Date Notified (Adjusted)],"&gt;="&amp;S$2,Table2[Date Notified (Adjusted)],"&lt;"&amp;T$2,Table2[Calculated Location],"*"&amp;$D5&amp;"*")</f>
        <v>#DIV/0!</v>
      </c>
      <c r="T5" s="164" t="e">
        <f ca="1">COUNTIFS(Table2[Level of Review Required],"*"&amp;$AC$2&amp;"*",Table2[Date Notified (Adjusted)],"&gt;="&amp;T$2,Table2[Date Notified (Adjusted)],"&lt;"&amp;U$2,Table2[what is wrong],"*Rev Started before Decision Rev*",Table2[Calculated Location],"*"&amp;$D5&amp;"*")/COUNTIFS(Table2[Level of Review Required],"*"&amp;$AC$2&amp;"*",Table2[Date Notified (Adjusted)],"&gt;="&amp;T$2,Table2[Date Notified (Adjusted)],"&lt;"&amp;U$2,Table2[Calculated Location],"*"&amp;$D5&amp;"*")</f>
        <v>#DIV/0!</v>
      </c>
      <c r="U5" s="161"/>
      <c r="V5" s="161"/>
      <c r="W5" s="228">
        <f ca="1">COUNTIFS(Table2[Level of Review Required],"*"&amp;$AC$2&amp;"*",Table2[Date Notified (Adjusted)],"&gt;="&amp;E$2,Table2[Date Notified (Adjusted)],"&lt;"&amp;U$2,Table2[Calculated Location],"*"&amp;$D5&amp;"*",Table2[what is wrong],"*Rev Started before Decision Rev*")</f>
        <v>0</v>
      </c>
      <c r="X5" s="229" t="e">
        <f t="shared" ref="X5" ca="1" si="2">W5/Y5</f>
        <v>#DIV/0!</v>
      </c>
      <c r="Y5" s="237">
        <f ca="1">COUNTIFS(Table2[Level of Review Required],"*"&amp;$AC$2&amp;"*",Table2[Date Notified (Adjusted)],"&gt;="&amp;E$2,Table2[Date Notified (Adjusted)],"&lt;"&amp;U$2,Table2[Calculated Location],"*"&amp;$D5&amp;"*")</f>
        <v>0</v>
      </c>
    </row>
    <row r="6" spans="2:29" x14ac:dyDescent="0.25">
      <c r="B6" s="222" t="s">
        <v>258</v>
      </c>
      <c r="C6" s="161"/>
      <c r="D6" s="162" t="s">
        <v>120</v>
      </c>
      <c r="E6" s="163" t="e">
        <f ca="1">COUNTIFS(Table2[Level of Review Required],"*"&amp;$AC$2&amp;"*",Table2[Date Notified (Adjusted)],"&gt;="&amp;E$2,Table2[Date Notified (Adjusted)],"&lt;"&amp;F$2,Table2[what is wrong],"*Rev Started before Decision Rev*",Table2[Calculated Location],"*"&amp;$D6&amp;"*")/COUNTIFS(Table2[Level of Review Required],"*"&amp;$AC$2&amp;"*",Table2[Date Notified (Adjusted)],"&gt;="&amp;E$2,Table2[Date Notified (Adjusted)],"&lt;"&amp;F$2,Table2[Calculated Location],"*"&amp;$D6&amp;"*")</f>
        <v>#DIV/0!</v>
      </c>
      <c r="F6" s="164" t="e">
        <f ca="1">COUNTIFS(Table2[Level of Review Required],"*"&amp;$AC$2&amp;"*",Table2[Date Notified (Adjusted)],"&gt;="&amp;F$2,Table2[Date Notified (Adjusted)],"&lt;"&amp;G$2,Table2[what is wrong],"*Rev Started before Decision Rev*",Table2[Calculated Location],"*"&amp;$D6&amp;"*")/COUNTIFS(Table2[Level of Review Required],"*"&amp;$AC$2&amp;"*",Table2[Date Notified (Adjusted)],"&gt;="&amp;F$2,Table2[Date Notified (Adjusted)],"&lt;"&amp;G$2,Table2[Calculated Location],"*"&amp;$D6&amp;"*")</f>
        <v>#DIV/0!</v>
      </c>
      <c r="G6" s="164" t="e">
        <f ca="1">COUNTIFS(Table2[Level of Review Required],"*"&amp;$AC$2&amp;"*",Table2[Date Notified (Adjusted)],"&gt;="&amp;G$2,Table2[Date Notified (Adjusted)],"&lt;"&amp;H$2,Table2[what is wrong],"*Rev Started before Decision Rev*",Table2[Calculated Location],"*"&amp;$D6&amp;"*")/COUNTIFS(Table2[Level of Review Required],"*"&amp;$AC$2&amp;"*",Table2[Date Notified (Adjusted)],"&gt;="&amp;G$2,Table2[Date Notified (Adjusted)],"&lt;"&amp;H$2,Table2[Calculated Location],"*"&amp;$D6&amp;"*")</f>
        <v>#DIV/0!</v>
      </c>
      <c r="H6" s="164" t="e">
        <f ca="1">COUNTIFS(Table2[Level of Review Required],"*"&amp;$AC$2&amp;"*",Table2[Date Notified (Adjusted)],"&gt;="&amp;H$2,Table2[Date Notified (Adjusted)],"&lt;"&amp;I$2,Table2[what is wrong],"*Rev Started before Decision Rev*",Table2[Calculated Location],"*"&amp;$D6&amp;"*")/COUNTIFS(Table2[Level of Review Required],"*"&amp;$AC$2&amp;"*",Table2[Date Notified (Adjusted)],"&gt;="&amp;H$2,Table2[Date Notified (Adjusted)],"&lt;"&amp;I$2,Table2[Calculated Location],"*"&amp;$D6&amp;"*")</f>
        <v>#DIV/0!</v>
      </c>
      <c r="I6" s="164" t="e">
        <f ca="1">COUNTIFS(Table2[Level of Review Required],"*"&amp;$AC$2&amp;"*",Table2[Date Notified (Adjusted)],"&gt;="&amp;I$2,Table2[Date Notified (Adjusted)],"&lt;"&amp;J$2,Table2[what is wrong],"*Rev Started before Decision Rev*",Table2[Calculated Location],"*"&amp;$D6&amp;"*")/COUNTIFS(Table2[Level of Review Required],"*"&amp;$AC$2&amp;"*",Table2[Date Notified (Adjusted)],"&gt;="&amp;I$2,Table2[Date Notified (Adjusted)],"&lt;"&amp;J$2,Table2[Calculated Location],"*"&amp;$D6&amp;"*")</f>
        <v>#DIV/0!</v>
      </c>
      <c r="J6" s="164" t="e">
        <f ca="1">COUNTIFS(Table2[Level of Review Required],"*"&amp;$AC$2&amp;"*",Table2[Date Notified (Adjusted)],"&gt;="&amp;J$2,Table2[Date Notified (Adjusted)],"&lt;"&amp;K$2,Table2[what is wrong],"*Rev Started before Decision Rev*",Table2[Calculated Location],"*"&amp;$D6&amp;"*")/COUNTIFS(Table2[Level of Review Required],"*"&amp;$AC$2&amp;"*",Table2[Date Notified (Adjusted)],"&gt;="&amp;J$2,Table2[Date Notified (Adjusted)],"&lt;"&amp;K$2,Table2[Calculated Location],"*"&amp;$D6&amp;"*")</f>
        <v>#DIV/0!</v>
      </c>
      <c r="K6" s="164" t="e">
        <f ca="1">COUNTIFS(Table2[Level of Review Required],"*"&amp;$AC$2&amp;"*",Table2[Date Notified (Adjusted)],"&gt;="&amp;K$2,Table2[Date Notified (Adjusted)],"&lt;"&amp;L$2,Table2[what is wrong],"*Rev Started before Decision Rev*",Table2[Calculated Location],"*"&amp;$D6&amp;"*")/COUNTIFS(Table2[Level of Review Required],"*"&amp;$AC$2&amp;"*",Table2[Date Notified (Adjusted)],"&gt;="&amp;K$2,Table2[Date Notified (Adjusted)],"&lt;"&amp;L$2,Table2[Calculated Location],"*"&amp;$D6&amp;"*")</f>
        <v>#DIV/0!</v>
      </c>
      <c r="L6" s="164" t="e">
        <f ca="1">COUNTIFS(Table2[Level of Review Required],"*"&amp;$AC$2&amp;"*",Table2[Date Notified (Adjusted)],"&gt;="&amp;L$2,Table2[Date Notified (Adjusted)],"&lt;"&amp;M$2,Table2[what is wrong],"*Rev Started before Decision Rev*",Table2[Calculated Location],"*"&amp;$D6&amp;"*")/COUNTIFS(Table2[Level of Review Required],"*"&amp;$AC$2&amp;"*",Table2[Date Notified (Adjusted)],"&gt;="&amp;L$2,Table2[Date Notified (Adjusted)],"&lt;"&amp;M$2,Table2[Calculated Location],"*"&amp;$D6&amp;"*")</f>
        <v>#DIV/0!</v>
      </c>
      <c r="M6" s="164" t="e">
        <f ca="1">COUNTIFS(Table2[Level of Review Required],"*"&amp;$AC$2&amp;"*",Table2[Date Notified (Adjusted)],"&gt;="&amp;M$2,Table2[Date Notified (Adjusted)],"&lt;"&amp;N$2,Table2[what is wrong],"*Rev Started before Decision Rev*",Table2[Calculated Location],"*"&amp;$D6&amp;"*")/COUNTIFS(Table2[Level of Review Required],"*"&amp;$AC$2&amp;"*",Table2[Date Notified (Adjusted)],"&gt;="&amp;M$2,Table2[Date Notified (Adjusted)],"&lt;"&amp;N$2,Table2[Calculated Location],"*"&amp;$D6&amp;"*")</f>
        <v>#DIV/0!</v>
      </c>
      <c r="N6" s="164" t="e">
        <f ca="1">COUNTIFS(Table2[Level of Review Required],"*"&amp;$AC$2&amp;"*",Table2[Date Notified (Adjusted)],"&gt;="&amp;N$2,Table2[Date Notified (Adjusted)],"&lt;"&amp;O$2,Table2[what is wrong],"*Rev Started before Decision Rev*",Table2[Calculated Location],"*"&amp;$D6&amp;"*")/COUNTIFS(Table2[Level of Review Required],"*"&amp;$AC$2&amp;"*",Table2[Date Notified (Adjusted)],"&gt;="&amp;N$2,Table2[Date Notified (Adjusted)],"&lt;"&amp;O$2,Table2[Calculated Location],"*"&amp;$D6&amp;"*")</f>
        <v>#DIV/0!</v>
      </c>
      <c r="O6" s="164" t="e">
        <f ca="1">COUNTIFS(Table2[Level of Review Required],"*"&amp;$AC$2&amp;"*",Table2[Date Notified (Adjusted)],"&gt;="&amp;O$2,Table2[Date Notified (Adjusted)],"&lt;"&amp;P$2,Table2[what is wrong],"*Rev Started before Decision Rev*",Table2[Calculated Location],"*"&amp;$D6&amp;"*")/COUNTIFS(Table2[Level of Review Required],"*"&amp;$AC$2&amp;"*",Table2[Date Notified (Adjusted)],"&gt;="&amp;O$2,Table2[Date Notified (Adjusted)],"&lt;"&amp;P$2,Table2[Calculated Location],"*"&amp;$D6&amp;"*")</f>
        <v>#DIV/0!</v>
      </c>
      <c r="P6" s="164" t="e">
        <f ca="1">COUNTIFS(Table2[Level of Review Required],"*"&amp;$AC$2&amp;"*",Table2[Date Notified (Adjusted)],"&gt;="&amp;P$2,Table2[Date Notified (Adjusted)],"&lt;"&amp;Q$2,Table2[what is wrong],"*Rev Started before Decision Rev*",Table2[Calculated Location],"*"&amp;$D6&amp;"*")/COUNTIFS(Table2[Level of Review Required],"*"&amp;$AC$2&amp;"*",Table2[Date Notified (Adjusted)],"&gt;="&amp;P$2,Table2[Date Notified (Adjusted)],"&lt;"&amp;Q$2,Table2[Calculated Location],"*"&amp;$D6&amp;"*")</f>
        <v>#DIV/0!</v>
      </c>
      <c r="Q6" s="164" t="e">
        <f ca="1">COUNTIFS(Table2[Level of Review Required],"*"&amp;$AC$2&amp;"*",Table2[Date Notified (Adjusted)],"&gt;="&amp;Q$2,Table2[Date Notified (Adjusted)],"&lt;"&amp;R$2,Table2[what is wrong],"*Rev Started before Decision Rev*",Table2[Calculated Location],"*"&amp;$D6&amp;"*")/COUNTIFS(Table2[Level of Review Required],"*"&amp;$AC$2&amp;"*",Table2[Date Notified (Adjusted)],"&gt;="&amp;Q$2,Table2[Date Notified (Adjusted)],"&lt;"&amp;R$2,Table2[Calculated Location],"*"&amp;$D6&amp;"*")</f>
        <v>#DIV/0!</v>
      </c>
      <c r="R6" s="164" t="e">
        <f ca="1">COUNTIFS(Table2[Level of Review Required],"*"&amp;$AC$2&amp;"*",Table2[Date Notified (Adjusted)],"&gt;="&amp;R$2,Table2[Date Notified (Adjusted)],"&lt;"&amp;S$2,Table2[what is wrong],"*Rev Started before Decision Rev*",Table2[Calculated Location],"*"&amp;$D6&amp;"*")/COUNTIFS(Table2[Level of Review Required],"*"&amp;$AC$2&amp;"*",Table2[Date Notified (Adjusted)],"&gt;="&amp;R$2,Table2[Date Notified (Adjusted)],"&lt;"&amp;S$2,Table2[Calculated Location],"*"&amp;$D6&amp;"*")</f>
        <v>#DIV/0!</v>
      </c>
      <c r="S6" s="164" t="e">
        <f ca="1">COUNTIFS(Table2[Level of Review Required],"*"&amp;$AC$2&amp;"*",Table2[Date Notified (Adjusted)],"&gt;="&amp;S$2,Table2[Date Notified (Adjusted)],"&lt;"&amp;T$2,Table2[what is wrong],"*Rev Started before Decision Rev*",Table2[Calculated Location],"*"&amp;$D6&amp;"*")/COUNTIFS(Table2[Level of Review Required],"*"&amp;$AC$2&amp;"*",Table2[Date Notified (Adjusted)],"&gt;="&amp;S$2,Table2[Date Notified (Adjusted)],"&lt;"&amp;T$2,Table2[Calculated Location],"*"&amp;$D6&amp;"*")</f>
        <v>#DIV/0!</v>
      </c>
      <c r="T6" s="164" t="e">
        <f ca="1">COUNTIFS(Table2[Level of Review Required],"*"&amp;$AC$2&amp;"*",Table2[Date Notified (Adjusted)],"&gt;="&amp;T$2,Table2[Date Notified (Adjusted)],"&lt;"&amp;U$2,Table2[what is wrong],"*Rev Started before Decision Rev*",Table2[Calculated Location],"*"&amp;$D6&amp;"*")/COUNTIFS(Table2[Level of Review Required],"*"&amp;$AC$2&amp;"*",Table2[Date Notified (Adjusted)],"&gt;="&amp;T$2,Table2[Date Notified (Adjusted)],"&lt;"&amp;U$2,Table2[Calculated Location],"*"&amp;$D6&amp;"*")</f>
        <v>#DIV/0!</v>
      </c>
      <c r="U6" s="161"/>
      <c r="V6" s="161"/>
      <c r="W6" s="228">
        <f ca="1">COUNTIFS(Table2[Level of Review Required],"*"&amp;$AC$2&amp;"*",Table2[Date Notified (Adjusted)],"&gt;="&amp;E$2,Table2[Date Notified (Adjusted)],"&lt;"&amp;U$2,Table2[Calculated Location],"*"&amp;$D6&amp;"*",Table2[what is wrong],"*Rev Started before Decision Rev*")</f>
        <v>0</v>
      </c>
      <c r="X6" s="229" t="e">
        <f t="shared" ca="1" si="1"/>
        <v>#DIV/0!</v>
      </c>
      <c r="Y6" s="237">
        <f ca="1">COUNTIFS(Table2[Level of Review Required],"*"&amp;$AC$2&amp;"*",Table2[Date Notified (Adjusted)],"&gt;="&amp;E$2,Table2[Date Notified (Adjusted)],"&lt;"&amp;U$2,Table2[Calculated Location],"*"&amp;$D6&amp;"*")</f>
        <v>0</v>
      </c>
    </row>
    <row r="7" spans="2:29" x14ac:dyDescent="0.25">
      <c r="B7" s="222" t="s">
        <v>259</v>
      </c>
      <c r="C7" s="161"/>
      <c r="D7" s="162" t="s">
        <v>122</v>
      </c>
      <c r="E7" s="163" t="e">
        <f ca="1">COUNTIFS(Table2[Level of Review Required],"*"&amp;$AC$2&amp;"*",Table2[Date Notified (Adjusted)],"&gt;="&amp;E$2,Table2[Date Notified (Adjusted)],"&lt;"&amp;F$2,Table2[what is wrong],"*Rev Started before Decision Rev*",Table2[Calculated Location],"*"&amp;$D7&amp;"*")/COUNTIFS(Table2[Level of Review Required],"*"&amp;$AC$2&amp;"*",Table2[Date Notified (Adjusted)],"&gt;="&amp;E$2,Table2[Date Notified (Adjusted)],"&lt;"&amp;F$2,Table2[Calculated Location],"*"&amp;$D7&amp;"*")</f>
        <v>#DIV/0!</v>
      </c>
      <c r="F7" s="164" t="e">
        <f ca="1">COUNTIFS(Table2[Level of Review Required],"*"&amp;$AC$2&amp;"*",Table2[Date Notified (Adjusted)],"&gt;="&amp;F$2,Table2[Date Notified (Adjusted)],"&lt;"&amp;G$2,Table2[what is wrong],"*Rev Started before Decision Rev*",Table2[Calculated Location],"*"&amp;$D7&amp;"*")/COUNTIFS(Table2[Level of Review Required],"*"&amp;$AC$2&amp;"*",Table2[Date Notified (Adjusted)],"&gt;="&amp;F$2,Table2[Date Notified (Adjusted)],"&lt;"&amp;G$2,Table2[Calculated Location],"*"&amp;$D7&amp;"*")</f>
        <v>#DIV/0!</v>
      </c>
      <c r="G7" s="164" t="e">
        <f ca="1">COUNTIFS(Table2[Level of Review Required],"*"&amp;$AC$2&amp;"*",Table2[Date Notified (Adjusted)],"&gt;="&amp;G$2,Table2[Date Notified (Adjusted)],"&lt;"&amp;H$2,Table2[what is wrong],"*Rev Started before Decision Rev*",Table2[Calculated Location],"*"&amp;$D7&amp;"*")/COUNTIFS(Table2[Level of Review Required],"*"&amp;$AC$2&amp;"*",Table2[Date Notified (Adjusted)],"&gt;="&amp;G$2,Table2[Date Notified (Adjusted)],"&lt;"&amp;H$2,Table2[Calculated Location],"*"&amp;$D7&amp;"*")</f>
        <v>#DIV/0!</v>
      </c>
      <c r="H7" s="164" t="e">
        <f ca="1">COUNTIFS(Table2[Level of Review Required],"*"&amp;$AC$2&amp;"*",Table2[Date Notified (Adjusted)],"&gt;="&amp;H$2,Table2[Date Notified (Adjusted)],"&lt;"&amp;I$2,Table2[what is wrong],"*Rev Started before Decision Rev*",Table2[Calculated Location],"*"&amp;$D7&amp;"*")/COUNTIFS(Table2[Level of Review Required],"*"&amp;$AC$2&amp;"*",Table2[Date Notified (Adjusted)],"&gt;="&amp;H$2,Table2[Date Notified (Adjusted)],"&lt;"&amp;I$2,Table2[Calculated Location],"*"&amp;$D7&amp;"*")</f>
        <v>#DIV/0!</v>
      </c>
      <c r="I7" s="164" t="e">
        <f ca="1">COUNTIFS(Table2[Level of Review Required],"*"&amp;$AC$2&amp;"*",Table2[Date Notified (Adjusted)],"&gt;="&amp;I$2,Table2[Date Notified (Adjusted)],"&lt;"&amp;J$2,Table2[what is wrong],"*Rev Started before Decision Rev*",Table2[Calculated Location],"*"&amp;$D7&amp;"*")/COUNTIFS(Table2[Level of Review Required],"*"&amp;$AC$2&amp;"*",Table2[Date Notified (Adjusted)],"&gt;="&amp;I$2,Table2[Date Notified (Adjusted)],"&lt;"&amp;J$2,Table2[Calculated Location],"*"&amp;$D7&amp;"*")</f>
        <v>#DIV/0!</v>
      </c>
      <c r="J7" s="164" t="e">
        <f ca="1">COUNTIFS(Table2[Level of Review Required],"*"&amp;$AC$2&amp;"*",Table2[Date Notified (Adjusted)],"&gt;="&amp;J$2,Table2[Date Notified (Adjusted)],"&lt;"&amp;K$2,Table2[what is wrong],"*Rev Started before Decision Rev*",Table2[Calculated Location],"*"&amp;$D7&amp;"*")/COUNTIFS(Table2[Level of Review Required],"*"&amp;$AC$2&amp;"*",Table2[Date Notified (Adjusted)],"&gt;="&amp;J$2,Table2[Date Notified (Adjusted)],"&lt;"&amp;K$2,Table2[Calculated Location],"*"&amp;$D7&amp;"*")</f>
        <v>#DIV/0!</v>
      </c>
      <c r="K7" s="164" t="e">
        <f ca="1">COUNTIFS(Table2[Level of Review Required],"*"&amp;$AC$2&amp;"*",Table2[Date Notified (Adjusted)],"&gt;="&amp;K$2,Table2[Date Notified (Adjusted)],"&lt;"&amp;L$2,Table2[what is wrong],"*Rev Started before Decision Rev*",Table2[Calculated Location],"*"&amp;$D7&amp;"*")/COUNTIFS(Table2[Level of Review Required],"*"&amp;$AC$2&amp;"*",Table2[Date Notified (Adjusted)],"&gt;="&amp;K$2,Table2[Date Notified (Adjusted)],"&lt;"&amp;L$2,Table2[Calculated Location],"*"&amp;$D7&amp;"*")</f>
        <v>#DIV/0!</v>
      </c>
      <c r="L7" s="164" t="e">
        <f ca="1">COUNTIFS(Table2[Level of Review Required],"*"&amp;$AC$2&amp;"*",Table2[Date Notified (Adjusted)],"&gt;="&amp;L$2,Table2[Date Notified (Adjusted)],"&lt;"&amp;M$2,Table2[what is wrong],"*Rev Started before Decision Rev*",Table2[Calculated Location],"*"&amp;$D7&amp;"*")/COUNTIFS(Table2[Level of Review Required],"*"&amp;$AC$2&amp;"*",Table2[Date Notified (Adjusted)],"&gt;="&amp;L$2,Table2[Date Notified (Adjusted)],"&lt;"&amp;M$2,Table2[Calculated Location],"*"&amp;$D7&amp;"*")</f>
        <v>#DIV/0!</v>
      </c>
      <c r="M7" s="164" t="e">
        <f ca="1">COUNTIFS(Table2[Level of Review Required],"*"&amp;$AC$2&amp;"*",Table2[Date Notified (Adjusted)],"&gt;="&amp;M$2,Table2[Date Notified (Adjusted)],"&lt;"&amp;N$2,Table2[what is wrong],"*Rev Started before Decision Rev*",Table2[Calculated Location],"*"&amp;$D7&amp;"*")/COUNTIFS(Table2[Level of Review Required],"*"&amp;$AC$2&amp;"*",Table2[Date Notified (Adjusted)],"&gt;="&amp;M$2,Table2[Date Notified (Adjusted)],"&lt;"&amp;N$2,Table2[Calculated Location],"*"&amp;$D7&amp;"*")</f>
        <v>#DIV/0!</v>
      </c>
      <c r="N7" s="164" t="e">
        <f ca="1">COUNTIFS(Table2[Level of Review Required],"*"&amp;$AC$2&amp;"*",Table2[Date Notified (Adjusted)],"&gt;="&amp;N$2,Table2[Date Notified (Adjusted)],"&lt;"&amp;O$2,Table2[what is wrong],"*Rev Started before Decision Rev*",Table2[Calculated Location],"*"&amp;$D7&amp;"*")/COUNTIFS(Table2[Level of Review Required],"*"&amp;$AC$2&amp;"*",Table2[Date Notified (Adjusted)],"&gt;="&amp;N$2,Table2[Date Notified (Adjusted)],"&lt;"&amp;O$2,Table2[Calculated Location],"*"&amp;$D7&amp;"*")</f>
        <v>#DIV/0!</v>
      </c>
      <c r="O7" s="164" t="e">
        <f ca="1">COUNTIFS(Table2[Level of Review Required],"*"&amp;$AC$2&amp;"*",Table2[Date Notified (Adjusted)],"&gt;="&amp;O$2,Table2[Date Notified (Adjusted)],"&lt;"&amp;P$2,Table2[what is wrong],"*Rev Started before Decision Rev*",Table2[Calculated Location],"*"&amp;$D7&amp;"*")/COUNTIFS(Table2[Level of Review Required],"*"&amp;$AC$2&amp;"*",Table2[Date Notified (Adjusted)],"&gt;="&amp;O$2,Table2[Date Notified (Adjusted)],"&lt;"&amp;P$2,Table2[Calculated Location],"*"&amp;$D7&amp;"*")</f>
        <v>#DIV/0!</v>
      </c>
      <c r="P7" s="164" t="e">
        <f ca="1">COUNTIFS(Table2[Level of Review Required],"*"&amp;$AC$2&amp;"*",Table2[Date Notified (Adjusted)],"&gt;="&amp;P$2,Table2[Date Notified (Adjusted)],"&lt;"&amp;Q$2,Table2[what is wrong],"*Rev Started before Decision Rev*",Table2[Calculated Location],"*"&amp;$D7&amp;"*")/COUNTIFS(Table2[Level of Review Required],"*"&amp;$AC$2&amp;"*",Table2[Date Notified (Adjusted)],"&gt;="&amp;P$2,Table2[Date Notified (Adjusted)],"&lt;"&amp;Q$2,Table2[Calculated Location],"*"&amp;$D7&amp;"*")</f>
        <v>#DIV/0!</v>
      </c>
      <c r="Q7" s="164" t="e">
        <f ca="1">COUNTIFS(Table2[Level of Review Required],"*"&amp;$AC$2&amp;"*",Table2[Date Notified (Adjusted)],"&gt;="&amp;Q$2,Table2[Date Notified (Adjusted)],"&lt;"&amp;R$2,Table2[what is wrong],"*Rev Started before Decision Rev*",Table2[Calculated Location],"*"&amp;$D7&amp;"*")/COUNTIFS(Table2[Level of Review Required],"*"&amp;$AC$2&amp;"*",Table2[Date Notified (Adjusted)],"&gt;="&amp;Q$2,Table2[Date Notified (Adjusted)],"&lt;"&amp;R$2,Table2[Calculated Location],"*"&amp;$D7&amp;"*")</f>
        <v>#DIV/0!</v>
      </c>
      <c r="R7" s="164" t="e">
        <f ca="1">COUNTIFS(Table2[Level of Review Required],"*"&amp;$AC$2&amp;"*",Table2[Date Notified (Adjusted)],"&gt;="&amp;R$2,Table2[Date Notified (Adjusted)],"&lt;"&amp;S$2,Table2[what is wrong],"*Rev Started before Decision Rev*",Table2[Calculated Location],"*"&amp;$D7&amp;"*")/COUNTIFS(Table2[Level of Review Required],"*"&amp;$AC$2&amp;"*",Table2[Date Notified (Adjusted)],"&gt;="&amp;R$2,Table2[Date Notified (Adjusted)],"&lt;"&amp;S$2,Table2[Calculated Location],"*"&amp;$D7&amp;"*")</f>
        <v>#DIV/0!</v>
      </c>
      <c r="S7" s="164" t="e">
        <f ca="1">COUNTIFS(Table2[Level of Review Required],"*"&amp;$AC$2&amp;"*",Table2[Date Notified (Adjusted)],"&gt;="&amp;S$2,Table2[Date Notified (Adjusted)],"&lt;"&amp;T$2,Table2[what is wrong],"*Rev Started before Decision Rev*",Table2[Calculated Location],"*"&amp;$D7&amp;"*")/COUNTIFS(Table2[Level of Review Required],"*"&amp;$AC$2&amp;"*",Table2[Date Notified (Adjusted)],"&gt;="&amp;S$2,Table2[Date Notified (Adjusted)],"&lt;"&amp;T$2,Table2[Calculated Location],"*"&amp;$D7&amp;"*")</f>
        <v>#DIV/0!</v>
      </c>
      <c r="T7" s="164" t="e">
        <f ca="1">COUNTIFS(Table2[Level of Review Required],"*"&amp;$AC$2&amp;"*",Table2[Date Notified (Adjusted)],"&gt;="&amp;T$2,Table2[Date Notified (Adjusted)],"&lt;"&amp;U$2,Table2[what is wrong],"*Rev Started before Decision Rev*",Table2[Calculated Location],"*"&amp;$D7&amp;"*")/COUNTIFS(Table2[Level of Review Required],"*"&amp;$AC$2&amp;"*",Table2[Date Notified (Adjusted)],"&gt;="&amp;T$2,Table2[Date Notified (Adjusted)],"&lt;"&amp;U$2,Table2[Calculated Location],"*"&amp;$D7&amp;"*")</f>
        <v>#DIV/0!</v>
      </c>
      <c r="U7" s="165"/>
      <c r="V7" s="161"/>
      <c r="W7" s="228">
        <f ca="1">COUNTIFS(Table2[Level of Review Required],"*"&amp;$AC$2&amp;"*",Table2[Date Notified (Adjusted)],"&gt;="&amp;E$2,Table2[Date Notified (Adjusted)],"&lt;"&amp;U$2,Table2[Calculated Location],"*"&amp;$D7&amp;"*",Table2[what is wrong],"*Rev Started before Decision Rev*")</f>
        <v>0</v>
      </c>
      <c r="X7" s="229" t="e">
        <f t="shared" ca="1" si="1"/>
        <v>#DIV/0!</v>
      </c>
      <c r="Y7" s="237">
        <f ca="1">COUNTIFS(Table2[Level of Review Required],"*"&amp;$AC$2&amp;"*",Table2[Date Notified (Adjusted)],"&gt;="&amp;E$2,Table2[Date Notified (Adjusted)],"&lt;"&amp;U$2,Table2[Calculated Location],"*"&amp;$D7&amp;"*")</f>
        <v>0</v>
      </c>
    </row>
    <row r="8" spans="2:29" x14ac:dyDescent="0.25">
      <c r="B8" s="222" t="s">
        <v>260</v>
      </c>
      <c r="C8" s="161"/>
      <c r="D8" s="162" t="s">
        <v>123</v>
      </c>
      <c r="E8" s="163" t="e">
        <f ca="1">COUNTIFS(Table2[Level of Review Required],"*"&amp;$AC$2&amp;"*",Table2[Date Notified (Adjusted)],"&gt;="&amp;E$2,Table2[Date Notified (Adjusted)],"&lt;"&amp;F$2,Table2[what is wrong],"*Rev Started before Decision Rev*",Table2[Calculated Location],"*"&amp;$D8&amp;"*")/COUNTIFS(Table2[Level of Review Required],"*"&amp;$AC$2&amp;"*",Table2[Date Notified (Adjusted)],"&gt;="&amp;E$2,Table2[Date Notified (Adjusted)],"&lt;"&amp;F$2,Table2[Calculated Location],"*"&amp;$D8&amp;"*")</f>
        <v>#DIV/0!</v>
      </c>
      <c r="F8" s="164" t="e">
        <f ca="1">COUNTIFS(Table2[Level of Review Required],"*"&amp;$AC$2&amp;"*",Table2[Date Notified (Adjusted)],"&gt;="&amp;F$2,Table2[Date Notified (Adjusted)],"&lt;"&amp;G$2,Table2[what is wrong],"*Rev Started before Decision Rev*",Table2[Calculated Location],"*"&amp;$D8&amp;"*")/COUNTIFS(Table2[Level of Review Required],"*"&amp;$AC$2&amp;"*",Table2[Date Notified (Adjusted)],"&gt;="&amp;F$2,Table2[Date Notified (Adjusted)],"&lt;"&amp;G$2,Table2[Calculated Location],"*"&amp;$D8&amp;"*")</f>
        <v>#DIV/0!</v>
      </c>
      <c r="G8" s="164" t="e">
        <f ca="1">COUNTIFS(Table2[Level of Review Required],"*"&amp;$AC$2&amp;"*",Table2[Date Notified (Adjusted)],"&gt;="&amp;G$2,Table2[Date Notified (Adjusted)],"&lt;"&amp;H$2,Table2[what is wrong],"*Rev Started before Decision Rev*",Table2[Calculated Location],"*"&amp;$D8&amp;"*")/COUNTIFS(Table2[Level of Review Required],"*"&amp;$AC$2&amp;"*",Table2[Date Notified (Adjusted)],"&gt;="&amp;G$2,Table2[Date Notified (Adjusted)],"&lt;"&amp;H$2,Table2[Calculated Location],"*"&amp;$D8&amp;"*")</f>
        <v>#DIV/0!</v>
      </c>
      <c r="H8" s="164" t="e">
        <f ca="1">COUNTIFS(Table2[Level of Review Required],"*"&amp;$AC$2&amp;"*",Table2[Date Notified (Adjusted)],"&gt;="&amp;H$2,Table2[Date Notified (Adjusted)],"&lt;"&amp;I$2,Table2[what is wrong],"*Rev Started before Decision Rev*",Table2[Calculated Location],"*"&amp;$D8&amp;"*")/COUNTIFS(Table2[Level of Review Required],"*"&amp;$AC$2&amp;"*",Table2[Date Notified (Adjusted)],"&gt;="&amp;H$2,Table2[Date Notified (Adjusted)],"&lt;"&amp;I$2,Table2[Calculated Location],"*"&amp;$D8&amp;"*")</f>
        <v>#DIV/0!</v>
      </c>
      <c r="I8" s="164" t="e">
        <f ca="1">COUNTIFS(Table2[Level of Review Required],"*"&amp;$AC$2&amp;"*",Table2[Date Notified (Adjusted)],"&gt;="&amp;I$2,Table2[Date Notified (Adjusted)],"&lt;"&amp;J$2,Table2[what is wrong],"*Rev Started before Decision Rev*",Table2[Calculated Location],"*"&amp;$D8&amp;"*")/COUNTIFS(Table2[Level of Review Required],"*"&amp;$AC$2&amp;"*",Table2[Date Notified (Adjusted)],"&gt;="&amp;I$2,Table2[Date Notified (Adjusted)],"&lt;"&amp;J$2,Table2[Calculated Location],"*"&amp;$D8&amp;"*")</f>
        <v>#DIV/0!</v>
      </c>
      <c r="J8" s="164" t="e">
        <f ca="1">COUNTIFS(Table2[Level of Review Required],"*"&amp;$AC$2&amp;"*",Table2[Date Notified (Adjusted)],"&gt;="&amp;J$2,Table2[Date Notified (Adjusted)],"&lt;"&amp;K$2,Table2[what is wrong],"*Rev Started before Decision Rev*",Table2[Calculated Location],"*"&amp;$D8&amp;"*")/COUNTIFS(Table2[Level of Review Required],"*"&amp;$AC$2&amp;"*",Table2[Date Notified (Adjusted)],"&gt;="&amp;J$2,Table2[Date Notified (Adjusted)],"&lt;"&amp;K$2,Table2[Calculated Location],"*"&amp;$D8&amp;"*")</f>
        <v>#DIV/0!</v>
      </c>
      <c r="K8" s="164" t="e">
        <f ca="1">COUNTIFS(Table2[Level of Review Required],"*"&amp;$AC$2&amp;"*",Table2[Date Notified (Adjusted)],"&gt;="&amp;K$2,Table2[Date Notified (Adjusted)],"&lt;"&amp;L$2,Table2[what is wrong],"*Rev Started before Decision Rev*",Table2[Calculated Location],"*"&amp;$D8&amp;"*")/COUNTIFS(Table2[Level of Review Required],"*"&amp;$AC$2&amp;"*",Table2[Date Notified (Adjusted)],"&gt;="&amp;K$2,Table2[Date Notified (Adjusted)],"&lt;"&amp;L$2,Table2[Calculated Location],"*"&amp;$D8&amp;"*")</f>
        <v>#DIV/0!</v>
      </c>
      <c r="L8" s="164" t="e">
        <f ca="1">COUNTIFS(Table2[Level of Review Required],"*"&amp;$AC$2&amp;"*",Table2[Date Notified (Adjusted)],"&gt;="&amp;L$2,Table2[Date Notified (Adjusted)],"&lt;"&amp;M$2,Table2[what is wrong],"*Rev Started before Decision Rev*",Table2[Calculated Location],"*"&amp;$D8&amp;"*")/COUNTIFS(Table2[Level of Review Required],"*"&amp;$AC$2&amp;"*",Table2[Date Notified (Adjusted)],"&gt;="&amp;L$2,Table2[Date Notified (Adjusted)],"&lt;"&amp;M$2,Table2[Calculated Location],"*"&amp;$D8&amp;"*")</f>
        <v>#DIV/0!</v>
      </c>
      <c r="M8" s="164" t="e">
        <f ca="1">COUNTIFS(Table2[Level of Review Required],"*"&amp;$AC$2&amp;"*",Table2[Date Notified (Adjusted)],"&gt;="&amp;M$2,Table2[Date Notified (Adjusted)],"&lt;"&amp;N$2,Table2[what is wrong],"*Rev Started before Decision Rev*",Table2[Calculated Location],"*"&amp;$D8&amp;"*")/COUNTIFS(Table2[Level of Review Required],"*"&amp;$AC$2&amp;"*",Table2[Date Notified (Adjusted)],"&gt;="&amp;M$2,Table2[Date Notified (Adjusted)],"&lt;"&amp;N$2,Table2[Calculated Location],"*"&amp;$D8&amp;"*")</f>
        <v>#DIV/0!</v>
      </c>
      <c r="N8" s="164" t="e">
        <f ca="1">COUNTIFS(Table2[Level of Review Required],"*"&amp;$AC$2&amp;"*",Table2[Date Notified (Adjusted)],"&gt;="&amp;N$2,Table2[Date Notified (Adjusted)],"&lt;"&amp;O$2,Table2[what is wrong],"*Rev Started before Decision Rev*",Table2[Calculated Location],"*"&amp;$D8&amp;"*")/COUNTIFS(Table2[Level of Review Required],"*"&amp;$AC$2&amp;"*",Table2[Date Notified (Adjusted)],"&gt;="&amp;N$2,Table2[Date Notified (Adjusted)],"&lt;"&amp;O$2,Table2[Calculated Location],"*"&amp;$D8&amp;"*")</f>
        <v>#DIV/0!</v>
      </c>
      <c r="O8" s="164" t="e">
        <f ca="1">COUNTIFS(Table2[Level of Review Required],"*"&amp;$AC$2&amp;"*",Table2[Date Notified (Adjusted)],"&gt;="&amp;O$2,Table2[Date Notified (Adjusted)],"&lt;"&amp;P$2,Table2[what is wrong],"*Rev Started before Decision Rev*",Table2[Calculated Location],"*"&amp;$D8&amp;"*")/COUNTIFS(Table2[Level of Review Required],"*"&amp;$AC$2&amp;"*",Table2[Date Notified (Adjusted)],"&gt;="&amp;O$2,Table2[Date Notified (Adjusted)],"&lt;"&amp;P$2,Table2[Calculated Location],"*"&amp;$D8&amp;"*")</f>
        <v>#DIV/0!</v>
      </c>
      <c r="P8" s="164" t="e">
        <f ca="1">COUNTIFS(Table2[Level of Review Required],"*"&amp;$AC$2&amp;"*",Table2[Date Notified (Adjusted)],"&gt;="&amp;P$2,Table2[Date Notified (Adjusted)],"&lt;"&amp;Q$2,Table2[what is wrong],"*Rev Started before Decision Rev*",Table2[Calculated Location],"*"&amp;$D8&amp;"*")/COUNTIFS(Table2[Level of Review Required],"*"&amp;$AC$2&amp;"*",Table2[Date Notified (Adjusted)],"&gt;="&amp;P$2,Table2[Date Notified (Adjusted)],"&lt;"&amp;Q$2,Table2[Calculated Location],"*"&amp;$D8&amp;"*")</f>
        <v>#DIV/0!</v>
      </c>
      <c r="Q8" s="164" t="e">
        <f ca="1">COUNTIFS(Table2[Level of Review Required],"*"&amp;$AC$2&amp;"*",Table2[Date Notified (Adjusted)],"&gt;="&amp;Q$2,Table2[Date Notified (Adjusted)],"&lt;"&amp;R$2,Table2[what is wrong],"*Rev Started before Decision Rev*",Table2[Calculated Location],"*"&amp;$D8&amp;"*")/COUNTIFS(Table2[Level of Review Required],"*"&amp;$AC$2&amp;"*",Table2[Date Notified (Adjusted)],"&gt;="&amp;Q$2,Table2[Date Notified (Adjusted)],"&lt;"&amp;R$2,Table2[Calculated Location],"*"&amp;$D8&amp;"*")</f>
        <v>#DIV/0!</v>
      </c>
      <c r="R8" s="164" t="e">
        <f ca="1">COUNTIFS(Table2[Level of Review Required],"*"&amp;$AC$2&amp;"*",Table2[Date Notified (Adjusted)],"&gt;="&amp;R$2,Table2[Date Notified (Adjusted)],"&lt;"&amp;S$2,Table2[what is wrong],"*Rev Started before Decision Rev*",Table2[Calculated Location],"*"&amp;$D8&amp;"*")/COUNTIFS(Table2[Level of Review Required],"*"&amp;$AC$2&amp;"*",Table2[Date Notified (Adjusted)],"&gt;="&amp;R$2,Table2[Date Notified (Adjusted)],"&lt;"&amp;S$2,Table2[Calculated Location],"*"&amp;$D8&amp;"*")</f>
        <v>#DIV/0!</v>
      </c>
      <c r="S8" s="164" t="e">
        <f ca="1">COUNTIFS(Table2[Level of Review Required],"*"&amp;$AC$2&amp;"*",Table2[Date Notified (Adjusted)],"&gt;="&amp;S$2,Table2[Date Notified (Adjusted)],"&lt;"&amp;T$2,Table2[what is wrong],"*Rev Started before Decision Rev*",Table2[Calculated Location],"*"&amp;$D8&amp;"*")/COUNTIFS(Table2[Level of Review Required],"*"&amp;$AC$2&amp;"*",Table2[Date Notified (Adjusted)],"&gt;="&amp;S$2,Table2[Date Notified (Adjusted)],"&lt;"&amp;T$2,Table2[Calculated Location],"*"&amp;$D8&amp;"*")</f>
        <v>#DIV/0!</v>
      </c>
      <c r="T8" s="164" t="e">
        <f ca="1">COUNTIFS(Table2[Level of Review Required],"*"&amp;$AC$2&amp;"*",Table2[Date Notified (Adjusted)],"&gt;="&amp;T$2,Table2[Date Notified (Adjusted)],"&lt;"&amp;U$2,Table2[what is wrong],"*Rev Started before Decision Rev*",Table2[Calculated Location],"*"&amp;$D8&amp;"*")/COUNTIFS(Table2[Level of Review Required],"*"&amp;$AC$2&amp;"*",Table2[Date Notified (Adjusted)],"&gt;="&amp;T$2,Table2[Date Notified (Adjusted)],"&lt;"&amp;U$2,Table2[Calculated Location],"*"&amp;$D8&amp;"*")</f>
        <v>#DIV/0!</v>
      </c>
      <c r="U8" s="165"/>
      <c r="V8" s="161"/>
      <c r="W8" s="228">
        <f ca="1">COUNTIFS(Table2[Level of Review Required],"*"&amp;$AC$2&amp;"*",Table2[Date Notified (Adjusted)],"&gt;="&amp;E$2,Table2[Date Notified (Adjusted)],"&lt;"&amp;U$2,Table2[Calculated Location],"*"&amp;$D8&amp;"*",Table2[what is wrong],"*Rev Started before Decision Rev*")</f>
        <v>0</v>
      </c>
      <c r="X8" s="229" t="e">
        <f t="shared" ca="1" si="1"/>
        <v>#DIV/0!</v>
      </c>
      <c r="Y8" s="237">
        <f ca="1">COUNTIFS(Table2[Level of Review Required],"*"&amp;$AC$2&amp;"*",Table2[Date Notified (Adjusted)],"&gt;="&amp;E$2,Table2[Date Notified (Adjusted)],"&lt;"&amp;U$2,Table2[Calculated Location],"*"&amp;$D8&amp;"*")</f>
        <v>0</v>
      </c>
    </row>
    <row r="9" spans="2:29" x14ac:dyDescent="0.25">
      <c r="B9" s="222" t="s">
        <v>261</v>
      </c>
      <c r="C9" s="161"/>
      <c r="D9" s="162" t="s">
        <v>117</v>
      </c>
      <c r="E9" s="163" t="e">
        <f ca="1">COUNTIFS(Table2[Level of Review Required],"*"&amp;$AC$2&amp;"*",Table2[Date Notified (Adjusted)],"&gt;="&amp;E$2,Table2[Date Notified (Adjusted)],"&lt;"&amp;F$2,Table2[what is wrong],"*Rev Started before Decision Rev*",Table2[Calculated Location],"*"&amp;$D9&amp;"*")/COUNTIFS(Table2[Level of Review Required],"*"&amp;$AC$2&amp;"*",Table2[Date Notified (Adjusted)],"&gt;="&amp;E$2,Table2[Date Notified (Adjusted)],"&lt;"&amp;F$2,Table2[Calculated Location],"*"&amp;$D9&amp;"*")</f>
        <v>#DIV/0!</v>
      </c>
      <c r="F9" s="164" t="e">
        <f ca="1">COUNTIFS(Table2[Level of Review Required],"*"&amp;$AC$2&amp;"*",Table2[Date Notified (Adjusted)],"&gt;="&amp;F$2,Table2[Date Notified (Adjusted)],"&lt;"&amp;G$2,Table2[what is wrong],"*Rev Started before Decision Rev*",Table2[Calculated Location],"*"&amp;$D9&amp;"*")/COUNTIFS(Table2[Level of Review Required],"*"&amp;$AC$2&amp;"*",Table2[Date Notified (Adjusted)],"&gt;="&amp;F$2,Table2[Date Notified (Adjusted)],"&lt;"&amp;G$2,Table2[Calculated Location],"*"&amp;$D9&amp;"*")</f>
        <v>#DIV/0!</v>
      </c>
      <c r="G9" s="164" t="e">
        <f ca="1">COUNTIFS(Table2[Level of Review Required],"*"&amp;$AC$2&amp;"*",Table2[Date Notified (Adjusted)],"&gt;="&amp;G$2,Table2[Date Notified (Adjusted)],"&lt;"&amp;H$2,Table2[what is wrong],"*Rev Started before Decision Rev*",Table2[Calculated Location],"*"&amp;$D9&amp;"*")/COUNTIFS(Table2[Level of Review Required],"*"&amp;$AC$2&amp;"*",Table2[Date Notified (Adjusted)],"&gt;="&amp;G$2,Table2[Date Notified (Adjusted)],"&lt;"&amp;H$2,Table2[Calculated Location],"*"&amp;$D9&amp;"*")</f>
        <v>#DIV/0!</v>
      </c>
      <c r="H9" s="164" t="e">
        <f ca="1">COUNTIFS(Table2[Level of Review Required],"*"&amp;$AC$2&amp;"*",Table2[Date Notified (Adjusted)],"&gt;="&amp;H$2,Table2[Date Notified (Adjusted)],"&lt;"&amp;I$2,Table2[what is wrong],"*Rev Started before Decision Rev*",Table2[Calculated Location],"*"&amp;$D9&amp;"*")/COUNTIFS(Table2[Level of Review Required],"*"&amp;$AC$2&amp;"*",Table2[Date Notified (Adjusted)],"&gt;="&amp;H$2,Table2[Date Notified (Adjusted)],"&lt;"&amp;I$2,Table2[Calculated Location],"*"&amp;$D9&amp;"*")</f>
        <v>#DIV/0!</v>
      </c>
      <c r="I9" s="164" t="e">
        <f ca="1">COUNTIFS(Table2[Level of Review Required],"*"&amp;$AC$2&amp;"*",Table2[Date Notified (Adjusted)],"&gt;="&amp;I$2,Table2[Date Notified (Adjusted)],"&lt;"&amp;J$2,Table2[what is wrong],"*Rev Started before Decision Rev*",Table2[Calculated Location],"*"&amp;$D9&amp;"*")/COUNTIFS(Table2[Level of Review Required],"*"&amp;$AC$2&amp;"*",Table2[Date Notified (Adjusted)],"&gt;="&amp;I$2,Table2[Date Notified (Adjusted)],"&lt;"&amp;J$2,Table2[Calculated Location],"*"&amp;$D9&amp;"*")</f>
        <v>#DIV/0!</v>
      </c>
      <c r="J9" s="164" t="e">
        <f ca="1">COUNTIFS(Table2[Level of Review Required],"*"&amp;$AC$2&amp;"*",Table2[Date Notified (Adjusted)],"&gt;="&amp;J$2,Table2[Date Notified (Adjusted)],"&lt;"&amp;K$2,Table2[what is wrong],"*Rev Started before Decision Rev*",Table2[Calculated Location],"*"&amp;$D9&amp;"*")/COUNTIFS(Table2[Level of Review Required],"*"&amp;$AC$2&amp;"*",Table2[Date Notified (Adjusted)],"&gt;="&amp;J$2,Table2[Date Notified (Adjusted)],"&lt;"&amp;K$2,Table2[Calculated Location],"*"&amp;$D9&amp;"*")</f>
        <v>#DIV/0!</v>
      </c>
      <c r="K9" s="164" t="e">
        <f ca="1">COUNTIFS(Table2[Level of Review Required],"*"&amp;$AC$2&amp;"*",Table2[Date Notified (Adjusted)],"&gt;="&amp;K$2,Table2[Date Notified (Adjusted)],"&lt;"&amp;L$2,Table2[what is wrong],"*Rev Started before Decision Rev*",Table2[Calculated Location],"*"&amp;$D9&amp;"*")/COUNTIFS(Table2[Level of Review Required],"*"&amp;$AC$2&amp;"*",Table2[Date Notified (Adjusted)],"&gt;="&amp;K$2,Table2[Date Notified (Adjusted)],"&lt;"&amp;L$2,Table2[Calculated Location],"*"&amp;$D9&amp;"*")</f>
        <v>#DIV/0!</v>
      </c>
      <c r="L9" s="164" t="e">
        <f ca="1">COUNTIFS(Table2[Level of Review Required],"*"&amp;$AC$2&amp;"*",Table2[Date Notified (Adjusted)],"&gt;="&amp;L$2,Table2[Date Notified (Adjusted)],"&lt;"&amp;M$2,Table2[what is wrong],"*Rev Started before Decision Rev*",Table2[Calculated Location],"*"&amp;$D9&amp;"*")/COUNTIFS(Table2[Level of Review Required],"*"&amp;$AC$2&amp;"*",Table2[Date Notified (Adjusted)],"&gt;="&amp;L$2,Table2[Date Notified (Adjusted)],"&lt;"&amp;M$2,Table2[Calculated Location],"*"&amp;$D9&amp;"*")</f>
        <v>#DIV/0!</v>
      </c>
      <c r="M9" s="164" t="e">
        <f ca="1">COUNTIFS(Table2[Level of Review Required],"*"&amp;$AC$2&amp;"*",Table2[Date Notified (Adjusted)],"&gt;="&amp;M$2,Table2[Date Notified (Adjusted)],"&lt;"&amp;N$2,Table2[what is wrong],"*Rev Started before Decision Rev*",Table2[Calculated Location],"*"&amp;$D9&amp;"*")/COUNTIFS(Table2[Level of Review Required],"*"&amp;$AC$2&amp;"*",Table2[Date Notified (Adjusted)],"&gt;="&amp;M$2,Table2[Date Notified (Adjusted)],"&lt;"&amp;N$2,Table2[Calculated Location],"*"&amp;$D9&amp;"*")</f>
        <v>#DIV/0!</v>
      </c>
      <c r="N9" s="164" t="e">
        <f ca="1">COUNTIFS(Table2[Level of Review Required],"*"&amp;$AC$2&amp;"*",Table2[Date Notified (Adjusted)],"&gt;="&amp;N$2,Table2[Date Notified (Adjusted)],"&lt;"&amp;O$2,Table2[what is wrong],"*Rev Started before Decision Rev*",Table2[Calculated Location],"*"&amp;$D9&amp;"*")/COUNTIFS(Table2[Level of Review Required],"*"&amp;$AC$2&amp;"*",Table2[Date Notified (Adjusted)],"&gt;="&amp;N$2,Table2[Date Notified (Adjusted)],"&lt;"&amp;O$2,Table2[Calculated Location],"*"&amp;$D9&amp;"*")</f>
        <v>#DIV/0!</v>
      </c>
      <c r="O9" s="164" t="e">
        <f ca="1">COUNTIFS(Table2[Level of Review Required],"*"&amp;$AC$2&amp;"*",Table2[Date Notified (Adjusted)],"&gt;="&amp;O$2,Table2[Date Notified (Adjusted)],"&lt;"&amp;P$2,Table2[what is wrong],"*Rev Started before Decision Rev*",Table2[Calculated Location],"*"&amp;$D9&amp;"*")/COUNTIFS(Table2[Level of Review Required],"*"&amp;$AC$2&amp;"*",Table2[Date Notified (Adjusted)],"&gt;="&amp;O$2,Table2[Date Notified (Adjusted)],"&lt;"&amp;P$2,Table2[Calculated Location],"*"&amp;$D9&amp;"*")</f>
        <v>#DIV/0!</v>
      </c>
      <c r="P9" s="164" t="e">
        <f ca="1">COUNTIFS(Table2[Level of Review Required],"*"&amp;$AC$2&amp;"*",Table2[Date Notified (Adjusted)],"&gt;="&amp;P$2,Table2[Date Notified (Adjusted)],"&lt;"&amp;Q$2,Table2[what is wrong],"*Rev Started before Decision Rev*",Table2[Calculated Location],"*"&amp;$D9&amp;"*")/COUNTIFS(Table2[Level of Review Required],"*"&amp;$AC$2&amp;"*",Table2[Date Notified (Adjusted)],"&gt;="&amp;P$2,Table2[Date Notified (Adjusted)],"&lt;"&amp;Q$2,Table2[Calculated Location],"*"&amp;$D9&amp;"*")</f>
        <v>#DIV/0!</v>
      </c>
      <c r="Q9" s="164" t="e">
        <f ca="1">COUNTIFS(Table2[Level of Review Required],"*"&amp;$AC$2&amp;"*",Table2[Date Notified (Adjusted)],"&gt;="&amp;Q$2,Table2[Date Notified (Adjusted)],"&lt;"&amp;R$2,Table2[what is wrong],"*Rev Started before Decision Rev*",Table2[Calculated Location],"*"&amp;$D9&amp;"*")/COUNTIFS(Table2[Level of Review Required],"*"&amp;$AC$2&amp;"*",Table2[Date Notified (Adjusted)],"&gt;="&amp;Q$2,Table2[Date Notified (Adjusted)],"&lt;"&amp;R$2,Table2[Calculated Location],"*"&amp;$D9&amp;"*")</f>
        <v>#DIV/0!</v>
      </c>
      <c r="R9" s="164" t="e">
        <f ca="1">COUNTIFS(Table2[Level of Review Required],"*"&amp;$AC$2&amp;"*",Table2[Date Notified (Adjusted)],"&gt;="&amp;R$2,Table2[Date Notified (Adjusted)],"&lt;"&amp;S$2,Table2[what is wrong],"*Rev Started before Decision Rev*",Table2[Calculated Location],"*"&amp;$D9&amp;"*")/COUNTIFS(Table2[Level of Review Required],"*"&amp;$AC$2&amp;"*",Table2[Date Notified (Adjusted)],"&gt;="&amp;R$2,Table2[Date Notified (Adjusted)],"&lt;"&amp;S$2,Table2[Calculated Location],"*"&amp;$D9&amp;"*")</f>
        <v>#DIV/0!</v>
      </c>
      <c r="S9" s="164" t="e">
        <f ca="1">COUNTIFS(Table2[Level of Review Required],"*"&amp;$AC$2&amp;"*",Table2[Date Notified (Adjusted)],"&gt;="&amp;S$2,Table2[Date Notified (Adjusted)],"&lt;"&amp;T$2,Table2[what is wrong],"*Rev Started before Decision Rev*",Table2[Calculated Location],"*"&amp;$D9&amp;"*")/COUNTIFS(Table2[Level of Review Required],"*"&amp;$AC$2&amp;"*",Table2[Date Notified (Adjusted)],"&gt;="&amp;S$2,Table2[Date Notified (Adjusted)],"&lt;"&amp;T$2,Table2[Calculated Location],"*"&amp;$D9&amp;"*")</f>
        <v>#DIV/0!</v>
      </c>
      <c r="T9" s="164" t="e">
        <f ca="1">COUNTIFS(Table2[Level of Review Required],"*"&amp;$AC$2&amp;"*",Table2[Date Notified (Adjusted)],"&gt;="&amp;T$2,Table2[Date Notified (Adjusted)],"&lt;"&amp;U$2,Table2[what is wrong],"*Rev Started before Decision Rev*",Table2[Calculated Location],"*"&amp;$D9&amp;"*")/COUNTIFS(Table2[Level of Review Required],"*"&amp;$AC$2&amp;"*",Table2[Date Notified (Adjusted)],"&gt;="&amp;T$2,Table2[Date Notified (Adjusted)],"&lt;"&amp;U$2,Table2[Calculated Location],"*"&amp;$D9&amp;"*")</f>
        <v>#DIV/0!</v>
      </c>
      <c r="U9" s="165"/>
      <c r="V9" s="161"/>
      <c r="W9" s="228">
        <f ca="1">COUNTIFS(Table2[Level of Review Required],"*"&amp;$AC$2&amp;"*",Table2[Date Notified (Adjusted)],"&gt;="&amp;E$2,Table2[Date Notified (Adjusted)],"&lt;"&amp;U$2,Table2[Calculated Location],"*"&amp;$D9&amp;"*",Table2[what is wrong],"*Rev Started before Decision Rev*")</f>
        <v>0</v>
      </c>
      <c r="X9" s="229" t="e">
        <f t="shared" ca="1" si="1"/>
        <v>#DIV/0!</v>
      </c>
      <c r="Y9" s="237">
        <f ca="1">COUNTIFS(Table2[Level of Review Required],"*"&amp;$AC$2&amp;"*",Table2[Date Notified (Adjusted)],"&gt;="&amp;E$2,Table2[Date Notified (Adjusted)],"&lt;"&amp;U$2,Table2[Calculated Location],"*"&amp;$D9&amp;"*")</f>
        <v>0</v>
      </c>
    </row>
    <row r="10" spans="2:29" x14ac:dyDescent="0.25">
      <c r="B10" s="224" t="s">
        <v>262</v>
      </c>
      <c r="C10" s="166"/>
      <c r="D10" s="167" t="s">
        <v>104</v>
      </c>
      <c r="E10" s="168" t="e">
        <f ca="1">COUNTIFS(Table2[Level of Review Required],"*"&amp;$AC$2&amp;"*",Table2[Date Notified (Adjusted)],"&gt;="&amp;E$2,Table2[Date Notified (Adjusted)],"&lt;"&amp;F$2,Table2[what is wrong],"*Rev Started before Decision Rev*",Table2[Calculated Location],"*"&amp;$D10&amp;"*")/COUNTIFS(Table2[Level of Review Required],"*"&amp;$AC$2&amp;"*",Table2[Date Notified (Adjusted)],"&gt;="&amp;E$2,Table2[Date Notified (Adjusted)],"&lt;"&amp;F$2,Table2[Calculated Location],"*"&amp;$D10&amp;"*")</f>
        <v>#DIV/0!</v>
      </c>
      <c r="F10" s="169" t="e">
        <f ca="1">COUNTIFS(Table2[Level of Review Required],"*"&amp;$AC$2&amp;"*",Table2[Date Notified (Adjusted)],"&gt;="&amp;F$2,Table2[Date Notified (Adjusted)],"&lt;"&amp;G$2,Table2[what is wrong],"*Rev Started before Decision Rev*",Table2[Calculated Location],"*"&amp;$D10&amp;"*")/COUNTIFS(Table2[Level of Review Required],"*"&amp;$AC$2&amp;"*",Table2[Date Notified (Adjusted)],"&gt;="&amp;F$2,Table2[Date Notified (Adjusted)],"&lt;"&amp;G$2,Table2[Calculated Location],"*"&amp;$D10&amp;"*")</f>
        <v>#DIV/0!</v>
      </c>
      <c r="G10" s="169" t="e">
        <f ca="1">COUNTIFS(Table2[Level of Review Required],"*"&amp;$AC$2&amp;"*",Table2[Date Notified (Adjusted)],"&gt;="&amp;G$2,Table2[Date Notified (Adjusted)],"&lt;"&amp;H$2,Table2[what is wrong],"*Rev Started before Decision Rev*",Table2[Calculated Location],"*"&amp;$D10&amp;"*")/COUNTIFS(Table2[Level of Review Required],"*"&amp;$AC$2&amp;"*",Table2[Date Notified (Adjusted)],"&gt;="&amp;G$2,Table2[Date Notified (Adjusted)],"&lt;"&amp;H$2,Table2[Calculated Location],"*"&amp;$D10&amp;"*")</f>
        <v>#DIV/0!</v>
      </c>
      <c r="H10" s="169" t="e">
        <f ca="1">COUNTIFS(Table2[Level of Review Required],"*"&amp;$AC$2&amp;"*",Table2[Date Notified (Adjusted)],"&gt;="&amp;H$2,Table2[Date Notified (Adjusted)],"&lt;"&amp;I$2,Table2[what is wrong],"*Rev Started before Decision Rev*",Table2[Calculated Location],"*"&amp;$D10&amp;"*")/COUNTIFS(Table2[Level of Review Required],"*"&amp;$AC$2&amp;"*",Table2[Date Notified (Adjusted)],"&gt;="&amp;H$2,Table2[Date Notified (Adjusted)],"&lt;"&amp;I$2,Table2[Calculated Location],"*"&amp;$D10&amp;"*")</f>
        <v>#DIV/0!</v>
      </c>
      <c r="I10" s="169" t="e">
        <f ca="1">COUNTIFS(Table2[Level of Review Required],"*"&amp;$AC$2&amp;"*",Table2[Date Notified (Adjusted)],"&gt;="&amp;I$2,Table2[Date Notified (Adjusted)],"&lt;"&amp;J$2,Table2[what is wrong],"*Rev Started before Decision Rev*",Table2[Calculated Location],"*"&amp;$D10&amp;"*")/COUNTIFS(Table2[Level of Review Required],"*"&amp;$AC$2&amp;"*",Table2[Date Notified (Adjusted)],"&gt;="&amp;I$2,Table2[Date Notified (Adjusted)],"&lt;"&amp;J$2,Table2[Calculated Location],"*"&amp;$D10&amp;"*")</f>
        <v>#DIV/0!</v>
      </c>
      <c r="J10" s="169" t="e">
        <f ca="1">COUNTIFS(Table2[Level of Review Required],"*"&amp;$AC$2&amp;"*",Table2[Date Notified (Adjusted)],"&gt;="&amp;J$2,Table2[Date Notified (Adjusted)],"&lt;"&amp;K$2,Table2[what is wrong],"*Rev Started before Decision Rev*",Table2[Calculated Location],"*"&amp;$D10&amp;"*")/COUNTIFS(Table2[Level of Review Required],"*"&amp;$AC$2&amp;"*",Table2[Date Notified (Adjusted)],"&gt;="&amp;J$2,Table2[Date Notified (Adjusted)],"&lt;"&amp;K$2,Table2[Calculated Location],"*"&amp;$D10&amp;"*")</f>
        <v>#DIV/0!</v>
      </c>
      <c r="K10" s="169" t="e">
        <f ca="1">COUNTIFS(Table2[Level of Review Required],"*"&amp;$AC$2&amp;"*",Table2[Date Notified (Adjusted)],"&gt;="&amp;K$2,Table2[Date Notified (Adjusted)],"&lt;"&amp;L$2,Table2[what is wrong],"*Rev Started before Decision Rev*",Table2[Calculated Location],"*"&amp;$D10&amp;"*")/COUNTIFS(Table2[Level of Review Required],"*"&amp;$AC$2&amp;"*",Table2[Date Notified (Adjusted)],"&gt;="&amp;K$2,Table2[Date Notified (Adjusted)],"&lt;"&amp;L$2,Table2[Calculated Location],"*"&amp;$D10&amp;"*")</f>
        <v>#DIV/0!</v>
      </c>
      <c r="L10" s="169" t="e">
        <f ca="1">COUNTIFS(Table2[Level of Review Required],"*"&amp;$AC$2&amp;"*",Table2[Date Notified (Adjusted)],"&gt;="&amp;L$2,Table2[Date Notified (Adjusted)],"&lt;"&amp;M$2,Table2[what is wrong],"*Rev Started before Decision Rev*",Table2[Calculated Location],"*"&amp;$D10&amp;"*")/COUNTIFS(Table2[Level of Review Required],"*"&amp;$AC$2&amp;"*",Table2[Date Notified (Adjusted)],"&gt;="&amp;L$2,Table2[Date Notified (Adjusted)],"&lt;"&amp;M$2,Table2[Calculated Location],"*"&amp;$D10&amp;"*")</f>
        <v>#DIV/0!</v>
      </c>
      <c r="M10" s="169" t="e">
        <f ca="1">COUNTIFS(Table2[Level of Review Required],"*"&amp;$AC$2&amp;"*",Table2[Date Notified (Adjusted)],"&gt;="&amp;M$2,Table2[Date Notified (Adjusted)],"&lt;"&amp;N$2,Table2[what is wrong],"*Rev Started before Decision Rev*",Table2[Calculated Location],"*"&amp;$D10&amp;"*")/COUNTIFS(Table2[Level of Review Required],"*"&amp;$AC$2&amp;"*",Table2[Date Notified (Adjusted)],"&gt;="&amp;M$2,Table2[Date Notified (Adjusted)],"&lt;"&amp;N$2,Table2[Calculated Location],"*"&amp;$D10&amp;"*")</f>
        <v>#DIV/0!</v>
      </c>
      <c r="N10" s="169" t="e">
        <f ca="1">COUNTIFS(Table2[Level of Review Required],"*"&amp;$AC$2&amp;"*",Table2[Date Notified (Adjusted)],"&gt;="&amp;N$2,Table2[Date Notified (Adjusted)],"&lt;"&amp;O$2,Table2[what is wrong],"*Rev Started before Decision Rev*",Table2[Calculated Location],"*"&amp;$D10&amp;"*")/COUNTIFS(Table2[Level of Review Required],"*"&amp;$AC$2&amp;"*",Table2[Date Notified (Adjusted)],"&gt;="&amp;N$2,Table2[Date Notified (Adjusted)],"&lt;"&amp;O$2,Table2[Calculated Location],"*"&amp;$D10&amp;"*")</f>
        <v>#DIV/0!</v>
      </c>
      <c r="O10" s="169" t="e">
        <f ca="1">COUNTIFS(Table2[Level of Review Required],"*"&amp;$AC$2&amp;"*",Table2[Date Notified (Adjusted)],"&gt;="&amp;O$2,Table2[Date Notified (Adjusted)],"&lt;"&amp;P$2,Table2[what is wrong],"*Rev Started before Decision Rev*",Table2[Calculated Location],"*"&amp;$D10&amp;"*")/COUNTIFS(Table2[Level of Review Required],"*"&amp;$AC$2&amp;"*",Table2[Date Notified (Adjusted)],"&gt;="&amp;O$2,Table2[Date Notified (Adjusted)],"&lt;"&amp;P$2,Table2[Calculated Location],"*"&amp;$D10&amp;"*")</f>
        <v>#DIV/0!</v>
      </c>
      <c r="P10" s="169" t="e">
        <f ca="1">COUNTIFS(Table2[Level of Review Required],"*"&amp;$AC$2&amp;"*",Table2[Date Notified (Adjusted)],"&gt;="&amp;P$2,Table2[Date Notified (Adjusted)],"&lt;"&amp;Q$2,Table2[what is wrong],"*Rev Started before Decision Rev*",Table2[Calculated Location],"*"&amp;$D10&amp;"*")/COUNTIFS(Table2[Level of Review Required],"*"&amp;$AC$2&amp;"*",Table2[Date Notified (Adjusted)],"&gt;="&amp;P$2,Table2[Date Notified (Adjusted)],"&lt;"&amp;Q$2,Table2[Calculated Location],"*"&amp;$D10&amp;"*")</f>
        <v>#DIV/0!</v>
      </c>
      <c r="Q10" s="169" t="e">
        <f ca="1">COUNTIFS(Table2[Level of Review Required],"*"&amp;$AC$2&amp;"*",Table2[Date Notified (Adjusted)],"&gt;="&amp;Q$2,Table2[Date Notified (Adjusted)],"&lt;"&amp;R$2,Table2[what is wrong],"*Rev Started before Decision Rev*",Table2[Calculated Location],"*"&amp;$D10&amp;"*")/COUNTIFS(Table2[Level of Review Required],"*"&amp;$AC$2&amp;"*",Table2[Date Notified (Adjusted)],"&gt;="&amp;Q$2,Table2[Date Notified (Adjusted)],"&lt;"&amp;R$2,Table2[Calculated Location],"*"&amp;$D10&amp;"*")</f>
        <v>#DIV/0!</v>
      </c>
      <c r="R10" s="169" t="e">
        <f ca="1">COUNTIFS(Table2[Level of Review Required],"*"&amp;$AC$2&amp;"*",Table2[Date Notified (Adjusted)],"&gt;="&amp;R$2,Table2[Date Notified (Adjusted)],"&lt;"&amp;S$2,Table2[what is wrong],"*Rev Started before Decision Rev*",Table2[Calculated Location],"*"&amp;$D10&amp;"*")/COUNTIFS(Table2[Level of Review Required],"*"&amp;$AC$2&amp;"*",Table2[Date Notified (Adjusted)],"&gt;="&amp;R$2,Table2[Date Notified (Adjusted)],"&lt;"&amp;S$2,Table2[Calculated Location],"*"&amp;$D10&amp;"*")</f>
        <v>#DIV/0!</v>
      </c>
      <c r="S10" s="169" t="e">
        <f ca="1">COUNTIFS(Table2[Level of Review Required],"*"&amp;$AC$2&amp;"*",Table2[Date Notified (Adjusted)],"&gt;="&amp;S$2,Table2[Date Notified (Adjusted)],"&lt;"&amp;T$2,Table2[what is wrong],"*Rev Started before Decision Rev*",Table2[Calculated Location],"*"&amp;$D10&amp;"*")/COUNTIFS(Table2[Level of Review Required],"*"&amp;$AC$2&amp;"*",Table2[Date Notified (Adjusted)],"&gt;="&amp;S$2,Table2[Date Notified (Adjusted)],"&lt;"&amp;T$2,Table2[Calculated Location],"*"&amp;$D10&amp;"*")</f>
        <v>#DIV/0!</v>
      </c>
      <c r="T10" s="169" t="e">
        <f ca="1">COUNTIFS(Table2[Level of Review Required],"*"&amp;$AC$2&amp;"*",Table2[Date Notified (Adjusted)],"&gt;="&amp;T$2,Table2[Date Notified (Adjusted)],"&lt;"&amp;U$2,Table2[what is wrong],"*Rev Started before Decision Rev*",Table2[Calculated Location],"*"&amp;$D10&amp;"*")/COUNTIFS(Table2[Level of Review Required],"*"&amp;$AC$2&amp;"*",Table2[Date Notified (Adjusted)],"&gt;="&amp;T$2,Table2[Date Notified (Adjusted)],"&lt;"&amp;U$2,Table2[Calculated Location],"*"&amp;$D10&amp;"*")</f>
        <v>#DIV/0!</v>
      </c>
      <c r="U10" s="170"/>
      <c r="V10" s="166"/>
      <c r="W10" s="230">
        <f ca="1">COUNTIFS(Table2[Level of Review Required],"*"&amp;$AC$2&amp;"*",Table2[Date Notified (Adjusted)],"&gt;="&amp;E$2,Table2[Date Notified (Adjusted)],"&lt;"&amp;U$2,Table2[Calculated Location],"*"&amp;$D10&amp;"*",Table2[what is wrong],"*Rev Started before Decision Rev*")</f>
        <v>0</v>
      </c>
      <c r="X10" s="231" t="e">
        <f t="shared" ca="1" si="1"/>
        <v>#DIV/0!</v>
      </c>
      <c r="Y10" s="238">
        <f ca="1">COUNTIFS(Table2[Level of Review Required],"*"&amp;$AC$2&amp;"*",Table2[Date Notified (Adjusted)],"&gt;="&amp;E$2,Table2[Date Notified (Adjusted)],"&lt;"&amp;U$2,Table2[Calculated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Required],"*"&amp;$AC$2&amp;"*",Table2[Date Notified (Adjusted)],"&gt;="&amp;E$2,Table2[Date Notified (Adjusted)],"&lt;"&amp;F$2,Table2[what is wrong],"*Rev Started before Decision Rev*",Table2[Calculated Location],"*"&amp;$D12&amp;"*")/COUNTIFS(Table2[Level of Review Required],"*"&amp;$AC$2&amp;"*",Table2[Date Notified (Adjusted)],"&gt;="&amp;E$2,Table2[Date Notified (Adjusted)],"&lt;"&amp;F$2,Table2[Calculated Location],"*"&amp;$D12&amp;"*")</f>
        <v>#DIV/0!</v>
      </c>
      <c r="F12" s="160" t="e">
        <f ca="1">COUNTIFS(Table2[Level of Review Required],"*"&amp;$AC$2&amp;"*",Table2[Date Notified (Adjusted)],"&gt;="&amp;F$2,Table2[Date Notified (Adjusted)],"&lt;"&amp;G$2,Table2[what is wrong],"*Rev Started before Decision Rev*",Table2[Calculated Location],"*"&amp;$D12&amp;"*")/COUNTIFS(Table2[Level of Review Required],"*"&amp;$AC$2&amp;"*",Table2[Date Notified (Adjusted)],"&gt;="&amp;F$2,Table2[Date Notified (Adjusted)],"&lt;"&amp;G$2,Table2[Calculated Location],"*"&amp;$D12&amp;"*")</f>
        <v>#DIV/0!</v>
      </c>
      <c r="G12" s="160" t="e">
        <f ca="1">COUNTIFS(Table2[Level of Review Required],"*"&amp;$AC$2&amp;"*",Table2[Date Notified (Adjusted)],"&gt;="&amp;G$2,Table2[Date Notified (Adjusted)],"&lt;"&amp;H$2,Table2[what is wrong],"*Rev Started before Decision Rev*",Table2[Calculated Location],"*"&amp;$D12&amp;"*")/COUNTIFS(Table2[Level of Review Required],"*"&amp;$AC$2&amp;"*",Table2[Date Notified (Adjusted)],"&gt;="&amp;G$2,Table2[Date Notified (Adjusted)],"&lt;"&amp;H$2,Table2[Calculated Location],"*"&amp;$D12&amp;"*")</f>
        <v>#DIV/0!</v>
      </c>
      <c r="H12" s="160" t="e">
        <f ca="1">COUNTIFS(Table2[Level of Review Required],"*"&amp;$AC$2&amp;"*",Table2[Date Notified (Adjusted)],"&gt;="&amp;H$2,Table2[Date Notified (Adjusted)],"&lt;"&amp;I$2,Table2[what is wrong],"*Rev Started before Decision Rev*",Table2[Calculated Location],"*"&amp;$D12&amp;"*")/COUNTIFS(Table2[Level of Review Required],"*"&amp;$AC$2&amp;"*",Table2[Date Notified (Adjusted)],"&gt;="&amp;H$2,Table2[Date Notified (Adjusted)],"&lt;"&amp;I$2,Table2[Calculated Location],"*"&amp;$D12&amp;"*")</f>
        <v>#DIV/0!</v>
      </c>
      <c r="I12" s="160" t="e">
        <f ca="1">COUNTIFS(Table2[Level of Review Required],"*"&amp;$AC$2&amp;"*",Table2[Date Notified (Adjusted)],"&gt;="&amp;I$2,Table2[Date Notified (Adjusted)],"&lt;"&amp;J$2,Table2[what is wrong],"*Rev Started before Decision Rev*",Table2[Calculated Location],"*"&amp;$D12&amp;"*")/COUNTIFS(Table2[Level of Review Required],"*"&amp;$AC$2&amp;"*",Table2[Date Notified (Adjusted)],"&gt;="&amp;I$2,Table2[Date Notified (Adjusted)],"&lt;"&amp;J$2,Table2[Calculated Location],"*"&amp;$D12&amp;"*")</f>
        <v>#DIV/0!</v>
      </c>
      <c r="J12" s="160" t="e">
        <f ca="1">COUNTIFS(Table2[Level of Review Required],"*"&amp;$AC$2&amp;"*",Table2[Date Notified (Adjusted)],"&gt;="&amp;J$2,Table2[Date Notified (Adjusted)],"&lt;"&amp;K$2,Table2[what is wrong],"*Rev Started before Decision Rev*",Table2[Calculated Location],"*"&amp;$D12&amp;"*")/COUNTIFS(Table2[Level of Review Required],"*"&amp;$AC$2&amp;"*",Table2[Date Notified (Adjusted)],"&gt;="&amp;J$2,Table2[Date Notified (Adjusted)],"&lt;"&amp;K$2,Table2[Calculated Location],"*"&amp;$D12&amp;"*")</f>
        <v>#DIV/0!</v>
      </c>
      <c r="K12" s="160" t="e">
        <f ca="1">COUNTIFS(Table2[Level of Review Required],"*"&amp;$AC$2&amp;"*",Table2[Date Notified (Adjusted)],"&gt;="&amp;K$2,Table2[Date Notified (Adjusted)],"&lt;"&amp;L$2,Table2[what is wrong],"*Rev Started before Decision Rev*",Table2[Calculated Location],"*"&amp;$D12&amp;"*")/COUNTIFS(Table2[Level of Review Required],"*"&amp;$AC$2&amp;"*",Table2[Date Notified (Adjusted)],"&gt;="&amp;K$2,Table2[Date Notified (Adjusted)],"&lt;"&amp;L$2,Table2[Calculated Location],"*"&amp;$D12&amp;"*")</f>
        <v>#DIV/0!</v>
      </c>
      <c r="L12" s="160" t="e">
        <f ca="1">COUNTIFS(Table2[Level of Review Required],"*"&amp;$AC$2&amp;"*",Table2[Date Notified (Adjusted)],"&gt;="&amp;L$2,Table2[Date Notified (Adjusted)],"&lt;"&amp;M$2,Table2[what is wrong],"*Rev Started before Decision Rev*",Table2[Calculated Location],"*"&amp;$D12&amp;"*")/COUNTIFS(Table2[Level of Review Required],"*"&amp;$AC$2&amp;"*",Table2[Date Notified (Adjusted)],"&gt;="&amp;L$2,Table2[Date Notified (Adjusted)],"&lt;"&amp;M$2,Table2[Calculated Location],"*"&amp;$D12&amp;"*")</f>
        <v>#DIV/0!</v>
      </c>
      <c r="M12" s="160" t="e">
        <f ca="1">COUNTIFS(Table2[Level of Review Required],"*"&amp;$AC$2&amp;"*",Table2[Date Notified (Adjusted)],"&gt;="&amp;M$2,Table2[Date Notified (Adjusted)],"&lt;"&amp;N$2,Table2[what is wrong],"*Rev Started before Decision Rev*",Table2[Calculated Location],"*"&amp;$D12&amp;"*")/COUNTIFS(Table2[Level of Review Required],"*"&amp;$AC$2&amp;"*",Table2[Date Notified (Adjusted)],"&gt;="&amp;M$2,Table2[Date Notified (Adjusted)],"&lt;"&amp;N$2,Table2[Calculated Location],"*"&amp;$D12&amp;"*")</f>
        <v>#DIV/0!</v>
      </c>
      <c r="N12" s="160" t="e">
        <f ca="1">COUNTIFS(Table2[Level of Review Required],"*"&amp;$AC$2&amp;"*",Table2[Date Notified (Adjusted)],"&gt;="&amp;N$2,Table2[Date Notified (Adjusted)],"&lt;"&amp;O$2,Table2[what is wrong],"*Rev Started before Decision Rev*",Table2[Calculated Location],"*"&amp;$D12&amp;"*")/COUNTIFS(Table2[Level of Review Required],"*"&amp;$AC$2&amp;"*",Table2[Date Notified (Adjusted)],"&gt;="&amp;N$2,Table2[Date Notified (Adjusted)],"&lt;"&amp;O$2,Table2[Calculated Location],"*"&amp;$D12&amp;"*")</f>
        <v>#DIV/0!</v>
      </c>
      <c r="O12" s="160" t="e">
        <f ca="1">COUNTIFS(Table2[Level of Review Required],"*"&amp;$AC$2&amp;"*",Table2[Date Notified (Adjusted)],"&gt;="&amp;O$2,Table2[Date Notified (Adjusted)],"&lt;"&amp;P$2,Table2[what is wrong],"*Rev Started before Decision Rev*",Table2[Calculated Location],"*"&amp;$D12&amp;"*")/COUNTIFS(Table2[Level of Review Required],"*"&amp;$AC$2&amp;"*",Table2[Date Notified (Adjusted)],"&gt;="&amp;O$2,Table2[Date Notified (Adjusted)],"&lt;"&amp;P$2,Table2[Calculated Location],"*"&amp;$D12&amp;"*")</f>
        <v>#DIV/0!</v>
      </c>
      <c r="P12" s="160" t="e">
        <f ca="1">COUNTIFS(Table2[Level of Review Required],"*"&amp;$AC$2&amp;"*",Table2[Date Notified (Adjusted)],"&gt;="&amp;P$2,Table2[Date Notified (Adjusted)],"&lt;"&amp;Q$2,Table2[what is wrong],"*Rev Started before Decision Rev*",Table2[Calculated Location],"*"&amp;$D12&amp;"*")/COUNTIFS(Table2[Level of Review Required],"*"&amp;$AC$2&amp;"*",Table2[Date Notified (Adjusted)],"&gt;="&amp;P$2,Table2[Date Notified (Adjusted)],"&lt;"&amp;Q$2,Table2[Calculated Location],"*"&amp;$D12&amp;"*")</f>
        <v>#DIV/0!</v>
      </c>
      <c r="Q12" s="160" t="e">
        <f ca="1">COUNTIFS(Table2[Level of Review Required],"*"&amp;$AC$2&amp;"*",Table2[Date Notified (Adjusted)],"&gt;="&amp;Q$2,Table2[Date Notified (Adjusted)],"&lt;"&amp;R$2,Table2[what is wrong],"*Rev Started before Decision Rev*",Table2[Calculated Location],"*"&amp;$D12&amp;"*")/COUNTIFS(Table2[Level of Review Required],"*"&amp;$AC$2&amp;"*",Table2[Date Notified (Adjusted)],"&gt;="&amp;Q$2,Table2[Date Notified (Adjusted)],"&lt;"&amp;R$2,Table2[Calculated Location],"*"&amp;$D12&amp;"*")</f>
        <v>#DIV/0!</v>
      </c>
      <c r="R12" s="160" t="e">
        <f ca="1">COUNTIFS(Table2[Level of Review Required],"*"&amp;$AC$2&amp;"*",Table2[Date Notified (Adjusted)],"&gt;="&amp;R$2,Table2[Date Notified (Adjusted)],"&lt;"&amp;S$2,Table2[what is wrong],"*Rev Started before Decision Rev*",Table2[Calculated Location],"*"&amp;$D12&amp;"*")/COUNTIFS(Table2[Level of Review Required],"*"&amp;$AC$2&amp;"*",Table2[Date Notified (Adjusted)],"&gt;="&amp;R$2,Table2[Date Notified (Adjusted)],"&lt;"&amp;S$2,Table2[Calculated Location],"*"&amp;$D12&amp;"*")</f>
        <v>#DIV/0!</v>
      </c>
      <c r="S12" s="160" t="e">
        <f ca="1">COUNTIFS(Table2[Level of Review Required],"*"&amp;$AC$2&amp;"*",Table2[Date Notified (Adjusted)],"&gt;="&amp;S$2,Table2[Date Notified (Adjusted)],"&lt;"&amp;T$2,Table2[what is wrong],"*Rev Started before Decision Rev*",Table2[Calculated Location],"*"&amp;$D12&amp;"*")/COUNTIFS(Table2[Level of Review Required],"*"&amp;$AC$2&amp;"*",Table2[Date Notified (Adjusted)],"&gt;="&amp;S$2,Table2[Date Notified (Adjusted)],"&lt;"&amp;T$2,Table2[Calculated Location],"*"&amp;$D12&amp;"*")</f>
        <v>#DIV/0!</v>
      </c>
      <c r="T12" s="160" t="e">
        <f ca="1">COUNTIFS(Table2[Level of Review Required],"*"&amp;$AC$2&amp;"*",Table2[Date Notified (Adjusted)],"&gt;="&amp;T$2,Table2[Date Notified (Adjusted)],"&lt;"&amp;U$2,Table2[what is wrong],"*Rev Started before Decision Rev*",Table2[Calculated Location],"*"&amp;$D12&amp;"*")/COUNTIFS(Table2[Level of Review Required],"*"&amp;$AC$2&amp;"*",Table2[Date Notified (Adjusted)],"&gt;="&amp;T$2,Table2[Date Notified (Adjusted)],"&lt;"&amp;U$2,Table2[Calculated Location],"*"&amp;$D12&amp;"*")</f>
        <v>#DIV/0!</v>
      </c>
      <c r="U12" s="157"/>
      <c r="V12" s="157"/>
      <c r="W12" s="226">
        <f ca="1">COUNTIFS(Table2[Level of Review Required],"*"&amp;$AC$2&amp;"*",Table2[Date Notified (Adjusted)],"&gt;="&amp;E$2,Table2[Date Notified (Adjusted)],"&lt;"&amp;U$2,Table2[Calculated Location],"*"&amp;$D12&amp;"*",Table2[what is wrong],"*Rev Started before Decision Rev*")</f>
        <v>0</v>
      </c>
      <c r="X12" s="227" t="e">
        <f t="shared" ca="1" si="1"/>
        <v>#DIV/0!</v>
      </c>
      <c r="Y12" s="236">
        <f ca="1">COUNTIFS(Table2[Level of Review Required],"*"&amp;$AC$2&amp;"*",Table2[Date Notified (Adjusted)],"&gt;="&amp;E$2,Table2[Date Notified (Adjusted)],"&lt;"&amp;U$2,Table2[Calculated Location],"*"&amp;$D12&amp;"*")</f>
        <v>0</v>
      </c>
    </row>
    <row r="13" spans="2:29" x14ac:dyDescent="0.25">
      <c r="B13" s="222" t="s">
        <v>106</v>
      </c>
      <c r="C13" s="161"/>
      <c r="D13" s="162" t="s">
        <v>125</v>
      </c>
      <c r="E13" s="163" t="e">
        <f ca="1">COUNTIFS(Table2[Level of Review Required],"*"&amp;$AC$2&amp;"*",Table2[Date Notified (Adjusted)],"&gt;="&amp;E$2,Table2[Date Notified (Adjusted)],"&lt;"&amp;F$2,Table2[what is wrong],"*Rev Started before Decision Rev*",Table2[Calculated Location],"*"&amp;$D13&amp;"*")/COUNTIFS(Table2[Level of Review Required],"*"&amp;$AC$2&amp;"*",Table2[Date Notified (Adjusted)],"&gt;="&amp;E$2,Table2[Date Notified (Adjusted)],"&lt;"&amp;F$2,Table2[Calculated Location],"*"&amp;$D13&amp;"*")</f>
        <v>#DIV/0!</v>
      </c>
      <c r="F13" s="164" t="e">
        <f ca="1">COUNTIFS(Table2[Level of Review Required],"*"&amp;$AC$2&amp;"*",Table2[Date Notified (Adjusted)],"&gt;="&amp;F$2,Table2[Date Notified (Adjusted)],"&lt;"&amp;G$2,Table2[what is wrong],"*Rev Started before Decision Rev*",Table2[Calculated Location],"*"&amp;$D13&amp;"*")/COUNTIFS(Table2[Level of Review Required],"*"&amp;$AC$2&amp;"*",Table2[Date Notified (Adjusted)],"&gt;="&amp;F$2,Table2[Date Notified (Adjusted)],"&lt;"&amp;G$2,Table2[Calculated Location],"*"&amp;$D13&amp;"*")</f>
        <v>#DIV/0!</v>
      </c>
      <c r="G13" s="164" t="e">
        <f ca="1">COUNTIFS(Table2[Level of Review Required],"*"&amp;$AC$2&amp;"*",Table2[Date Notified (Adjusted)],"&gt;="&amp;G$2,Table2[Date Notified (Adjusted)],"&lt;"&amp;H$2,Table2[what is wrong],"*Rev Started before Decision Rev*",Table2[Calculated Location],"*"&amp;$D13&amp;"*")/COUNTIFS(Table2[Level of Review Required],"*"&amp;$AC$2&amp;"*",Table2[Date Notified (Adjusted)],"&gt;="&amp;G$2,Table2[Date Notified (Adjusted)],"&lt;"&amp;H$2,Table2[Calculated Location],"*"&amp;$D13&amp;"*")</f>
        <v>#DIV/0!</v>
      </c>
      <c r="H13" s="164" t="e">
        <f ca="1">COUNTIFS(Table2[Level of Review Required],"*"&amp;$AC$2&amp;"*",Table2[Date Notified (Adjusted)],"&gt;="&amp;H$2,Table2[Date Notified (Adjusted)],"&lt;"&amp;I$2,Table2[what is wrong],"*Rev Started before Decision Rev*",Table2[Calculated Location],"*"&amp;$D13&amp;"*")/COUNTIFS(Table2[Level of Review Required],"*"&amp;$AC$2&amp;"*",Table2[Date Notified (Adjusted)],"&gt;="&amp;H$2,Table2[Date Notified (Adjusted)],"&lt;"&amp;I$2,Table2[Calculated Location],"*"&amp;$D13&amp;"*")</f>
        <v>#DIV/0!</v>
      </c>
      <c r="I13" s="164" t="e">
        <f ca="1">COUNTIFS(Table2[Level of Review Required],"*"&amp;$AC$2&amp;"*",Table2[Date Notified (Adjusted)],"&gt;="&amp;I$2,Table2[Date Notified (Adjusted)],"&lt;"&amp;J$2,Table2[what is wrong],"*Rev Started before Decision Rev*",Table2[Calculated Location],"*"&amp;$D13&amp;"*")/COUNTIFS(Table2[Level of Review Required],"*"&amp;$AC$2&amp;"*",Table2[Date Notified (Adjusted)],"&gt;="&amp;I$2,Table2[Date Notified (Adjusted)],"&lt;"&amp;J$2,Table2[Calculated Location],"*"&amp;$D13&amp;"*")</f>
        <v>#DIV/0!</v>
      </c>
      <c r="J13" s="164" t="e">
        <f ca="1">COUNTIFS(Table2[Level of Review Required],"*"&amp;$AC$2&amp;"*",Table2[Date Notified (Adjusted)],"&gt;="&amp;J$2,Table2[Date Notified (Adjusted)],"&lt;"&amp;K$2,Table2[what is wrong],"*Rev Started before Decision Rev*",Table2[Calculated Location],"*"&amp;$D13&amp;"*")/COUNTIFS(Table2[Level of Review Required],"*"&amp;$AC$2&amp;"*",Table2[Date Notified (Adjusted)],"&gt;="&amp;J$2,Table2[Date Notified (Adjusted)],"&lt;"&amp;K$2,Table2[Calculated Location],"*"&amp;$D13&amp;"*")</f>
        <v>#DIV/0!</v>
      </c>
      <c r="K13" s="164" t="e">
        <f ca="1">COUNTIFS(Table2[Level of Review Required],"*"&amp;$AC$2&amp;"*",Table2[Date Notified (Adjusted)],"&gt;="&amp;K$2,Table2[Date Notified (Adjusted)],"&lt;"&amp;L$2,Table2[what is wrong],"*Rev Started before Decision Rev*",Table2[Calculated Location],"*"&amp;$D13&amp;"*")/COUNTIFS(Table2[Level of Review Required],"*"&amp;$AC$2&amp;"*",Table2[Date Notified (Adjusted)],"&gt;="&amp;K$2,Table2[Date Notified (Adjusted)],"&lt;"&amp;L$2,Table2[Calculated Location],"*"&amp;$D13&amp;"*")</f>
        <v>#DIV/0!</v>
      </c>
      <c r="L13" s="164" t="e">
        <f ca="1">COUNTIFS(Table2[Level of Review Required],"*"&amp;$AC$2&amp;"*",Table2[Date Notified (Adjusted)],"&gt;="&amp;L$2,Table2[Date Notified (Adjusted)],"&lt;"&amp;M$2,Table2[what is wrong],"*Rev Started before Decision Rev*",Table2[Calculated Location],"*"&amp;$D13&amp;"*")/COUNTIFS(Table2[Level of Review Required],"*"&amp;$AC$2&amp;"*",Table2[Date Notified (Adjusted)],"&gt;="&amp;L$2,Table2[Date Notified (Adjusted)],"&lt;"&amp;M$2,Table2[Calculated Location],"*"&amp;$D13&amp;"*")</f>
        <v>#DIV/0!</v>
      </c>
      <c r="M13" s="164" t="e">
        <f ca="1">COUNTIFS(Table2[Level of Review Required],"*"&amp;$AC$2&amp;"*",Table2[Date Notified (Adjusted)],"&gt;="&amp;M$2,Table2[Date Notified (Adjusted)],"&lt;"&amp;N$2,Table2[what is wrong],"*Rev Started before Decision Rev*",Table2[Calculated Location],"*"&amp;$D13&amp;"*")/COUNTIFS(Table2[Level of Review Required],"*"&amp;$AC$2&amp;"*",Table2[Date Notified (Adjusted)],"&gt;="&amp;M$2,Table2[Date Notified (Adjusted)],"&lt;"&amp;N$2,Table2[Calculated Location],"*"&amp;$D13&amp;"*")</f>
        <v>#DIV/0!</v>
      </c>
      <c r="N13" s="164" t="e">
        <f ca="1">COUNTIFS(Table2[Level of Review Required],"*"&amp;$AC$2&amp;"*",Table2[Date Notified (Adjusted)],"&gt;="&amp;N$2,Table2[Date Notified (Adjusted)],"&lt;"&amp;O$2,Table2[what is wrong],"*Rev Started before Decision Rev*",Table2[Calculated Location],"*"&amp;$D13&amp;"*")/COUNTIFS(Table2[Level of Review Required],"*"&amp;$AC$2&amp;"*",Table2[Date Notified (Adjusted)],"&gt;="&amp;N$2,Table2[Date Notified (Adjusted)],"&lt;"&amp;O$2,Table2[Calculated Location],"*"&amp;$D13&amp;"*")</f>
        <v>#DIV/0!</v>
      </c>
      <c r="O13" s="164" t="e">
        <f ca="1">COUNTIFS(Table2[Level of Review Required],"*"&amp;$AC$2&amp;"*",Table2[Date Notified (Adjusted)],"&gt;="&amp;O$2,Table2[Date Notified (Adjusted)],"&lt;"&amp;P$2,Table2[what is wrong],"*Rev Started before Decision Rev*",Table2[Calculated Location],"*"&amp;$D13&amp;"*")/COUNTIFS(Table2[Level of Review Required],"*"&amp;$AC$2&amp;"*",Table2[Date Notified (Adjusted)],"&gt;="&amp;O$2,Table2[Date Notified (Adjusted)],"&lt;"&amp;P$2,Table2[Calculated Location],"*"&amp;$D13&amp;"*")</f>
        <v>#DIV/0!</v>
      </c>
      <c r="P13" s="164" t="e">
        <f ca="1">COUNTIFS(Table2[Level of Review Required],"*"&amp;$AC$2&amp;"*",Table2[Date Notified (Adjusted)],"&gt;="&amp;P$2,Table2[Date Notified (Adjusted)],"&lt;"&amp;Q$2,Table2[what is wrong],"*Rev Started before Decision Rev*",Table2[Calculated Location],"*"&amp;$D13&amp;"*")/COUNTIFS(Table2[Level of Review Required],"*"&amp;$AC$2&amp;"*",Table2[Date Notified (Adjusted)],"&gt;="&amp;P$2,Table2[Date Notified (Adjusted)],"&lt;"&amp;Q$2,Table2[Calculated Location],"*"&amp;$D13&amp;"*")</f>
        <v>#DIV/0!</v>
      </c>
      <c r="Q13" s="164" t="e">
        <f ca="1">COUNTIFS(Table2[Level of Review Required],"*"&amp;$AC$2&amp;"*",Table2[Date Notified (Adjusted)],"&gt;="&amp;Q$2,Table2[Date Notified (Adjusted)],"&lt;"&amp;R$2,Table2[what is wrong],"*Rev Started before Decision Rev*",Table2[Calculated Location],"*"&amp;$D13&amp;"*")/COUNTIFS(Table2[Level of Review Required],"*"&amp;$AC$2&amp;"*",Table2[Date Notified (Adjusted)],"&gt;="&amp;Q$2,Table2[Date Notified (Adjusted)],"&lt;"&amp;R$2,Table2[Calculated Location],"*"&amp;$D13&amp;"*")</f>
        <v>#DIV/0!</v>
      </c>
      <c r="R13" s="164" t="e">
        <f ca="1">COUNTIFS(Table2[Level of Review Required],"*"&amp;$AC$2&amp;"*",Table2[Date Notified (Adjusted)],"&gt;="&amp;R$2,Table2[Date Notified (Adjusted)],"&lt;"&amp;S$2,Table2[what is wrong],"*Rev Started before Decision Rev*",Table2[Calculated Location],"*"&amp;$D13&amp;"*")/COUNTIFS(Table2[Level of Review Required],"*"&amp;$AC$2&amp;"*",Table2[Date Notified (Adjusted)],"&gt;="&amp;R$2,Table2[Date Notified (Adjusted)],"&lt;"&amp;S$2,Table2[Calculated Location],"*"&amp;$D13&amp;"*")</f>
        <v>#DIV/0!</v>
      </c>
      <c r="S13" s="164" t="e">
        <f ca="1">COUNTIFS(Table2[Level of Review Required],"*"&amp;$AC$2&amp;"*",Table2[Date Notified (Adjusted)],"&gt;="&amp;S$2,Table2[Date Notified (Adjusted)],"&lt;"&amp;T$2,Table2[what is wrong],"*Rev Started before Decision Rev*",Table2[Calculated Location],"*"&amp;$D13&amp;"*")/COUNTIFS(Table2[Level of Review Required],"*"&amp;$AC$2&amp;"*",Table2[Date Notified (Adjusted)],"&gt;="&amp;S$2,Table2[Date Notified (Adjusted)],"&lt;"&amp;T$2,Table2[Calculated Location],"*"&amp;$D13&amp;"*")</f>
        <v>#DIV/0!</v>
      </c>
      <c r="T13" s="164" t="e">
        <f ca="1">COUNTIFS(Table2[Level of Review Required],"*"&amp;$AC$2&amp;"*",Table2[Date Notified (Adjusted)],"&gt;="&amp;T$2,Table2[Date Notified (Adjusted)],"&lt;"&amp;U$2,Table2[what is wrong],"*Rev Started before Decision Rev*",Table2[Calculated Location],"*"&amp;$D13&amp;"*")/COUNTIFS(Table2[Level of Review Required],"*"&amp;$AC$2&amp;"*",Table2[Date Notified (Adjusted)],"&gt;="&amp;T$2,Table2[Date Notified (Adjusted)],"&lt;"&amp;U$2,Table2[Calculated Location],"*"&amp;$D13&amp;"*")</f>
        <v>#DIV/0!</v>
      </c>
      <c r="U13" s="161"/>
      <c r="V13" s="161"/>
      <c r="W13" s="228">
        <f ca="1">COUNTIFS(Table2[Level of Review Required],"*"&amp;$AC$2&amp;"*",Table2[Date Notified (Adjusted)],"&gt;="&amp;E$2,Table2[Date Notified (Adjusted)],"&lt;"&amp;U$2,Table2[Calculated Location],"*"&amp;$D13&amp;"*",Table2[what is wrong],"*Rev Started before Decision Rev*")</f>
        <v>0</v>
      </c>
      <c r="X13" s="229" t="e">
        <f t="shared" ca="1" si="1"/>
        <v>#DIV/0!</v>
      </c>
      <c r="Y13" s="237">
        <f ca="1">COUNTIFS(Table2[Level of Review Required],"*"&amp;$AC$2&amp;"*",Table2[Date Notified (Adjusted)],"&gt;="&amp;E$2,Table2[Date Notified (Adjusted)],"&lt;"&amp;U$2,Table2[Calculated Location],"*"&amp;$D13&amp;"*")</f>
        <v>0</v>
      </c>
    </row>
    <row r="14" spans="2:29" x14ac:dyDescent="0.25">
      <c r="B14" s="222" t="s">
        <v>107</v>
      </c>
      <c r="C14" s="161"/>
      <c r="D14" s="162" t="s">
        <v>126</v>
      </c>
      <c r="E14" s="163" t="e">
        <f ca="1">COUNTIFS(Table2[Level of Review Required],"*"&amp;$AC$2&amp;"*",Table2[Date Notified (Adjusted)],"&gt;="&amp;E$2,Table2[Date Notified (Adjusted)],"&lt;"&amp;F$2,Table2[what is wrong],"*Rev Started before Decision Rev*",Table2[Calculated Location],"*"&amp;$D14&amp;"*")/COUNTIFS(Table2[Level of Review Required],"*"&amp;$AC$2&amp;"*",Table2[Date Notified (Adjusted)],"&gt;="&amp;E$2,Table2[Date Notified (Adjusted)],"&lt;"&amp;F$2,Table2[Calculated Location],"*"&amp;$D14&amp;"*")</f>
        <v>#DIV/0!</v>
      </c>
      <c r="F14" s="164" t="e">
        <f ca="1">COUNTIFS(Table2[Level of Review Required],"*"&amp;$AC$2&amp;"*",Table2[Date Notified (Adjusted)],"&gt;="&amp;F$2,Table2[Date Notified (Adjusted)],"&lt;"&amp;G$2,Table2[what is wrong],"*Rev Started before Decision Rev*",Table2[Calculated Location],"*"&amp;$D14&amp;"*")/COUNTIFS(Table2[Level of Review Required],"*"&amp;$AC$2&amp;"*",Table2[Date Notified (Adjusted)],"&gt;="&amp;F$2,Table2[Date Notified (Adjusted)],"&lt;"&amp;G$2,Table2[Calculated Location],"*"&amp;$D14&amp;"*")</f>
        <v>#DIV/0!</v>
      </c>
      <c r="G14" s="164" t="e">
        <f ca="1">COUNTIFS(Table2[Level of Review Required],"*"&amp;$AC$2&amp;"*",Table2[Date Notified (Adjusted)],"&gt;="&amp;G$2,Table2[Date Notified (Adjusted)],"&lt;"&amp;H$2,Table2[what is wrong],"*Rev Started before Decision Rev*",Table2[Calculated Location],"*"&amp;$D14&amp;"*")/COUNTIFS(Table2[Level of Review Required],"*"&amp;$AC$2&amp;"*",Table2[Date Notified (Adjusted)],"&gt;="&amp;G$2,Table2[Date Notified (Adjusted)],"&lt;"&amp;H$2,Table2[Calculated Location],"*"&amp;$D14&amp;"*")</f>
        <v>#DIV/0!</v>
      </c>
      <c r="H14" s="164" t="e">
        <f ca="1">COUNTIFS(Table2[Level of Review Required],"*"&amp;$AC$2&amp;"*",Table2[Date Notified (Adjusted)],"&gt;="&amp;H$2,Table2[Date Notified (Adjusted)],"&lt;"&amp;I$2,Table2[what is wrong],"*Rev Started before Decision Rev*",Table2[Calculated Location],"*"&amp;$D14&amp;"*")/COUNTIFS(Table2[Level of Review Required],"*"&amp;$AC$2&amp;"*",Table2[Date Notified (Adjusted)],"&gt;="&amp;H$2,Table2[Date Notified (Adjusted)],"&lt;"&amp;I$2,Table2[Calculated Location],"*"&amp;$D14&amp;"*")</f>
        <v>#DIV/0!</v>
      </c>
      <c r="I14" s="164" t="e">
        <f ca="1">COUNTIFS(Table2[Level of Review Required],"*"&amp;$AC$2&amp;"*",Table2[Date Notified (Adjusted)],"&gt;="&amp;I$2,Table2[Date Notified (Adjusted)],"&lt;"&amp;J$2,Table2[what is wrong],"*Rev Started before Decision Rev*",Table2[Calculated Location],"*"&amp;$D14&amp;"*")/COUNTIFS(Table2[Level of Review Required],"*"&amp;$AC$2&amp;"*",Table2[Date Notified (Adjusted)],"&gt;="&amp;I$2,Table2[Date Notified (Adjusted)],"&lt;"&amp;J$2,Table2[Calculated Location],"*"&amp;$D14&amp;"*")</f>
        <v>#DIV/0!</v>
      </c>
      <c r="J14" s="164" t="e">
        <f ca="1">COUNTIFS(Table2[Level of Review Required],"*"&amp;$AC$2&amp;"*",Table2[Date Notified (Adjusted)],"&gt;="&amp;J$2,Table2[Date Notified (Adjusted)],"&lt;"&amp;K$2,Table2[what is wrong],"*Rev Started before Decision Rev*",Table2[Calculated Location],"*"&amp;$D14&amp;"*")/COUNTIFS(Table2[Level of Review Required],"*"&amp;$AC$2&amp;"*",Table2[Date Notified (Adjusted)],"&gt;="&amp;J$2,Table2[Date Notified (Adjusted)],"&lt;"&amp;K$2,Table2[Calculated Location],"*"&amp;$D14&amp;"*")</f>
        <v>#DIV/0!</v>
      </c>
      <c r="K14" s="164" t="e">
        <f ca="1">COUNTIFS(Table2[Level of Review Required],"*"&amp;$AC$2&amp;"*",Table2[Date Notified (Adjusted)],"&gt;="&amp;K$2,Table2[Date Notified (Adjusted)],"&lt;"&amp;L$2,Table2[what is wrong],"*Rev Started before Decision Rev*",Table2[Calculated Location],"*"&amp;$D14&amp;"*")/COUNTIFS(Table2[Level of Review Required],"*"&amp;$AC$2&amp;"*",Table2[Date Notified (Adjusted)],"&gt;="&amp;K$2,Table2[Date Notified (Adjusted)],"&lt;"&amp;L$2,Table2[Calculated Location],"*"&amp;$D14&amp;"*")</f>
        <v>#DIV/0!</v>
      </c>
      <c r="L14" s="164" t="e">
        <f ca="1">COUNTIFS(Table2[Level of Review Required],"*"&amp;$AC$2&amp;"*",Table2[Date Notified (Adjusted)],"&gt;="&amp;L$2,Table2[Date Notified (Adjusted)],"&lt;"&amp;M$2,Table2[what is wrong],"*Rev Started before Decision Rev*",Table2[Calculated Location],"*"&amp;$D14&amp;"*")/COUNTIFS(Table2[Level of Review Required],"*"&amp;$AC$2&amp;"*",Table2[Date Notified (Adjusted)],"&gt;="&amp;L$2,Table2[Date Notified (Adjusted)],"&lt;"&amp;M$2,Table2[Calculated Location],"*"&amp;$D14&amp;"*")</f>
        <v>#DIV/0!</v>
      </c>
      <c r="M14" s="164" t="e">
        <f ca="1">COUNTIFS(Table2[Level of Review Required],"*"&amp;$AC$2&amp;"*",Table2[Date Notified (Adjusted)],"&gt;="&amp;M$2,Table2[Date Notified (Adjusted)],"&lt;"&amp;N$2,Table2[what is wrong],"*Rev Started before Decision Rev*",Table2[Calculated Location],"*"&amp;$D14&amp;"*")/COUNTIFS(Table2[Level of Review Required],"*"&amp;$AC$2&amp;"*",Table2[Date Notified (Adjusted)],"&gt;="&amp;M$2,Table2[Date Notified (Adjusted)],"&lt;"&amp;N$2,Table2[Calculated Location],"*"&amp;$D14&amp;"*")</f>
        <v>#DIV/0!</v>
      </c>
      <c r="N14" s="164" t="e">
        <f ca="1">COUNTIFS(Table2[Level of Review Required],"*"&amp;$AC$2&amp;"*",Table2[Date Notified (Adjusted)],"&gt;="&amp;N$2,Table2[Date Notified (Adjusted)],"&lt;"&amp;O$2,Table2[what is wrong],"*Rev Started before Decision Rev*",Table2[Calculated Location],"*"&amp;$D14&amp;"*")/COUNTIFS(Table2[Level of Review Required],"*"&amp;$AC$2&amp;"*",Table2[Date Notified (Adjusted)],"&gt;="&amp;N$2,Table2[Date Notified (Adjusted)],"&lt;"&amp;O$2,Table2[Calculated Location],"*"&amp;$D14&amp;"*")</f>
        <v>#DIV/0!</v>
      </c>
      <c r="O14" s="164" t="e">
        <f ca="1">COUNTIFS(Table2[Level of Review Required],"*"&amp;$AC$2&amp;"*",Table2[Date Notified (Adjusted)],"&gt;="&amp;O$2,Table2[Date Notified (Adjusted)],"&lt;"&amp;P$2,Table2[what is wrong],"*Rev Started before Decision Rev*",Table2[Calculated Location],"*"&amp;$D14&amp;"*")/COUNTIFS(Table2[Level of Review Required],"*"&amp;$AC$2&amp;"*",Table2[Date Notified (Adjusted)],"&gt;="&amp;O$2,Table2[Date Notified (Adjusted)],"&lt;"&amp;P$2,Table2[Calculated Location],"*"&amp;$D14&amp;"*")</f>
        <v>#DIV/0!</v>
      </c>
      <c r="P14" s="164" t="e">
        <f ca="1">COUNTIFS(Table2[Level of Review Required],"*"&amp;$AC$2&amp;"*",Table2[Date Notified (Adjusted)],"&gt;="&amp;P$2,Table2[Date Notified (Adjusted)],"&lt;"&amp;Q$2,Table2[what is wrong],"*Rev Started before Decision Rev*",Table2[Calculated Location],"*"&amp;$D14&amp;"*")/COUNTIFS(Table2[Level of Review Required],"*"&amp;$AC$2&amp;"*",Table2[Date Notified (Adjusted)],"&gt;="&amp;P$2,Table2[Date Notified (Adjusted)],"&lt;"&amp;Q$2,Table2[Calculated Location],"*"&amp;$D14&amp;"*")</f>
        <v>#DIV/0!</v>
      </c>
      <c r="Q14" s="164" t="e">
        <f ca="1">COUNTIFS(Table2[Level of Review Required],"*"&amp;$AC$2&amp;"*",Table2[Date Notified (Adjusted)],"&gt;="&amp;Q$2,Table2[Date Notified (Adjusted)],"&lt;"&amp;R$2,Table2[what is wrong],"*Rev Started before Decision Rev*",Table2[Calculated Location],"*"&amp;$D14&amp;"*")/COUNTIFS(Table2[Level of Review Required],"*"&amp;$AC$2&amp;"*",Table2[Date Notified (Adjusted)],"&gt;="&amp;Q$2,Table2[Date Notified (Adjusted)],"&lt;"&amp;R$2,Table2[Calculated Location],"*"&amp;$D14&amp;"*")</f>
        <v>#DIV/0!</v>
      </c>
      <c r="R14" s="164" t="e">
        <f ca="1">COUNTIFS(Table2[Level of Review Required],"*"&amp;$AC$2&amp;"*",Table2[Date Notified (Adjusted)],"&gt;="&amp;R$2,Table2[Date Notified (Adjusted)],"&lt;"&amp;S$2,Table2[what is wrong],"*Rev Started before Decision Rev*",Table2[Calculated Location],"*"&amp;$D14&amp;"*")/COUNTIFS(Table2[Level of Review Required],"*"&amp;$AC$2&amp;"*",Table2[Date Notified (Adjusted)],"&gt;="&amp;R$2,Table2[Date Notified (Adjusted)],"&lt;"&amp;S$2,Table2[Calculated Location],"*"&amp;$D14&amp;"*")</f>
        <v>#DIV/0!</v>
      </c>
      <c r="S14" s="164" t="e">
        <f ca="1">COUNTIFS(Table2[Level of Review Required],"*"&amp;$AC$2&amp;"*",Table2[Date Notified (Adjusted)],"&gt;="&amp;S$2,Table2[Date Notified (Adjusted)],"&lt;"&amp;T$2,Table2[what is wrong],"*Rev Started before Decision Rev*",Table2[Calculated Location],"*"&amp;$D14&amp;"*")/COUNTIFS(Table2[Level of Review Required],"*"&amp;$AC$2&amp;"*",Table2[Date Notified (Adjusted)],"&gt;="&amp;S$2,Table2[Date Notified (Adjusted)],"&lt;"&amp;T$2,Table2[Calculated Location],"*"&amp;$D14&amp;"*")</f>
        <v>#DIV/0!</v>
      </c>
      <c r="T14" s="164" t="e">
        <f ca="1">COUNTIFS(Table2[Level of Review Required],"*"&amp;$AC$2&amp;"*",Table2[Date Notified (Adjusted)],"&gt;="&amp;T$2,Table2[Date Notified (Adjusted)],"&lt;"&amp;U$2,Table2[what is wrong],"*Rev Started before Decision Rev*",Table2[Calculated Location],"*"&amp;$D14&amp;"*")/COUNTIFS(Table2[Level of Review Required],"*"&amp;$AC$2&amp;"*",Table2[Date Notified (Adjusted)],"&gt;="&amp;T$2,Table2[Date Notified (Adjusted)],"&lt;"&amp;U$2,Table2[Calculated Location],"*"&amp;$D14&amp;"*")</f>
        <v>#DIV/0!</v>
      </c>
      <c r="U14" s="161"/>
      <c r="V14" s="161"/>
      <c r="W14" s="228">
        <f ca="1">COUNTIFS(Table2[Level of Review Required],"*"&amp;$AC$2&amp;"*",Table2[Date Notified (Adjusted)],"&gt;="&amp;E$2,Table2[Date Notified (Adjusted)],"&lt;"&amp;U$2,Table2[Calculated Location],"*"&amp;$D14&amp;"*",Table2[what is wrong],"*Rev Started before Decision Rev*")</f>
        <v>0</v>
      </c>
      <c r="X14" s="229" t="e">
        <f t="shared" ca="1" si="1"/>
        <v>#DIV/0!</v>
      </c>
      <c r="Y14" s="237">
        <f ca="1">COUNTIFS(Table2[Level of Review Required],"*"&amp;$AC$2&amp;"*",Table2[Date Notified (Adjusted)],"&gt;="&amp;E$2,Table2[Date Notified (Adjusted)],"&lt;"&amp;U$2,Table2[Calculated Location],"*"&amp;$D14&amp;"*")</f>
        <v>0</v>
      </c>
    </row>
    <row r="15" spans="2:29" x14ac:dyDescent="0.25">
      <c r="B15" s="222" t="s">
        <v>108</v>
      </c>
      <c r="C15" s="161"/>
      <c r="D15" s="162" t="s">
        <v>127</v>
      </c>
      <c r="E15" s="163" t="e">
        <f ca="1">COUNTIFS(Table2[Level of Review Required],"*"&amp;$AC$2&amp;"*",Table2[Date Notified (Adjusted)],"&gt;="&amp;E$2,Table2[Date Notified (Adjusted)],"&lt;"&amp;F$2,Table2[what is wrong],"*Rev Started before Decision Rev*",Table2[Calculated Location],"*"&amp;$D15&amp;"*")/COUNTIFS(Table2[Level of Review Required],"*"&amp;$AC$2&amp;"*",Table2[Date Notified (Adjusted)],"&gt;="&amp;E$2,Table2[Date Notified (Adjusted)],"&lt;"&amp;F$2,Table2[Calculated Location],"*"&amp;$D15&amp;"*")</f>
        <v>#DIV/0!</v>
      </c>
      <c r="F15" s="164" t="e">
        <f ca="1">COUNTIFS(Table2[Level of Review Required],"*"&amp;$AC$2&amp;"*",Table2[Date Notified (Adjusted)],"&gt;="&amp;F$2,Table2[Date Notified (Adjusted)],"&lt;"&amp;G$2,Table2[what is wrong],"*Rev Started before Decision Rev*",Table2[Calculated Location],"*"&amp;$D15&amp;"*")/COUNTIFS(Table2[Level of Review Required],"*"&amp;$AC$2&amp;"*",Table2[Date Notified (Adjusted)],"&gt;="&amp;F$2,Table2[Date Notified (Adjusted)],"&lt;"&amp;G$2,Table2[Calculated Location],"*"&amp;$D15&amp;"*")</f>
        <v>#DIV/0!</v>
      </c>
      <c r="G15" s="164" t="e">
        <f ca="1">COUNTIFS(Table2[Level of Review Required],"*"&amp;$AC$2&amp;"*",Table2[Date Notified (Adjusted)],"&gt;="&amp;G$2,Table2[Date Notified (Adjusted)],"&lt;"&amp;H$2,Table2[what is wrong],"*Rev Started before Decision Rev*",Table2[Calculated Location],"*"&amp;$D15&amp;"*")/COUNTIFS(Table2[Level of Review Required],"*"&amp;$AC$2&amp;"*",Table2[Date Notified (Adjusted)],"&gt;="&amp;G$2,Table2[Date Notified (Adjusted)],"&lt;"&amp;H$2,Table2[Calculated Location],"*"&amp;$D15&amp;"*")</f>
        <v>#DIV/0!</v>
      </c>
      <c r="H15" s="164" t="e">
        <f ca="1">COUNTIFS(Table2[Level of Review Required],"*"&amp;$AC$2&amp;"*",Table2[Date Notified (Adjusted)],"&gt;="&amp;H$2,Table2[Date Notified (Adjusted)],"&lt;"&amp;I$2,Table2[what is wrong],"*Rev Started before Decision Rev*",Table2[Calculated Location],"*"&amp;$D15&amp;"*")/COUNTIFS(Table2[Level of Review Required],"*"&amp;$AC$2&amp;"*",Table2[Date Notified (Adjusted)],"&gt;="&amp;H$2,Table2[Date Notified (Adjusted)],"&lt;"&amp;I$2,Table2[Calculated Location],"*"&amp;$D15&amp;"*")</f>
        <v>#DIV/0!</v>
      </c>
      <c r="I15" s="164" t="e">
        <f ca="1">COUNTIFS(Table2[Level of Review Required],"*"&amp;$AC$2&amp;"*",Table2[Date Notified (Adjusted)],"&gt;="&amp;I$2,Table2[Date Notified (Adjusted)],"&lt;"&amp;J$2,Table2[what is wrong],"*Rev Started before Decision Rev*",Table2[Calculated Location],"*"&amp;$D15&amp;"*")/COUNTIFS(Table2[Level of Review Required],"*"&amp;$AC$2&amp;"*",Table2[Date Notified (Adjusted)],"&gt;="&amp;I$2,Table2[Date Notified (Adjusted)],"&lt;"&amp;J$2,Table2[Calculated Location],"*"&amp;$D15&amp;"*")</f>
        <v>#DIV/0!</v>
      </c>
      <c r="J15" s="164" t="e">
        <f ca="1">COUNTIFS(Table2[Level of Review Required],"*"&amp;$AC$2&amp;"*",Table2[Date Notified (Adjusted)],"&gt;="&amp;J$2,Table2[Date Notified (Adjusted)],"&lt;"&amp;K$2,Table2[what is wrong],"*Rev Started before Decision Rev*",Table2[Calculated Location],"*"&amp;$D15&amp;"*")/COUNTIFS(Table2[Level of Review Required],"*"&amp;$AC$2&amp;"*",Table2[Date Notified (Adjusted)],"&gt;="&amp;J$2,Table2[Date Notified (Adjusted)],"&lt;"&amp;K$2,Table2[Calculated Location],"*"&amp;$D15&amp;"*")</f>
        <v>#DIV/0!</v>
      </c>
      <c r="K15" s="164" t="e">
        <f ca="1">COUNTIFS(Table2[Level of Review Required],"*"&amp;$AC$2&amp;"*",Table2[Date Notified (Adjusted)],"&gt;="&amp;K$2,Table2[Date Notified (Adjusted)],"&lt;"&amp;L$2,Table2[what is wrong],"*Rev Started before Decision Rev*",Table2[Calculated Location],"*"&amp;$D15&amp;"*")/COUNTIFS(Table2[Level of Review Required],"*"&amp;$AC$2&amp;"*",Table2[Date Notified (Adjusted)],"&gt;="&amp;K$2,Table2[Date Notified (Adjusted)],"&lt;"&amp;L$2,Table2[Calculated Location],"*"&amp;$D15&amp;"*")</f>
        <v>#DIV/0!</v>
      </c>
      <c r="L15" s="164" t="e">
        <f ca="1">COUNTIFS(Table2[Level of Review Required],"*"&amp;$AC$2&amp;"*",Table2[Date Notified (Adjusted)],"&gt;="&amp;L$2,Table2[Date Notified (Adjusted)],"&lt;"&amp;M$2,Table2[what is wrong],"*Rev Started before Decision Rev*",Table2[Calculated Location],"*"&amp;$D15&amp;"*")/COUNTIFS(Table2[Level of Review Required],"*"&amp;$AC$2&amp;"*",Table2[Date Notified (Adjusted)],"&gt;="&amp;L$2,Table2[Date Notified (Adjusted)],"&lt;"&amp;M$2,Table2[Calculated Location],"*"&amp;$D15&amp;"*")</f>
        <v>#DIV/0!</v>
      </c>
      <c r="M15" s="164" t="e">
        <f ca="1">COUNTIFS(Table2[Level of Review Required],"*"&amp;$AC$2&amp;"*",Table2[Date Notified (Adjusted)],"&gt;="&amp;M$2,Table2[Date Notified (Adjusted)],"&lt;"&amp;N$2,Table2[what is wrong],"*Rev Started before Decision Rev*",Table2[Calculated Location],"*"&amp;$D15&amp;"*")/COUNTIFS(Table2[Level of Review Required],"*"&amp;$AC$2&amp;"*",Table2[Date Notified (Adjusted)],"&gt;="&amp;M$2,Table2[Date Notified (Adjusted)],"&lt;"&amp;N$2,Table2[Calculated Location],"*"&amp;$D15&amp;"*")</f>
        <v>#DIV/0!</v>
      </c>
      <c r="N15" s="164" t="e">
        <f ca="1">COUNTIFS(Table2[Level of Review Required],"*"&amp;$AC$2&amp;"*",Table2[Date Notified (Adjusted)],"&gt;="&amp;N$2,Table2[Date Notified (Adjusted)],"&lt;"&amp;O$2,Table2[what is wrong],"*Rev Started before Decision Rev*",Table2[Calculated Location],"*"&amp;$D15&amp;"*")/COUNTIFS(Table2[Level of Review Required],"*"&amp;$AC$2&amp;"*",Table2[Date Notified (Adjusted)],"&gt;="&amp;N$2,Table2[Date Notified (Adjusted)],"&lt;"&amp;O$2,Table2[Calculated Location],"*"&amp;$D15&amp;"*")</f>
        <v>#DIV/0!</v>
      </c>
      <c r="O15" s="164" t="e">
        <f ca="1">COUNTIFS(Table2[Level of Review Required],"*"&amp;$AC$2&amp;"*",Table2[Date Notified (Adjusted)],"&gt;="&amp;O$2,Table2[Date Notified (Adjusted)],"&lt;"&amp;P$2,Table2[what is wrong],"*Rev Started before Decision Rev*",Table2[Calculated Location],"*"&amp;$D15&amp;"*")/COUNTIFS(Table2[Level of Review Required],"*"&amp;$AC$2&amp;"*",Table2[Date Notified (Adjusted)],"&gt;="&amp;O$2,Table2[Date Notified (Adjusted)],"&lt;"&amp;P$2,Table2[Calculated Location],"*"&amp;$D15&amp;"*")</f>
        <v>#DIV/0!</v>
      </c>
      <c r="P15" s="164" t="e">
        <f ca="1">COUNTIFS(Table2[Level of Review Required],"*"&amp;$AC$2&amp;"*",Table2[Date Notified (Adjusted)],"&gt;="&amp;P$2,Table2[Date Notified (Adjusted)],"&lt;"&amp;Q$2,Table2[what is wrong],"*Rev Started before Decision Rev*",Table2[Calculated Location],"*"&amp;$D15&amp;"*")/COUNTIFS(Table2[Level of Review Required],"*"&amp;$AC$2&amp;"*",Table2[Date Notified (Adjusted)],"&gt;="&amp;P$2,Table2[Date Notified (Adjusted)],"&lt;"&amp;Q$2,Table2[Calculated Location],"*"&amp;$D15&amp;"*")</f>
        <v>#DIV/0!</v>
      </c>
      <c r="Q15" s="164" t="e">
        <f ca="1">COUNTIFS(Table2[Level of Review Required],"*"&amp;$AC$2&amp;"*",Table2[Date Notified (Adjusted)],"&gt;="&amp;Q$2,Table2[Date Notified (Adjusted)],"&lt;"&amp;R$2,Table2[what is wrong],"*Rev Started before Decision Rev*",Table2[Calculated Location],"*"&amp;$D15&amp;"*")/COUNTIFS(Table2[Level of Review Required],"*"&amp;$AC$2&amp;"*",Table2[Date Notified (Adjusted)],"&gt;="&amp;Q$2,Table2[Date Notified (Adjusted)],"&lt;"&amp;R$2,Table2[Calculated Location],"*"&amp;$D15&amp;"*")</f>
        <v>#DIV/0!</v>
      </c>
      <c r="R15" s="164" t="e">
        <f ca="1">COUNTIFS(Table2[Level of Review Required],"*"&amp;$AC$2&amp;"*",Table2[Date Notified (Adjusted)],"&gt;="&amp;R$2,Table2[Date Notified (Adjusted)],"&lt;"&amp;S$2,Table2[what is wrong],"*Rev Started before Decision Rev*",Table2[Calculated Location],"*"&amp;$D15&amp;"*")/COUNTIFS(Table2[Level of Review Required],"*"&amp;$AC$2&amp;"*",Table2[Date Notified (Adjusted)],"&gt;="&amp;R$2,Table2[Date Notified (Adjusted)],"&lt;"&amp;S$2,Table2[Calculated Location],"*"&amp;$D15&amp;"*")</f>
        <v>#DIV/0!</v>
      </c>
      <c r="S15" s="164" t="e">
        <f ca="1">COUNTIFS(Table2[Level of Review Required],"*"&amp;$AC$2&amp;"*",Table2[Date Notified (Adjusted)],"&gt;="&amp;S$2,Table2[Date Notified (Adjusted)],"&lt;"&amp;T$2,Table2[what is wrong],"*Rev Started before Decision Rev*",Table2[Calculated Location],"*"&amp;$D15&amp;"*")/COUNTIFS(Table2[Level of Review Required],"*"&amp;$AC$2&amp;"*",Table2[Date Notified (Adjusted)],"&gt;="&amp;S$2,Table2[Date Notified (Adjusted)],"&lt;"&amp;T$2,Table2[Calculated Location],"*"&amp;$D15&amp;"*")</f>
        <v>#DIV/0!</v>
      </c>
      <c r="T15" s="164" t="e">
        <f ca="1">COUNTIFS(Table2[Level of Review Required],"*"&amp;$AC$2&amp;"*",Table2[Date Notified (Adjusted)],"&gt;="&amp;T$2,Table2[Date Notified (Adjusted)],"&lt;"&amp;U$2,Table2[what is wrong],"*Rev Started before Decision Rev*",Table2[Calculated Location],"*"&amp;$D15&amp;"*")/COUNTIFS(Table2[Level of Review Required],"*"&amp;$AC$2&amp;"*",Table2[Date Notified (Adjusted)],"&gt;="&amp;T$2,Table2[Date Notified (Adjusted)],"&lt;"&amp;U$2,Table2[Calculated Location],"*"&amp;$D15&amp;"*")</f>
        <v>#DIV/0!</v>
      </c>
      <c r="U15" s="161"/>
      <c r="V15" s="161"/>
      <c r="W15" s="228">
        <f ca="1">COUNTIFS(Table2[Level of Review Required],"*"&amp;$AC$2&amp;"*",Table2[Date Notified (Adjusted)],"&gt;="&amp;E$2,Table2[Date Notified (Adjusted)],"&lt;"&amp;U$2,Table2[Calculated Location],"*"&amp;$D15&amp;"*",Table2[what is wrong],"*Rev Started before Decision Rev*")</f>
        <v>0</v>
      </c>
      <c r="X15" s="229" t="e">
        <f t="shared" ca="1" si="1"/>
        <v>#DIV/0!</v>
      </c>
      <c r="Y15" s="237">
        <f ca="1">COUNTIFS(Table2[Level of Review Required],"*"&amp;$AC$2&amp;"*",Table2[Date Notified (Adjusted)],"&gt;="&amp;E$2,Table2[Date Notified (Adjusted)],"&lt;"&amp;U$2,Table2[Calculated Location],"*"&amp;$D15&amp;"*")</f>
        <v>0</v>
      </c>
    </row>
    <row r="16" spans="2:29" x14ac:dyDescent="0.25">
      <c r="B16" s="222" t="s">
        <v>109</v>
      </c>
      <c r="C16" s="161"/>
      <c r="D16" s="162" t="s">
        <v>128</v>
      </c>
      <c r="E16" s="163" t="e">
        <f ca="1">COUNTIFS(Table2[Level of Review Required],"*"&amp;$AC$2&amp;"*",Table2[Date Notified (Adjusted)],"&gt;="&amp;E$2,Table2[Date Notified (Adjusted)],"&lt;"&amp;F$2,Table2[what is wrong],"*Rev Started before Decision Rev*",Table2[Calculated Location],"*"&amp;$D16&amp;"*")/COUNTIFS(Table2[Level of Review Required],"*"&amp;$AC$2&amp;"*",Table2[Date Notified (Adjusted)],"&gt;="&amp;E$2,Table2[Date Notified (Adjusted)],"&lt;"&amp;F$2,Table2[Calculated Location],"*"&amp;$D16&amp;"*")</f>
        <v>#DIV/0!</v>
      </c>
      <c r="F16" s="164" t="e">
        <f ca="1">COUNTIFS(Table2[Level of Review Required],"*"&amp;$AC$2&amp;"*",Table2[Date Notified (Adjusted)],"&gt;="&amp;F$2,Table2[Date Notified (Adjusted)],"&lt;"&amp;G$2,Table2[what is wrong],"*Rev Started before Decision Rev*",Table2[Calculated Location],"*"&amp;$D16&amp;"*")/COUNTIFS(Table2[Level of Review Required],"*"&amp;$AC$2&amp;"*",Table2[Date Notified (Adjusted)],"&gt;="&amp;F$2,Table2[Date Notified (Adjusted)],"&lt;"&amp;G$2,Table2[Calculated Location],"*"&amp;$D16&amp;"*")</f>
        <v>#DIV/0!</v>
      </c>
      <c r="G16" s="164" t="e">
        <f ca="1">COUNTIFS(Table2[Level of Review Required],"*"&amp;$AC$2&amp;"*",Table2[Date Notified (Adjusted)],"&gt;="&amp;G$2,Table2[Date Notified (Adjusted)],"&lt;"&amp;H$2,Table2[what is wrong],"*Rev Started before Decision Rev*",Table2[Calculated Location],"*"&amp;$D16&amp;"*")/COUNTIFS(Table2[Level of Review Required],"*"&amp;$AC$2&amp;"*",Table2[Date Notified (Adjusted)],"&gt;="&amp;G$2,Table2[Date Notified (Adjusted)],"&lt;"&amp;H$2,Table2[Calculated Location],"*"&amp;$D16&amp;"*")</f>
        <v>#DIV/0!</v>
      </c>
      <c r="H16" s="164" t="e">
        <f ca="1">COUNTIFS(Table2[Level of Review Required],"*"&amp;$AC$2&amp;"*",Table2[Date Notified (Adjusted)],"&gt;="&amp;H$2,Table2[Date Notified (Adjusted)],"&lt;"&amp;I$2,Table2[what is wrong],"*Rev Started before Decision Rev*",Table2[Calculated Location],"*"&amp;$D16&amp;"*")/COUNTIFS(Table2[Level of Review Required],"*"&amp;$AC$2&amp;"*",Table2[Date Notified (Adjusted)],"&gt;="&amp;H$2,Table2[Date Notified (Adjusted)],"&lt;"&amp;I$2,Table2[Calculated Location],"*"&amp;$D16&amp;"*")</f>
        <v>#DIV/0!</v>
      </c>
      <c r="I16" s="164" t="e">
        <f ca="1">COUNTIFS(Table2[Level of Review Required],"*"&amp;$AC$2&amp;"*",Table2[Date Notified (Adjusted)],"&gt;="&amp;I$2,Table2[Date Notified (Adjusted)],"&lt;"&amp;J$2,Table2[what is wrong],"*Rev Started before Decision Rev*",Table2[Calculated Location],"*"&amp;$D16&amp;"*")/COUNTIFS(Table2[Level of Review Required],"*"&amp;$AC$2&amp;"*",Table2[Date Notified (Adjusted)],"&gt;="&amp;I$2,Table2[Date Notified (Adjusted)],"&lt;"&amp;J$2,Table2[Calculated Location],"*"&amp;$D16&amp;"*")</f>
        <v>#DIV/0!</v>
      </c>
      <c r="J16" s="164" t="e">
        <f ca="1">COUNTIFS(Table2[Level of Review Required],"*"&amp;$AC$2&amp;"*",Table2[Date Notified (Adjusted)],"&gt;="&amp;J$2,Table2[Date Notified (Adjusted)],"&lt;"&amp;K$2,Table2[what is wrong],"*Rev Started before Decision Rev*",Table2[Calculated Location],"*"&amp;$D16&amp;"*")/COUNTIFS(Table2[Level of Review Required],"*"&amp;$AC$2&amp;"*",Table2[Date Notified (Adjusted)],"&gt;="&amp;J$2,Table2[Date Notified (Adjusted)],"&lt;"&amp;K$2,Table2[Calculated Location],"*"&amp;$D16&amp;"*")</f>
        <v>#DIV/0!</v>
      </c>
      <c r="K16" s="164" t="e">
        <f ca="1">COUNTIFS(Table2[Level of Review Required],"*"&amp;$AC$2&amp;"*",Table2[Date Notified (Adjusted)],"&gt;="&amp;K$2,Table2[Date Notified (Adjusted)],"&lt;"&amp;L$2,Table2[what is wrong],"*Rev Started before Decision Rev*",Table2[Calculated Location],"*"&amp;$D16&amp;"*")/COUNTIFS(Table2[Level of Review Required],"*"&amp;$AC$2&amp;"*",Table2[Date Notified (Adjusted)],"&gt;="&amp;K$2,Table2[Date Notified (Adjusted)],"&lt;"&amp;L$2,Table2[Calculated Location],"*"&amp;$D16&amp;"*")</f>
        <v>#DIV/0!</v>
      </c>
      <c r="L16" s="164" t="e">
        <f ca="1">COUNTIFS(Table2[Level of Review Required],"*"&amp;$AC$2&amp;"*",Table2[Date Notified (Adjusted)],"&gt;="&amp;L$2,Table2[Date Notified (Adjusted)],"&lt;"&amp;M$2,Table2[what is wrong],"*Rev Started before Decision Rev*",Table2[Calculated Location],"*"&amp;$D16&amp;"*")/COUNTIFS(Table2[Level of Review Required],"*"&amp;$AC$2&amp;"*",Table2[Date Notified (Adjusted)],"&gt;="&amp;L$2,Table2[Date Notified (Adjusted)],"&lt;"&amp;M$2,Table2[Calculated Location],"*"&amp;$D16&amp;"*")</f>
        <v>#DIV/0!</v>
      </c>
      <c r="M16" s="164" t="e">
        <f ca="1">COUNTIFS(Table2[Level of Review Required],"*"&amp;$AC$2&amp;"*",Table2[Date Notified (Adjusted)],"&gt;="&amp;M$2,Table2[Date Notified (Adjusted)],"&lt;"&amp;N$2,Table2[what is wrong],"*Rev Started before Decision Rev*",Table2[Calculated Location],"*"&amp;$D16&amp;"*")/COUNTIFS(Table2[Level of Review Required],"*"&amp;$AC$2&amp;"*",Table2[Date Notified (Adjusted)],"&gt;="&amp;M$2,Table2[Date Notified (Adjusted)],"&lt;"&amp;N$2,Table2[Calculated Location],"*"&amp;$D16&amp;"*")</f>
        <v>#DIV/0!</v>
      </c>
      <c r="N16" s="164" t="e">
        <f ca="1">COUNTIFS(Table2[Level of Review Required],"*"&amp;$AC$2&amp;"*",Table2[Date Notified (Adjusted)],"&gt;="&amp;N$2,Table2[Date Notified (Adjusted)],"&lt;"&amp;O$2,Table2[what is wrong],"*Rev Started before Decision Rev*",Table2[Calculated Location],"*"&amp;$D16&amp;"*")/COUNTIFS(Table2[Level of Review Required],"*"&amp;$AC$2&amp;"*",Table2[Date Notified (Adjusted)],"&gt;="&amp;N$2,Table2[Date Notified (Adjusted)],"&lt;"&amp;O$2,Table2[Calculated Location],"*"&amp;$D16&amp;"*")</f>
        <v>#DIV/0!</v>
      </c>
      <c r="O16" s="164" t="e">
        <f ca="1">COUNTIFS(Table2[Level of Review Required],"*"&amp;$AC$2&amp;"*",Table2[Date Notified (Adjusted)],"&gt;="&amp;O$2,Table2[Date Notified (Adjusted)],"&lt;"&amp;P$2,Table2[what is wrong],"*Rev Started before Decision Rev*",Table2[Calculated Location],"*"&amp;$D16&amp;"*")/COUNTIFS(Table2[Level of Review Required],"*"&amp;$AC$2&amp;"*",Table2[Date Notified (Adjusted)],"&gt;="&amp;O$2,Table2[Date Notified (Adjusted)],"&lt;"&amp;P$2,Table2[Calculated Location],"*"&amp;$D16&amp;"*")</f>
        <v>#DIV/0!</v>
      </c>
      <c r="P16" s="164" t="e">
        <f ca="1">COUNTIFS(Table2[Level of Review Required],"*"&amp;$AC$2&amp;"*",Table2[Date Notified (Adjusted)],"&gt;="&amp;P$2,Table2[Date Notified (Adjusted)],"&lt;"&amp;Q$2,Table2[what is wrong],"*Rev Started before Decision Rev*",Table2[Calculated Location],"*"&amp;$D16&amp;"*")/COUNTIFS(Table2[Level of Review Required],"*"&amp;$AC$2&amp;"*",Table2[Date Notified (Adjusted)],"&gt;="&amp;P$2,Table2[Date Notified (Adjusted)],"&lt;"&amp;Q$2,Table2[Calculated Location],"*"&amp;$D16&amp;"*")</f>
        <v>#DIV/0!</v>
      </c>
      <c r="Q16" s="164" t="e">
        <f ca="1">COUNTIFS(Table2[Level of Review Required],"*"&amp;$AC$2&amp;"*",Table2[Date Notified (Adjusted)],"&gt;="&amp;Q$2,Table2[Date Notified (Adjusted)],"&lt;"&amp;R$2,Table2[what is wrong],"*Rev Started before Decision Rev*",Table2[Calculated Location],"*"&amp;$D16&amp;"*")/COUNTIFS(Table2[Level of Review Required],"*"&amp;$AC$2&amp;"*",Table2[Date Notified (Adjusted)],"&gt;="&amp;Q$2,Table2[Date Notified (Adjusted)],"&lt;"&amp;R$2,Table2[Calculated Location],"*"&amp;$D16&amp;"*")</f>
        <v>#DIV/0!</v>
      </c>
      <c r="R16" s="164" t="e">
        <f ca="1">COUNTIFS(Table2[Level of Review Required],"*"&amp;$AC$2&amp;"*",Table2[Date Notified (Adjusted)],"&gt;="&amp;R$2,Table2[Date Notified (Adjusted)],"&lt;"&amp;S$2,Table2[what is wrong],"*Rev Started before Decision Rev*",Table2[Calculated Location],"*"&amp;$D16&amp;"*")/COUNTIFS(Table2[Level of Review Required],"*"&amp;$AC$2&amp;"*",Table2[Date Notified (Adjusted)],"&gt;="&amp;R$2,Table2[Date Notified (Adjusted)],"&lt;"&amp;S$2,Table2[Calculated Location],"*"&amp;$D16&amp;"*")</f>
        <v>#DIV/0!</v>
      </c>
      <c r="S16" s="164" t="e">
        <f ca="1">COUNTIFS(Table2[Level of Review Required],"*"&amp;$AC$2&amp;"*",Table2[Date Notified (Adjusted)],"&gt;="&amp;S$2,Table2[Date Notified (Adjusted)],"&lt;"&amp;T$2,Table2[what is wrong],"*Rev Started before Decision Rev*",Table2[Calculated Location],"*"&amp;$D16&amp;"*")/COUNTIFS(Table2[Level of Review Required],"*"&amp;$AC$2&amp;"*",Table2[Date Notified (Adjusted)],"&gt;="&amp;S$2,Table2[Date Notified (Adjusted)],"&lt;"&amp;T$2,Table2[Calculated Location],"*"&amp;$D16&amp;"*")</f>
        <v>#DIV/0!</v>
      </c>
      <c r="T16" s="164" t="e">
        <f ca="1">COUNTIFS(Table2[Level of Review Required],"*"&amp;$AC$2&amp;"*",Table2[Date Notified (Adjusted)],"&gt;="&amp;T$2,Table2[Date Notified (Adjusted)],"&lt;"&amp;U$2,Table2[what is wrong],"*Rev Started before Decision Rev*",Table2[Calculated Location],"*"&amp;$D16&amp;"*")/COUNTIFS(Table2[Level of Review Required],"*"&amp;$AC$2&amp;"*",Table2[Date Notified (Adjusted)],"&gt;="&amp;T$2,Table2[Date Notified (Adjusted)],"&lt;"&amp;U$2,Table2[Calculated Location],"*"&amp;$D16&amp;"*")</f>
        <v>#DIV/0!</v>
      </c>
      <c r="U16" s="161"/>
      <c r="V16" s="161"/>
      <c r="W16" s="228">
        <f ca="1">COUNTIFS(Table2[Level of Review Required],"*"&amp;$AC$2&amp;"*",Table2[Date Notified (Adjusted)],"&gt;="&amp;E$2,Table2[Date Notified (Adjusted)],"&lt;"&amp;U$2,Table2[Calculated Location],"*"&amp;$D16&amp;"*",Table2[what is wrong],"*Rev Started before Decision Rev*")</f>
        <v>0</v>
      </c>
      <c r="X16" s="229" t="e">
        <f t="shared" ca="1" si="1"/>
        <v>#DIV/0!</v>
      </c>
      <c r="Y16" s="237">
        <f ca="1">COUNTIFS(Table2[Level of Review Required],"*"&amp;$AC$2&amp;"*",Table2[Date Notified (Adjusted)],"&gt;="&amp;E$2,Table2[Date Notified (Adjusted)],"&lt;"&amp;U$2,Table2[Calculated Location],"*"&amp;$D16&amp;"*")</f>
        <v>0</v>
      </c>
    </row>
    <row r="17" spans="2:26" x14ac:dyDescent="0.25">
      <c r="B17" s="222" t="s">
        <v>110</v>
      </c>
      <c r="C17" s="161"/>
      <c r="D17" s="162" t="s">
        <v>129</v>
      </c>
      <c r="E17" s="163" t="e">
        <f ca="1">COUNTIFS(Table2[Level of Review Required],"*"&amp;$AC$2&amp;"*",Table2[Date Notified (Adjusted)],"&gt;="&amp;E$2,Table2[Date Notified (Adjusted)],"&lt;"&amp;F$2,Table2[what is wrong],"*Rev Started before Decision Rev*",Table2[Calculated Location],"*"&amp;$D17&amp;"*")/COUNTIFS(Table2[Level of Review Required],"*"&amp;$AC$2&amp;"*",Table2[Date Notified (Adjusted)],"&gt;="&amp;E$2,Table2[Date Notified (Adjusted)],"&lt;"&amp;F$2,Table2[Calculated Location],"*"&amp;$D17&amp;"*")</f>
        <v>#DIV/0!</v>
      </c>
      <c r="F17" s="164" t="e">
        <f ca="1">COUNTIFS(Table2[Level of Review Required],"*"&amp;$AC$2&amp;"*",Table2[Date Notified (Adjusted)],"&gt;="&amp;F$2,Table2[Date Notified (Adjusted)],"&lt;"&amp;G$2,Table2[what is wrong],"*Rev Started before Decision Rev*",Table2[Calculated Location],"*"&amp;$D17&amp;"*")/COUNTIFS(Table2[Level of Review Required],"*"&amp;$AC$2&amp;"*",Table2[Date Notified (Adjusted)],"&gt;="&amp;F$2,Table2[Date Notified (Adjusted)],"&lt;"&amp;G$2,Table2[Calculated Location],"*"&amp;$D17&amp;"*")</f>
        <v>#DIV/0!</v>
      </c>
      <c r="G17" s="164" t="e">
        <f ca="1">COUNTIFS(Table2[Level of Review Required],"*"&amp;$AC$2&amp;"*",Table2[Date Notified (Adjusted)],"&gt;="&amp;G$2,Table2[Date Notified (Adjusted)],"&lt;"&amp;H$2,Table2[what is wrong],"*Rev Started before Decision Rev*",Table2[Calculated Location],"*"&amp;$D17&amp;"*")/COUNTIFS(Table2[Level of Review Required],"*"&amp;$AC$2&amp;"*",Table2[Date Notified (Adjusted)],"&gt;="&amp;G$2,Table2[Date Notified (Adjusted)],"&lt;"&amp;H$2,Table2[Calculated Location],"*"&amp;$D17&amp;"*")</f>
        <v>#DIV/0!</v>
      </c>
      <c r="H17" s="164" t="e">
        <f ca="1">COUNTIFS(Table2[Level of Review Required],"*"&amp;$AC$2&amp;"*",Table2[Date Notified (Adjusted)],"&gt;="&amp;H$2,Table2[Date Notified (Adjusted)],"&lt;"&amp;I$2,Table2[what is wrong],"*Rev Started before Decision Rev*",Table2[Calculated Location],"*"&amp;$D17&amp;"*")/COUNTIFS(Table2[Level of Review Required],"*"&amp;$AC$2&amp;"*",Table2[Date Notified (Adjusted)],"&gt;="&amp;H$2,Table2[Date Notified (Adjusted)],"&lt;"&amp;I$2,Table2[Calculated Location],"*"&amp;$D17&amp;"*")</f>
        <v>#DIV/0!</v>
      </c>
      <c r="I17" s="164" t="e">
        <f ca="1">COUNTIFS(Table2[Level of Review Required],"*"&amp;$AC$2&amp;"*",Table2[Date Notified (Adjusted)],"&gt;="&amp;I$2,Table2[Date Notified (Adjusted)],"&lt;"&amp;J$2,Table2[what is wrong],"*Rev Started before Decision Rev*",Table2[Calculated Location],"*"&amp;$D17&amp;"*")/COUNTIFS(Table2[Level of Review Required],"*"&amp;$AC$2&amp;"*",Table2[Date Notified (Adjusted)],"&gt;="&amp;I$2,Table2[Date Notified (Adjusted)],"&lt;"&amp;J$2,Table2[Calculated Location],"*"&amp;$D17&amp;"*")</f>
        <v>#DIV/0!</v>
      </c>
      <c r="J17" s="164" t="e">
        <f ca="1">COUNTIFS(Table2[Level of Review Required],"*"&amp;$AC$2&amp;"*",Table2[Date Notified (Adjusted)],"&gt;="&amp;J$2,Table2[Date Notified (Adjusted)],"&lt;"&amp;K$2,Table2[what is wrong],"*Rev Started before Decision Rev*",Table2[Calculated Location],"*"&amp;$D17&amp;"*")/COUNTIFS(Table2[Level of Review Required],"*"&amp;$AC$2&amp;"*",Table2[Date Notified (Adjusted)],"&gt;="&amp;J$2,Table2[Date Notified (Adjusted)],"&lt;"&amp;K$2,Table2[Calculated Location],"*"&amp;$D17&amp;"*")</f>
        <v>#DIV/0!</v>
      </c>
      <c r="K17" s="164" t="e">
        <f ca="1">COUNTIFS(Table2[Level of Review Required],"*"&amp;$AC$2&amp;"*",Table2[Date Notified (Adjusted)],"&gt;="&amp;K$2,Table2[Date Notified (Adjusted)],"&lt;"&amp;L$2,Table2[what is wrong],"*Rev Started before Decision Rev*",Table2[Calculated Location],"*"&amp;$D17&amp;"*")/COUNTIFS(Table2[Level of Review Required],"*"&amp;$AC$2&amp;"*",Table2[Date Notified (Adjusted)],"&gt;="&amp;K$2,Table2[Date Notified (Adjusted)],"&lt;"&amp;L$2,Table2[Calculated Location],"*"&amp;$D17&amp;"*")</f>
        <v>#DIV/0!</v>
      </c>
      <c r="L17" s="164" t="e">
        <f ca="1">COUNTIFS(Table2[Level of Review Required],"*"&amp;$AC$2&amp;"*",Table2[Date Notified (Adjusted)],"&gt;="&amp;L$2,Table2[Date Notified (Adjusted)],"&lt;"&amp;M$2,Table2[what is wrong],"*Rev Started before Decision Rev*",Table2[Calculated Location],"*"&amp;$D17&amp;"*")/COUNTIFS(Table2[Level of Review Required],"*"&amp;$AC$2&amp;"*",Table2[Date Notified (Adjusted)],"&gt;="&amp;L$2,Table2[Date Notified (Adjusted)],"&lt;"&amp;M$2,Table2[Calculated Location],"*"&amp;$D17&amp;"*")</f>
        <v>#DIV/0!</v>
      </c>
      <c r="M17" s="164" t="e">
        <f ca="1">COUNTIFS(Table2[Level of Review Required],"*"&amp;$AC$2&amp;"*",Table2[Date Notified (Adjusted)],"&gt;="&amp;M$2,Table2[Date Notified (Adjusted)],"&lt;"&amp;N$2,Table2[what is wrong],"*Rev Started before Decision Rev*",Table2[Calculated Location],"*"&amp;$D17&amp;"*")/COUNTIFS(Table2[Level of Review Required],"*"&amp;$AC$2&amp;"*",Table2[Date Notified (Adjusted)],"&gt;="&amp;M$2,Table2[Date Notified (Adjusted)],"&lt;"&amp;N$2,Table2[Calculated Location],"*"&amp;$D17&amp;"*")</f>
        <v>#DIV/0!</v>
      </c>
      <c r="N17" s="164" t="e">
        <f ca="1">COUNTIFS(Table2[Level of Review Required],"*"&amp;$AC$2&amp;"*",Table2[Date Notified (Adjusted)],"&gt;="&amp;N$2,Table2[Date Notified (Adjusted)],"&lt;"&amp;O$2,Table2[what is wrong],"*Rev Started before Decision Rev*",Table2[Calculated Location],"*"&amp;$D17&amp;"*")/COUNTIFS(Table2[Level of Review Required],"*"&amp;$AC$2&amp;"*",Table2[Date Notified (Adjusted)],"&gt;="&amp;N$2,Table2[Date Notified (Adjusted)],"&lt;"&amp;O$2,Table2[Calculated Location],"*"&amp;$D17&amp;"*")</f>
        <v>#DIV/0!</v>
      </c>
      <c r="O17" s="164" t="e">
        <f ca="1">COUNTIFS(Table2[Level of Review Required],"*"&amp;$AC$2&amp;"*",Table2[Date Notified (Adjusted)],"&gt;="&amp;O$2,Table2[Date Notified (Adjusted)],"&lt;"&amp;P$2,Table2[what is wrong],"*Rev Started before Decision Rev*",Table2[Calculated Location],"*"&amp;$D17&amp;"*")/COUNTIFS(Table2[Level of Review Required],"*"&amp;$AC$2&amp;"*",Table2[Date Notified (Adjusted)],"&gt;="&amp;O$2,Table2[Date Notified (Adjusted)],"&lt;"&amp;P$2,Table2[Calculated Location],"*"&amp;$D17&amp;"*")</f>
        <v>#DIV/0!</v>
      </c>
      <c r="P17" s="164" t="e">
        <f ca="1">COUNTIFS(Table2[Level of Review Required],"*"&amp;$AC$2&amp;"*",Table2[Date Notified (Adjusted)],"&gt;="&amp;P$2,Table2[Date Notified (Adjusted)],"&lt;"&amp;Q$2,Table2[what is wrong],"*Rev Started before Decision Rev*",Table2[Calculated Location],"*"&amp;$D17&amp;"*")/COUNTIFS(Table2[Level of Review Required],"*"&amp;$AC$2&amp;"*",Table2[Date Notified (Adjusted)],"&gt;="&amp;P$2,Table2[Date Notified (Adjusted)],"&lt;"&amp;Q$2,Table2[Calculated Location],"*"&amp;$D17&amp;"*")</f>
        <v>#DIV/0!</v>
      </c>
      <c r="Q17" s="164" t="e">
        <f ca="1">COUNTIFS(Table2[Level of Review Required],"*"&amp;$AC$2&amp;"*",Table2[Date Notified (Adjusted)],"&gt;="&amp;Q$2,Table2[Date Notified (Adjusted)],"&lt;"&amp;R$2,Table2[what is wrong],"*Rev Started before Decision Rev*",Table2[Calculated Location],"*"&amp;$D17&amp;"*")/COUNTIFS(Table2[Level of Review Required],"*"&amp;$AC$2&amp;"*",Table2[Date Notified (Adjusted)],"&gt;="&amp;Q$2,Table2[Date Notified (Adjusted)],"&lt;"&amp;R$2,Table2[Calculated Location],"*"&amp;$D17&amp;"*")</f>
        <v>#DIV/0!</v>
      </c>
      <c r="R17" s="164" t="e">
        <f ca="1">COUNTIFS(Table2[Level of Review Required],"*"&amp;$AC$2&amp;"*",Table2[Date Notified (Adjusted)],"&gt;="&amp;R$2,Table2[Date Notified (Adjusted)],"&lt;"&amp;S$2,Table2[what is wrong],"*Rev Started before Decision Rev*",Table2[Calculated Location],"*"&amp;$D17&amp;"*")/COUNTIFS(Table2[Level of Review Required],"*"&amp;$AC$2&amp;"*",Table2[Date Notified (Adjusted)],"&gt;="&amp;R$2,Table2[Date Notified (Adjusted)],"&lt;"&amp;S$2,Table2[Calculated Location],"*"&amp;$D17&amp;"*")</f>
        <v>#DIV/0!</v>
      </c>
      <c r="S17" s="164" t="e">
        <f ca="1">COUNTIFS(Table2[Level of Review Required],"*"&amp;$AC$2&amp;"*",Table2[Date Notified (Adjusted)],"&gt;="&amp;S$2,Table2[Date Notified (Adjusted)],"&lt;"&amp;T$2,Table2[what is wrong],"*Rev Started before Decision Rev*",Table2[Calculated Location],"*"&amp;$D17&amp;"*")/COUNTIFS(Table2[Level of Review Required],"*"&amp;$AC$2&amp;"*",Table2[Date Notified (Adjusted)],"&gt;="&amp;S$2,Table2[Date Notified (Adjusted)],"&lt;"&amp;T$2,Table2[Calculated Location],"*"&amp;$D17&amp;"*")</f>
        <v>#DIV/0!</v>
      </c>
      <c r="T17" s="164" t="e">
        <f ca="1">COUNTIFS(Table2[Level of Review Required],"*"&amp;$AC$2&amp;"*",Table2[Date Notified (Adjusted)],"&gt;="&amp;T$2,Table2[Date Notified (Adjusted)],"&lt;"&amp;U$2,Table2[what is wrong],"*Rev Started before Decision Rev*",Table2[Calculated Location],"*"&amp;$D17&amp;"*")/COUNTIFS(Table2[Level of Review Required],"*"&amp;$AC$2&amp;"*",Table2[Date Notified (Adjusted)],"&gt;="&amp;T$2,Table2[Date Notified (Adjusted)],"&lt;"&amp;U$2,Table2[Calculated Location],"*"&amp;$D17&amp;"*")</f>
        <v>#DIV/0!</v>
      </c>
      <c r="U17" s="161"/>
      <c r="V17" s="161"/>
      <c r="W17" s="228">
        <f ca="1">COUNTIFS(Table2[Level of Review Required],"*"&amp;$AC$2&amp;"*",Table2[Date Notified (Adjusted)],"&gt;="&amp;E$2,Table2[Date Notified (Adjusted)],"&lt;"&amp;U$2,Table2[Calculated Location],"*"&amp;$D17&amp;"*",Table2[what is wrong],"*Rev Started before Decision Rev*")</f>
        <v>0</v>
      </c>
      <c r="X17" s="229" t="e">
        <f t="shared" ca="1" si="1"/>
        <v>#DIV/0!</v>
      </c>
      <c r="Y17" s="237">
        <f ca="1">COUNTIFS(Table2[Level of Review Required],"*"&amp;$AC$2&amp;"*",Table2[Date Notified (Adjusted)],"&gt;="&amp;E$2,Table2[Date Notified (Adjusted)],"&lt;"&amp;U$2,Table2[Calculated Location],"*"&amp;$D17&amp;"*")</f>
        <v>0</v>
      </c>
    </row>
    <row r="18" spans="2:26" x14ac:dyDescent="0.25">
      <c r="B18" s="222" t="s">
        <v>111</v>
      </c>
      <c r="C18" s="161"/>
      <c r="D18" s="162" t="s">
        <v>130</v>
      </c>
      <c r="E18" s="163" t="e">
        <f ca="1">COUNTIFS(Table2[Level of Review Required],"*"&amp;$AC$2&amp;"*",Table2[Date Notified (Adjusted)],"&gt;="&amp;E$2,Table2[Date Notified (Adjusted)],"&lt;"&amp;F$2,Table2[what is wrong],"*Rev Started before Decision Rev*",Table2[Calculated Location],"*"&amp;$D18&amp;"*")/COUNTIFS(Table2[Level of Review Required],"*"&amp;$AC$2&amp;"*",Table2[Date Notified (Adjusted)],"&gt;="&amp;E$2,Table2[Date Notified (Adjusted)],"&lt;"&amp;F$2,Table2[Calculated Location],"*"&amp;$D18&amp;"*")</f>
        <v>#DIV/0!</v>
      </c>
      <c r="F18" s="164" t="e">
        <f ca="1">COUNTIFS(Table2[Level of Review Required],"*"&amp;$AC$2&amp;"*",Table2[Date Notified (Adjusted)],"&gt;="&amp;F$2,Table2[Date Notified (Adjusted)],"&lt;"&amp;G$2,Table2[what is wrong],"*Rev Started before Decision Rev*",Table2[Calculated Location],"*"&amp;$D18&amp;"*")/COUNTIFS(Table2[Level of Review Required],"*"&amp;$AC$2&amp;"*",Table2[Date Notified (Adjusted)],"&gt;="&amp;F$2,Table2[Date Notified (Adjusted)],"&lt;"&amp;G$2,Table2[Calculated Location],"*"&amp;$D18&amp;"*")</f>
        <v>#DIV/0!</v>
      </c>
      <c r="G18" s="164" t="e">
        <f ca="1">COUNTIFS(Table2[Level of Review Required],"*"&amp;$AC$2&amp;"*",Table2[Date Notified (Adjusted)],"&gt;="&amp;G$2,Table2[Date Notified (Adjusted)],"&lt;"&amp;H$2,Table2[what is wrong],"*Rev Started before Decision Rev*",Table2[Calculated Location],"*"&amp;$D18&amp;"*")/COUNTIFS(Table2[Level of Review Required],"*"&amp;$AC$2&amp;"*",Table2[Date Notified (Adjusted)],"&gt;="&amp;G$2,Table2[Date Notified (Adjusted)],"&lt;"&amp;H$2,Table2[Calculated Location],"*"&amp;$D18&amp;"*")</f>
        <v>#DIV/0!</v>
      </c>
      <c r="H18" s="164" t="e">
        <f ca="1">COUNTIFS(Table2[Level of Review Required],"*"&amp;$AC$2&amp;"*",Table2[Date Notified (Adjusted)],"&gt;="&amp;H$2,Table2[Date Notified (Adjusted)],"&lt;"&amp;I$2,Table2[what is wrong],"*Rev Started before Decision Rev*",Table2[Calculated Location],"*"&amp;$D18&amp;"*")/COUNTIFS(Table2[Level of Review Required],"*"&amp;$AC$2&amp;"*",Table2[Date Notified (Adjusted)],"&gt;="&amp;H$2,Table2[Date Notified (Adjusted)],"&lt;"&amp;I$2,Table2[Calculated Location],"*"&amp;$D18&amp;"*")</f>
        <v>#DIV/0!</v>
      </c>
      <c r="I18" s="164" t="e">
        <f ca="1">COUNTIFS(Table2[Level of Review Required],"*"&amp;$AC$2&amp;"*",Table2[Date Notified (Adjusted)],"&gt;="&amp;I$2,Table2[Date Notified (Adjusted)],"&lt;"&amp;J$2,Table2[what is wrong],"*Rev Started before Decision Rev*",Table2[Calculated Location],"*"&amp;$D18&amp;"*")/COUNTIFS(Table2[Level of Review Required],"*"&amp;$AC$2&amp;"*",Table2[Date Notified (Adjusted)],"&gt;="&amp;I$2,Table2[Date Notified (Adjusted)],"&lt;"&amp;J$2,Table2[Calculated Location],"*"&amp;$D18&amp;"*")</f>
        <v>#DIV/0!</v>
      </c>
      <c r="J18" s="164" t="e">
        <f ca="1">COUNTIFS(Table2[Level of Review Required],"*"&amp;$AC$2&amp;"*",Table2[Date Notified (Adjusted)],"&gt;="&amp;J$2,Table2[Date Notified (Adjusted)],"&lt;"&amp;K$2,Table2[what is wrong],"*Rev Started before Decision Rev*",Table2[Calculated Location],"*"&amp;$D18&amp;"*")/COUNTIFS(Table2[Level of Review Required],"*"&amp;$AC$2&amp;"*",Table2[Date Notified (Adjusted)],"&gt;="&amp;J$2,Table2[Date Notified (Adjusted)],"&lt;"&amp;K$2,Table2[Calculated Location],"*"&amp;$D18&amp;"*")</f>
        <v>#DIV/0!</v>
      </c>
      <c r="K18" s="164" t="e">
        <f ca="1">COUNTIFS(Table2[Level of Review Required],"*"&amp;$AC$2&amp;"*",Table2[Date Notified (Adjusted)],"&gt;="&amp;K$2,Table2[Date Notified (Adjusted)],"&lt;"&amp;L$2,Table2[what is wrong],"*Rev Started before Decision Rev*",Table2[Calculated Location],"*"&amp;$D18&amp;"*")/COUNTIFS(Table2[Level of Review Required],"*"&amp;$AC$2&amp;"*",Table2[Date Notified (Adjusted)],"&gt;="&amp;K$2,Table2[Date Notified (Adjusted)],"&lt;"&amp;L$2,Table2[Calculated Location],"*"&amp;$D18&amp;"*")</f>
        <v>#DIV/0!</v>
      </c>
      <c r="L18" s="164" t="e">
        <f ca="1">COUNTIFS(Table2[Level of Review Required],"*"&amp;$AC$2&amp;"*",Table2[Date Notified (Adjusted)],"&gt;="&amp;L$2,Table2[Date Notified (Adjusted)],"&lt;"&amp;M$2,Table2[what is wrong],"*Rev Started before Decision Rev*",Table2[Calculated Location],"*"&amp;$D18&amp;"*")/COUNTIFS(Table2[Level of Review Required],"*"&amp;$AC$2&amp;"*",Table2[Date Notified (Adjusted)],"&gt;="&amp;L$2,Table2[Date Notified (Adjusted)],"&lt;"&amp;M$2,Table2[Calculated Location],"*"&amp;$D18&amp;"*")</f>
        <v>#DIV/0!</v>
      </c>
      <c r="M18" s="164" t="e">
        <f ca="1">COUNTIFS(Table2[Level of Review Required],"*"&amp;$AC$2&amp;"*",Table2[Date Notified (Adjusted)],"&gt;="&amp;M$2,Table2[Date Notified (Adjusted)],"&lt;"&amp;N$2,Table2[what is wrong],"*Rev Started before Decision Rev*",Table2[Calculated Location],"*"&amp;$D18&amp;"*")/COUNTIFS(Table2[Level of Review Required],"*"&amp;$AC$2&amp;"*",Table2[Date Notified (Adjusted)],"&gt;="&amp;M$2,Table2[Date Notified (Adjusted)],"&lt;"&amp;N$2,Table2[Calculated Location],"*"&amp;$D18&amp;"*")</f>
        <v>#DIV/0!</v>
      </c>
      <c r="N18" s="164" t="e">
        <f ca="1">COUNTIFS(Table2[Level of Review Required],"*"&amp;$AC$2&amp;"*",Table2[Date Notified (Adjusted)],"&gt;="&amp;N$2,Table2[Date Notified (Adjusted)],"&lt;"&amp;O$2,Table2[what is wrong],"*Rev Started before Decision Rev*",Table2[Calculated Location],"*"&amp;$D18&amp;"*")/COUNTIFS(Table2[Level of Review Required],"*"&amp;$AC$2&amp;"*",Table2[Date Notified (Adjusted)],"&gt;="&amp;N$2,Table2[Date Notified (Adjusted)],"&lt;"&amp;O$2,Table2[Calculated Location],"*"&amp;$D18&amp;"*")</f>
        <v>#DIV/0!</v>
      </c>
      <c r="O18" s="164" t="e">
        <f ca="1">COUNTIFS(Table2[Level of Review Required],"*"&amp;$AC$2&amp;"*",Table2[Date Notified (Adjusted)],"&gt;="&amp;O$2,Table2[Date Notified (Adjusted)],"&lt;"&amp;P$2,Table2[what is wrong],"*Rev Started before Decision Rev*",Table2[Calculated Location],"*"&amp;$D18&amp;"*")/COUNTIFS(Table2[Level of Review Required],"*"&amp;$AC$2&amp;"*",Table2[Date Notified (Adjusted)],"&gt;="&amp;O$2,Table2[Date Notified (Adjusted)],"&lt;"&amp;P$2,Table2[Calculated Location],"*"&amp;$D18&amp;"*")</f>
        <v>#DIV/0!</v>
      </c>
      <c r="P18" s="164" t="e">
        <f ca="1">COUNTIFS(Table2[Level of Review Required],"*"&amp;$AC$2&amp;"*",Table2[Date Notified (Adjusted)],"&gt;="&amp;P$2,Table2[Date Notified (Adjusted)],"&lt;"&amp;Q$2,Table2[what is wrong],"*Rev Started before Decision Rev*",Table2[Calculated Location],"*"&amp;$D18&amp;"*")/COUNTIFS(Table2[Level of Review Required],"*"&amp;$AC$2&amp;"*",Table2[Date Notified (Adjusted)],"&gt;="&amp;P$2,Table2[Date Notified (Adjusted)],"&lt;"&amp;Q$2,Table2[Calculated Location],"*"&amp;$D18&amp;"*")</f>
        <v>#DIV/0!</v>
      </c>
      <c r="Q18" s="164" t="e">
        <f ca="1">COUNTIFS(Table2[Level of Review Required],"*"&amp;$AC$2&amp;"*",Table2[Date Notified (Adjusted)],"&gt;="&amp;Q$2,Table2[Date Notified (Adjusted)],"&lt;"&amp;R$2,Table2[what is wrong],"*Rev Started before Decision Rev*",Table2[Calculated Location],"*"&amp;$D18&amp;"*")/COUNTIFS(Table2[Level of Review Required],"*"&amp;$AC$2&amp;"*",Table2[Date Notified (Adjusted)],"&gt;="&amp;Q$2,Table2[Date Notified (Adjusted)],"&lt;"&amp;R$2,Table2[Calculated Location],"*"&amp;$D18&amp;"*")</f>
        <v>#DIV/0!</v>
      </c>
      <c r="R18" s="164" t="e">
        <f ca="1">COUNTIFS(Table2[Level of Review Required],"*"&amp;$AC$2&amp;"*",Table2[Date Notified (Adjusted)],"&gt;="&amp;R$2,Table2[Date Notified (Adjusted)],"&lt;"&amp;S$2,Table2[what is wrong],"*Rev Started before Decision Rev*",Table2[Calculated Location],"*"&amp;$D18&amp;"*")/COUNTIFS(Table2[Level of Review Required],"*"&amp;$AC$2&amp;"*",Table2[Date Notified (Adjusted)],"&gt;="&amp;R$2,Table2[Date Notified (Adjusted)],"&lt;"&amp;S$2,Table2[Calculated Location],"*"&amp;$D18&amp;"*")</f>
        <v>#DIV/0!</v>
      </c>
      <c r="S18" s="164" t="e">
        <f ca="1">COUNTIFS(Table2[Level of Review Required],"*"&amp;$AC$2&amp;"*",Table2[Date Notified (Adjusted)],"&gt;="&amp;S$2,Table2[Date Notified (Adjusted)],"&lt;"&amp;T$2,Table2[what is wrong],"*Rev Started before Decision Rev*",Table2[Calculated Location],"*"&amp;$D18&amp;"*")/COUNTIFS(Table2[Level of Review Required],"*"&amp;$AC$2&amp;"*",Table2[Date Notified (Adjusted)],"&gt;="&amp;S$2,Table2[Date Notified (Adjusted)],"&lt;"&amp;T$2,Table2[Calculated Location],"*"&amp;$D18&amp;"*")</f>
        <v>#DIV/0!</v>
      </c>
      <c r="T18" s="164" t="e">
        <f ca="1">COUNTIFS(Table2[Level of Review Required],"*"&amp;$AC$2&amp;"*",Table2[Date Notified (Adjusted)],"&gt;="&amp;T$2,Table2[Date Notified (Adjusted)],"&lt;"&amp;U$2,Table2[what is wrong],"*Rev Started before Decision Rev*",Table2[Calculated Location],"*"&amp;$D18&amp;"*")/COUNTIFS(Table2[Level of Review Required],"*"&amp;$AC$2&amp;"*",Table2[Date Notified (Adjusted)],"&gt;="&amp;T$2,Table2[Date Notified (Adjusted)],"&lt;"&amp;U$2,Table2[Calculated Location],"*"&amp;$D18&amp;"*")</f>
        <v>#DIV/0!</v>
      </c>
      <c r="U18" s="161"/>
      <c r="V18" s="161"/>
      <c r="W18" s="228">
        <f ca="1">COUNTIFS(Table2[Level of Review Required],"*"&amp;$AC$2&amp;"*",Table2[Date Notified (Adjusted)],"&gt;="&amp;E$2,Table2[Date Notified (Adjusted)],"&lt;"&amp;U$2,Table2[Calculated Location],"*"&amp;$D18&amp;"*",Table2[what is wrong],"*Rev Started before Decision Rev*")</f>
        <v>0</v>
      </c>
      <c r="X18" s="229" t="e">
        <f t="shared" ca="1" si="1"/>
        <v>#DIV/0!</v>
      </c>
      <c r="Y18" s="237">
        <f ca="1">COUNTIFS(Table2[Level of Review Required],"*"&amp;$AC$2&amp;"*",Table2[Date Notified (Adjusted)],"&gt;="&amp;E$2,Table2[Date Notified (Adjusted)],"&lt;"&amp;U$2,Table2[Calculated Location],"*"&amp;$D18&amp;"*")</f>
        <v>0</v>
      </c>
    </row>
    <row r="19" spans="2:26" x14ac:dyDescent="0.25">
      <c r="B19" s="222" t="s">
        <v>112</v>
      </c>
      <c r="C19" s="161"/>
      <c r="D19" s="162" t="s">
        <v>131</v>
      </c>
      <c r="E19" s="163" t="e">
        <f ca="1">COUNTIFS(Table2[Level of Review Required],"*"&amp;$AC$2&amp;"*",Table2[Date Notified (Adjusted)],"&gt;="&amp;E$2,Table2[Date Notified (Adjusted)],"&lt;"&amp;F$2,Table2[what is wrong],"*Rev Started before Decision Rev*",Table2[Calculated Location],"*"&amp;$D19&amp;"*")/COUNTIFS(Table2[Level of Review Required],"*"&amp;$AC$2&amp;"*",Table2[Date Notified (Adjusted)],"&gt;="&amp;E$2,Table2[Date Notified (Adjusted)],"&lt;"&amp;F$2,Table2[Calculated Location],"*"&amp;$D19&amp;"*")</f>
        <v>#DIV/0!</v>
      </c>
      <c r="F19" s="164" t="e">
        <f ca="1">COUNTIFS(Table2[Level of Review Required],"*"&amp;$AC$2&amp;"*",Table2[Date Notified (Adjusted)],"&gt;="&amp;F$2,Table2[Date Notified (Adjusted)],"&lt;"&amp;G$2,Table2[what is wrong],"*Rev Started before Decision Rev*",Table2[Calculated Location],"*"&amp;$D19&amp;"*")/COUNTIFS(Table2[Level of Review Required],"*"&amp;$AC$2&amp;"*",Table2[Date Notified (Adjusted)],"&gt;="&amp;F$2,Table2[Date Notified (Adjusted)],"&lt;"&amp;G$2,Table2[Calculated Location],"*"&amp;$D19&amp;"*")</f>
        <v>#DIV/0!</v>
      </c>
      <c r="G19" s="164" t="e">
        <f ca="1">COUNTIFS(Table2[Level of Review Required],"*"&amp;$AC$2&amp;"*",Table2[Date Notified (Adjusted)],"&gt;="&amp;G$2,Table2[Date Notified (Adjusted)],"&lt;"&amp;H$2,Table2[what is wrong],"*Rev Started before Decision Rev*",Table2[Calculated Location],"*"&amp;$D19&amp;"*")/COUNTIFS(Table2[Level of Review Required],"*"&amp;$AC$2&amp;"*",Table2[Date Notified (Adjusted)],"&gt;="&amp;G$2,Table2[Date Notified (Adjusted)],"&lt;"&amp;H$2,Table2[Calculated Location],"*"&amp;$D19&amp;"*")</f>
        <v>#DIV/0!</v>
      </c>
      <c r="H19" s="164" t="e">
        <f ca="1">COUNTIFS(Table2[Level of Review Required],"*"&amp;$AC$2&amp;"*",Table2[Date Notified (Adjusted)],"&gt;="&amp;H$2,Table2[Date Notified (Adjusted)],"&lt;"&amp;I$2,Table2[what is wrong],"*Rev Started before Decision Rev*",Table2[Calculated Location],"*"&amp;$D19&amp;"*")/COUNTIFS(Table2[Level of Review Required],"*"&amp;$AC$2&amp;"*",Table2[Date Notified (Adjusted)],"&gt;="&amp;H$2,Table2[Date Notified (Adjusted)],"&lt;"&amp;I$2,Table2[Calculated Location],"*"&amp;$D19&amp;"*")</f>
        <v>#DIV/0!</v>
      </c>
      <c r="I19" s="164" t="e">
        <f ca="1">COUNTIFS(Table2[Level of Review Required],"*"&amp;$AC$2&amp;"*",Table2[Date Notified (Adjusted)],"&gt;="&amp;I$2,Table2[Date Notified (Adjusted)],"&lt;"&amp;J$2,Table2[what is wrong],"*Rev Started before Decision Rev*",Table2[Calculated Location],"*"&amp;$D19&amp;"*")/COUNTIFS(Table2[Level of Review Required],"*"&amp;$AC$2&amp;"*",Table2[Date Notified (Adjusted)],"&gt;="&amp;I$2,Table2[Date Notified (Adjusted)],"&lt;"&amp;J$2,Table2[Calculated Location],"*"&amp;$D19&amp;"*")</f>
        <v>#DIV/0!</v>
      </c>
      <c r="J19" s="164" t="e">
        <f ca="1">COUNTIFS(Table2[Level of Review Required],"*"&amp;$AC$2&amp;"*",Table2[Date Notified (Adjusted)],"&gt;="&amp;J$2,Table2[Date Notified (Adjusted)],"&lt;"&amp;K$2,Table2[what is wrong],"*Rev Started before Decision Rev*",Table2[Calculated Location],"*"&amp;$D19&amp;"*")/COUNTIFS(Table2[Level of Review Required],"*"&amp;$AC$2&amp;"*",Table2[Date Notified (Adjusted)],"&gt;="&amp;J$2,Table2[Date Notified (Adjusted)],"&lt;"&amp;K$2,Table2[Calculated Location],"*"&amp;$D19&amp;"*")</f>
        <v>#DIV/0!</v>
      </c>
      <c r="K19" s="164" t="e">
        <f ca="1">COUNTIFS(Table2[Level of Review Required],"*"&amp;$AC$2&amp;"*",Table2[Date Notified (Adjusted)],"&gt;="&amp;K$2,Table2[Date Notified (Adjusted)],"&lt;"&amp;L$2,Table2[what is wrong],"*Rev Started before Decision Rev*",Table2[Calculated Location],"*"&amp;$D19&amp;"*")/COUNTIFS(Table2[Level of Review Required],"*"&amp;$AC$2&amp;"*",Table2[Date Notified (Adjusted)],"&gt;="&amp;K$2,Table2[Date Notified (Adjusted)],"&lt;"&amp;L$2,Table2[Calculated Location],"*"&amp;$D19&amp;"*")</f>
        <v>#DIV/0!</v>
      </c>
      <c r="L19" s="164" t="e">
        <f ca="1">COUNTIFS(Table2[Level of Review Required],"*"&amp;$AC$2&amp;"*",Table2[Date Notified (Adjusted)],"&gt;="&amp;L$2,Table2[Date Notified (Adjusted)],"&lt;"&amp;M$2,Table2[what is wrong],"*Rev Started before Decision Rev*",Table2[Calculated Location],"*"&amp;$D19&amp;"*")/COUNTIFS(Table2[Level of Review Required],"*"&amp;$AC$2&amp;"*",Table2[Date Notified (Adjusted)],"&gt;="&amp;L$2,Table2[Date Notified (Adjusted)],"&lt;"&amp;M$2,Table2[Calculated Location],"*"&amp;$D19&amp;"*")</f>
        <v>#DIV/0!</v>
      </c>
      <c r="M19" s="164" t="e">
        <f ca="1">COUNTIFS(Table2[Level of Review Required],"*"&amp;$AC$2&amp;"*",Table2[Date Notified (Adjusted)],"&gt;="&amp;M$2,Table2[Date Notified (Adjusted)],"&lt;"&amp;N$2,Table2[what is wrong],"*Rev Started before Decision Rev*",Table2[Calculated Location],"*"&amp;$D19&amp;"*")/COUNTIFS(Table2[Level of Review Required],"*"&amp;$AC$2&amp;"*",Table2[Date Notified (Adjusted)],"&gt;="&amp;M$2,Table2[Date Notified (Adjusted)],"&lt;"&amp;N$2,Table2[Calculated Location],"*"&amp;$D19&amp;"*")</f>
        <v>#DIV/0!</v>
      </c>
      <c r="N19" s="164" t="e">
        <f ca="1">COUNTIFS(Table2[Level of Review Required],"*"&amp;$AC$2&amp;"*",Table2[Date Notified (Adjusted)],"&gt;="&amp;N$2,Table2[Date Notified (Adjusted)],"&lt;"&amp;O$2,Table2[what is wrong],"*Rev Started before Decision Rev*",Table2[Calculated Location],"*"&amp;$D19&amp;"*")/COUNTIFS(Table2[Level of Review Required],"*"&amp;$AC$2&amp;"*",Table2[Date Notified (Adjusted)],"&gt;="&amp;N$2,Table2[Date Notified (Adjusted)],"&lt;"&amp;O$2,Table2[Calculated Location],"*"&amp;$D19&amp;"*")</f>
        <v>#DIV/0!</v>
      </c>
      <c r="O19" s="164" t="e">
        <f ca="1">COUNTIFS(Table2[Level of Review Required],"*"&amp;$AC$2&amp;"*",Table2[Date Notified (Adjusted)],"&gt;="&amp;O$2,Table2[Date Notified (Adjusted)],"&lt;"&amp;P$2,Table2[what is wrong],"*Rev Started before Decision Rev*",Table2[Calculated Location],"*"&amp;$D19&amp;"*")/COUNTIFS(Table2[Level of Review Required],"*"&amp;$AC$2&amp;"*",Table2[Date Notified (Adjusted)],"&gt;="&amp;O$2,Table2[Date Notified (Adjusted)],"&lt;"&amp;P$2,Table2[Calculated Location],"*"&amp;$D19&amp;"*")</f>
        <v>#DIV/0!</v>
      </c>
      <c r="P19" s="164" t="e">
        <f ca="1">COUNTIFS(Table2[Level of Review Required],"*"&amp;$AC$2&amp;"*",Table2[Date Notified (Adjusted)],"&gt;="&amp;P$2,Table2[Date Notified (Adjusted)],"&lt;"&amp;Q$2,Table2[what is wrong],"*Rev Started before Decision Rev*",Table2[Calculated Location],"*"&amp;$D19&amp;"*")/COUNTIFS(Table2[Level of Review Required],"*"&amp;$AC$2&amp;"*",Table2[Date Notified (Adjusted)],"&gt;="&amp;P$2,Table2[Date Notified (Adjusted)],"&lt;"&amp;Q$2,Table2[Calculated Location],"*"&amp;$D19&amp;"*")</f>
        <v>#DIV/0!</v>
      </c>
      <c r="Q19" s="164" t="e">
        <f ca="1">COUNTIFS(Table2[Level of Review Required],"*"&amp;$AC$2&amp;"*",Table2[Date Notified (Adjusted)],"&gt;="&amp;Q$2,Table2[Date Notified (Adjusted)],"&lt;"&amp;R$2,Table2[what is wrong],"*Rev Started before Decision Rev*",Table2[Calculated Location],"*"&amp;$D19&amp;"*")/COUNTIFS(Table2[Level of Review Required],"*"&amp;$AC$2&amp;"*",Table2[Date Notified (Adjusted)],"&gt;="&amp;Q$2,Table2[Date Notified (Adjusted)],"&lt;"&amp;R$2,Table2[Calculated Location],"*"&amp;$D19&amp;"*")</f>
        <v>#DIV/0!</v>
      </c>
      <c r="R19" s="164" t="e">
        <f ca="1">COUNTIFS(Table2[Level of Review Required],"*"&amp;$AC$2&amp;"*",Table2[Date Notified (Adjusted)],"&gt;="&amp;R$2,Table2[Date Notified (Adjusted)],"&lt;"&amp;S$2,Table2[what is wrong],"*Rev Started before Decision Rev*",Table2[Calculated Location],"*"&amp;$D19&amp;"*")/COUNTIFS(Table2[Level of Review Required],"*"&amp;$AC$2&amp;"*",Table2[Date Notified (Adjusted)],"&gt;="&amp;R$2,Table2[Date Notified (Adjusted)],"&lt;"&amp;S$2,Table2[Calculated Location],"*"&amp;$D19&amp;"*")</f>
        <v>#DIV/0!</v>
      </c>
      <c r="S19" s="164" t="e">
        <f ca="1">COUNTIFS(Table2[Level of Review Required],"*"&amp;$AC$2&amp;"*",Table2[Date Notified (Adjusted)],"&gt;="&amp;S$2,Table2[Date Notified (Adjusted)],"&lt;"&amp;T$2,Table2[what is wrong],"*Rev Started before Decision Rev*",Table2[Calculated Location],"*"&amp;$D19&amp;"*")/COUNTIFS(Table2[Level of Review Required],"*"&amp;$AC$2&amp;"*",Table2[Date Notified (Adjusted)],"&gt;="&amp;S$2,Table2[Date Notified (Adjusted)],"&lt;"&amp;T$2,Table2[Calculated Location],"*"&amp;$D19&amp;"*")</f>
        <v>#DIV/0!</v>
      </c>
      <c r="T19" s="164" t="e">
        <f ca="1">COUNTIFS(Table2[Level of Review Required],"*"&amp;$AC$2&amp;"*",Table2[Date Notified (Adjusted)],"&gt;="&amp;T$2,Table2[Date Notified (Adjusted)],"&lt;"&amp;U$2,Table2[what is wrong],"*Rev Started before Decision Rev*",Table2[Calculated Location],"*"&amp;$D19&amp;"*")/COUNTIFS(Table2[Level of Review Required],"*"&amp;$AC$2&amp;"*",Table2[Date Notified (Adjusted)],"&gt;="&amp;T$2,Table2[Date Notified (Adjusted)],"&lt;"&amp;U$2,Table2[Calculated Location],"*"&amp;$D19&amp;"*")</f>
        <v>#DIV/0!</v>
      </c>
      <c r="U19" s="161"/>
      <c r="V19" s="161"/>
      <c r="W19" s="228">
        <f ca="1">COUNTIFS(Table2[Level of Review Required],"*"&amp;$AC$2&amp;"*",Table2[Date Notified (Adjusted)],"&gt;="&amp;E$2,Table2[Date Notified (Adjusted)],"&lt;"&amp;U$2,Table2[Calculated Location],"*"&amp;$D19&amp;"*",Table2[what is wrong],"*Rev Started before Decision Rev*")</f>
        <v>0</v>
      </c>
      <c r="X19" s="229" t="e">
        <f t="shared" ca="1" si="1"/>
        <v>#DIV/0!</v>
      </c>
      <c r="Y19" s="237">
        <f ca="1">COUNTIFS(Table2[Level of Review Required],"*"&amp;$AC$2&amp;"*",Table2[Date Notified (Adjusted)],"&gt;="&amp;E$2,Table2[Date Notified (Adjusted)],"&lt;"&amp;U$2,Table2[Calculated Location],"*"&amp;$D19&amp;"*")</f>
        <v>0</v>
      </c>
    </row>
    <row r="20" spans="2:26" x14ac:dyDescent="0.25">
      <c r="B20" s="222" t="s">
        <v>113</v>
      </c>
      <c r="C20" s="161"/>
      <c r="D20" s="162" t="s">
        <v>132</v>
      </c>
      <c r="E20" s="163" t="e">
        <f ca="1">COUNTIFS(Table2[Level of Review Required],"*"&amp;$AC$2&amp;"*",Table2[Date Notified (Adjusted)],"&gt;="&amp;E$2,Table2[Date Notified (Adjusted)],"&lt;"&amp;F$2,Table2[what is wrong],"*Rev Started before Decision Rev*",Table2[Calculated Location],"*"&amp;$D20&amp;"*")/COUNTIFS(Table2[Level of Review Required],"*"&amp;$AC$2&amp;"*",Table2[Date Notified (Adjusted)],"&gt;="&amp;E$2,Table2[Date Notified (Adjusted)],"&lt;"&amp;F$2,Table2[Calculated Location],"*"&amp;$D20&amp;"*")</f>
        <v>#DIV/0!</v>
      </c>
      <c r="F20" s="164" t="e">
        <f ca="1">COUNTIFS(Table2[Level of Review Required],"*"&amp;$AC$2&amp;"*",Table2[Date Notified (Adjusted)],"&gt;="&amp;F$2,Table2[Date Notified (Adjusted)],"&lt;"&amp;G$2,Table2[what is wrong],"*Rev Started before Decision Rev*",Table2[Calculated Location],"*"&amp;$D20&amp;"*")/COUNTIFS(Table2[Level of Review Required],"*"&amp;$AC$2&amp;"*",Table2[Date Notified (Adjusted)],"&gt;="&amp;F$2,Table2[Date Notified (Adjusted)],"&lt;"&amp;G$2,Table2[Calculated Location],"*"&amp;$D20&amp;"*")</f>
        <v>#DIV/0!</v>
      </c>
      <c r="G20" s="164" t="e">
        <f ca="1">COUNTIFS(Table2[Level of Review Required],"*"&amp;$AC$2&amp;"*",Table2[Date Notified (Adjusted)],"&gt;="&amp;G$2,Table2[Date Notified (Adjusted)],"&lt;"&amp;H$2,Table2[what is wrong],"*Rev Started before Decision Rev*",Table2[Calculated Location],"*"&amp;$D20&amp;"*")/COUNTIFS(Table2[Level of Review Required],"*"&amp;$AC$2&amp;"*",Table2[Date Notified (Adjusted)],"&gt;="&amp;G$2,Table2[Date Notified (Adjusted)],"&lt;"&amp;H$2,Table2[Calculated Location],"*"&amp;$D20&amp;"*")</f>
        <v>#DIV/0!</v>
      </c>
      <c r="H20" s="164" t="e">
        <f ca="1">COUNTIFS(Table2[Level of Review Required],"*"&amp;$AC$2&amp;"*",Table2[Date Notified (Adjusted)],"&gt;="&amp;H$2,Table2[Date Notified (Adjusted)],"&lt;"&amp;I$2,Table2[what is wrong],"*Rev Started before Decision Rev*",Table2[Calculated Location],"*"&amp;$D20&amp;"*")/COUNTIFS(Table2[Level of Review Required],"*"&amp;$AC$2&amp;"*",Table2[Date Notified (Adjusted)],"&gt;="&amp;H$2,Table2[Date Notified (Adjusted)],"&lt;"&amp;I$2,Table2[Calculated Location],"*"&amp;$D20&amp;"*")</f>
        <v>#DIV/0!</v>
      </c>
      <c r="I20" s="164" t="e">
        <f ca="1">COUNTIFS(Table2[Level of Review Required],"*"&amp;$AC$2&amp;"*",Table2[Date Notified (Adjusted)],"&gt;="&amp;I$2,Table2[Date Notified (Adjusted)],"&lt;"&amp;J$2,Table2[what is wrong],"*Rev Started before Decision Rev*",Table2[Calculated Location],"*"&amp;$D20&amp;"*")/COUNTIFS(Table2[Level of Review Required],"*"&amp;$AC$2&amp;"*",Table2[Date Notified (Adjusted)],"&gt;="&amp;I$2,Table2[Date Notified (Adjusted)],"&lt;"&amp;J$2,Table2[Calculated Location],"*"&amp;$D20&amp;"*")</f>
        <v>#DIV/0!</v>
      </c>
      <c r="J20" s="164" t="e">
        <f ca="1">COUNTIFS(Table2[Level of Review Required],"*"&amp;$AC$2&amp;"*",Table2[Date Notified (Adjusted)],"&gt;="&amp;J$2,Table2[Date Notified (Adjusted)],"&lt;"&amp;K$2,Table2[what is wrong],"*Rev Started before Decision Rev*",Table2[Calculated Location],"*"&amp;$D20&amp;"*")/COUNTIFS(Table2[Level of Review Required],"*"&amp;$AC$2&amp;"*",Table2[Date Notified (Adjusted)],"&gt;="&amp;J$2,Table2[Date Notified (Adjusted)],"&lt;"&amp;K$2,Table2[Calculated Location],"*"&amp;$D20&amp;"*")</f>
        <v>#DIV/0!</v>
      </c>
      <c r="K20" s="164" t="e">
        <f ca="1">COUNTIFS(Table2[Level of Review Required],"*"&amp;$AC$2&amp;"*",Table2[Date Notified (Adjusted)],"&gt;="&amp;K$2,Table2[Date Notified (Adjusted)],"&lt;"&amp;L$2,Table2[what is wrong],"*Rev Started before Decision Rev*",Table2[Calculated Location],"*"&amp;$D20&amp;"*")/COUNTIFS(Table2[Level of Review Required],"*"&amp;$AC$2&amp;"*",Table2[Date Notified (Adjusted)],"&gt;="&amp;K$2,Table2[Date Notified (Adjusted)],"&lt;"&amp;L$2,Table2[Calculated Location],"*"&amp;$D20&amp;"*")</f>
        <v>#DIV/0!</v>
      </c>
      <c r="L20" s="164" t="e">
        <f ca="1">COUNTIFS(Table2[Level of Review Required],"*"&amp;$AC$2&amp;"*",Table2[Date Notified (Adjusted)],"&gt;="&amp;L$2,Table2[Date Notified (Adjusted)],"&lt;"&amp;M$2,Table2[what is wrong],"*Rev Started before Decision Rev*",Table2[Calculated Location],"*"&amp;$D20&amp;"*")/COUNTIFS(Table2[Level of Review Required],"*"&amp;$AC$2&amp;"*",Table2[Date Notified (Adjusted)],"&gt;="&amp;L$2,Table2[Date Notified (Adjusted)],"&lt;"&amp;M$2,Table2[Calculated Location],"*"&amp;$D20&amp;"*")</f>
        <v>#DIV/0!</v>
      </c>
      <c r="M20" s="164" t="e">
        <f ca="1">COUNTIFS(Table2[Level of Review Required],"*"&amp;$AC$2&amp;"*",Table2[Date Notified (Adjusted)],"&gt;="&amp;M$2,Table2[Date Notified (Adjusted)],"&lt;"&amp;N$2,Table2[what is wrong],"*Rev Started before Decision Rev*",Table2[Calculated Location],"*"&amp;$D20&amp;"*")/COUNTIFS(Table2[Level of Review Required],"*"&amp;$AC$2&amp;"*",Table2[Date Notified (Adjusted)],"&gt;="&amp;M$2,Table2[Date Notified (Adjusted)],"&lt;"&amp;N$2,Table2[Calculated Location],"*"&amp;$D20&amp;"*")</f>
        <v>#DIV/0!</v>
      </c>
      <c r="N20" s="164" t="e">
        <f ca="1">COUNTIFS(Table2[Level of Review Required],"*"&amp;$AC$2&amp;"*",Table2[Date Notified (Adjusted)],"&gt;="&amp;N$2,Table2[Date Notified (Adjusted)],"&lt;"&amp;O$2,Table2[what is wrong],"*Rev Started before Decision Rev*",Table2[Calculated Location],"*"&amp;$D20&amp;"*")/COUNTIFS(Table2[Level of Review Required],"*"&amp;$AC$2&amp;"*",Table2[Date Notified (Adjusted)],"&gt;="&amp;N$2,Table2[Date Notified (Adjusted)],"&lt;"&amp;O$2,Table2[Calculated Location],"*"&amp;$D20&amp;"*")</f>
        <v>#DIV/0!</v>
      </c>
      <c r="O20" s="164" t="e">
        <f ca="1">COUNTIFS(Table2[Level of Review Required],"*"&amp;$AC$2&amp;"*",Table2[Date Notified (Adjusted)],"&gt;="&amp;O$2,Table2[Date Notified (Adjusted)],"&lt;"&amp;P$2,Table2[what is wrong],"*Rev Started before Decision Rev*",Table2[Calculated Location],"*"&amp;$D20&amp;"*")/COUNTIFS(Table2[Level of Review Required],"*"&amp;$AC$2&amp;"*",Table2[Date Notified (Adjusted)],"&gt;="&amp;O$2,Table2[Date Notified (Adjusted)],"&lt;"&amp;P$2,Table2[Calculated Location],"*"&amp;$D20&amp;"*")</f>
        <v>#DIV/0!</v>
      </c>
      <c r="P20" s="164" t="e">
        <f ca="1">COUNTIFS(Table2[Level of Review Required],"*"&amp;$AC$2&amp;"*",Table2[Date Notified (Adjusted)],"&gt;="&amp;P$2,Table2[Date Notified (Adjusted)],"&lt;"&amp;Q$2,Table2[what is wrong],"*Rev Started before Decision Rev*",Table2[Calculated Location],"*"&amp;$D20&amp;"*")/COUNTIFS(Table2[Level of Review Required],"*"&amp;$AC$2&amp;"*",Table2[Date Notified (Adjusted)],"&gt;="&amp;P$2,Table2[Date Notified (Adjusted)],"&lt;"&amp;Q$2,Table2[Calculated Location],"*"&amp;$D20&amp;"*")</f>
        <v>#DIV/0!</v>
      </c>
      <c r="Q20" s="164" t="e">
        <f ca="1">COUNTIFS(Table2[Level of Review Required],"*"&amp;$AC$2&amp;"*",Table2[Date Notified (Adjusted)],"&gt;="&amp;Q$2,Table2[Date Notified (Adjusted)],"&lt;"&amp;R$2,Table2[what is wrong],"*Rev Started before Decision Rev*",Table2[Calculated Location],"*"&amp;$D20&amp;"*")/COUNTIFS(Table2[Level of Review Required],"*"&amp;$AC$2&amp;"*",Table2[Date Notified (Adjusted)],"&gt;="&amp;Q$2,Table2[Date Notified (Adjusted)],"&lt;"&amp;R$2,Table2[Calculated Location],"*"&amp;$D20&amp;"*")</f>
        <v>#DIV/0!</v>
      </c>
      <c r="R20" s="164" t="e">
        <f ca="1">COUNTIFS(Table2[Level of Review Required],"*"&amp;$AC$2&amp;"*",Table2[Date Notified (Adjusted)],"&gt;="&amp;R$2,Table2[Date Notified (Adjusted)],"&lt;"&amp;S$2,Table2[what is wrong],"*Rev Started before Decision Rev*",Table2[Calculated Location],"*"&amp;$D20&amp;"*")/COUNTIFS(Table2[Level of Review Required],"*"&amp;$AC$2&amp;"*",Table2[Date Notified (Adjusted)],"&gt;="&amp;R$2,Table2[Date Notified (Adjusted)],"&lt;"&amp;S$2,Table2[Calculated Location],"*"&amp;$D20&amp;"*")</f>
        <v>#DIV/0!</v>
      </c>
      <c r="S20" s="164" t="e">
        <f ca="1">COUNTIFS(Table2[Level of Review Required],"*"&amp;$AC$2&amp;"*",Table2[Date Notified (Adjusted)],"&gt;="&amp;S$2,Table2[Date Notified (Adjusted)],"&lt;"&amp;T$2,Table2[what is wrong],"*Rev Started before Decision Rev*",Table2[Calculated Location],"*"&amp;$D20&amp;"*")/COUNTIFS(Table2[Level of Review Required],"*"&amp;$AC$2&amp;"*",Table2[Date Notified (Adjusted)],"&gt;="&amp;S$2,Table2[Date Notified (Adjusted)],"&lt;"&amp;T$2,Table2[Calculated Location],"*"&amp;$D20&amp;"*")</f>
        <v>#DIV/0!</v>
      </c>
      <c r="T20" s="164" t="e">
        <f ca="1">COUNTIFS(Table2[Level of Review Required],"*"&amp;$AC$2&amp;"*",Table2[Date Notified (Adjusted)],"&gt;="&amp;T$2,Table2[Date Notified (Adjusted)],"&lt;"&amp;U$2,Table2[what is wrong],"*Rev Started before Decision Rev*",Table2[Calculated Location],"*"&amp;$D20&amp;"*")/COUNTIFS(Table2[Level of Review Required],"*"&amp;$AC$2&amp;"*",Table2[Date Notified (Adjusted)],"&gt;="&amp;T$2,Table2[Date Notified (Adjusted)],"&lt;"&amp;U$2,Table2[Calculated Location],"*"&amp;$D20&amp;"*")</f>
        <v>#DIV/0!</v>
      </c>
      <c r="U20" s="161"/>
      <c r="V20" s="161"/>
      <c r="W20" s="228">
        <f ca="1">COUNTIFS(Table2[Level of Review Required],"*"&amp;$AC$2&amp;"*",Table2[Date Notified (Adjusted)],"&gt;="&amp;E$2,Table2[Date Notified (Adjusted)],"&lt;"&amp;U$2,Table2[Calculated Location],"*"&amp;$D20&amp;"*",Table2[what is wrong],"*Rev Started before Decision Rev*")</f>
        <v>0</v>
      </c>
      <c r="X20" s="229" t="e">
        <f t="shared" ca="1" si="1"/>
        <v>#DIV/0!</v>
      </c>
      <c r="Y20" s="237">
        <f ca="1">COUNTIFS(Table2[Level of Review Required],"*"&amp;$AC$2&amp;"*",Table2[Date Notified (Adjusted)],"&gt;="&amp;E$2,Table2[Date Notified (Adjusted)],"&lt;"&amp;U$2,Table2[Calculated Location],"*"&amp;$D20&amp;"*")</f>
        <v>0</v>
      </c>
    </row>
    <row r="21" spans="2:26" x14ac:dyDescent="0.25">
      <c r="B21" s="224" t="s">
        <v>80</v>
      </c>
      <c r="C21" s="166"/>
      <c r="D21" s="171" t="s">
        <v>45</v>
      </c>
      <c r="E21" s="168" t="e">
        <f ca="1">COUNTIFS(Table2[Level of Review Required],"*"&amp;$AC$2&amp;"*",Table2[Date Notified (Adjusted)],"&gt;="&amp;E$2,Table2[Date Notified (Adjusted)],"&lt;"&amp;F$2,Table2[what is wrong],"*Rev Started before Decision Rev*",Table2[Calculated Location],"*"&amp;$D21&amp;"*")/COUNTIFS(Table2[Level of Review Required],"*"&amp;$AC$2&amp;"*",Table2[Date Notified (Adjusted)],"&gt;="&amp;E$2,Table2[Date Notified (Adjusted)],"&lt;"&amp;F$2,Table2[Calculated Location],"*"&amp;$D21&amp;"*")</f>
        <v>#DIV/0!</v>
      </c>
      <c r="F21" s="169" t="e">
        <f ca="1">COUNTIFS(Table2[Level of Review Required],"*"&amp;$AC$2&amp;"*",Table2[Date Notified (Adjusted)],"&gt;="&amp;F$2,Table2[Date Notified (Adjusted)],"&lt;"&amp;G$2,Table2[what is wrong],"*Rev Started before Decision Rev*",Table2[Calculated Location],"*"&amp;$D21&amp;"*")/COUNTIFS(Table2[Level of Review Required],"*"&amp;$AC$2&amp;"*",Table2[Date Notified (Adjusted)],"&gt;="&amp;F$2,Table2[Date Notified (Adjusted)],"&lt;"&amp;G$2,Table2[Calculated Location],"*"&amp;$D21&amp;"*")</f>
        <v>#DIV/0!</v>
      </c>
      <c r="G21" s="169" t="e">
        <f ca="1">COUNTIFS(Table2[Level of Review Required],"*"&amp;$AC$2&amp;"*",Table2[Date Notified (Adjusted)],"&gt;="&amp;G$2,Table2[Date Notified (Adjusted)],"&lt;"&amp;H$2,Table2[what is wrong],"*Rev Started before Decision Rev*",Table2[Calculated Location],"*"&amp;$D21&amp;"*")/COUNTIFS(Table2[Level of Review Required],"*"&amp;$AC$2&amp;"*",Table2[Date Notified (Adjusted)],"&gt;="&amp;G$2,Table2[Date Notified (Adjusted)],"&lt;"&amp;H$2,Table2[Calculated Location],"*"&amp;$D21&amp;"*")</f>
        <v>#DIV/0!</v>
      </c>
      <c r="H21" s="169" t="e">
        <f ca="1">COUNTIFS(Table2[Level of Review Required],"*"&amp;$AC$2&amp;"*",Table2[Date Notified (Adjusted)],"&gt;="&amp;H$2,Table2[Date Notified (Adjusted)],"&lt;"&amp;I$2,Table2[what is wrong],"*Rev Started before Decision Rev*",Table2[Calculated Location],"*"&amp;$D21&amp;"*")/COUNTIFS(Table2[Level of Review Required],"*"&amp;$AC$2&amp;"*",Table2[Date Notified (Adjusted)],"&gt;="&amp;H$2,Table2[Date Notified (Adjusted)],"&lt;"&amp;I$2,Table2[Calculated Location],"*"&amp;$D21&amp;"*")</f>
        <v>#DIV/0!</v>
      </c>
      <c r="I21" s="169" t="e">
        <f ca="1">COUNTIFS(Table2[Level of Review Required],"*"&amp;$AC$2&amp;"*",Table2[Date Notified (Adjusted)],"&gt;="&amp;I$2,Table2[Date Notified (Adjusted)],"&lt;"&amp;J$2,Table2[what is wrong],"*Rev Started before Decision Rev*",Table2[Calculated Location],"*"&amp;$D21&amp;"*")/COUNTIFS(Table2[Level of Review Required],"*"&amp;$AC$2&amp;"*",Table2[Date Notified (Adjusted)],"&gt;="&amp;I$2,Table2[Date Notified (Adjusted)],"&lt;"&amp;J$2,Table2[Calculated Location],"*"&amp;$D21&amp;"*")</f>
        <v>#DIV/0!</v>
      </c>
      <c r="J21" s="169" t="e">
        <f ca="1">COUNTIFS(Table2[Level of Review Required],"*"&amp;$AC$2&amp;"*",Table2[Date Notified (Adjusted)],"&gt;="&amp;J$2,Table2[Date Notified (Adjusted)],"&lt;"&amp;K$2,Table2[what is wrong],"*Rev Started before Decision Rev*",Table2[Calculated Location],"*"&amp;$D21&amp;"*")/COUNTIFS(Table2[Level of Review Required],"*"&amp;$AC$2&amp;"*",Table2[Date Notified (Adjusted)],"&gt;="&amp;J$2,Table2[Date Notified (Adjusted)],"&lt;"&amp;K$2,Table2[Calculated Location],"*"&amp;$D21&amp;"*")</f>
        <v>#DIV/0!</v>
      </c>
      <c r="K21" s="169" t="e">
        <f ca="1">COUNTIFS(Table2[Level of Review Required],"*"&amp;$AC$2&amp;"*",Table2[Date Notified (Adjusted)],"&gt;="&amp;K$2,Table2[Date Notified (Adjusted)],"&lt;"&amp;L$2,Table2[what is wrong],"*Rev Started before Decision Rev*",Table2[Calculated Location],"*"&amp;$D21&amp;"*")/COUNTIFS(Table2[Level of Review Required],"*"&amp;$AC$2&amp;"*",Table2[Date Notified (Adjusted)],"&gt;="&amp;K$2,Table2[Date Notified (Adjusted)],"&lt;"&amp;L$2,Table2[Calculated Location],"*"&amp;$D21&amp;"*")</f>
        <v>#DIV/0!</v>
      </c>
      <c r="L21" s="169" t="e">
        <f ca="1">COUNTIFS(Table2[Level of Review Required],"*"&amp;$AC$2&amp;"*",Table2[Date Notified (Adjusted)],"&gt;="&amp;L$2,Table2[Date Notified (Adjusted)],"&lt;"&amp;M$2,Table2[what is wrong],"*Rev Started before Decision Rev*",Table2[Calculated Location],"*"&amp;$D21&amp;"*")/COUNTIFS(Table2[Level of Review Required],"*"&amp;$AC$2&amp;"*",Table2[Date Notified (Adjusted)],"&gt;="&amp;L$2,Table2[Date Notified (Adjusted)],"&lt;"&amp;M$2,Table2[Calculated Location],"*"&amp;$D21&amp;"*")</f>
        <v>#DIV/0!</v>
      </c>
      <c r="M21" s="169" t="e">
        <f ca="1">COUNTIFS(Table2[Level of Review Required],"*"&amp;$AC$2&amp;"*",Table2[Date Notified (Adjusted)],"&gt;="&amp;M$2,Table2[Date Notified (Adjusted)],"&lt;"&amp;N$2,Table2[what is wrong],"*Rev Started before Decision Rev*",Table2[Calculated Location],"*"&amp;$D21&amp;"*")/COUNTIFS(Table2[Level of Review Required],"*"&amp;$AC$2&amp;"*",Table2[Date Notified (Adjusted)],"&gt;="&amp;M$2,Table2[Date Notified (Adjusted)],"&lt;"&amp;N$2,Table2[Calculated Location],"*"&amp;$D21&amp;"*")</f>
        <v>#DIV/0!</v>
      </c>
      <c r="N21" s="169" t="e">
        <f ca="1">COUNTIFS(Table2[Level of Review Required],"*"&amp;$AC$2&amp;"*",Table2[Date Notified (Adjusted)],"&gt;="&amp;N$2,Table2[Date Notified (Adjusted)],"&lt;"&amp;O$2,Table2[what is wrong],"*Rev Started before Decision Rev*",Table2[Calculated Location],"*"&amp;$D21&amp;"*")/COUNTIFS(Table2[Level of Review Required],"*"&amp;$AC$2&amp;"*",Table2[Date Notified (Adjusted)],"&gt;="&amp;N$2,Table2[Date Notified (Adjusted)],"&lt;"&amp;O$2,Table2[Calculated Location],"*"&amp;$D21&amp;"*")</f>
        <v>#DIV/0!</v>
      </c>
      <c r="O21" s="169" t="e">
        <f ca="1">COUNTIFS(Table2[Level of Review Required],"*"&amp;$AC$2&amp;"*",Table2[Date Notified (Adjusted)],"&gt;="&amp;O$2,Table2[Date Notified (Adjusted)],"&lt;"&amp;P$2,Table2[what is wrong],"*Rev Started before Decision Rev*",Table2[Calculated Location],"*"&amp;$D21&amp;"*")/COUNTIFS(Table2[Level of Review Required],"*"&amp;$AC$2&amp;"*",Table2[Date Notified (Adjusted)],"&gt;="&amp;O$2,Table2[Date Notified (Adjusted)],"&lt;"&amp;P$2,Table2[Calculated Location],"*"&amp;$D21&amp;"*")</f>
        <v>#DIV/0!</v>
      </c>
      <c r="P21" s="169" t="e">
        <f ca="1">COUNTIFS(Table2[Level of Review Required],"*"&amp;$AC$2&amp;"*",Table2[Date Notified (Adjusted)],"&gt;="&amp;P$2,Table2[Date Notified (Adjusted)],"&lt;"&amp;Q$2,Table2[what is wrong],"*Rev Started before Decision Rev*",Table2[Calculated Location],"*"&amp;$D21&amp;"*")/COUNTIFS(Table2[Level of Review Required],"*"&amp;$AC$2&amp;"*",Table2[Date Notified (Adjusted)],"&gt;="&amp;P$2,Table2[Date Notified (Adjusted)],"&lt;"&amp;Q$2,Table2[Calculated Location],"*"&amp;$D21&amp;"*")</f>
        <v>#DIV/0!</v>
      </c>
      <c r="Q21" s="169" t="e">
        <f ca="1">COUNTIFS(Table2[Level of Review Required],"*"&amp;$AC$2&amp;"*",Table2[Date Notified (Adjusted)],"&gt;="&amp;Q$2,Table2[Date Notified (Adjusted)],"&lt;"&amp;R$2,Table2[what is wrong],"*Rev Started before Decision Rev*",Table2[Calculated Location],"*"&amp;$D21&amp;"*")/COUNTIFS(Table2[Level of Review Required],"*"&amp;$AC$2&amp;"*",Table2[Date Notified (Adjusted)],"&gt;="&amp;Q$2,Table2[Date Notified (Adjusted)],"&lt;"&amp;R$2,Table2[Calculated Location],"*"&amp;$D21&amp;"*")</f>
        <v>#DIV/0!</v>
      </c>
      <c r="R21" s="169" t="e">
        <f ca="1">COUNTIFS(Table2[Level of Review Required],"*"&amp;$AC$2&amp;"*",Table2[Date Notified (Adjusted)],"&gt;="&amp;R$2,Table2[Date Notified (Adjusted)],"&lt;"&amp;S$2,Table2[what is wrong],"*Rev Started before Decision Rev*",Table2[Calculated Location],"*"&amp;$D21&amp;"*")/COUNTIFS(Table2[Level of Review Required],"*"&amp;$AC$2&amp;"*",Table2[Date Notified (Adjusted)],"&gt;="&amp;R$2,Table2[Date Notified (Adjusted)],"&lt;"&amp;S$2,Table2[Calculated Location],"*"&amp;$D21&amp;"*")</f>
        <v>#DIV/0!</v>
      </c>
      <c r="S21" s="169" t="e">
        <f ca="1">COUNTIFS(Table2[Level of Review Required],"*"&amp;$AC$2&amp;"*",Table2[Date Notified (Adjusted)],"&gt;="&amp;S$2,Table2[Date Notified (Adjusted)],"&lt;"&amp;T$2,Table2[what is wrong],"*Rev Started before Decision Rev*",Table2[Calculated Location],"*"&amp;$D21&amp;"*")/COUNTIFS(Table2[Level of Review Required],"*"&amp;$AC$2&amp;"*",Table2[Date Notified (Adjusted)],"&gt;="&amp;S$2,Table2[Date Notified (Adjusted)],"&lt;"&amp;T$2,Table2[Calculated Location],"*"&amp;$D21&amp;"*")</f>
        <v>#DIV/0!</v>
      </c>
      <c r="T21" s="169" t="e">
        <f ca="1">COUNTIFS(Table2[Level of Review Required],"*"&amp;$AC$2&amp;"*",Table2[Date Notified (Adjusted)],"&gt;="&amp;T$2,Table2[Date Notified (Adjusted)],"&lt;"&amp;U$2,Table2[what is wrong],"*Rev Started before Decision Rev*",Table2[Calculated Location],"*"&amp;$D21&amp;"*")/COUNTIFS(Table2[Level of Review Required],"*"&amp;$AC$2&amp;"*",Table2[Date Notified (Adjusted)],"&gt;="&amp;T$2,Table2[Date Notified (Adjusted)],"&lt;"&amp;U$2,Table2[Calculated Location],"*"&amp;$D21&amp;"*")</f>
        <v>#DIV/0!</v>
      </c>
      <c r="U21" s="166"/>
      <c r="V21" s="166"/>
      <c r="W21" s="230">
        <f ca="1">COUNTIFS(Table2[Level of Review Required],"*"&amp;$AC$2&amp;"*",Table2[Date Notified (Adjusted)],"&gt;="&amp;E$2,Table2[Date Notified (Adjusted)],"&lt;"&amp;U$2,Table2[Calculated Location],"*"&amp;$D21&amp;"*",Table2[what is wrong],"*Rev Started before Decision Rev*")</f>
        <v>0</v>
      </c>
      <c r="X21" s="231" t="e">
        <f t="shared" ca="1" si="1"/>
        <v>#DIV/0!</v>
      </c>
      <c r="Y21" s="238">
        <f ca="1">COUNTIFS(Table2[Level of Review Required],"*"&amp;$AC$2&amp;"*",Table2[Date Notified (Adjusted)],"&gt;="&amp;E$2,Table2[Date Notified (Adjusted)],"&lt;"&amp;U$2,Table2[Calculated Location],"*"&amp;$D21&amp;"*")</f>
        <v>0</v>
      </c>
    </row>
    <row r="22" spans="2:26"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6"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9" spans="2:26" x14ac:dyDescent="0.25">
      <c r="K29" s="3"/>
      <c r="L29" s="3"/>
      <c r="M29" s="3"/>
      <c r="N29" s="3"/>
      <c r="O29" s="3"/>
      <c r="P29" s="3"/>
      <c r="Q29" s="3"/>
      <c r="R29" s="3"/>
      <c r="S29" s="3"/>
      <c r="T29" s="3"/>
      <c r="U29" s="3"/>
      <c r="V29" s="3"/>
      <c r="W29" s="3"/>
      <c r="X29" s="3"/>
      <c r="Y29" s="3"/>
      <c r="Z29" s="3"/>
    </row>
    <row r="30" spans="2:26" x14ac:dyDescent="0.25">
      <c r="D30" s="3"/>
      <c r="G30" s="95"/>
    </row>
    <row r="31" spans="2:26" x14ac:dyDescent="0.25">
      <c r="D31" s="3"/>
      <c r="G31" s="95"/>
    </row>
    <row r="32" spans="2:26" x14ac:dyDescent="0.25">
      <c r="D32" s="3"/>
      <c r="G32" s="95"/>
      <c r="K32" s="95"/>
      <c r="L32" s="95"/>
      <c r="M32" s="95"/>
      <c r="N32" s="95"/>
      <c r="O32" s="95"/>
      <c r="P32" s="95"/>
      <c r="Q32" s="95"/>
      <c r="R32" s="95"/>
      <c r="S32" s="95"/>
      <c r="T32" s="95"/>
      <c r="U32" s="95"/>
      <c r="V32" s="95"/>
      <c r="W32" s="95"/>
      <c r="X32" s="95"/>
      <c r="Y32" s="95"/>
      <c r="Z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3"/>
      <c r="G40" s="95"/>
    </row>
    <row r="41" spans="4:7" x14ac:dyDescent="0.25">
      <c r="D41" s="3"/>
      <c r="G41" s="95"/>
    </row>
    <row r="42" spans="4:7" x14ac:dyDescent="0.25">
      <c r="D42" s="3"/>
      <c r="G42" s="95"/>
    </row>
    <row r="43" spans="4:7" x14ac:dyDescent="0.25">
      <c r="D43" s="3"/>
      <c r="G43" s="95"/>
    </row>
    <row r="44" spans="4:7" x14ac:dyDescent="0.25">
      <c r="D44" s="3"/>
      <c r="G44" s="95"/>
    </row>
    <row r="45" spans="4:7" x14ac:dyDescent="0.25">
      <c r="D45" s="3"/>
      <c r="G45" s="95"/>
    </row>
    <row r="46" spans="4:7" x14ac:dyDescent="0.25">
      <c r="D46" s="3"/>
      <c r="G46" s="95"/>
    </row>
    <row r="47" spans="4:7" x14ac:dyDescent="0.25">
      <c r="D47" s="12"/>
      <c r="G47" s="95"/>
    </row>
    <row r="48" spans="4:7" x14ac:dyDescent="0.25">
      <c r="D48" s="3"/>
      <c r="G48" s="95"/>
    </row>
  </sheetData>
  <mergeCells count="1">
    <mergeCell ref="E1:X1"/>
  </mergeCells>
  <conditionalFormatting sqref="E23:T23">
    <cfRule type="colorScale" priority="6">
      <colorScale>
        <cfvo type="min"/>
        <cfvo type="max"/>
        <color rgb="FFFFEF9C"/>
        <color rgb="FF63BE7B"/>
      </colorScale>
    </cfRule>
  </conditionalFormatting>
  <conditionalFormatting sqref="X3:X10 X12:X21">
    <cfRule type="containsErrors" dxfId="60" priority="1">
      <formula>ISERROR(X3)</formula>
    </cfRule>
    <cfRule type="colorScale" priority="2">
      <colorScale>
        <cfvo type="num" val="0"/>
        <cfvo type="percentile" val="50"/>
        <cfvo type="num" val="1"/>
        <color rgb="FF63BE7B"/>
        <color rgb="FFFFEB84"/>
        <color rgb="FFF8696B"/>
      </colorScale>
    </cfRule>
  </conditionalFormatting>
  <conditionalFormatting sqref="E3:T21">
    <cfRule type="cellIs" dxfId="59" priority="5" operator="equal">
      <formula>0</formula>
    </cfRule>
  </conditionalFormatting>
  <conditionalFormatting sqref="E3:T21">
    <cfRule type="colorScale" priority="3">
      <colorScale>
        <cfvo type="num" val="0"/>
        <cfvo type="percentile" val="50"/>
        <cfvo type="num" val="1"/>
        <color rgb="FF63BE7B"/>
        <color rgb="FFFFEB84"/>
        <color rgb="FFF8696B"/>
      </colorScale>
    </cfRule>
    <cfRule type="containsErrors" dxfId="58"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CC99"/>
  </sheetPr>
  <dimension ref="B1:AC95"/>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15.28515625" customWidth="1"/>
    <col min="24" max="24" width="7.42578125" customWidth="1"/>
    <col min="25" max="25" width="12" customWidth="1"/>
    <col min="28" max="28" width="12.42578125" customWidth="1"/>
    <col min="29" max="29" width="17" customWidth="1"/>
  </cols>
  <sheetData>
    <row r="1" spans="2:29" ht="66" customHeight="1" thickBot="1" x14ac:dyDescent="0.35">
      <c r="E1" s="396" t="s">
        <v>497</v>
      </c>
      <c r="F1" s="396"/>
      <c r="G1" s="396"/>
      <c r="H1" s="396"/>
      <c r="I1" s="396"/>
      <c r="J1" s="396"/>
      <c r="K1" s="396"/>
      <c r="L1" s="396"/>
      <c r="M1" s="396"/>
      <c r="N1" s="396"/>
      <c r="O1" s="396"/>
      <c r="P1" s="396"/>
      <c r="Q1" s="396"/>
      <c r="R1" s="396"/>
      <c r="S1" s="396"/>
      <c r="T1" s="396"/>
      <c r="U1" s="396"/>
      <c r="V1" s="396"/>
      <c r="W1" s="396"/>
      <c r="X1" s="396"/>
    </row>
    <row r="2" spans="2:29" ht="51" customHeight="1"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34" t="s">
        <v>436</v>
      </c>
      <c r="X2" s="235" t="s">
        <v>316</v>
      </c>
      <c r="Y2" s="209" t="str">
        <f ca="1">CONCATENATE(TEXT(E2,"mmmyy"),"-",TEXT(T2,"mmmyy")," LR ",AC2)</f>
        <v>Oct21-Jan23 LR All except blank and NFR</v>
      </c>
      <c r="AB2" s="101" t="s">
        <v>325</v>
      </c>
      <c r="AC2" s="102" t="s">
        <v>422</v>
      </c>
    </row>
    <row r="3" spans="2:29" x14ac:dyDescent="0.25">
      <c r="B3" s="220" t="s">
        <v>256</v>
      </c>
      <c r="C3" s="157"/>
      <c r="D3" s="158" t="s">
        <v>121</v>
      </c>
      <c r="E3" s="159" t="e">
        <f ca="1">COUNTIFS(Table2[Level of Review Required],"&lt;&gt;*further*",Table2[Level of Review Required],"&lt;&gt;",Table2[Date Notified (Adjusted)],"&gt;="&amp;E$26,Table2[Date Notified (Adjusted)],"&lt;"&amp;F$26,Table2[Date Review Accepted by Commissioner],"&lt;&gt;",Table2[Calculated Location],"*"&amp;$D3&amp;"*")/COUNTIFS(Table2[Level of Review Required],"&lt;&gt;*further*",Table2[Level of Review Required],"&lt;&gt;",Table2[Date Notified (Adjusted)],"&gt;="&amp;E$26,Table2[Date Notified (Adjusted)],"&lt;"&amp;F$26,Table2[Calculated Location],"*"&amp;$D3&amp;"*")</f>
        <v>#DIV/0!</v>
      </c>
      <c r="F3" s="160" t="e">
        <f ca="1">COUNTIFS(Table2[Level of Review Required],"&lt;&gt;*further*",Table2[Level of Review Required],"&lt;&gt;",Table2[Date Notified (Adjusted)],"&gt;="&amp;F$26,Table2[Date Notified (Adjusted)],"&lt;"&amp;G$26,Table2[Date Review Accepted by Commissioner],"&lt;&gt;",Table2[Calculated Location],"*"&amp;$D3&amp;"*")/COUNTIFS(Table2[Level of Review Required],"&lt;&gt;*further*",Table2[Level of Review Required],"&lt;&gt;",Table2[Date Notified (Adjusted)],"&gt;="&amp;F$26,Table2[Date Notified (Adjusted)],"&lt;"&amp;G$26,Table2[Calculated Location],"*"&amp;$D3&amp;"*")</f>
        <v>#DIV/0!</v>
      </c>
      <c r="G3" s="160" t="e">
        <f ca="1">COUNTIFS(Table2[Level of Review Required],"&lt;&gt;*further*",Table2[Level of Review Required],"&lt;&gt;",Table2[Date Notified (Adjusted)],"&gt;="&amp;G$26,Table2[Date Notified (Adjusted)],"&lt;"&amp;H$26,Table2[Date Review Accepted by Commissioner],"&lt;&gt;",Table2[Calculated Location],"*"&amp;$D3&amp;"*")/COUNTIFS(Table2[Level of Review Required],"&lt;&gt;*further*",Table2[Level of Review Required],"&lt;&gt;",Table2[Date Notified (Adjusted)],"&gt;="&amp;G$26,Table2[Date Notified (Adjusted)],"&lt;"&amp;H$26,Table2[Calculated Location],"*"&amp;$D3&amp;"*")</f>
        <v>#DIV/0!</v>
      </c>
      <c r="H3" s="160" t="e">
        <f ca="1">COUNTIFS(Table2[Level of Review Required],"&lt;&gt;*further*",Table2[Level of Review Required],"&lt;&gt;",Table2[Date Notified (Adjusted)],"&gt;="&amp;H$26,Table2[Date Notified (Adjusted)],"&lt;"&amp;I$26,Table2[Date Review Accepted by Commissioner],"&lt;&gt;",Table2[Calculated Location],"*"&amp;$D3&amp;"*")/COUNTIFS(Table2[Level of Review Required],"&lt;&gt;*further*",Table2[Level of Review Required],"&lt;&gt;",Table2[Date Notified (Adjusted)],"&gt;="&amp;H$26,Table2[Date Notified (Adjusted)],"&lt;"&amp;I$26,Table2[Calculated Location],"*"&amp;$D3&amp;"*")</f>
        <v>#DIV/0!</v>
      </c>
      <c r="I3" s="160" t="e">
        <f ca="1">COUNTIFS(Table2[Level of Review Required],"&lt;&gt;*further*",Table2[Level of Review Required],"&lt;&gt;",Table2[Date Notified (Adjusted)],"&gt;="&amp;I$26,Table2[Date Notified (Adjusted)],"&lt;"&amp;J$26,Table2[Date Review Accepted by Commissioner],"&lt;&gt;",Table2[Calculated Location],"*"&amp;$D3&amp;"*")/COUNTIFS(Table2[Level of Review Required],"&lt;&gt;*further*",Table2[Level of Review Required],"&lt;&gt;",Table2[Date Notified (Adjusted)],"&gt;="&amp;I$26,Table2[Date Notified (Adjusted)],"&lt;"&amp;J$26,Table2[Calculated Location],"*"&amp;$D3&amp;"*")</f>
        <v>#DIV/0!</v>
      </c>
      <c r="J3" s="160" t="e">
        <f ca="1">COUNTIFS(Table2[Level of Review Required],"&lt;&gt;*further*",Table2[Level of Review Required],"&lt;&gt;",Table2[Date Notified (Adjusted)],"&gt;="&amp;J$26,Table2[Date Notified (Adjusted)],"&lt;"&amp;K$26,Table2[Date Review Accepted by Commissioner],"&lt;&gt;",Table2[Calculated Location],"*"&amp;$D3&amp;"*")/COUNTIFS(Table2[Level of Review Required],"&lt;&gt;*further*",Table2[Level of Review Required],"&lt;&gt;",Table2[Date Notified (Adjusted)],"&gt;="&amp;J$26,Table2[Date Notified (Adjusted)],"&lt;"&amp;K$26,Table2[Calculated Location],"*"&amp;$D3&amp;"*")</f>
        <v>#DIV/0!</v>
      </c>
      <c r="K3" s="160" t="e">
        <f ca="1">COUNTIFS(Table2[Level of Review Required],"&lt;&gt;*further*",Table2[Level of Review Required],"&lt;&gt;",Table2[Date Notified (Adjusted)],"&gt;="&amp;K$26,Table2[Date Notified (Adjusted)],"&lt;"&amp;L$26,Table2[Date Review Accepted by Commissioner],"&lt;&gt;",Table2[Calculated Location],"*"&amp;$D3&amp;"*")/COUNTIFS(Table2[Level of Review Required],"&lt;&gt;*further*",Table2[Level of Review Required],"&lt;&gt;",Table2[Date Notified (Adjusted)],"&gt;="&amp;K$26,Table2[Date Notified (Adjusted)],"&lt;"&amp;L$26,Table2[Calculated Location],"*"&amp;$D3&amp;"*")</f>
        <v>#DIV/0!</v>
      </c>
      <c r="L3" s="160" t="e">
        <f ca="1">COUNTIFS(Table2[Level of Review Required],"&lt;&gt;*further*",Table2[Level of Review Required],"&lt;&gt;",Table2[Date Notified (Adjusted)],"&gt;="&amp;L$26,Table2[Date Notified (Adjusted)],"&lt;"&amp;M$26,Table2[Date Review Accepted by Commissioner],"&lt;&gt;",Table2[Calculated Location],"*"&amp;$D3&amp;"*")/COUNTIFS(Table2[Level of Review Required],"&lt;&gt;*further*",Table2[Level of Review Required],"&lt;&gt;",Table2[Date Notified (Adjusted)],"&gt;="&amp;L$26,Table2[Date Notified (Adjusted)],"&lt;"&amp;M$26,Table2[Calculated Location],"*"&amp;$D3&amp;"*")</f>
        <v>#DIV/0!</v>
      </c>
      <c r="M3" s="160" t="e">
        <f ca="1">COUNTIFS(Table2[Level of Review Required],"&lt;&gt;*further*",Table2[Level of Review Required],"&lt;&gt;",Table2[Date Notified (Adjusted)],"&gt;="&amp;M$26,Table2[Date Notified (Adjusted)],"&lt;"&amp;N$26,Table2[Date Review Accepted by Commissioner],"&lt;&gt;",Table2[Calculated Location],"*"&amp;$D3&amp;"*")/COUNTIFS(Table2[Level of Review Required],"&lt;&gt;*further*",Table2[Level of Review Required],"&lt;&gt;",Table2[Date Notified (Adjusted)],"&gt;="&amp;M$26,Table2[Date Notified (Adjusted)],"&lt;"&amp;N$26,Table2[Calculated Location],"*"&amp;$D3&amp;"*")</f>
        <v>#DIV/0!</v>
      </c>
      <c r="N3" s="160" t="e">
        <f ca="1">COUNTIFS(Table2[Level of Review Required],"&lt;&gt;*further*",Table2[Level of Review Required],"&lt;&gt;",Table2[Date Notified (Adjusted)],"&gt;="&amp;N$26,Table2[Date Notified (Adjusted)],"&lt;"&amp;O$26,Table2[Date Review Accepted by Commissioner],"&lt;&gt;",Table2[Calculated Location],"*"&amp;$D3&amp;"*")/COUNTIFS(Table2[Level of Review Required],"&lt;&gt;*further*",Table2[Level of Review Required],"&lt;&gt;",Table2[Date Notified (Adjusted)],"&gt;="&amp;N$26,Table2[Date Notified (Adjusted)],"&lt;"&amp;O$26,Table2[Calculated Location],"*"&amp;$D3&amp;"*")</f>
        <v>#DIV/0!</v>
      </c>
      <c r="O3" s="160" t="e">
        <f ca="1">COUNTIFS(Table2[Level of Review Required],"&lt;&gt;*further*",Table2[Level of Review Required],"&lt;&gt;",Table2[Date Notified (Adjusted)],"&gt;="&amp;O$26,Table2[Date Notified (Adjusted)],"&lt;"&amp;P$26,Table2[Date Review Accepted by Commissioner],"&lt;&gt;",Table2[Calculated Location],"*"&amp;$D3&amp;"*")/COUNTIFS(Table2[Level of Review Required],"&lt;&gt;*further*",Table2[Level of Review Required],"&lt;&gt;",Table2[Date Notified (Adjusted)],"&gt;="&amp;O$26,Table2[Date Notified (Adjusted)],"&lt;"&amp;P$26,Table2[Calculated Location],"*"&amp;$D3&amp;"*")</f>
        <v>#DIV/0!</v>
      </c>
      <c r="P3" s="160" t="e">
        <f ca="1">COUNTIFS(Table2[Level of Review Required],"&lt;&gt;*further*",Table2[Level of Review Required],"&lt;&gt;",Table2[Date Notified (Adjusted)],"&gt;="&amp;P$26,Table2[Date Notified (Adjusted)],"&lt;"&amp;Q$26,Table2[Date Review Accepted by Commissioner],"&lt;&gt;",Table2[Calculated Location],"*"&amp;$D3&amp;"*")/COUNTIFS(Table2[Level of Review Required],"&lt;&gt;*further*",Table2[Level of Review Required],"&lt;&gt;",Table2[Date Notified (Adjusted)],"&gt;="&amp;P$26,Table2[Date Notified (Adjusted)],"&lt;"&amp;Q$26,Table2[Calculated Location],"*"&amp;$D3&amp;"*")</f>
        <v>#DIV/0!</v>
      </c>
      <c r="Q3" s="160" t="e">
        <f ca="1">COUNTIFS(Table2[Level of Review Required],"&lt;&gt;*further*",Table2[Level of Review Required],"&lt;&gt;",Table2[Date Notified (Adjusted)],"&gt;="&amp;Q$26,Table2[Date Notified (Adjusted)],"&lt;"&amp;R$26,Table2[Date Review Accepted by Commissioner],"&lt;&gt;",Table2[Calculated Location],"*"&amp;$D3&amp;"*")/COUNTIFS(Table2[Level of Review Required],"&lt;&gt;*further*",Table2[Level of Review Required],"&lt;&gt;",Table2[Date Notified (Adjusted)],"&gt;="&amp;Q$26,Table2[Date Notified (Adjusted)],"&lt;"&amp;R$26,Table2[Calculated Location],"*"&amp;$D3&amp;"*")</f>
        <v>#DIV/0!</v>
      </c>
      <c r="R3" s="160" t="e">
        <f ca="1">COUNTIFS(Table2[Level of Review Required],"&lt;&gt;*further*",Table2[Level of Review Required],"&lt;&gt;",Table2[Date Notified (Adjusted)],"&gt;="&amp;R$26,Table2[Date Notified (Adjusted)],"&lt;"&amp;S$26,Table2[Date Review Accepted by Commissioner],"&lt;&gt;",Table2[Calculated Location],"*"&amp;$D3&amp;"*")/COUNTIFS(Table2[Level of Review Required],"&lt;&gt;*further*",Table2[Level of Review Required],"&lt;&gt;",Table2[Date Notified (Adjusted)],"&gt;="&amp;R$26,Table2[Date Notified (Adjusted)],"&lt;"&amp;S$26,Table2[Calculated Location],"*"&amp;$D3&amp;"*")</f>
        <v>#DIV/0!</v>
      </c>
      <c r="S3" s="160" t="e">
        <f ca="1">COUNTIFS(Table2[Level of Review Required],"&lt;&gt;*further*",Table2[Level of Review Required],"&lt;&gt;",Table2[Date Notified (Adjusted)],"&gt;="&amp;S$26,Table2[Date Notified (Adjusted)],"&lt;"&amp;T$26,Table2[Date Review Accepted by Commissioner],"&lt;&gt;",Table2[Calculated Location],"*"&amp;$D3&amp;"*")/COUNTIFS(Table2[Level of Review Required],"&lt;&gt;*further*",Table2[Level of Review Required],"&lt;&gt;",Table2[Date Notified (Adjusted)],"&gt;="&amp;S$26,Table2[Date Notified (Adjusted)],"&lt;"&amp;T$26,Table2[Calculated Location],"*"&amp;$D3&amp;"*")</f>
        <v>#DIV/0!</v>
      </c>
      <c r="T3" s="160" t="e">
        <f ca="1">COUNTIFS(Table2[Level of Review Required],"&lt;&gt;*further*",Table2[Level of Review Required],"&lt;&gt;",Table2[Date Notified (Adjusted)],"&gt;="&amp;T$26,Table2[Date Notified (Adjusted)],"&lt;"&amp;U$26,Table2[Date Review Accepted by Commissioner],"&lt;&gt;",Table2[Calculated Location],"*"&amp;$D3&amp;"*")/COUNTIFS(Table2[Level of Review Required],"&lt;&gt;*further*",Table2[Level of Review Required],"&lt;&gt;",Table2[Date Notified (Adjusted)],"&gt;="&amp;T$26,Table2[Date Notified (Adjusted)],"&lt;"&amp;U$26,Table2[Calculated Location],"*"&amp;$D3&amp;"*")</f>
        <v>#DIV/0!</v>
      </c>
      <c r="U3" s="157"/>
      <c r="V3" s="157"/>
      <c r="W3" s="226">
        <f ca="1">COUNTIFS(Table2[Level of Review Required],"&lt;&gt;*further*",Table2[Level of Review Required],"&lt;&gt;",Table2[Date Notified (Adjusted)],"&gt;="&amp;E$26,Table2[Date Notified (Adjusted)],"&lt;"&amp;U$26,Table2[Calculated Location],"*"&amp;$D3&amp;"*",Table2[Date Review Accepted by Commissioner],"&lt;&gt;")</f>
        <v>0</v>
      </c>
      <c r="X3" s="227" t="e">
        <f ca="1">W3/Y3</f>
        <v>#DIV/0!</v>
      </c>
      <c r="Y3" s="236">
        <f ca="1">COUNTIFS(Table2[Level of Review Required],"&lt;&gt;*further*",Table2[Level of Review Required],"&lt;&gt;",Table2[Date Notified (Adjusted)],"&gt;="&amp;E$26,Table2[Date Notified (Adjusted)],"&lt;"&amp;U$26,Table2[Calculated Location],"*"&amp;$D3&amp;"*")</f>
        <v>0</v>
      </c>
      <c r="AB3" s="151"/>
      <c r="AC3" s="120"/>
    </row>
    <row r="4" spans="2:29" x14ac:dyDescent="0.25">
      <c r="B4" s="222" t="s">
        <v>234</v>
      </c>
      <c r="C4" s="161"/>
      <c r="D4" s="162" t="s">
        <v>118</v>
      </c>
      <c r="E4" s="163" t="e">
        <f ca="1">COUNTIFS(Table2[Level of Review Required],"&lt;&gt;*further*",Table2[Level of Review Required],"&lt;&gt;",Table2[Date Notified (Adjusted)],"&gt;="&amp;E$26,Table2[Date Notified (Adjusted)],"&lt;"&amp;F$26,Table2[Date Review Accepted by Commissioner],"&lt;&gt;",Table2[Calculated Location],"*"&amp;$D4&amp;"*")/COUNTIFS(Table2[Level of Review Required],"&lt;&gt;*further*",Table2[Level of Review Required],"&lt;&gt;",Table2[Date Notified (Adjusted)],"&gt;="&amp;E$26,Table2[Date Notified (Adjusted)],"&lt;"&amp;F$26,Table2[Calculated Location],"*"&amp;$D4&amp;"*")</f>
        <v>#DIV/0!</v>
      </c>
      <c r="F4" s="164" t="e">
        <f ca="1">COUNTIFS(Table2[Level of Review Required],"&lt;&gt;*further*",Table2[Level of Review Required],"&lt;&gt;",Table2[Date Notified (Adjusted)],"&gt;="&amp;F$26,Table2[Date Notified (Adjusted)],"&lt;"&amp;G$26,Table2[Date Review Accepted by Commissioner],"&lt;&gt;",Table2[Calculated Location],"*"&amp;$D4&amp;"*")/COUNTIFS(Table2[Level of Review Required],"&lt;&gt;*further*",Table2[Level of Review Required],"&lt;&gt;",Table2[Date Notified (Adjusted)],"&gt;="&amp;F$26,Table2[Date Notified (Adjusted)],"&lt;"&amp;G$26,Table2[Calculated Location],"*"&amp;$D4&amp;"*")</f>
        <v>#DIV/0!</v>
      </c>
      <c r="G4" s="164" t="e">
        <f ca="1">COUNTIFS(Table2[Level of Review Required],"&lt;&gt;*further*",Table2[Level of Review Required],"&lt;&gt;",Table2[Date Notified (Adjusted)],"&gt;="&amp;G$26,Table2[Date Notified (Adjusted)],"&lt;"&amp;H$26,Table2[Date Review Accepted by Commissioner],"&lt;&gt;",Table2[Calculated Location],"*"&amp;$D4&amp;"*")/COUNTIFS(Table2[Level of Review Required],"&lt;&gt;*further*",Table2[Level of Review Required],"&lt;&gt;",Table2[Date Notified (Adjusted)],"&gt;="&amp;G$26,Table2[Date Notified (Adjusted)],"&lt;"&amp;H$26,Table2[Calculated Location],"*"&amp;$D4&amp;"*")</f>
        <v>#DIV/0!</v>
      </c>
      <c r="H4" s="164" t="e">
        <f ca="1">COUNTIFS(Table2[Level of Review Required],"&lt;&gt;*further*",Table2[Level of Review Required],"&lt;&gt;",Table2[Date Notified (Adjusted)],"&gt;="&amp;H$26,Table2[Date Notified (Adjusted)],"&lt;"&amp;I$26,Table2[Date Review Accepted by Commissioner],"&lt;&gt;",Table2[Calculated Location],"*"&amp;$D4&amp;"*")/COUNTIFS(Table2[Level of Review Required],"&lt;&gt;*further*",Table2[Level of Review Required],"&lt;&gt;",Table2[Date Notified (Adjusted)],"&gt;="&amp;H$26,Table2[Date Notified (Adjusted)],"&lt;"&amp;I$26,Table2[Calculated Location],"*"&amp;$D4&amp;"*")</f>
        <v>#DIV/0!</v>
      </c>
      <c r="I4" s="164" t="e">
        <f ca="1">COUNTIFS(Table2[Level of Review Required],"&lt;&gt;*further*",Table2[Level of Review Required],"&lt;&gt;",Table2[Date Notified (Adjusted)],"&gt;="&amp;I$26,Table2[Date Notified (Adjusted)],"&lt;"&amp;J$26,Table2[Date Review Accepted by Commissioner],"&lt;&gt;",Table2[Calculated Location],"*"&amp;$D4&amp;"*")/COUNTIFS(Table2[Level of Review Required],"&lt;&gt;*further*",Table2[Level of Review Required],"&lt;&gt;",Table2[Date Notified (Adjusted)],"&gt;="&amp;I$26,Table2[Date Notified (Adjusted)],"&lt;"&amp;J$26,Table2[Calculated Location],"*"&amp;$D4&amp;"*")</f>
        <v>#DIV/0!</v>
      </c>
      <c r="J4" s="164" t="e">
        <f ca="1">COUNTIFS(Table2[Level of Review Required],"&lt;&gt;*further*",Table2[Level of Review Required],"&lt;&gt;",Table2[Date Notified (Adjusted)],"&gt;="&amp;J$26,Table2[Date Notified (Adjusted)],"&lt;"&amp;K$26,Table2[Date Review Accepted by Commissioner],"&lt;&gt;",Table2[Calculated Location],"*"&amp;$D4&amp;"*")/COUNTIFS(Table2[Level of Review Required],"&lt;&gt;*further*",Table2[Level of Review Required],"&lt;&gt;",Table2[Date Notified (Adjusted)],"&gt;="&amp;J$26,Table2[Date Notified (Adjusted)],"&lt;"&amp;K$26,Table2[Calculated Location],"*"&amp;$D4&amp;"*")</f>
        <v>#DIV/0!</v>
      </c>
      <c r="K4" s="164" t="e">
        <f ca="1">COUNTIFS(Table2[Level of Review Required],"&lt;&gt;*further*",Table2[Level of Review Required],"&lt;&gt;",Table2[Date Notified (Adjusted)],"&gt;="&amp;K$26,Table2[Date Notified (Adjusted)],"&lt;"&amp;L$26,Table2[Date Review Accepted by Commissioner],"&lt;&gt;",Table2[Calculated Location],"*"&amp;$D4&amp;"*")/COUNTIFS(Table2[Level of Review Required],"&lt;&gt;*further*",Table2[Level of Review Required],"&lt;&gt;",Table2[Date Notified (Adjusted)],"&gt;="&amp;K$26,Table2[Date Notified (Adjusted)],"&lt;"&amp;L$26,Table2[Calculated Location],"*"&amp;$D4&amp;"*")</f>
        <v>#DIV/0!</v>
      </c>
      <c r="L4" s="164" t="e">
        <f ca="1">COUNTIFS(Table2[Level of Review Required],"&lt;&gt;*further*",Table2[Level of Review Required],"&lt;&gt;",Table2[Date Notified (Adjusted)],"&gt;="&amp;L$26,Table2[Date Notified (Adjusted)],"&lt;"&amp;M$26,Table2[Date Review Accepted by Commissioner],"&lt;&gt;",Table2[Calculated Location],"*"&amp;$D4&amp;"*")/COUNTIFS(Table2[Level of Review Required],"&lt;&gt;*further*",Table2[Level of Review Required],"&lt;&gt;",Table2[Date Notified (Adjusted)],"&gt;="&amp;L$26,Table2[Date Notified (Adjusted)],"&lt;"&amp;M$26,Table2[Calculated Location],"*"&amp;$D4&amp;"*")</f>
        <v>#DIV/0!</v>
      </c>
      <c r="M4" s="164" t="e">
        <f ca="1">COUNTIFS(Table2[Level of Review Required],"&lt;&gt;*further*",Table2[Level of Review Required],"&lt;&gt;",Table2[Date Notified (Adjusted)],"&gt;="&amp;M$26,Table2[Date Notified (Adjusted)],"&lt;"&amp;N$26,Table2[Date Review Accepted by Commissioner],"&lt;&gt;",Table2[Calculated Location],"*"&amp;$D4&amp;"*")/COUNTIFS(Table2[Level of Review Required],"&lt;&gt;*further*",Table2[Level of Review Required],"&lt;&gt;",Table2[Date Notified (Adjusted)],"&gt;="&amp;M$26,Table2[Date Notified (Adjusted)],"&lt;"&amp;N$26,Table2[Calculated Location],"*"&amp;$D4&amp;"*")</f>
        <v>#DIV/0!</v>
      </c>
      <c r="N4" s="164" t="e">
        <f ca="1">COUNTIFS(Table2[Level of Review Required],"&lt;&gt;*further*",Table2[Level of Review Required],"&lt;&gt;",Table2[Date Notified (Adjusted)],"&gt;="&amp;N$26,Table2[Date Notified (Adjusted)],"&lt;"&amp;O$26,Table2[Date Review Accepted by Commissioner],"&lt;&gt;",Table2[Calculated Location],"*"&amp;$D4&amp;"*")/COUNTIFS(Table2[Level of Review Required],"&lt;&gt;*further*",Table2[Level of Review Required],"&lt;&gt;",Table2[Date Notified (Adjusted)],"&gt;="&amp;N$26,Table2[Date Notified (Adjusted)],"&lt;"&amp;O$26,Table2[Calculated Location],"*"&amp;$D4&amp;"*")</f>
        <v>#DIV/0!</v>
      </c>
      <c r="O4" s="164" t="e">
        <f ca="1">COUNTIFS(Table2[Level of Review Required],"&lt;&gt;*further*",Table2[Level of Review Required],"&lt;&gt;",Table2[Date Notified (Adjusted)],"&gt;="&amp;O$26,Table2[Date Notified (Adjusted)],"&lt;"&amp;P$26,Table2[Date Review Accepted by Commissioner],"&lt;&gt;",Table2[Calculated Location],"*"&amp;$D4&amp;"*")/COUNTIFS(Table2[Level of Review Required],"&lt;&gt;*further*",Table2[Level of Review Required],"&lt;&gt;",Table2[Date Notified (Adjusted)],"&gt;="&amp;O$26,Table2[Date Notified (Adjusted)],"&lt;"&amp;P$26,Table2[Calculated Location],"*"&amp;$D4&amp;"*")</f>
        <v>#DIV/0!</v>
      </c>
      <c r="P4" s="164" t="e">
        <f ca="1">COUNTIFS(Table2[Level of Review Required],"&lt;&gt;*further*",Table2[Level of Review Required],"&lt;&gt;",Table2[Date Notified (Adjusted)],"&gt;="&amp;P$26,Table2[Date Notified (Adjusted)],"&lt;"&amp;Q$26,Table2[Date Review Accepted by Commissioner],"&lt;&gt;",Table2[Calculated Location],"*"&amp;$D4&amp;"*")/COUNTIFS(Table2[Level of Review Required],"&lt;&gt;*further*",Table2[Level of Review Required],"&lt;&gt;",Table2[Date Notified (Adjusted)],"&gt;="&amp;P$26,Table2[Date Notified (Adjusted)],"&lt;"&amp;Q$26,Table2[Calculated Location],"*"&amp;$D4&amp;"*")</f>
        <v>#DIV/0!</v>
      </c>
      <c r="Q4" s="164" t="e">
        <f ca="1">COUNTIFS(Table2[Level of Review Required],"&lt;&gt;*further*",Table2[Level of Review Required],"&lt;&gt;",Table2[Date Notified (Adjusted)],"&gt;="&amp;Q$26,Table2[Date Notified (Adjusted)],"&lt;"&amp;R$26,Table2[Date Review Accepted by Commissioner],"&lt;&gt;",Table2[Calculated Location],"*"&amp;$D4&amp;"*")/COUNTIFS(Table2[Level of Review Required],"&lt;&gt;*further*",Table2[Level of Review Required],"&lt;&gt;",Table2[Date Notified (Adjusted)],"&gt;="&amp;Q$26,Table2[Date Notified (Adjusted)],"&lt;"&amp;R$26,Table2[Calculated Location],"*"&amp;$D4&amp;"*")</f>
        <v>#DIV/0!</v>
      </c>
      <c r="R4" s="164" t="e">
        <f ca="1">COUNTIFS(Table2[Level of Review Required],"&lt;&gt;*further*",Table2[Level of Review Required],"&lt;&gt;",Table2[Date Notified (Adjusted)],"&gt;="&amp;R$26,Table2[Date Notified (Adjusted)],"&lt;"&amp;S$26,Table2[Date Review Accepted by Commissioner],"&lt;&gt;",Table2[Calculated Location],"*"&amp;$D4&amp;"*")/COUNTIFS(Table2[Level of Review Required],"&lt;&gt;*further*",Table2[Level of Review Required],"&lt;&gt;",Table2[Date Notified (Adjusted)],"&gt;="&amp;R$26,Table2[Date Notified (Adjusted)],"&lt;"&amp;S$26,Table2[Calculated Location],"*"&amp;$D4&amp;"*")</f>
        <v>#DIV/0!</v>
      </c>
      <c r="S4" s="164" t="e">
        <f ca="1">COUNTIFS(Table2[Level of Review Required],"&lt;&gt;*further*",Table2[Level of Review Required],"&lt;&gt;",Table2[Date Notified (Adjusted)],"&gt;="&amp;S$26,Table2[Date Notified (Adjusted)],"&lt;"&amp;T$26,Table2[Date Review Accepted by Commissioner],"&lt;&gt;",Table2[Calculated Location],"*"&amp;$D4&amp;"*")/COUNTIFS(Table2[Level of Review Required],"&lt;&gt;*further*",Table2[Level of Review Required],"&lt;&gt;",Table2[Date Notified (Adjusted)],"&gt;="&amp;S$26,Table2[Date Notified (Adjusted)],"&lt;"&amp;T$26,Table2[Calculated Location],"*"&amp;$D4&amp;"*")</f>
        <v>#DIV/0!</v>
      </c>
      <c r="T4" s="164" t="e">
        <f ca="1">COUNTIFS(Table2[Level of Review Required],"&lt;&gt;*further*",Table2[Level of Review Required],"&lt;&gt;",Table2[Date Notified (Adjusted)],"&gt;="&amp;T$26,Table2[Date Notified (Adjusted)],"&lt;"&amp;U$26,Table2[Date Review Accepted by Commissioner],"&lt;&gt;",Table2[Calculated Location],"*"&amp;$D4&amp;"*")/COUNTIFS(Table2[Level of Review Required],"&lt;&gt;*further*",Table2[Level of Review Required],"&lt;&gt;",Table2[Date Notified (Adjusted)],"&gt;="&amp;T$26,Table2[Date Notified (Adjusted)],"&lt;"&amp;U$26,Table2[Calculated Location],"*"&amp;$D4&amp;"*")</f>
        <v>#DIV/0!</v>
      </c>
      <c r="U4" s="161"/>
      <c r="V4" s="161"/>
      <c r="W4" s="228">
        <f ca="1">COUNTIFS(Table2[Level of Review Required],"&lt;&gt;*further*",Table2[Level of Review Required],"&lt;&gt;",Table2[Date Notified (Adjusted)],"&gt;="&amp;E$26,Table2[Date Notified (Adjusted)],"&lt;"&amp;U$26,Table2[Calculated Location],"*"&amp;$D4&amp;"*",Table2[Date Review Accepted by Commissioner],"&lt;&gt;")</f>
        <v>0</v>
      </c>
      <c r="X4" s="229" t="e">
        <f t="shared" ref="X4:X10" ca="1" si="1">W4/Y4</f>
        <v>#DIV/0!</v>
      </c>
      <c r="Y4" s="237">
        <f ca="1">COUNTIFS(Table2[Level of Review Required],"&lt;&gt;*further*",Table2[Level of Review Required],"&lt;&gt;",Table2[Date Notified (Adjusted)],"&gt;="&amp;E$26,Table2[Date Notified (Adjusted)],"&lt;"&amp;U$26,Table2[Calculated Location],"*"&amp;$D4&amp;"*")</f>
        <v>0</v>
      </c>
    </row>
    <row r="5" spans="2:29" x14ac:dyDescent="0.25">
      <c r="B5" s="222" t="s">
        <v>257</v>
      </c>
      <c r="C5" s="162"/>
      <c r="D5" s="162" t="s">
        <v>119</v>
      </c>
      <c r="E5" s="163" t="e">
        <f ca="1">COUNTIFS(Table2[Level of Review Required],"&lt;&gt;*further*",Table2[Level of Review Required],"&lt;&gt;",Table2[Date Notified (Adjusted)],"&gt;="&amp;E$26,Table2[Date Notified (Adjusted)],"&lt;"&amp;F$26,Table2[Date Review Accepted by Commissioner],"&lt;&gt;",Table2[Calculated Location],"*"&amp;$D5&amp;"*")/COUNTIFS(Table2[Level of Review Required],"&lt;&gt;*further*",Table2[Level of Review Required],"&lt;&gt;",Table2[Date Notified (Adjusted)],"&gt;="&amp;E$26,Table2[Date Notified (Adjusted)],"&lt;"&amp;F$26,Table2[Calculated Location],"*"&amp;$D5&amp;"*")</f>
        <v>#DIV/0!</v>
      </c>
      <c r="F5" s="164" t="e">
        <f ca="1">COUNTIFS(Table2[Level of Review Required],"&lt;&gt;*further*",Table2[Level of Review Required],"&lt;&gt;",Table2[Date Notified (Adjusted)],"&gt;="&amp;F$26,Table2[Date Notified (Adjusted)],"&lt;"&amp;G$26,Table2[Date Review Accepted by Commissioner],"&lt;&gt;",Table2[Calculated Location],"*"&amp;$D5&amp;"*")/COUNTIFS(Table2[Level of Review Required],"&lt;&gt;*further*",Table2[Level of Review Required],"&lt;&gt;",Table2[Date Notified (Adjusted)],"&gt;="&amp;F$26,Table2[Date Notified (Adjusted)],"&lt;"&amp;G$26,Table2[Calculated Location],"*"&amp;$D5&amp;"*")</f>
        <v>#DIV/0!</v>
      </c>
      <c r="G5" s="164" t="e">
        <f ca="1">COUNTIFS(Table2[Level of Review Required],"&lt;&gt;*further*",Table2[Level of Review Required],"&lt;&gt;",Table2[Date Notified (Adjusted)],"&gt;="&amp;G$26,Table2[Date Notified (Adjusted)],"&lt;"&amp;H$26,Table2[Date Review Accepted by Commissioner],"&lt;&gt;",Table2[Calculated Location],"*"&amp;$D5&amp;"*")/COUNTIFS(Table2[Level of Review Required],"&lt;&gt;*further*",Table2[Level of Review Required],"&lt;&gt;",Table2[Date Notified (Adjusted)],"&gt;="&amp;G$26,Table2[Date Notified (Adjusted)],"&lt;"&amp;H$26,Table2[Calculated Location],"*"&amp;$D5&amp;"*")</f>
        <v>#DIV/0!</v>
      </c>
      <c r="H5" s="164" t="e">
        <f ca="1">COUNTIFS(Table2[Level of Review Required],"&lt;&gt;*further*",Table2[Level of Review Required],"&lt;&gt;",Table2[Date Notified (Adjusted)],"&gt;="&amp;H$26,Table2[Date Notified (Adjusted)],"&lt;"&amp;I$26,Table2[Date Review Accepted by Commissioner],"&lt;&gt;",Table2[Calculated Location],"*"&amp;$D5&amp;"*")/COUNTIFS(Table2[Level of Review Required],"&lt;&gt;*further*",Table2[Level of Review Required],"&lt;&gt;",Table2[Date Notified (Adjusted)],"&gt;="&amp;H$26,Table2[Date Notified (Adjusted)],"&lt;"&amp;I$26,Table2[Calculated Location],"*"&amp;$D5&amp;"*")</f>
        <v>#DIV/0!</v>
      </c>
      <c r="I5" s="164" t="e">
        <f ca="1">COUNTIFS(Table2[Level of Review Required],"&lt;&gt;*further*",Table2[Level of Review Required],"&lt;&gt;",Table2[Date Notified (Adjusted)],"&gt;="&amp;I$26,Table2[Date Notified (Adjusted)],"&lt;"&amp;J$26,Table2[Date Review Accepted by Commissioner],"&lt;&gt;",Table2[Calculated Location],"*"&amp;$D5&amp;"*")/COUNTIFS(Table2[Level of Review Required],"&lt;&gt;*further*",Table2[Level of Review Required],"&lt;&gt;",Table2[Date Notified (Adjusted)],"&gt;="&amp;I$26,Table2[Date Notified (Adjusted)],"&lt;"&amp;J$26,Table2[Calculated Location],"*"&amp;$D5&amp;"*")</f>
        <v>#DIV/0!</v>
      </c>
      <c r="J5" s="164" t="e">
        <f ca="1">COUNTIFS(Table2[Level of Review Required],"&lt;&gt;*further*",Table2[Level of Review Required],"&lt;&gt;",Table2[Date Notified (Adjusted)],"&gt;="&amp;J$26,Table2[Date Notified (Adjusted)],"&lt;"&amp;K$26,Table2[Date Review Accepted by Commissioner],"&lt;&gt;",Table2[Calculated Location],"*"&amp;$D5&amp;"*")/COUNTIFS(Table2[Level of Review Required],"&lt;&gt;*further*",Table2[Level of Review Required],"&lt;&gt;",Table2[Date Notified (Adjusted)],"&gt;="&amp;J$26,Table2[Date Notified (Adjusted)],"&lt;"&amp;K$26,Table2[Calculated Location],"*"&amp;$D5&amp;"*")</f>
        <v>#DIV/0!</v>
      </c>
      <c r="K5" s="164" t="e">
        <f ca="1">COUNTIFS(Table2[Level of Review Required],"&lt;&gt;*further*",Table2[Level of Review Required],"&lt;&gt;",Table2[Date Notified (Adjusted)],"&gt;="&amp;K$26,Table2[Date Notified (Adjusted)],"&lt;"&amp;L$26,Table2[Date Review Accepted by Commissioner],"&lt;&gt;",Table2[Calculated Location],"*"&amp;$D5&amp;"*")/COUNTIFS(Table2[Level of Review Required],"&lt;&gt;*further*",Table2[Level of Review Required],"&lt;&gt;",Table2[Date Notified (Adjusted)],"&gt;="&amp;K$26,Table2[Date Notified (Adjusted)],"&lt;"&amp;L$26,Table2[Calculated Location],"*"&amp;$D5&amp;"*")</f>
        <v>#DIV/0!</v>
      </c>
      <c r="L5" s="164" t="e">
        <f ca="1">COUNTIFS(Table2[Level of Review Required],"&lt;&gt;*further*",Table2[Level of Review Required],"&lt;&gt;",Table2[Date Notified (Adjusted)],"&gt;="&amp;L$26,Table2[Date Notified (Adjusted)],"&lt;"&amp;M$26,Table2[Date Review Accepted by Commissioner],"&lt;&gt;",Table2[Calculated Location],"*"&amp;$D5&amp;"*")/COUNTIFS(Table2[Level of Review Required],"&lt;&gt;*further*",Table2[Level of Review Required],"&lt;&gt;",Table2[Date Notified (Adjusted)],"&gt;="&amp;L$26,Table2[Date Notified (Adjusted)],"&lt;"&amp;M$26,Table2[Calculated Location],"*"&amp;$D5&amp;"*")</f>
        <v>#DIV/0!</v>
      </c>
      <c r="M5" s="164" t="e">
        <f ca="1">COUNTIFS(Table2[Level of Review Required],"&lt;&gt;*further*",Table2[Level of Review Required],"&lt;&gt;",Table2[Date Notified (Adjusted)],"&gt;="&amp;M$26,Table2[Date Notified (Adjusted)],"&lt;"&amp;N$26,Table2[Date Review Accepted by Commissioner],"&lt;&gt;",Table2[Calculated Location],"*"&amp;$D5&amp;"*")/COUNTIFS(Table2[Level of Review Required],"&lt;&gt;*further*",Table2[Level of Review Required],"&lt;&gt;",Table2[Date Notified (Adjusted)],"&gt;="&amp;M$26,Table2[Date Notified (Adjusted)],"&lt;"&amp;N$26,Table2[Calculated Location],"*"&amp;$D5&amp;"*")</f>
        <v>#DIV/0!</v>
      </c>
      <c r="N5" s="164" t="e">
        <f ca="1">COUNTIFS(Table2[Level of Review Required],"&lt;&gt;*further*",Table2[Level of Review Required],"&lt;&gt;",Table2[Date Notified (Adjusted)],"&gt;="&amp;N$26,Table2[Date Notified (Adjusted)],"&lt;"&amp;O$26,Table2[Date Review Accepted by Commissioner],"&lt;&gt;",Table2[Calculated Location],"*"&amp;$D5&amp;"*")/COUNTIFS(Table2[Level of Review Required],"&lt;&gt;*further*",Table2[Level of Review Required],"&lt;&gt;",Table2[Date Notified (Adjusted)],"&gt;="&amp;N$26,Table2[Date Notified (Adjusted)],"&lt;"&amp;O$26,Table2[Calculated Location],"*"&amp;$D5&amp;"*")</f>
        <v>#DIV/0!</v>
      </c>
      <c r="O5" s="164" t="e">
        <f ca="1">COUNTIFS(Table2[Level of Review Required],"&lt;&gt;*further*",Table2[Level of Review Required],"&lt;&gt;",Table2[Date Notified (Adjusted)],"&gt;="&amp;O$26,Table2[Date Notified (Adjusted)],"&lt;"&amp;P$26,Table2[Date Review Accepted by Commissioner],"&lt;&gt;",Table2[Calculated Location],"*"&amp;$D5&amp;"*")/COUNTIFS(Table2[Level of Review Required],"&lt;&gt;*further*",Table2[Level of Review Required],"&lt;&gt;",Table2[Date Notified (Adjusted)],"&gt;="&amp;O$26,Table2[Date Notified (Adjusted)],"&lt;"&amp;P$26,Table2[Calculated Location],"*"&amp;$D5&amp;"*")</f>
        <v>#DIV/0!</v>
      </c>
      <c r="P5" s="164" t="e">
        <f ca="1">COUNTIFS(Table2[Level of Review Required],"&lt;&gt;*further*",Table2[Level of Review Required],"&lt;&gt;",Table2[Date Notified (Adjusted)],"&gt;="&amp;P$26,Table2[Date Notified (Adjusted)],"&lt;"&amp;Q$26,Table2[Date Review Accepted by Commissioner],"&lt;&gt;",Table2[Calculated Location],"*"&amp;$D5&amp;"*")/COUNTIFS(Table2[Level of Review Required],"&lt;&gt;*further*",Table2[Level of Review Required],"&lt;&gt;",Table2[Date Notified (Adjusted)],"&gt;="&amp;P$26,Table2[Date Notified (Adjusted)],"&lt;"&amp;Q$26,Table2[Calculated Location],"*"&amp;$D5&amp;"*")</f>
        <v>#DIV/0!</v>
      </c>
      <c r="Q5" s="164" t="e">
        <f ca="1">COUNTIFS(Table2[Level of Review Required],"&lt;&gt;*further*",Table2[Level of Review Required],"&lt;&gt;",Table2[Date Notified (Adjusted)],"&gt;="&amp;Q$26,Table2[Date Notified (Adjusted)],"&lt;"&amp;R$26,Table2[Date Review Accepted by Commissioner],"&lt;&gt;",Table2[Calculated Location],"*"&amp;$D5&amp;"*")/COUNTIFS(Table2[Level of Review Required],"&lt;&gt;*further*",Table2[Level of Review Required],"&lt;&gt;",Table2[Date Notified (Adjusted)],"&gt;="&amp;Q$26,Table2[Date Notified (Adjusted)],"&lt;"&amp;R$26,Table2[Calculated Location],"*"&amp;$D5&amp;"*")</f>
        <v>#DIV/0!</v>
      </c>
      <c r="R5" s="164" t="e">
        <f ca="1">COUNTIFS(Table2[Level of Review Required],"&lt;&gt;*further*",Table2[Level of Review Required],"&lt;&gt;",Table2[Date Notified (Adjusted)],"&gt;="&amp;R$26,Table2[Date Notified (Adjusted)],"&lt;"&amp;S$26,Table2[Date Review Accepted by Commissioner],"&lt;&gt;",Table2[Calculated Location],"*"&amp;$D5&amp;"*")/COUNTIFS(Table2[Level of Review Required],"&lt;&gt;*further*",Table2[Level of Review Required],"&lt;&gt;",Table2[Date Notified (Adjusted)],"&gt;="&amp;R$26,Table2[Date Notified (Adjusted)],"&lt;"&amp;S$26,Table2[Calculated Location],"*"&amp;$D5&amp;"*")</f>
        <v>#DIV/0!</v>
      </c>
      <c r="S5" s="164" t="e">
        <f ca="1">COUNTIFS(Table2[Level of Review Required],"&lt;&gt;*further*",Table2[Level of Review Required],"&lt;&gt;",Table2[Date Notified (Adjusted)],"&gt;="&amp;S$26,Table2[Date Notified (Adjusted)],"&lt;"&amp;T$26,Table2[Date Review Accepted by Commissioner],"&lt;&gt;",Table2[Calculated Location],"*"&amp;$D5&amp;"*")/COUNTIFS(Table2[Level of Review Required],"&lt;&gt;*further*",Table2[Level of Review Required],"&lt;&gt;",Table2[Date Notified (Adjusted)],"&gt;="&amp;S$26,Table2[Date Notified (Adjusted)],"&lt;"&amp;T$26,Table2[Calculated Location],"*"&amp;$D5&amp;"*")</f>
        <v>#DIV/0!</v>
      </c>
      <c r="T5" s="164" t="e">
        <f ca="1">COUNTIFS(Table2[Level of Review Required],"&lt;&gt;*further*",Table2[Level of Review Required],"&lt;&gt;",Table2[Date Notified (Adjusted)],"&gt;="&amp;T$26,Table2[Date Notified (Adjusted)],"&lt;"&amp;U$26,Table2[Date Review Accepted by Commissioner],"&lt;&gt;",Table2[Calculated Location],"*"&amp;$D5&amp;"*")/COUNTIFS(Table2[Level of Review Required],"&lt;&gt;*further*",Table2[Level of Review Required],"&lt;&gt;",Table2[Date Notified (Adjusted)],"&gt;="&amp;T$26,Table2[Date Notified (Adjusted)],"&lt;"&amp;U$26,Table2[Calculated Location],"*"&amp;$D5&amp;"*")</f>
        <v>#DIV/0!</v>
      </c>
      <c r="U5" s="161"/>
      <c r="V5" s="161"/>
      <c r="W5" s="228">
        <f ca="1">COUNTIFS(Table2[Level of Review Required],"&lt;&gt;*further*",Table2[Level of Review Required],"&lt;&gt;",Table2[Date Notified (Adjusted)],"&gt;="&amp;E$26,Table2[Date Notified (Adjusted)],"&lt;"&amp;U$26,Table2[Calculated Location],"*"&amp;$D5&amp;"*",Table2[Date Review Accepted by Commissioner],"&lt;&gt;")</f>
        <v>0</v>
      </c>
      <c r="X5" s="229" t="e">
        <f t="shared" ref="X5" ca="1" si="2">W5/Y5</f>
        <v>#DIV/0!</v>
      </c>
      <c r="Y5" s="237">
        <f ca="1">COUNTIFS(Table2[Level of Review Required],"&lt;&gt;*further*",Table2[Level of Review Required],"&lt;&gt;",Table2[Date Notified (Adjusted)],"&gt;="&amp;E$26,Table2[Date Notified (Adjusted)],"&lt;"&amp;U$26,Table2[Calculated Location],"*"&amp;$D5&amp;"*")</f>
        <v>0</v>
      </c>
    </row>
    <row r="6" spans="2:29" x14ac:dyDescent="0.25">
      <c r="B6" s="222" t="s">
        <v>258</v>
      </c>
      <c r="C6" s="161"/>
      <c r="D6" s="162" t="s">
        <v>120</v>
      </c>
      <c r="E6" s="163" t="e">
        <f ca="1">COUNTIFS(Table2[Level of Review Required],"&lt;&gt;*further*",Table2[Level of Review Required],"&lt;&gt;",Table2[Date Notified (Adjusted)],"&gt;="&amp;E$26,Table2[Date Notified (Adjusted)],"&lt;"&amp;F$26,Table2[Date Review Accepted by Commissioner],"&lt;&gt;",Table2[Calculated Location],"*"&amp;$D6&amp;"*")/COUNTIFS(Table2[Level of Review Required],"&lt;&gt;*further*",Table2[Level of Review Required],"&lt;&gt;",Table2[Date Notified (Adjusted)],"&gt;="&amp;E$26,Table2[Date Notified (Adjusted)],"&lt;"&amp;F$26,Table2[Calculated Location],"*"&amp;$D6&amp;"*")</f>
        <v>#DIV/0!</v>
      </c>
      <c r="F6" s="164" t="e">
        <f ca="1">COUNTIFS(Table2[Level of Review Required],"&lt;&gt;*further*",Table2[Level of Review Required],"&lt;&gt;",Table2[Date Notified (Adjusted)],"&gt;="&amp;F$26,Table2[Date Notified (Adjusted)],"&lt;"&amp;G$26,Table2[Date Review Accepted by Commissioner],"&lt;&gt;",Table2[Calculated Location],"*"&amp;$D6&amp;"*")/COUNTIFS(Table2[Level of Review Required],"&lt;&gt;*further*",Table2[Level of Review Required],"&lt;&gt;",Table2[Date Notified (Adjusted)],"&gt;="&amp;F$26,Table2[Date Notified (Adjusted)],"&lt;"&amp;G$26,Table2[Calculated Location],"*"&amp;$D6&amp;"*")</f>
        <v>#DIV/0!</v>
      </c>
      <c r="G6" s="164" t="e">
        <f ca="1">COUNTIFS(Table2[Level of Review Required],"&lt;&gt;*further*",Table2[Level of Review Required],"&lt;&gt;",Table2[Date Notified (Adjusted)],"&gt;="&amp;G$26,Table2[Date Notified (Adjusted)],"&lt;"&amp;H$26,Table2[Date Review Accepted by Commissioner],"&lt;&gt;",Table2[Calculated Location],"*"&amp;$D6&amp;"*")/COUNTIFS(Table2[Level of Review Required],"&lt;&gt;*further*",Table2[Level of Review Required],"&lt;&gt;",Table2[Date Notified (Adjusted)],"&gt;="&amp;G$26,Table2[Date Notified (Adjusted)],"&lt;"&amp;H$26,Table2[Calculated Location],"*"&amp;$D6&amp;"*")</f>
        <v>#DIV/0!</v>
      </c>
      <c r="H6" s="164" t="e">
        <f ca="1">COUNTIFS(Table2[Level of Review Required],"&lt;&gt;*further*",Table2[Level of Review Required],"&lt;&gt;",Table2[Date Notified (Adjusted)],"&gt;="&amp;H$26,Table2[Date Notified (Adjusted)],"&lt;"&amp;I$26,Table2[Date Review Accepted by Commissioner],"&lt;&gt;",Table2[Calculated Location],"*"&amp;$D6&amp;"*")/COUNTIFS(Table2[Level of Review Required],"&lt;&gt;*further*",Table2[Level of Review Required],"&lt;&gt;",Table2[Date Notified (Adjusted)],"&gt;="&amp;H$26,Table2[Date Notified (Adjusted)],"&lt;"&amp;I$26,Table2[Calculated Location],"*"&amp;$D6&amp;"*")</f>
        <v>#DIV/0!</v>
      </c>
      <c r="I6" s="164" t="e">
        <f ca="1">COUNTIFS(Table2[Level of Review Required],"&lt;&gt;*further*",Table2[Level of Review Required],"&lt;&gt;",Table2[Date Notified (Adjusted)],"&gt;="&amp;I$26,Table2[Date Notified (Adjusted)],"&lt;"&amp;J$26,Table2[Date Review Accepted by Commissioner],"&lt;&gt;",Table2[Calculated Location],"*"&amp;$D6&amp;"*")/COUNTIFS(Table2[Level of Review Required],"&lt;&gt;*further*",Table2[Level of Review Required],"&lt;&gt;",Table2[Date Notified (Adjusted)],"&gt;="&amp;I$26,Table2[Date Notified (Adjusted)],"&lt;"&amp;J$26,Table2[Calculated Location],"*"&amp;$D6&amp;"*")</f>
        <v>#DIV/0!</v>
      </c>
      <c r="J6" s="164" t="e">
        <f ca="1">COUNTIFS(Table2[Level of Review Required],"&lt;&gt;*further*",Table2[Level of Review Required],"&lt;&gt;",Table2[Date Notified (Adjusted)],"&gt;="&amp;J$26,Table2[Date Notified (Adjusted)],"&lt;"&amp;K$26,Table2[Date Review Accepted by Commissioner],"&lt;&gt;",Table2[Calculated Location],"*"&amp;$D6&amp;"*")/COUNTIFS(Table2[Level of Review Required],"&lt;&gt;*further*",Table2[Level of Review Required],"&lt;&gt;",Table2[Date Notified (Adjusted)],"&gt;="&amp;J$26,Table2[Date Notified (Adjusted)],"&lt;"&amp;K$26,Table2[Calculated Location],"*"&amp;$D6&amp;"*")</f>
        <v>#DIV/0!</v>
      </c>
      <c r="K6" s="164" t="e">
        <f ca="1">COUNTIFS(Table2[Level of Review Required],"&lt;&gt;*further*",Table2[Level of Review Required],"&lt;&gt;",Table2[Date Notified (Adjusted)],"&gt;="&amp;K$26,Table2[Date Notified (Adjusted)],"&lt;"&amp;L$26,Table2[Date Review Accepted by Commissioner],"&lt;&gt;",Table2[Calculated Location],"*"&amp;$D6&amp;"*")/COUNTIFS(Table2[Level of Review Required],"&lt;&gt;*further*",Table2[Level of Review Required],"&lt;&gt;",Table2[Date Notified (Adjusted)],"&gt;="&amp;K$26,Table2[Date Notified (Adjusted)],"&lt;"&amp;L$26,Table2[Calculated Location],"*"&amp;$D6&amp;"*")</f>
        <v>#DIV/0!</v>
      </c>
      <c r="L6" s="164" t="e">
        <f ca="1">COUNTIFS(Table2[Level of Review Required],"&lt;&gt;*further*",Table2[Level of Review Required],"&lt;&gt;",Table2[Date Notified (Adjusted)],"&gt;="&amp;L$26,Table2[Date Notified (Adjusted)],"&lt;"&amp;M$26,Table2[Date Review Accepted by Commissioner],"&lt;&gt;",Table2[Calculated Location],"*"&amp;$D6&amp;"*")/COUNTIFS(Table2[Level of Review Required],"&lt;&gt;*further*",Table2[Level of Review Required],"&lt;&gt;",Table2[Date Notified (Adjusted)],"&gt;="&amp;L$26,Table2[Date Notified (Adjusted)],"&lt;"&amp;M$26,Table2[Calculated Location],"*"&amp;$D6&amp;"*")</f>
        <v>#DIV/0!</v>
      </c>
      <c r="M6" s="164" t="e">
        <f ca="1">COUNTIFS(Table2[Level of Review Required],"&lt;&gt;*further*",Table2[Level of Review Required],"&lt;&gt;",Table2[Date Notified (Adjusted)],"&gt;="&amp;M$26,Table2[Date Notified (Adjusted)],"&lt;"&amp;N$26,Table2[Date Review Accepted by Commissioner],"&lt;&gt;",Table2[Calculated Location],"*"&amp;$D6&amp;"*")/COUNTIFS(Table2[Level of Review Required],"&lt;&gt;*further*",Table2[Level of Review Required],"&lt;&gt;",Table2[Date Notified (Adjusted)],"&gt;="&amp;M$26,Table2[Date Notified (Adjusted)],"&lt;"&amp;N$26,Table2[Calculated Location],"*"&amp;$D6&amp;"*")</f>
        <v>#DIV/0!</v>
      </c>
      <c r="N6" s="164" t="e">
        <f ca="1">COUNTIFS(Table2[Level of Review Required],"&lt;&gt;*further*",Table2[Level of Review Required],"&lt;&gt;",Table2[Date Notified (Adjusted)],"&gt;="&amp;N$26,Table2[Date Notified (Adjusted)],"&lt;"&amp;O$26,Table2[Date Review Accepted by Commissioner],"&lt;&gt;",Table2[Calculated Location],"*"&amp;$D6&amp;"*")/COUNTIFS(Table2[Level of Review Required],"&lt;&gt;*further*",Table2[Level of Review Required],"&lt;&gt;",Table2[Date Notified (Adjusted)],"&gt;="&amp;N$26,Table2[Date Notified (Adjusted)],"&lt;"&amp;O$26,Table2[Calculated Location],"*"&amp;$D6&amp;"*")</f>
        <v>#DIV/0!</v>
      </c>
      <c r="O6" s="164" t="e">
        <f ca="1">COUNTIFS(Table2[Level of Review Required],"&lt;&gt;*further*",Table2[Level of Review Required],"&lt;&gt;",Table2[Date Notified (Adjusted)],"&gt;="&amp;O$26,Table2[Date Notified (Adjusted)],"&lt;"&amp;P$26,Table2[Date Review Accepted by Commissioner],"&lt;&gt;",Table2[Calculated Location],"*"&amp;$D6&amp;"*")/COUNTIFS(Table2[Level of Review Required],"&lt;&gt;*further*",Table2[Level of Review Required],"&lt;&gt;",Table2[Date Notified (Adjusted)],"&gt;="&amp;O$26,Table2[Date Notified (Adjusted)],"&lt;"&amp;P$26,Table2[Calculated Location],"*"&amp;$D6&amp;"*")</f>
        <v>#DIV/0!</v>
      </c>
      <c r="P6" s="164" t="e">
        <f ca="1">COUNTIFS(Table2[Level of Review Required],"&lt;&gt;*further*",Table2[Level of Review Required],"&lt;&gt;",Table2[Date Notified (Adjusted)],"&gt;="&amp;P$26,Table2[Date Notified (Adjusted)],"&lt;"&amp;Q$26,Table2[Date Review Accepted by Commissioner],"&lt;&gt;",Table2[Calculated Location],"*"&amp;$D6&amp;"*")/COUNTIFS(Table2[Level of Review Required],"&lt;&gt;*further*",Table2[Level of Review Required],"&lt;&gt;",Table2[Date Notified (Adjusted)],"&gt;="&amp;P$26,Table2[Date Notified (Adjusted)],"&lt;"&amp;Q$26,Table2[Calculated Location],"*"&amp;$D6&amp;"*")</f>
        <v>#DIV/0!</v>
      </c>
      <c r="Q6" s="164" t="e">
        <f ca="1">COUNTIFS(Table2[Level of Review Required],"&lt;&gt;*further*",Table2[Level of Review Required],"&lt;&gt;",Table2[Date Notified (Adjusted)],"&gt;="&amp;Q$26,Table2[Date Notified (Adjusted)],"&lt;"&amp;R$26,Table2[Date Review Accepted by Commissioner],"&lt;&gt;",Table2[Calculated Location],"*"&amp;$D6&amp;"*")/COUNTIFS(Table2[Level of Review Required],"&lt;&gt;*further*",Table2[Level of Review Required],"&lt;&gt;",Table2[Date Notified (Adjusted)],"&gt;="&amp;Q$26,Table2[Date Notified (Adjusted)],"&lt;"&amp;R$26,Table2[Calculated Location],"*"&amp;$D6&amp;"*")</f>
        <v>#DIV/0!</v>
      </c>
      <c r="R6" s="164" t="e">
        <f ca="1">COUNTIFS(Table2[Level of Review Required],"&lt;&gt;*further*",Table2[Level of Review Required],"&lt;&gt;",Table2[Date Notified (Adjusted)],"&gt;="&amp;R$26,Table2[Date Notified (Adjusted)],"&lt;"&amp;S$26,Table2[Date Review Accepted by Commissioner],"&lt;&gt;",Table2[Calculated Location],"*"&amp;$D6&amp;"*")/COUNTIFS(Table2[Level of Review Required],"&lt;&gt;*further*",Table2[Level of Review Required],"&lt;&gt;",Table2[Date Notified (Adjusted)],"&gt;="&amp;R$26,Table2[Date Notified (Adjusted)],"&lt;"&amp;S$26,Table2[Calculated Location],"*"&amp;$D6&amp;"*")</f>
        <v>#DIV/0!</v>
      </c>
      <c r="S6" s="164" t="e">
        <f ca="1">COUNTIFS(Table2[Level of Review Required],"&lt;&gt;*further*",Table2[Level of Review Required],"&lt;&gt;",Table2[Date Notified (Adjusted)],"&gt;="&amp;S$26,Table2[Date Notified (Adjusted)],"&lt;"&amp;T$26,Table2[Date Review Accepted by Commissioner],"&lt;&gt;",Table2[Calculated Location],"*"&amp;$D6&amp;"*")/COUNTIFS(Table2[Level of Review Required],"&lt;&gt;*further*",Table2[Level of Review Required],"&lt;&gt;",Table2[Date Notified (Adjusted)],"&gt;="&amp;S$26,Table2[Date Notified (Adjusted)],"&lt;"&amp;T$26,Table2[Calculated Location],"*"&amp;$D6&amp;"*")</f>
        <v>#DIV/0!</v>
      </c>
      <c r="T6" s="164" t="e">
        <f ca="1">COUNTIFS(Table2[Level of Review Required],"&lt;&gt;*further*",Table2[Level of Review Required],"&lt;&gt;",Table2[Date Notified (Adjusted)],"&gt;="&amp;T$26,Table2[Date Notified (Adjusted)],"&lt;"&amp;U$26,Table2[Date Review Accepted by Commissioner],"&lt;&gt;",Table2[Calculated Location],"*"&amp;$D6&amp;"*")/COUNTIFS(Table2[Level of Review Required],"&lt;&gt;*further*",Table2[Level of Review Required],"&lt;&gt;",Table2[Date Notified (Adjusted)],"&gt;="&amp;T$26,Table2[Date Notified (Adjusted)],"&lt;"&amp;U$26,Table2[Calculated Location],"*"&amp;$D6&amp;"*")</f>
        <v>#DIV/0!</v>
      </c>
      <c r="U6" s="161"/>
      <c r="V6" s="161"/>
      <c r="W6" s="228">
        <f ca="1">COUNTIFS(Table2[Level of Review Required],"&lt;&gt;*further*",Table2[Level of Review Required],"&lt;&gt;",Table2[Date Notified (Adjusted)],"&gt;="&amp;E$26,Table2[Date Notified (Adjusted)],"&lt;"&amp;U$26,Table2[Calculated Location],"*"&amp;$D6&amp;"*",Table2[Date Review Accepted by Commissioner],"&lt;&gt;")</f>
        <v>0</v>
      </c>
      <c r="X6" s="229" t="e">
        <f t="shared" ca="1" si="1"/>
        <v>#DIV/0!</v>
      </c>
      <c r="Y6" s="237">
        <f ca="1">COUNTIFS(Table2[Level of Review Required],"&lt;&gt;*further*",Table2[Level of Review Required],"&lt;&gt;",Table2[Date Notified (Adjusted)],"&gt;="&amp;E$26,Table2[Date Notified (Adjusted)],"&lt;"&amp;U$26,Table2[Calculated Location],"*"&amp;$D6&amp;"*")</f>
        <v>0</v>
      </c>
    </row>
    <row r="7" spans="2:29" x14ac:dyDescent="0.25">
      <c r="B7" s="222" t="s">
        <v>259</v>
      </c>
      <c r="C7" s="161"/>
      <c r="D7" s="162" t="s">
        <v>122</v>
      </c>
      <c r="E7" s="163" t="e">
        <f ca="1">COUNTIFS(Table2[Level of Review Required],"&lt;&gt;*further*",Table2[Level of Review Required],"&lt;&gt;",Table2[Date Notified (Adjusted)],"&gt;="&amp;E$26,Table2[Date Notified (Adjusted)],"&lt;"&amp;F$26,Table2[Date Review Accepted by Commissioner],"&lt;&gt;",Table2[Calculated Location],"*"&amp;$D7&amp;"*")/COUNTIFS(Table2[Level of Review Required],"&lt;&gt;*further*",Table2[Level of Review Required],"&lt;&gt;",Table2[Date Notified (Adjusted)],"&gt;="&amp;E$26,Table2[Date Notified (Adjusted)],"&lt;"&amp;F$26,Table2[Calculated Location],"*"&amp;$D7&amp;"*")</f>
        <v>#DIV/0!</v>
      </c>
      <c r="F7" s="164" t="e">
        <f ca="1">COUNTIFS(Table2[Level of Review Required],"&lt;&gt;*further*",Table2[Level of Review Required],"&lt;&gt;",Table2[Date Notified (Adjusted)],"&gt;="&amp;F$26,Table2[Date Notified (Adjusted)],"&lt;"&amp;G$26,Table2[Date Review Accepted by Commissioner],"&lt;&gt;",Table2[Calculated Location],"*"&amp;$D7&amp;"*")/COUNTIFS(Table2[Level of Review Required],"&lt;&gt;*further*",Table2[Level of Review Required],"&lt;&gt;",Table2[Date Notified (Adjusted)],"&gt;="&amp;F$26,Table2[Date Notified (Adjusted)],"&lt;"&amp;G$26,Table2[Calculated Location],"*"&amp;$D7&amp;"*")</f>
        <v>#DIV/0!</v>
      </c>
      <c r="G7" s="164" t="e">
        <f ca="1">COUNTIFS(Table2[Level of Review Required],"&lt;&gt;*further*",Table2[Level of Review Required],"&lt;&gt;",Table2[Date Notified (Adjusted)],"&gt;="&amp;G$26,Table2[Date Notified (Adjusted)],"&lt;"&amp;H$26,Table2[Date Review Accepted by Commissioner],"&lt;&gt;",Table2[Calculated Location],"*"&amp;$D7&amp;"*")/COUNTIFS(Table2[Level of Review Required],"&lt;&gt;*further*",Table2[Level of Review Required],"&lt;&gt;",Table2[Date Notified (Adjusted)],"&gt;="&amp;G$26,Table2[Date Notified (Adjusted)],"&lt;"&amp;H$26,Table2[Calculated Location],"*"&amp;$D7&amp;"*")</f>
        <v>#DIV/0!</v>
      </c>
      <c r="H7" s="164" t="e">
        <f ca="1">COUNTIFS(Table2[Level of Review Required],"&lt;&gt;*further*",Table2[Level of Review Required],"&lt;&gt;",Table2[Date Notified (Adjusted)],"&gt;="&amp;H$26,Table2[Date Notified (Adjusted)],"&lt;"&amp;I$26,Table2[Date Review Accepted by Commissioner],"&lt;&gt;",Table2[Calculated Location],"*"&amp;$D7&amp;"*")/COUNTIFS(Table2[Level of Review Required],"&lt;&gt;*further*",Table2[Level of Review Required],"&lt;&gt;",Table2[Date Notified (Adjusted)],"&gt;="&amp;H$26,Table2[Date Notified (Adjusted)],"&lt;"&amp;I$26,Table2[Calculated Location],"*"&amp;$D7&amp;"*")</f>
        <v>#DIV/0!</v>
      </c>
      <c r="I7" s="164" t="e">
        <f ca="1">COUNTIFS(Table2[Level of Review Required],"&lt;&gt;*further*",Table2[Level of Review Required],"&lt;&gt;",Table2[Date Notified (Adjusted)],"&gt;="&amp;I$26,Table2[Date Notified (Adjusted)],"&lt;"&amp;J$26,Table2[Date Review Accepted by Commissioner],"&lt;&gt;",Table2[Calculated Location],"*"&amp;$D7&amp;"*")/COUNTIFS(Table2[Level of Review Required],"&lt;&gt;*further*",Table2[Level of Review Required],"&lt;&gt;",Table2[Date Notified (Adjusted)],"&gt;="&amp;I$26,Table2[Date Notified (Adjusted)],"&lt;"&amp;J$26,Table2[Calculated Location],"*"&amp;$D7&amp;"*")</f>
        <v>#DIV/0!</v>
      </c>
      <c r="J7" s="164" t="e">
        <f ca="1">COUNTIFS(Table2[Level of Review Required],"&lt;&gt;*further*",Table2[Level of Review Required],"&lt;&gt;",Table2[Date Notified (Adjusted)],"&gt;="&amp;J$26,Table2[Date Notified (Adjusted)],"&lt;"&amp;K$26,Table2[Date Review Accepted by Commissioner],"&lt;&gt;",Table2[Calculated Location],"*"&amp;$D7&amp;"*")/COUNTIFS(Table2[Level of Review Required],"&lt;&gt;*further*",Table2[Level of Review Required],"&lt;&gt;",Table2[Date Notified (Adjusted)],"&gt;="&amp;J$26,Table2[Date Notified (Adjusted)],"&lt;"&amp;K$26,Table2[Calculated Location],"*"&amp;$D7&amp;"*")</f>
        <v>#DIV/0!</v>
      </c>
      <c r="K7" s="164" t="e">
        <f ca="1">COUNTIFS(Table2[Level of Review Required],"&lt;&gt;*further*",Table2[Level of Review Required],"&lt;&gt;",Table2[Date Notified (Adjusted)],"&gt;="&amp;K$26,Table2[Date Notified (Adjusted)],"&lt;"&amp;L$26,Table2[Date Review Accepted by Commissioner],"&lt;&gt;",Table2[Calculated Location],"*"&amp;$D7&amp;"*")/COUNTIFS(Table2[Level of Review Required],"&lt;&gt;*further*",Table2[Level of Review Required],"&lt;&gt;",Table2[Date Notified (Adjusted)],"&gt;="&amp;K$26,Table2[Date Notified (Adjusted)],"&lt;"&amp;L$26,Table2[Calculated Location],"*"&amp;$D7&amp;"*")</f>
        <v>#DIV/0!</v>
      </c>
      <c r="L7" s="164" t="e">
        <f ca="1">COUNTIFS(Table2[Level of Review Required],"&lt;&gt;*further*",Table2[Level of Review Required],"&lt;&gt;",Table2[Date Notified (Adjusted)],"&gt;="&amp;L$26,Table2[Date Notified (Adjusted)],"&lt;"&amp;M$26,Table2[Date Review Accepted by Commissioner],"&lt;&gt;",Table2[Calculated Location],"*"&amp;$D7&amp;"*")/COUNTIFS(Table2[Level of Review Required],"&lt;&gt;*further*",Table2[Level of Review Required],"&lt;&gt;",Table2[Date Notified (Adjusted)],"&gt;="&amp;L$26,Table2[Date Notified (Adjusted)],"&lt;"&amp;M$26,Table2[Calculated Location],"*"&amp;$D7&amp;"*")</f>
        <v>#DIV/0!</v>
      </c>
      <c r="M7" s="164" t="e">
        <f ca="1">COUNTIFS(Table2[Level of Review Required],"&lt;&gt;*further*",Table2[Level of Review Required],"&lt;&gt;",Table2[Date Notified (Adjusted)],"&gt;="&amp;M$26,Table2[Date Notified (Adjusted)],"&lt;"&amp;N$26,Table2[Date Review Accepted by Commissioner],"&lt;&gt;",Table2[Calculated Location],"*"&amp;$D7&amp;"*")/COUNTIFS(Table2[Level of Review Required],"&lt;&gt;*further*",Table2[Level of Review Required],"&lt;&gt;",Table2[Date Notified (Adjusted)],"&gt;="&amp;M$26,Table2[Date Notified (Adjusted)],"&lt;"&amp;N$26,Table2[Calculated Location],"*"&amp;$D7&amp;"*")</f>
        <v>#DIV/0!</v>
      </c>
      <c r="N7" s="164" t="e">
        <f ca="1">COUNTIFS(Table2[Level of Review Required],"&lt;&gt;*further*",Table2[Level of Review Required],"&lt;&gt;",Table2[Date Notified (Adjusted)],"&gt;="&amp;N$26,Table2[Date Notified (Adjusted)],"&lt;"&amp;O$26,Table2[Date Review Accepted by Commissioner],"&lt;&gt;",Table2[Calculated Location],"*"&amp;$D7&amp;"*")/COUNTIFS(Table2[Level of Review Required],"&lt;&gt;*further*",Table2[Level of Review Required],"&lt;&gt;",Table2[Date Notified (Adjusted)],"&gt;="&amp;N$26,Table2[Date Notified (Adjusted)],"&lt;"&amp;O$26,Table2[Calculated Location],"*"&amp;$D7&amp;"*")</f>
        <v>#DIV/0!</v>
      </c>
      <c r="O7" s="164" t="e">
        <f ca="1">COUNTIFS(Table2[Level of Review Required],"&lt;&gt;*further*",Table2[Level of Review Required],"&lt;&gt;",Table2[Date Notified (Adjusted)],"&gt;="&amp;O$26,Table2[Date Notified (Adjusted)],"&lt;"&amp;P$26,Table2[Date Review Accepted by Commissioner],"&lt;&gt;",Table2[Calculated Location],"*"&amp;$D7&amp;"*")/COUNTIFS(Table2[Level of Review Required],"&lt;&gt;*further*",Table2[Level of Review Required],"&lt;&gt;",Table2[Date Notified (Adjusted)],"&gt;="&amp;O$26,Table2[Date Notified (Adjusted)],"&lt;"&amp;P$26,Table2[Calculated Location],"*"&amp;$D7&amp;"*")</f>
        <v>#DIV/0!</v>
      </c>
      <c r="P7" s="164" t="e">
        <f ca="1">COUNTIFS(Table2[Level of Review Required],"&lt;&gt;*further*",Table2[Level of Review Required],"&lt;&gt;",Table2[Date Notified (Adjusted)],"&gt;="&amp;P$26,Table2[Date Notified (Adjusted)],"&lt;"&amp;Q$26,Table2[Date Review Accepted by Commissioner],"&lt;&gt;",Table2[Calculated Location],"*"&amp;$D7&amp;"*")/COUNTIFS(Table2[Level of Review Required],"&lt;&gt;*further*",Table2[Level of Review Required],"&lt;&gt;",Table2[Date Notified (Adjusted)],"&gt;="&amp;P$26,Table2[Date Notified (Adjusted)],"&lt;"&amp;Q$26,Table2[Calculated Location],"*"&amp;$D7&amp;"*")</f>
        <v>#DIV/0!</v>
      </c>
      <c r="Q7" s="164" t="e">
        <f ca="1">COUNTIFS(Table2[Level of Review Required],"&lt;&gt;*further*",Table2[Level of Review Required],"&lt;&gt;",Table2[Date Notified (Adjusted)],"&gt;="&amp;Q$26,Table2[Date Notified (Adjusted)],"&lt;"&amp;R$26,Table2[Date Review Accepted by Commissioner],"&lt;&gt;",Table2[Calculated Location],"*"&amp;$D7&amp;"*")/COUNTIFS(Table2[Level of Review Required],"&lt;&gt;*further*",Table2[Level of Review Required],"&lt;&gt;",Table2[Date Notified (Adjusted)],"&gt;="&amp;Q$26,Table2[Date Notified (Adjusted)],"&lt;"&amp;R$26,Table2[Calculated Location],"*"&amp;$D7&amp;"*")</f>
        <v>#DIV/0!</v>
      </c>
      <c r="R7" s="164" t="e">
        <f ca="1">COUNTIFS(Table2[Level of Review Required],"&lt;&gt;*further*",Table2[Level of Review Required],"&lt;&gt;",Table2[Date Notified (Adjusted)],"&gt;="&amp;R$26,Table2[Date Notified (Adjusted)],"&lt;"&amp;S$26,Table2[Date Review Accepted by Commissioner],"&lt;&gt;",Table2[Calculated Location],"*"&amp;$D7&amp;"*")/COUNTIFS(Table2[Level of Review Required],"&lt;&gt;*further*",Table2[Level of Review Required],"&lt;&gt;",Table2[Date Notified (Adjusted)],"&gt;="&amp;R$26,Table2[Date Notified (Adjusted)],"&lt;"&amp;S$26,Table2[Calculated Location],"*"&amp;$D7&amp;"*")</f>
        <v>#DIV/0!</v>
      </c>
      <c r="S7" s="164" t="e">
        <f ca="1">COUNTIFS(Table2[Level of Review Required],"&lt;&gt;*further*",Table2[Level of Review Required],"&lt;&gt;",Table2[Date Notified (Adjusted)],"&gt;="&amp;S$26,Table2[Date Notified (Adjusted)],"&lt;"&amp;T$26,Table2[Date Review Accepted by Commissioner],"&lt;&gt;",Table2[Calculated Location],"*"&amp;$D7&amp;"*")/COUNTIFS(Table2[Level of Review Required],"&lt;&gt;*further*",Table2[Level of Review Required],"&lt;&gt;",Table2[Date Notified (Adjusted)],"&gt;="&amp;S$26,Table2[Date Notified (Adjusted)],"&lt;"&amp;T$26,Table2[Calculated Location],"*"&amp;$D7&amp;"*")</f>
        <v>#DIV/0!</v>
      </c>
      <c r="T7" s="164" t="e">
        <f ca="1">COUNTIFS(Table2[Level of Review Required],"&lt;&gt;*further*",Table2[Level of Review Required],"&lt;&gt;",Table2[Date Notified (Adjusted)],"&gt;="&amp;T$26,Table2[Date Notified (Adjusted)],"&lt;"&amp;U$26,Table2[Date Review Accepted by Commissioner],"&lt;&gt;",Table2[Calculated Location],"*"&amp;$D7&amp;"*")/COUNTIFS(Table2[Level of Review Required],"&lt;&gt;*further*",Table2[Level of Review Required],"&lt;&gt;",Table2[Date Notified (Adjusted)],"&gt;="&amp;T$26,Table2[Date Notified (Adjusted)],"&lt;"&amp;U$26,Table2[Calculated Location],"*"&amp;$D7&amp;"*")</f>
        <v>#DIV/0!</v>
      </c>
      <c r="U7" s="165"/>
      <c r="V7" s="161"/>
      <c r="W7" s="228">
        <f ca="1">COUNTIFS(Table2[Level of Review Required],"&lt;&gt;*further*",Table2[Level of Review Required],"&lt;&gt;",Table2[Date Notified (Adjusted)],"&gt;="&amp;E$26,Table2[Date Notified (Adjusted)],"&lt;"&amp;U$26,Table2[Calculated Location],"*"&amp;$D7&amp;"*",Table2[Date Review Accepted by Commissioner],"&lt;&gt;")</f>
        <v>0</v>
      </c>
      <c r="X7" s="229" t="e">
        <f t="shared" ca="1" si="1"/>
        <v>#DIV/0!</v>
      </c>
      <c r="Y7" s="237">
        <f ca="1">COUNTIFS(Table2[Level of Review Required],"&lt;&gt;*further*",Table2[Level of Review Required],"&lt;&gt;",Table2[Date Notified (Adjusted)],"&gt;="&amp;E$26,Table2[Date Notified (Adjusted)],"&lt;"&amp;U$26,Table2[Calculated Location],"*"&amp;$D7&amp;"*")</f>
        <v>0</v>
      </c>
    </row>
    <row r="8" spans="2:29" x14ac:dyDescent="0.25">
      <c r="B8" s="222" t="s">
        <v>260</v>
      </c>
      <c r="C8" s="161"/>
      <c r="D8" s="162" t="s">
        <v>123</v>
      </c>
      <c r="E8" s="163" t="e">
        <f ca="1">COUNTIFS(Table2[Level of Review Required],"&lt;&gt;*further*",Table2[Level of Review Required],"&lt;&gt;",Table2[Date Notified (Adjusted)],"&gt;="&amp;E$26,Table2[Date Notified (Adjusted)],"&lt;"&amp;F$26,Table2[Date Review Accepted by Commissioner],"&lt;&gt;",Table2[Calculated Location],"*"&amp;$D8&amp;"*")/COUNTIFS(Table2[Level of Review Required],"&lt;&gt;*further*",Table2[Level of Review Required],"&lt;&gt;",Table2[Date Notified (Adjusted)],"&gt;="&amp;E$26,Table2[Date Notified (Adjusted)],"&lt;"&amp;F$26,Table2[Calculated Location],"*"&amp;$D8&amp;"*")</f>
        <v>#DIV/0!</v>
      </c>
      <c r="F8" s="164" t="e">
        <f ca="1">COUNTIFS(Table2[Level of Review Required],"&lt;&gt;*further*",Table2[Level of Review Required],"&lt;&gt;",Table2[Date Notified (Adjusted)],"&gt;="&amp;F$26,Table2[Date Notified (Adjusted)],"&lt;"&amp;G$26,Table2[Date Review Accepted by Commissioner],"&lt;&gt;",Table2[Calculated Location],"*"&amp;$D8&amp;"*")/COUNTIFS(Table2[Level of Review Required],"&lt;&gt;*further*",Table2[Level of Review Required],"&lt;&gt;",Table2[Date Notified (Adjusted)],"&gt;="&amp;F$26,Table2[Date Notified (Adjusted)],"&lt;"&amp;G$26,Table2[Calculated Location],"*"&amp;$D8&amp;"*")</f>
        <v>#DIV/0!</v>
      </c>
      <c r="G8" s="164" t="e">
        <f ca="1">COUNTIFS(Table2[Level of Review Required],"&lt;&gt;*further*",Table2[Level of Review Required],"&lt;&gt;",Table2[Date Notified (Adjusted)],"&gt;="&amp;G$26,Table2[Date Notified (Adjusted)],"&lt;"&amp;H$26,Table2[Date Review Accepted by Commissioner],"&lt;&gt;",Table2[Calculated Location],"*"&amp;$D8&amp;"*")/COUNTIFS(Table2[Level of Review Required],"&lt;&gt;*further*",Table2[Level of Review Required],"&lt;&gt;",Table2[Date Notified (Adjusted)],"&gt;="&amp;G$26,Table2[Date Notified (Adjusted)],"&lt;"&amp;H$26,Table2[Calculated Location],"*"&amp;$D8&amp;"*")</f>
        <v>#DIV/0!</v>
      </c>
      <c r="H8" s="164" t="e">
        <f ca="1">COUNTIFS(Table2[Level of Review Required],"&lt;&gt;*further*",Table2[Level of Review Required],"&lt;&gt;",Table2[Date Notified (Adjusted)],"&gt;="&amp;H$26,Table2[Date Notified (Adjusted)],"&lt;"&amp;I$26,Table2[Date Review Accepted by Commissioner],"&lt;&gt;",Table2[Calculated Location],"*"&amp;$D8&amp;"*")/COUNTIFS(Table2[Level of Review Required],"&lt;&gt;*further*",Table2[Level of Review Required],"&lt;&gt;",Table2[Date Notified (Adjusted)],"&gt;="&amp;H$26,Table2[Date Notified (Adjusted)],"&lt;"&amp;I$26,Table2[Calculated Location],"*"&amp;$D8&amp;"*")</f>
        <v>#DIV/0!</v>
      </c>
      <c r="I8" s="164" t="e">
        <f ca="1">COUNTIFS(Table2[Level of Review Required],"&lt;&gt;*further*",Table2[Level of Review Required],"&lt;&gt;",Table2[Date Notified (Adjusted)],"&gt;="&amp;I$26,Table2[Date Notified (Adjusted)],"&lt;"&amp;J$26,Table2[Date Review Accepted by Commissioner],"&lt;&gt;",Table2[Calculated Location],"*"&amp;$D8&amp;"*")/COUNTIFS(Table2[Level of Review Required],"&lt;&gt;*further*",Table2[Level of Review Required],"&lt;&gt;",Table2[Date Notified (Adjusted)],"&gt;="&amp;I$26,Table2[Date Notified (Adjusted)],"&lt;"&amp;J$26,Table2[Calculated Location],"*"&amp;$D8&amp;"*")</f>
        <v>#DIV/0!</v>
      </c>
      <c r="J8" s="164" t="e">
        <f ca="1">COUNTIFS(Table2[Level of Review Required],"&lt;&gt;*further*",Table2[Level of Review Required],"&lt;&gt;",Table2[Date Notified (Adjusted)],"&gt;="&amp;J$26,Table2[Date Notified (Adjusted)],"&lt;"&amp;K$26,Table2[Date Review Accepted by Commissioner],"&lt;&gt;",Table2[Calculated Location],"*"&amp;$D8&amp;"*")/COUNTIFS(Table2[Level of Review Required],"&lt;&gt;*further*",Table2[Level of Review Required],"&lt;&gt;",Table2[Date Notified (Adjusted)],"&gt;="&amp;J$26,Table2[Date Notified (Adjusted)],"&lt;"&amp;K$26,Table2[Calculated Location],"*"&amp;$D8&amp;"*")</f>
        <v>#DIV/0!</v>
      </c>
      <c r="K8" s="164" t="e">
        <f ca="1">COUNTIFS(Table2[Level of Review Required],"&lt;&gt;*further*",Table2[Level of Review Required],"&lt;&gt;",Table2[Date Notified (Adjusted)],"&gt;="&amp;K$26,Table2[Date Notified (Adjusted)],"&lt;"&amp;L$26,Table2[Date Review Accepted by Commissioner],"&lt;&gt;",Table2[Calculated Location],"*"&amp;$D8&amp;"*")/COUNTIFS(Table2[Level of Review Required],"&lt;&gt;*further*",Table2[Level of Review Required],"&lt;&gt;",Table2[Date Notified (Adjusted)],"&gt;="&amp;K$26,Table2[Date Notified (Adjusted)],"&lt;"&amp;L$26,Table2[Calculated Location],"*"&amp;$D8&amp;"*")</f>
        <v>#DIV/0!</v>
      </c>
      <c r="L8" s="164" t="e">
        <f ca="1">COUNTIFS(Table2[Level of Review Required],"&lt;&gt;*further*",Table2[Level of Review Required],"&lt;&gt;",Table2[Date Notified (Adjusted)],"&gt;="&amp;L$26,Table2[Date Notified (Adjusted)],"&lt;"&amp;M$26,Table2[Date Review Accepted by Commissioner],"&lt;&gt;",Table2[Calculated Location],"*"&amp;$D8&amp;"*")/COUNTIFS(Table2[Level of Review Required],"&lt;&gt;*further*",Table2[Level of Review Required],"&lt;&gt;",Table2[Date Notified (Adjusted)],"&gt;="&amp;L$26,Table2[Date Notified (Adjusted)],"&lt;"&amp;M$26,Table2[Calculated Location],"*"&amp;$D8&amp;"*")</f>
        <v>#DIV/0!</v>
      </c>
      <c r="M8" s="164" t="e">
        <f ca="1">COUNTIFS(Table2[Level of Review Required],"&lt;&gt;*further*",Table2[Level of Review Required],"&lt;&gt;",Table2[Date Notified (Adjusted)],"&gt;="&amp;M$26,Table2[Date Notified (Adjusted)],"&lt;"&amp;N$26,Table2[Date Review Accepted by Commissioner],"&lt;&gt;",Table2[Calculated Location],"*"&amp;$D8&amp;"*")/COUNTIFS(Table2[Level of Review Required],"&lt;&gt;*further*",Table2[Level of Review Required],"&lt;&gt;",Table2[Date Notified (Adjusted)],"&gt;="&amp;M$26,Table2[Date Notified (Adjusted)],"&lt;"&amp;N$26,Table2[Calculated Location],"*"&amp;$D8&amp;"*")</f>
        <v>#DIV/0!</v>
      </c>
      <c r="N8" s="164" t="e">
        <f ca="1">COUNTIFS(Table2[Level of Review Required],"&lt;&gt;*further*",Table2[Level of Review Required],"&lt;&gt;",Table2[Date Notified (Adjusted)],"&gt;="&amp;N$26,Table2[Date Notified (Adjusted)],"&lt;"&amp;O$26,Table2[Date Review Accepted by Commissioner],"&lt;&gt;",Table2[Calculated Location],"*"&amp;$D8&amp;"*")/COUNTIFS(Table2[Level of Review Required],"&lt;&gt;*further*",Table2[Level of Review Required],"&lt;&gt;",Table2[Date Notified (Adjusted)],"&gt;="&amp;N$26,Table2[Date Notified (Adjusted)],"&lt;"&amp;O$26,Table2[Calculated Location],"*"&amp;$D8&amp;"*")</f>
        <v>#DIV/0!</v>
      </c>
      <c r="O8" s="164" t="e">
        <f ca="1">COUNTIFS(Table2[Level of Review Required],"&lt;&gt;*further*",Table2[Level of Review Required],"&lt;&gt;",Table2[Date Notified (Adjusted)],"&gt;="&amp;O$26,Table2[Date Notified (Adjusted)],"&lt;"&amp;P$26,Table2[Date Review Accepted by Commissioner],"&lt;&gt;",Table2[Calculated Location],"*"&amp;$D8&amp;"*")/COUNTIFS(Table2[Level of Review Required],"&lt;&gt;*further*",Table2[Level of Review Required],"&lt;&gt;",Table2[Date Notified (Adjusted)],"&gt;="&amp;O$26,Table2[Date Notified (Adjusted)],"&lt;"&amp;P$26,Table2[Calculated Location],"*"&amp;$D8&amp;"*")</f>
        <v>#DIV/0!</v>
      </c>
      <c r="P8" s="164" t="e">
        <f ca="1">COUNTIFS(Table2[Level of Review Required],"&lt;&gt;*further*",Table2[Level of Review Required],"&lt;&gt;",Table2[Date Notified (Adjusted)],"&gt;="&amp;P$26,Table2[Date Notified (Adjusted)],"&lt;"&amp;Q$26,Table2[Date Review Accepted by Commissioner],"&lt;&gt;",Table2[Calculated Location],"*"&amp;$D8&amp;"*")/COUNTIFS(Table2[Level of Review Required],"&lt;&gt;*further*",Table2[Level of Review Required],"&lt;&gt;",Table2[Date Notified (Adjusted)],"&gt;="&amp;P$26,Table2[Date Notified (Adjusted)],"&lt;"&amp;Q$26,Table2[Calculated Location],"*"&amp;$D8&amp;"*")</f>
        <v>#DIV/0!</v>
      </c>
      <c r="Q8" s="164" t="e">
        <f ca="1">COUNTIFS(Table2[Level of Review Required],"&lt;&gt;*further*",Table2[Level of Review Required],"&lt;&gt;",Table2[Date Notified (Adjusted)],"&gt;="&amp;Q$26,Table2[Date Notified (Adjusted)],"&lt;"&amp;R$26,Table2[Date Review Accepted by Commissioner],"&lt;&gt;",Table2[Calculated Location],"*"&amp;$D8&amp;"*")/COUNTIFS(Table2[Level of Review Required],"&lt;&gt;*further*",Table2[Level of Review Required],"&lt;&gt;",Table2[Date Notified (Adjusted)],"&gt;="&amp;Q$26,Table2[Date Notified (Adjusted)],"&lt;"&amp;R$26,Table2[Calculated Location],"*"&amp;$D8&amp;"*")</f>
        <v>#DIV/0!</v>
      </c>
      <c r="R8" s="164" t="e">
        <f ca="1">COUNTIFS(Table2[Level of Review Required],"&lt;&gt;*further*",Table2[Level of Review Required],"&lt;&gt;",Table2[Date Notified (Adjusted)],"&gt;="&amp;R$26,Table2[Date Notified (Adjusted)],"&lt;"&amp;S$26,Table2[Date Review Accepted by Commissioner],"&lt;&gt;",Table2[Calculated Location],"*"&amp;$D8&amp;"*")/COUNTIFS(Table2[Level of Review Required],"&lt;&gt;*further*",Table2[Level of Review Required],"&lt;&gt;",Table2[Date Notified (Adjusted)],"&gt;="&amp;R$26,Table2[Date Notified (Adjusted)],"&lt;"&amp;S$26,Table2[Calculated Location],"*"&amp;$D8&amp;"*")</f>
        <v>#DIV/0!</v>
      </c>
      <c r="S8" s="164" t="e">
        <f ca="1">COUNTIFS(Table2[Level of Review Required],"&lt;&gt;*further*",Table2[Level of Review Required],"&lt;&gt;",Table2[Date Notified (Adjusted)],"&gt;="&amp;S$26,Table2[Date Notified (Adjusted)],"&lt;"&amp;T$26,Table2[Date Review Accepted by Commissioner],"&lt;&gt;",Table2[Calculated Location],"*"&amp;$D8&amp;"*")/COUNTIFS(Table2[Level of Review Required],"&lt;&gt;*further*",Table2[Level of Review Required],"&lt;&gt;",Table2[Date Notified (Adjusted)],"&gt;="&amp;S$26,Table2[Date Notified (Adjusted)],"&lt;"&amp;T$26,Table2[Calculated Location],"*"&amp;$D8&amp;"*")</f>
        <v>#DIV/0!</v>
      </c>
      <c r="T8" s="164" t="e">
        <f ca="1">COUNTIFS(Table2[Level of Review Required],"&lt;&gt;*further*",Table2[Level of Review Required],"&lt;&gt;",Table2[Date Notified (Adjusted)],"&gt;="&amp;T$26,Table2[Date Notified (Adjusted)],"&lt;"&amp;U$26,Table2[Date Review Accepted by Commissioner],"&lt;&gt;",Table2[Calculated Location],"*"&amp;$D8&amp;"*")/COUNTIFS(Table2[Level of Review Required],"&lt;&gt;*further*",Table2[Level of Review Required],"&lt;&gt;",Table2[Date Notified (Adjusted)],"&gt;="&amp;T$26,Table2[Date Notified (Adjusted)],"&lt;"&amp;U$26,Table2[Calculated Location],"*"&amp;$D8&amp;"*")</f>
        <v>#DIV/0!</v>
      </c>
      <c r="U8" s="165"/>
      <c r="V8" s="161"/>
      <c r="W8" s="228">
        <f ca="1">COUNTIFS(Table2[Level of Review Required],"&lt;&gt;*further*",Table2[Level of Review Required],"&lt;&gt;",Table2[Date Notified (Adjusted)],"&gt;="&amp;E$26,Table2[Date Notified (Adjusted)],"&lt;"&amp;U$26,Table2[Calculated Location],"*"&amp;$D8&amp;"*",Table2[Date Review Accepted by Commissioner],"&lt;&gt;")</f>
        <v>0</v>
      </c>
      <c r="X8" s="229" t="e">
        <f t="shared" ca="1" si="1"/>
        <v>#DIV/0!</v>
      </c>
      <c r="Y8" s="237">
        <f ca="1">COUNTIFS(Table2[Level of Review Required],"&lt;&gt;*further*",Table2[Level of Review Required],"&lt;&gt;",Table2[Date Notified (Adjusted)],"&gt;="&amp;E$26,Table2[Date Notified (Adjusted)],"&lt;"&amp;U$26,Table2[Calculated Location],"*"&amp;$D8&amp;"*")</f>
        <v>0</v>
      </c>
    </row>
    <row r="9" spans="2:29" x14ac:dyDescent="0.25">
      <c r="B9" s="222" t="s">
        <v>261</v>
      </c>
      <c r="C9" s="161"/>
      <c r="D9" s="162" t="s">
        <v>117</v>
      </c>
      <c r="E9" s="163" t="e">
        <f ca="1">COUNTIFS(Table2[Level of Review Required],"&lt;&gt;*further*",Table2[Level of Review Required],"&lt;&gt;",Table2[Date Notified (Adjusted)],"&gt;="&amp;E$26,Table2[Date Notified (Adjusted)],"&lt;"&amp;F$26,Table2[Date Review Accepted by Commissioner],"&lt;&gt;",Table2[Calculated Location],"*"&amp;$D9&amp;"*")/COUNTIFS(Table2[Level of Review Required],"&lt;&gt;*further*",Table2[Level of Review Required],"&lt;&gt;",Table2[Date Notified (Adjusted)],"&gt;="&amp;E$26,Table2[Date Notified (Adjusted)],"&lt;"&amp;F$26,Table2[Calculated Location],"*"&amp;$D9&amp;"*")</f>
        <v>#DIV/0!</v>
      </c>
      <c r="F9" s="164" t="e">
        <f ca="1">COUNTIFS(Table2[Level of Review Required],"&lt;&gt;*further*",Table2[Level of Review Required],"&lt;&gt;",Table2[Date Notified (Adjusted)],"&gt;="&amp;F$26,Table2[Date Notified (Adjusted)],"&lt;"&amp;G$26,Table2[Date Review Accepted by Commissioner],"&lt;&gt;",Table2[Calculated Location],"*"&amp;$D9&amp;"*")/COUNTIFS(Table2[Level of Review Required],"&lt;&gt;*further*",Table2[Level of Review Required],"&lt;&gt;",Table2[Date Notified (Adjusted)],"&gt;="&amp;F$26,Table2[Date Notified (Adjusted)],"&lt;"&amp;G$26,Table2[Calculated Location],"*"&amp;$D9&amp;"*")</f>
        <v>#DIV/0!</v>
      </c>
      <c r="G9" s="164" t="e">
        <f ca="1">COUNTIFS(Table2[Level of Review Required],"&lt;&gt;*further*",Table2[Level of Review Required],"&lt;&gt;",Table2[Date Notified (Adjusted)],"&gt;="&amp;G$26,Table2[Date Notified (Adjusted)],"&lt;"&amp;H$26,Table2[Date Review Accepted by Commissioner],"&lt;&gt;",Table2[Calculated Location],"*"&amp;$D9&amp;"*")/COUNTIFS(Table2[Level of Review Required],"&lt;&gt;*further*",Table2[Level of Review Required],"&lt;&gt;",Table2[Date Notified (Adjusted)],"&gt;="&amp;G$26,Table2[Date Notified (Adjusted)],"&lt;"&amp;H$26,Table2[Calculated Location],"*"&amp;$D9&amp;"*")</f>
        <v>#DIV/0!</v>
      </c>
      <c r="H9" s="164" t="e">
        <f ca="1">COUNTIFS(Table2[Level of Review Required],"&lt;&gt;*further*",Table2[Level of Review Required],"&lt;&gt;",Table2[Date Notified (Adjusted)],"&gt;="&amp;H$26,Table2[Date Notified (Adjusted)],"&lt;"&amp;I$26,Table2[Date Review Accepted by Commissioner],"&lt;&gt;",Table2[Calculated Location],"*"&amp;$D9&amp;"*")/COUNTIFS(Table2[Level of Review Required],"&lt;&gt;*further*",Table2[Level of Review Required],"&lt;&gt;",Table2[Date Notified (Adjusted)],"&gt;="&amp;H$26,Table2[Date Notified (Adjusted)],"&lt;"&amp;I$26,Table2[Calculated Location],"*"&amp;$D9&amp;"*")</f>
        <v>#DIV/0!</v>
      </c>
      <c r="I9" s="164" t="e">
        <f ca="1">COUNTIFS(Table2[Level of Review Required],"&lt;&gt;*further*",Table2[Level of Review Required],"&lt;&gt;",Table2[Date Notified (Adjusted)],"&gt;="&amp;I$26,Table2[Date Notified (Adjusted)],"&lt;"&amp;J$26,Table2[Date Review Accepted by Commissioner],"&lt;&gt;",Table2[Calculated Location],"*"&amp;$D9&amp;"*")/COUNTIFS(Table2[Level of Review Required],"&lt;&gt;*further*",Table2[Level of Review Required],"&lt;&gt;",Table2[Date Notified (Adjusted)],"&gt;="&amp;I$26,Table2[Date Notified (Adjusted)],"&lt;"&amp;J$26,Table2[Calculated Location],"*"&amp;$D9&amp;"*")</f>
        <v>#DIV/0!</v>
      </c>
      <c r="J9" s="164" t="e">
        <f ca="1">COUNTIFS(Table2[Level of Review Required],"&lt;&gt;*further*",Table2[Level of Review Required],"&lt;&gt;",Table2[Date Notified (Adjusted)],"&gt;="&amp;J$26,Table2[Date Notified (Adjusted)],"&lt;"&amp;K$26,Table2[Date Review Accepted by Commissioner],"&lt;&gt;",Table2[Calculated Location],"*"&amp;$D9&amp;"*")/COUNTIFS(Table2[Level of Review Required],"&lt;&gt;*further*",Table2[Level of Review Required],"&lt;&gt;",Table2[Date Notified (Adjusted)],"&gt;="&amp;J$26,Table2[Date Notified (Adjusted)],"&lt;"&amp;K$26,Table2[Calculated Location],"*"&amp;$D9&amp;"*")</f>
        <v>#DIV/0!</v>
      </c>
      <c r="K9" s="164" t="e">
        <f ca="1">COUNTIFS(Table2[Level of Review Required],"&lt;&gt;*further*",Table2[Level of Review Required],"&lt;&gt;",Table2[Date Notified (Adjusted)],"&gt;="&amp;K$26,Table2[Date Notified (Adjusted)],"&lt;"&amp;L$26,Table2[Date Review Accepted by Commissioner],"&lt;&gt;",Table2[Calculated Location],"*"&amp;$D9&amp;"*")/COUNTIFS(Table2[Level of Review Required],"&lt;&gt;*further*",Table2[Level of Review Required],"&lt;&gt;",Table2[Date Notified (Adjusted)],"&gt;="&amp;K$26,Table2[Date Notified (Adjusted)],"&lt;"&amp;L$26,Table2[Calculated Location],"*"&amp;$D9&amp;"*")</f>
        <v>#DIV/0!</v>
      </c>
      <c r="L9" s="164" t="e">
        <f ca="1">COUNTIFS(Table2[Level of Review Required],"&lt;&gt;*further*",Table2[Level of Review Required],"&lt;&gt;",Table2[Date Notified (Adjusted)],"&gt;="&amp;L$26,Table2[Date Notified (Adjusted)],"&lt;"&amp;M$26,Table2[Date Review Accepted by Commissioner],"&lt;&gt;",Table2[Calculated Location],"*"&amp;$D9&amp;"*")/COUNTIFS(Table2[Level of Review Required],"&lt;&gt;*further*",Table2[Level of Review Required],"&lt;&gt;",Table2[Date Notified (Adjusted)],"&gt;="&amp;L$26,Table2[Date Notified (Adjusted)],"&lt;"&amp;M$26,Table2[Calculated Location],"*"&amp;$D9&amp;"*")</f>
        <v>#DIV/0!</v>
      </c>
      <c r="M9" s="164" t="e">
        <f ca="1">COUNTIFS(Table2[Level of Review Required],"&lt;&gt;*further*",Table2[Level of Review Required],"&lt;&gt;",Table2[Date Notified (Adjusted)],"&gt;="&amp;M$26,Table2[Date Notified (Adjusted)],"&lt;"&amp;N$26,Table2[Date Review Accepted by Commissioner],"&lt;&gt;",Table2[Calculated Location],"*"&amp;$D9&amp;"*")/COUNTIFS(Table2[Level of Review Required],"&lt;&gt;*further*",Table2[Level of Review Required],"&lt;&gt;",Table2[Date Notified (Adjusted)],"&gt;="&amp;M$26,Table2[Date Notified (Adjusted)],"&lt;"&amp;N$26,Table2[Calculated Location],"*"&amp;$D9&amp;"*")</f>
        <v>#DIV/0!</v>
      </c>
      <c r="N9" s="164" t="e">
        <f ca="1">COUNTIFS(Table2[Level of Review Required],"&lt;&gt;*further*",Table2[Level of Review Required],"&lt;&gt;",Table2[Date Notified (Adjusted)],"&gt;="&amp;N$26,Table2[Date Notified (Adjusted)],"&lt;"&amp;O$26,Table2[Date Review Accepted by Commissioner],"&lt;&gt;",Table2[Calculated Location],"*"&amp;$D9&amp;"*")/COUNTIFS(Table2[Level of Review Required],"&lt;&gt;*further*",Table2[Level of Review Required],"&lt;&gt;",Table2[Date Notified (Adjusted)],"&gt;="&amp;N$26,Table2[Date Notified (Adjusted)],"&lt;"&amp;O$26,Table2[Calculated Location],"*"&amp;$D9&amp;"*")</f>
        <v>#DIV/0!</v>
      </c>
      <c r="O9" s="164" t="e">
        <f ca="1">COUNTIFS(Table2[Level of Review Required],"&lt;&gt;*further*",Table2[Level of Review Required],"&lt;&gt;",Table2[Date Notified (Adjusted)],"&gt;="&amp;O$26,Table2[Date Notified (Adjusted)],"&lt;"&amp;P$26,Table2[Date Review Accepted by Commissioner],"&lt;&gt;",Table2[Calculated Location],"*"&amp;$D9&amp;"*")/COUNTIFS(Table2[Level of Review Required],"&lt;&gt;*further*",Table2[Level of Review Required],"&lt;&gt;",Table2[Date Notified (Adjusted)],"&gt;="&amp;O$26,Table2[Date Notified (Adjusted)],"&lt;"&amp;P$26,Table2[Calculated Location],"*"&amp;$D9&amp;"*")</f>
        <v>#DIV/0!</v>
      </c>
      <c r="P9" s="164" t="e">
        <f ca="1">COUNTIFS(Table2[Level of Review Required],"&lt;&gt;*further*",Table2[Level of Review Required],"&lt;&gt;",Table2[Date Notified (Adjusted)],"&gt;="&amp;P$26,Table2[Date Notified (Adjusted)],"&lt;"&amp;Q$26,Table2[Date Review Accepted by Commissioner],"&lt;&gt;",Table2[Calculated Location],"*"&amp;$D9&amp;"*")/COUNTIFS(Table2[Level of Review Required],"&lt;&gt;*further*",Table2[Level of Review Required],"&lt;&gt;",Table2[Date Notified (Adjusted)],"&gt;="&amp;P$26,Table2[Date Notified (Adjusted)],"&lt;"&amp;Q$26,Table2[Calculated Location],"*"&amp;$D9&amp;"*")</f>
        <v>#DIV/0!</v>
      </c>
      <c r="Q9" s="164" t="e">
        <f ca="1">COUNTIFS(Table2[Level of Review Required],"&lt;&gt;*further*",Table2[Level of Review Required],"&lt;&gt;",Table2[Date Notified (Adjusted)],"&gt;="&amp;Q$26,Table2[Date Notified (Adjusted)],"&lt;"&amp;R$26,Table2[Date Review Accepted by Commissioner],"&lt;&gt;",Table2[Calculated Location],"*"&amp;$D9&amp;"*")/COUNTIFS(Table2[Level of Review Required],"&lt;&gt;*further*",Table2[Level of Review Required],"&lt;&gt;",Table2[Date Notified (Adjusted)],"&gt;="&amp;Q$26,Table2[Date Notified (Adjusted)],"&lt;"&amp;R$26,Table2[Calculated Location],"*"&amp;$D9&amp;"*")</f>
        <v>#DIV/0!</v>
      </c>
      <c r="R9" s="164" t="e">
        <f ca="1">COUNTIFS(Table2[Level of Review Required],"&lt;&gt;*further*",Table2[Level of Review Required],"&lt;&gt;",Table2[Date Notified (Adjusted)],"&gt;="&amp;R$26,Table2[Date Notified (Adjusted)],"&lt;"&amp;S$26,Table2[Date Review Accepted by Commissioner],"&lt;&gt;",Table2[Calculated Location],"*"&amp;$D9&amp;"*")/COUNTIFS(Table2[Level of Review Required],"&lt;&gt;*further*",Table2[Level of Review Required],"&lt;&gt;",Table2[Date Notified (Adjusted)],"&gt;="&amp;R$26,Table2[Date Notified (Adjusted)],"&lt;"&amp;S$26,Table2[Calculated Location],"*"&amp;$D9&amp;"*")</f>
        <v>#DIV/0!</v>
      </c>
      <c r="S9" s="164" t="e">
        <f ca="1">COUNTIFS(Table2[Level of Review Required],"&lt;&gt;*further*",Table2[Level of Review Required],"&lt;&gt;",Table2[Date Notified (Adjusted)],"&gt;="&amp;S$26,Table2[Date Notified (Adjusted)],"&lt;"&amp;T$26,Table2[Date Review Accepted by Commissioner],"&lt;&gt;",Table2[Calculated Location],"*"&amp;$D9&amp;"*")/COUNTIFS(Table2[Level of Review Required],"&lt;&gt;*further*",Table2[Level of Review Required],"&lt;&gt;",Table2[Date Notified (Adjusted)],"&gt;="&amp;S$26,Table2[Date Notified (Adjusted)],"&lt;"&amp;T$26,Table2[Calculated Location],"*"&amp;$D9&amp;"*")</f>
        <v>#DIV/0!</v>
      </c>
      <c r="T9" s="164" t="e">
        <f ca="1">COUNTIFS(Table2[Level of Review Required],"&lt;&gt;*further*",Table2[Level of Review Required],"&lt;&gt;",Table2[Date Notified (Adjusted)],"&gt;="&amp;T$26,Table2[Date Notified (Adjusted)],"&lt;"&amp;U$26,Table2[Date Review Accepted by Commissioner],"&lt;&gt;",Table2[Calculated Location],"*"&amp;$D9&amp;"*")/COUNTIFS(Table2[Level of Review Required],"&lt;&gt;*further*",Table2[Level of Review Required],"&lt;&gt;",Table2[Date Notified (Adjusted)],"&gt;="&amp;T$26,Table2[Date Notified (Adjusted)],"&lt;"&amp;U$26,Table2[Calculated Location],"*"&amp;$D9&amp;"*")</f>
        <v>#DIV/0!</v>
      </c>
      <c r="U9" s="165"/>
      <c r="V9" s="161"/>
      <c r="W9" s="228">
        <f ca="1">COUNTIFS(Table2[Level of Review Required],"&lt;&gt;*further*",Table2[Level of Review Required],"&lt;&gt;",Table2[Date Notified (Adjusted)],"&gt;="&amp;E$26,Table2[Date Notified (Adjusted)],"&lt;"&amp;U$26,Table2[Calculated Location],"*"&amp;$D9&amp;"*",Table2[Date Review Accepted by Commissioner],"&lt;&gt;")</f>
        <v>0</v>
      </c>
      <c r="X9" s="229" t="e">
        <f t="shared" ca="1" si="1"/>
        <v>#DIV/0!</v>
      </c>
      <c r="Y9" s="237">
        <f ca="1">COUNTIFS(Table2[Level of Review Required],"&lt;&gt;*further*",Table2[Level of Review Required],"&lt;&gt;",Table2[Date Notified (Adjusted)],"&gt;="&amp;E$26,Table2[Date Notified (Adjusted)],"&lt;"&amp;U$26,Table2[Calculated Location],"*"&amp;$D9&amp;"*")</f>
        <v>0</v>
      </c>
    </row>
    <row r="10" spans="2:29" x14ac:dyDescent="0.25">
      <c r="B10" s="224" t="s">
        <v>262</v>
      </c>
      <c r="C10" s="166"/>
      <c r="D10" s="167" t="s">
        <v>104</v>
      </c>
      <c r="E10" s="168" t="e">
        <f ca="1">COUNTIFS(Table2[Level of Review Required],"&lt;&gt;*further*",Table2[Level of Review Required],"&lt;&gt;",Table2[Date Notified (Adjusted)],"&gt;="&amp;E$26,Table2[Date Notified (Adjusted)],"&lt;"&amp;F$26,Table2[Date Review Accepted by Commissioner],"&lt;&gt;",Table2[Calculated Location],"*"&amp;$D10&amp;"*")/COUNTIFS(Table2[Level of Review Required],"&lt;&gt;*further*",Table2[Level of Review Required],"&lt;&gt;",Table2[Date Notified (Adjusted)],"&gt;="&amp;E$26,Table2[Date Notified (Adjusted)],"&lt;"&amp;F$26,Table2[Calculated Location],"*"&amp;$D10&amp;"*")</f>
        <v>#DIV/0!</v>
      </c>
      <c r="F10" s="169" t="e">
        <f ca="1">COUNTIFS(Table2[Level of Review Required],"&lt;&gt;*further*",Table2[Level of Review Required],"&lt;&gt;",Table2[Date Notified (Adjusted)],"&gt;="&amp;F$26,Table2[Date Notified (Adjusted)],"&lt;"&amp;G$26,Table2[Date Review Accepted by Commissioner],"&lt;&gt;",Table2[Calculated Location],"*"&amp;$D10&amp;"*")/COUNTIFS(Table2[Level of Review Required],"&lt;&gt;*further*",Table2[Level of Review Required],"&lt;&gt;",Table2[Date Notified (Adjusted)],"&gt;="&amp;F$26,Table2[Date Notified (Adjusted)],"&lt;"&amp;G$26,Table2[Calculated Location],"*"&amp;$D10&amp;"*")</f>
        <v>#DIV/0!</v>
      </c>
      <c r="G10" s="169" t="e">
        <f ca="1">COUNTIFS(Table2[Level of Review Required],"&lt;&gt;*further*",Table2[Level of Review Required],"&lt;&gt;",Table2[Date Notified (Adjusted)],"&gt;="&amp;G$26,Table2[Date Notified (Adjusted)],"&lt;"&amp;H$26,Table2[Date Review Accepted by Commissioner],"&lt;&gt;",Table2[Calculated Location],"*"&amp;$D10&amp;"*")/COUNTIFS(Table2[Level of Review Required],"&lt;&gt;*further*",Table2[Level of Review Required],"&lt;&gt;",Table2[Date Notified (Adjusted)],"&gt;="&amp;G$26,Table2[Date Notified (Adjusted)],"&lt;"&amp;H$26,Table2[Calculated Location],"*"&amp;$D10&amp;"*")</f>
        <v>#DIV/0!</v>
      </c>
      <c r="H10" s="169" t="e">
        <f ca="1">COUNTIFS(Table2[Level of Review Required],"&lt;&gt;*further*",Table2[Level of Review Required],"&lt;&gt;",Table2[Date Notified (Adjusted)],"&gt;="&amp;H$26,Table2[Date Notified (Adjusted)],"&lt;"&amp;I$26,Table2[Date Review Accepted by Commissioner],"&lt;&gt;",Table2[Calculated Location],"*"&amp;$D10&amp;"*")/COUNTIFS(Table2[Level of Review Required],"&lt;&gt;*further*",Table2[Level of Review Required],"&lt;&gt;",Table2[Date Notified (Adjusted)],"&gt;="&amp;H$26,Table2[Date Notified (Adjusted)],"&lt;"&amp;I$26,Table2[Calculated Location],"*"&amp;$D10&amp;"*")</f>
        <v>#DIV/0!</v>
      </c>
      <c r="I10" s="169" t="e">
        <f ca="1">COUNTIFS(Table2[Level of Review Required],"&lt;&gt;*further*",Table2[Level of Review Required],"&lt;&gt;",Table2[Date Notified (Adjusted)],"&gt;="&amp;I$26,Table2[Date Notified (Adjusted)],"&lt;"&amp;J$26,Table2[Date Review Accepted by Commissioner],"&lt;&gt;",Table2[Calculated Location],"*"&amp;$D10&amp;"*")/COUNTIFS(Table2[Level of Review Required],"&lt;&gt;*further*",Table2[Level of Review Required],"&lt;&gt;",Table2[Date Notified (Adjusted)],"&gt;="&amp;I$26,Table2[Date Notified (Adjusted)],"&lt;"&amp;J$26,Table2[Calculated Location],"*"&amp;$D10&amp;"*")</f>
        <v>#DIV/0!</v>
      </c>
      <c r="J10" s="169" t="e">
        <f ca="1">COUNTIFS(Table2[Level of Review Required],"&lt;&gt;*further*",Table2[Level of Review Required],"&lt;&gt;",Table2[Date Notified (Adjusted)],"&gt;="&amp;J$26,Table2[Date Notified (Adjusted)],"&lt;"&amp;K$26,Table2[Date Review Accepted by Commissioner],"&lt;&gt;",Table2[Calculated Location],"*"&amp;$D10&amp;"*")/COUNTIFS(Table2[Level of Review Required],"&lt;&gt;*further*",Table2[Level of Review Required],"&lt;&gt;",Table2[Date Notified (Adjusted)],"&gt;="&amp;J$26,Table2[Date Notified (Adjusted)],"&lt;"&amp;K$26,Table2[Calculated Location],"*"&amp;$D10&amp;"*")</f>
        <v>#DIV/0!</v>
      </c>
      <c r="K10" s="169" t="e">
        <f ca="1">COUNTIFS(Table2[Level of Review Required],"&lt;&gt;*further*",Table2[Level of Review Required],"&lt;&gt;",Table2[Date Notified (Adjusted)],"&gt;="&amp;K$26,Table2[Date Notified (Adjusted)],"&lt;"&amp;L$26,Table2[Date Review Accepted by Commissioner],"&lt;&gt;",Table2[Calculated Location],"*"&amp;$D10&amp;"*")/COUNTIFS(Table2[Level of Review Required],"&lt;&gt;*further*",Table2[Level of Review Required],"&lt;&gt;",Table2[Date Notified (Adjusted)],"&gt;="&amp;K$26,Table2[Date Notified (Adjusted)],"&lt;"&amp;L$26,Table2[Calculated Location],"*"&amp;$D10&amp;"*")</f>
        <v>#DIV/0!</v>
      </c>
      <c r="L10" s="169" t="e">
        <f ca="1">COUNTIFS(Table2[Level of Review Required],"&lt;&gt;*further*",Table2[Level of Review Required],"&lt;&gt;",Table2[Date Notified (Adjusted)],"&gt;="&amp;L$26,Table2[Date Notified (Adjusted)],"&lt;"&amp;M$26,Table2[Date Review Accepted by Commissioner],"&lt;&gt;",Table2[Calculated Location],"*"&amp;$D10&amp;"*")/COUNTIFS(Table2[Level of Review Required],"&lt;&gt;*further*",Table2[Level of Review Required],"&lt;&gt;",Table2[Date Notified (Adjusted)],"&gt;="&amp;L$26,Table2[Date Notified (Adjusted)],"&lt;"&amp;M$26,Table2[Calculated Location],"*"&amp;$D10&amp;"*")</f>
        <v>#DIV/0!</v>
      </c>
      <c r="M10" s="169" t="e">
        <f ca="1">COUNTIFS(Table2[Level of Review Required],"&lt;&gt;*further*",Table2[Level of Review Required],"&lt;&gt;",Table2[Date Notified (Adjusted)],"&gt;="&amp;M$26,Table2[Date Notified (Adjusted)],"&lt;"&amp;N$26,Table2[Date Review Accepted by Commissioner],"&lt;&gt;",Table2[Calculated Location],"*"&amp;$D10&amp;"*")/COUNTIFS(Table2[Level of Review Required],"&lt;&gt;*further*",Table2[Level of Review Required],"&lt;&gt;",Table2[Date Notified (Adjusted)],"&gt;="&amp;M$26,Table2[Date Notified (Adjusted)],"&lt;"&amp;N$26,Table2[Calculated Location],"*"&amp;$D10&amp;"*")</f>
        <v>#DIV/0!</v>
      </c>
      <c r="N10" s="169" t="e">
        <f ca="1">COUNTIFS(Table2[Level of Review Required],"&lt;&gt;*further*",Table2[Level of Review Required],"&lt;&gt;",Table2[Date Notified (Adjusted)],"&gt;="&amp;N$26,Table2[Date Notified (Adjusted)],"&lt;"&amp;O$26,Table2[Date Review Accepted by Commissioner],"&lt;&gt;",Table2[Calculated Location],"*"&amp;$D10&amp;"*")/COUNTIFS(Table2[Level of Review Required],"&lt;&gt;*further*",Table2[Level of Review Required],"&lt;&gt;",Table2[Date Notified (Adjusted)],"&gt;="&amp;N$26,Table2[Date Notified (Adjusted)],"&lt;"&amp;O$26,Table2[Calculated Location],"*"&amp;$D10&amp;"*")</f>
        <v>#DIV/0!</v>
      </c>
      <c r="O10" s="169" t="e">
        <f ca="1">COUNTIFS(Table2[Level of Review Required],"&lt;&gt;*further*",Table2[Level of Review Required],"&lt;&gt;",Table2[Date Notified (Adjusted)],"&gt;="&amp;O$26,Table2[Date Notified (Adjusted)],"&lt;"&amp;P$26,Table2[Date Review Accepted by Commissioner],"&lt;&gt;",Table2[Calculated Location],"*"&amp;$D10&amp;"*")/COUNTIFS(Table2[Level of Review Required],"&lt;&gt;*further*",Table2[Level of Review Required],"&lt;&gt;",Table2[Date Notified (Adjusted)],"&gt;="&amp;O$26,Table2[Date Notified (Adjusted)],"&lt;"&amp;P$26,Table2[Calculated Location],"*"&amp;$D10&amp;"*")</f>
        <v>#DIV/0!</v>
      </c>
      <c r="P10" s="169" t="e">
        <f ca="1">COUNTIFS(Table2[Level of Review Required],"&lt;&gt;*further*",Table2[Level of Review Required],"&lt;&gt;",Table2[Date Notified (Adjusted)],"&gt;="&amp;P$26,Table2[Date Notified (Adjusted)],"&lt;"&amp;Q$26,Table2[Date Review Accepted by Commissioner],"&lt;&gt;",Table2[Calculated Location],"*"&amp;$D10&amp;"*")/COUNTIFS(Table2[Level of Review Required],"&lt;&gt;*further*",Table2[Level of Review Required],"&lt;&gt;",Table2[Date Notified (Adjusted)],"&gt;="&amp;P$26,Table2[Date Notified (Adjusted)],"&lt;"&amp;Q$26,Table2[Calculated Location],"*"&amp;$D10&amp;"*")</f>
        <v>#DIV/0!</v>
      </c>
      <c r="Q10" s="169" t="e">
        <f ca="1">COUNTIFS(Table2[Level of Review Required],"&lt;&gt;*further*",Table2[Level of Review Required],"&lt;&gt;",Table2[Date Notified (Adjusted)],"&gt;="&amp;Q$26,Table2[Date Notified (Adjusted)],"&lt;"&amp;R$26,Table2[Date Review Accepted by Commissioner],"&lt;&gt;",Table2[Calculated Location],"*"&amp;$D10&amp;"*")/COUNTIFS(Table2[Level of Review Required],"&lt;&gt;*further*",Table2[Level of Review Required],"&lt;&gt;",Table2[Date Notified (Adjusted)],"&gt;="&amp;Q$26,Table2[Date Notified (Adjusted)],"&lt;"&amp;R$26,Table2[Calculated Location],"*"&amp;$D10&amp;"*")</f>
        <v>#DIV/0!</v>
      </c>
      <c r="R10" s="169" t="e">
        <f ca="1">COUNTIFS(Table2[Level of Review Required],"&lt;&gt;*further*",Table2[Level of Review Required],"&lt;&gt;",Table2[Date Notified (Adjusted)],"&gt;="&amp;R$26,Table2[Date Notified (Adjusted)],"&lt;"&amp;S$26,Table2[Date Review Accepted by Commissioner],"&lt;&gt;",Table2[Calculated Location],"*"&amp;$D10&amp;"*")/COUNTIFS(Table2[Level of Review Required],"&lt;&gt;*further*",Table2[Level of Review Required],"&lt;&gt;",Table2[Date Notified (Adjusted)],"&gt;="&amp;R$26,Table2[Date Notified (Adjusted)],"&lt;"&amp;S$26,Table2[Calculated Location],"*"&amp;$D10&amp;"*")</f>
        <v>#DIV/0!</v>
      </c>
      <c r="S10" s="169" t="e">
        <f ca="1">COUNTIFS(Table2[Level of Review Required],"&lt;&gt;*further*",Table2[Level of Review Required],"&lt;&gt;",Table2[Date Notified (Adjusted)],"&gt;="&amp;S$26,Table2[Date Notified (Adjusted)],"&lt;"&amp;T$26,Table2[Date Review Accepted by Commissioner],"&lt;&gt;",Table2[Calculated Location],"*"&amp;$D10&amp;"*")/COUNTIFS(Table2[Level of Review Required],"&lt;&gt;*further*",Table2[Level of Review Required],"&lt;&gt;",Table2[Date Notified (Adjusted)],"&gt;="&amp;S$26,Table2[Date Notified (Adjusted)],"&lt;"&amp;T$26,Table2[Calculated Location],"*"&amp;$D10&amp;"*")</f>
        <v>#DIV/0!</v>
      </c>
      <c r="T10" s="169" t="e">
        <f ca="1">COUNTIFS(Table2[Level of Review Required],"&lt;&gt;*further*",Table2[Level of Review Required],"&lt;&gt;",Table2[Date Notified (Adjusted)],"&gt;="&amp;T$26,Table2[Date Notified (Adjusted)],"&lt;"&amp;U$26,Table2[Date Review Accepted by Commissioner],"&lt;&gt;",Table2[Calculated Location],"*"&amp;$D10&amp;"*")/COUNTIFS(Table2[Level of Review Required],"&lt;&gt;*further*",Table2[Level of Review Required],"&lt;&gt;",Table2[Date Notified (Adjusted)],"&gt;="&amp;T$26,Table2[Date Notified (Adjusted)],"&lt;"&amp;U$26,Table2[Calculated Location],"*"&amp;$D10&amp;"*")</f>
        <v>#DIV/0!</v>
      </c>
      <c r="U10" s="170"/>
      <c r="V10" s="166"/>
      <c r="W10" s="230">
        <f ca="1">COUNTIFS(Table2[Level of Review Required],"&lt;&gt;*further*",Table2[Level of Review Required],"&lt;&gt;",Table2[Date Notified (Adjusted)],"&gt;="&amp;E$26,Table2[Date Notified (Adjusted)],"&lt;"&amp;U$26,Table2[Calculated Location],"*"&amp;$D10&amp;"*",Table2[Date Review Accepted by Commissioner],"&lt;&gt;")</f>
        <v>0</v>
      </c>
      <c r="X10" s="231" t="e">
        <f t="shared" ca="1" si="1"/>
        <v>#DIV/0!</v>
      </c>
      <c r="Y10" s="238">
        <f ca="1">COUNTIFS(Table2[Level of Review Required],"&lt;&gt;*further*",Table2[Level of Review Required],"&lt;&gt;",Table2[Date Notified (Adjusted)],"&gt;="&amp;E$26,Table2[Date Notified (Adjusted)],"&lt;"&amp;U$26,Table2[Calculated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Required],"&lt;&gt;*further*",Table2[Level of Review Required],"&lt;&gt;",Table2[Date Notified (Adjusted)],"&gt;="&amp;E$26,Table2[Date Notified (Adjusted)],"&lt;"&amp;F$26,Table2[Date Review Accepted by Commissioner],"&lt;&gt;",Table2[Calculated Location],"*"&amp;$D12&amp;"*")/COUNTIFS(Table2[Level of Review Required],"&lt;&gt;*further*",Table2[Level of Review Required],"&lt;&gt;",Table2[Date Notified (Adjusted)],"&gt;="&amp;E$26,Table2[Date Notified (Adjusted)],"&lt;"&amp;F$26,Table2[Calculated Location],"*"&amp;$D12&amp;"*")</f>
        <v>#DIV/0!</v>
      </c>
      <c r="F12" s="160" t="e">
        <f ca="1">COUNTIFS(Table2[Level of Review Required],"&lt;&gt;*further*",Table2[Level of Review Required],"&lt;&gt;",Table2[Date Notified (Adjusted)],"&gt;="&amp;F$26,Table2[Date Notified (Adjusted)],"&lt;"&amp;G$26,Table2[Date Review Accepted by Commissioner],"&lt;&gt;",Table2[Calculated Location],"*"&amp;$D12&amp;"*")/COUNTIFS(Table2[Level of Review Required],"&lt;&gt;*further*",Table2[Level of Review Required],"&lt;&gt;",Table2[Date Notified (Adjusted)],"&gt;="&amp;F$26,Table2[Date Notified (Adjusted)],"&lt;"&amp;G$26,Table2[Calculated Location],"*"&amp;$D12&amp;"*")</f>
        <v>#DIV/0!</v>
      </c>
      <c r="G12" s="160" t="e">
        <f ca="1">COUNTIFS(Table2[Level of Review Required],"&lt;&gt;*further*",Table2[Level of Review Required],"&lt;&gt;",Table2[Date Notified (Adjusted)],"&gt;="&amp;G$26,Table2[Date Notified (Adjusted)],"&lt;"&amp;H$26,Table2[Date Review Accepted by Commissioner],"&lt;&gt;",Table2[Calculated Location],"*"&amp;$D12&amp;"*")/COUNTIFS(Table2[Level of Review Required],"&lt;&gt;*further*",Table2[Level of Review Required],"&lt;&gt;",Table2[Date Notified (Adjusted)],"&gt;="&amp;G$26,Table2[Date Notified (Adjusted)],"&lt;"&amp;H$26,Table2[Calculated Location],"*"&amp;$D12&amp;"*")</f>
        <v>#DIV/0!</v>
      </c>
      <c r="H12" s="160" t="e">
        <f ca="1">COUNTIFS(Table2[Level of Review Required],"&lt;&gt;*further*",Table2[Level of Review Required],"&lt;&gt;",Table2[Date Notified (Adjusted)],"&gt;="&amp;H$26,Table2[Date Notified (Adjusted)],"&lt;"&amp;I$26,Table2[Date Review Accepted by Commissioner],"&lt;&gt;",Table2[Calculated Location],"*"&amp;$D12&amp;"*")/COUNTIFS(Table2[Level of Review Required],"&lt;&gt;*further*",Table2[Level of Review Required],"&lt;&gt;",Table2[Date Notified (Adjusted)],"&gt;="&amp;H$26,Table2[Date Notified (Adjusted)],"&lt;"&amp;I$26,Table2[Calculated Location],"*"&amp;$D12&amp;"*")</f>
        <v>#DIV/0!</v>
      </c>
      <c r="I12" s="160" t="e">
        <f ca="1">COUNTIFS(Table2[Level of Review Required],"&lt;&gt;*further*",Table2[Level of Review Required],"&lt;&gt;",Table2[Date Notified (Adjusted)],"&gt;="&amp;I$26,Table2[Date Notified (Adjusted)],"&lt;"&amp;J$26,Table2[Date Review Accepted by Commissioner],"&lt;&gt;",Table2[Calculated Location],"*"&amp;$D12&amp;"*")/COUNTIFS(Table2[Level of Review Required],"&lt;&gt;*further*",Table2[Level of Review Required],"&lt;&gt;",Table2[Date Notified (Adjusted)],"&gt;="&amp;I$26,Table2[Date Notified (Adjusted)],"&lt;"&amp;J$26,Table2[Calculated Location],"*"&amp;$D12&amp;"*")</f>
        <v>#DIV/0!</v>
      </c>
      <c r="J12" s="160" t="e">
        <f ca="1">COUNTIFS(Table2[Level of Review Required],"&lt;&gt;*further*",Table2[Level of Review Required],"&lt;&gt;",Table2[Date Notified (Adjusted)],"&gt;="&amp;J$26,Table2[Date Notified (Adjusted)],"&lt;"&amp;K$26,Table2[Date Review Accepted by Commissioner],"&lt;&gt;",Table2[Calculated Location],"*"&amp;$D12&amp;"*")/COUNTIFS(Table2[Level of Review Required],"&lt;&gt;*further*",Table2[Level of Review Required],"&lt;&gt;",Table2[Date Notified (Adjusted)],"&gt;="&amp;J$26,Table2[Date Notified (Adjusted)],"&lt;"&amp;K$26,Table2[Calculated Location],"*"&amp;$D12&amp;"*")</f>
        <v>#DIV/0!</v>
      </c>
      <c r="K12" s="160" t="e">
        <f ca="1">COUNTIFS(Table2[Level of Review Required],"&lt;&gt;*further*",Table2[Level of Review Required],"&lt;&gt;",Table2[Date Notified (Adjusted)],"&gt;="&amp;K$26,Table2[Date Notified (Adjusted)],"&lt;"&amp;L$26,Table2[Date Review Accepted by Commissioner],"&lt;&gt;",Table2[Calculated Location],"*"&amp;$D12&amp;"*")/COUNTIFS(Table2[Level of Review Required],"&lt;&gt;*further*",Table2[Level of Review Required],"&lt;&gt;",Table2[Date Notified (Adjusted)],"&gt;="&amp;K$26,Table2[Date Notified (Adjusted)],"&lt;"&amp;L$26,Table2[Calculated Location],"*"&amp;$D12&amp;"*")</f>
        <v>#DIV/0!</v>
      </c>
      <c r="L12" s="160" t="e">
        <f ca="1">COUNTIFS(Table2[Level of Review Required],"&lt;&gt;*further*",Table2[Level of Review Required],"&lt;&gt;",Table2[Date Notified (Adjusted)],"&gt;="&amp;L$26,Table2[Date Notified (Adjusted)],"&lt;"&amp;M$26,Table2[Date Review Accepted by Commissioner],"&lt;&gt;",Table2[Calculated Location],"*"&amp;$D12&amp;"*")/COUNTIFS(Table2[Level of Review Required],"&lt;&gt;*further*",Table2[Level of Review Required],"&lt;&gt;",Table2[Date Notified (Adjusted)],"&gt;="&amp;L$26,Table2[Date Notified (Adjusted)],"&lt;"&amp;M$26,Table2[Calculated Location],"*"&amp;$D12&amp;"*")</f>
        <v>#DIV/0!</v>
      </c>
      <c r="M12" s="160" t="e">
        <f ca="1">COUNTIFS(Table2[Level of Review Required],"&lt;&gt;*further*",Table2[Level of Review Required],"&lt;&gt;",Table2[Date Notified (Adjusted)],"&gt;="&amp;M$26,Table2[Date Notified (Adjusted)],"&lt;"&amp;N$26,Table2[Date Review Accepted by Commissioner],"&lt;&gt;",Table2[Calculated Location],"*"&amp;$D12&amp;"*")/COUNTIFS(Table2[Level of Review Required],"&lt;&gt;*further*",Table2[Level of Review Required],"&lt;&gt;",Table2[Date Notified (Adjusted)],"&gt;="&amp;M$26,Table2[Date Notified (Adjusted)],"&lt;"&amp;N$26,Table2[Calculated Location],"*"&amp;$D12&amp;"*")</f>
        <v>#DIV/0!</v>
      </c>
      <c r="N12" s="160" t="e">
        <f ca="1">COUNTIFS(Table2[Level of Review Required],"&lt;&gt;*further*",Table2[Level of Review Required],"&lt;&gt;",Table2[Date Notified (Adjusted)],"&gt;="&amp;N$26,Table2[Date Notified (Adjusted)],"&lt;"&amp;O$26,Table2[Date Review Accepted by Commissioner],"&lt;&gt;",Table2[Calculated Location],"*"&amp;$D12&amp;"*")/COUNTIFS(Table2[Level of Review Required],"&lt;&gt;*further*",Table2[Level of Review Required],"&lt;&gt;",Table2[Date Notified (Adjusted)],"&gt;="&amp;N$26,Table2[Date Notified (Adjusted)],"&lt;"&amp;O$26,Table2[Calculated Location],"*"&amp;$D12&amp;"*")</f>
        <v>#DIV/0!</v>
      </c>
      <c r="O12" s="160" t="e">
        <f ca="1">COUNTIFS(Table2[Level of Review Required],"&lt;&gt;*further*",Table2[Level of Review Required],"&lt;&gt;",Table2[Date Notified (Adjusted)],"&gt;="&amp;O$26,Table2[Date Notified (Adjusted)],"&lt;"&amp;P$26,Table2[Date Review Accepted by Commissioner],"&lt;&gt;",Table2[Calculated Location],"*"&amp;$D12&amp;"*")/COUNTIFS(Table2[Level of Review Required],"&lt;&gt;*further*",Table2[Level of Review Required],"&lt;&gt;",Table2[Date Notified (Adjusted)],"&gt;="&amp;O$26,Table2[Date Notified (Adjusted)],"&lt;"&amp;P$26,Table2[Calculated Location],"*"&amp;$D12&amp;"*")</f>
        <v>#DIV/0!</v>
      </c>
      <c r="P12" s="160" t="e">
        <f ca="1">COUNTIFS(Table2[Level of Review Required],"&lt;&gt;*further*",Table2[Level of Review Required],"&lt;&gt;",Table2[Date Notified (Adjusted)],"&gt;="&amp;P$26,Table2[Date Notified (Adjusted)],"&lt;"&amp;Q$26,Table2[Date Review Accepted by Commissioner],"&lt;&gt;",Table2[Calculated Location],"*"&amp;$D12&amp;"*")/COUNTIFS(Table2[Level of Review Required],"&lt;&gt;*further*",Table2[Level of Review Required],"&lt;&gt;",Table2[Date Notified (Adjusted)],"&gt;="&amp;P$26,Table2[Date Notified (Adjusted)],"&lt;"&amp;Q$26,Table2[Calculated Location],"*"&amp;$D12&amp;"*")</f>
        <v>#DIV/0!</v>
      </c>
      <c r="Q12" s="160" t="e">
        <f ca="1">COUNTIFS(Table2[Level of Review Required],"&lt;&gt;*further*",Table2[Level of Review Required],"&lt;&gt;",Table2[Date Notified (Adjusted)],"&gt;="&amp;Q$26,Table2[Date Notified (Adjusted)],"&lt;"&amp;R$26,Table2[Date Review Accepted by Commissioner],"&lt;&gt;",Table2[Calculated Location],"*"&amp;$D12&amp;"*")/COUNTIFS(Table2[Level of Review Required],"&lt;&gt;*further*",Table2[Level of Review Required],"&lt;&gt;",Table2[Date Notified (Adjusted)],"&gt;="&amp;Q$26,Table2[Date Notified (Adjusted)],"&lt;"&amp;R$26,Table2[Calculated Location],"*"&amp;$D12&amp;"*")</f>
        <v>#DIV/0!</v>
      </c>
      <c r="R12" s="160" t="e">
        <f ca="1">COUNTIFS(Table2[Level of Review Required],"&lt;&gt;*further*",Table2[Level of Review Required],"&lt;&gt;",Table2[Date Notified (Adjusted)],"&gt;="&amp;R$26,Table2[Date Notified (Adjusted)],"&lt;"&amp;S$26,Table2[Date Review Accepted by Commissioner],"&lt;&gt;",Table2[Calculated Location],"*"&amp;$D12&amp;"*")/COUNTIFS(Table2[Level of Review Required],"&lt;&gt;*further*",Table2[Level of Review Required],"&lt;&gt;",Table2[Date Notified (Adjusted)],"&gt;="&amp;R$26,Table2[Date Notified (Adjusted)],"&lt;"&amp;S$26,Table2[Calculated Location],"*"&amp;$D12&amp;"*")</f>
        <v>#DIV/0!</v>
      </c>
      <c r="S12" s="160" t="e">
        <f ca="1">COUNTIFS(Table2[Level of Review Required],"&lt;&gt;*further*",Table2[Level of Review Required],"&lt;&gt;",Table2[Date Notified (Adjusted)],"&gt;="&amp;S$26,Table2[Date Notified (Adjusted)],"&lt;"&amp;T$26,Table2[Date Review Accepted by Commissioner],"&lt;&gt;",Table2[Calculated Location],"*"&amp;$D12&amp;"*")/COUNTIFS(Table2[Level of Review Required],"&lt;&gt;*further*",Table2[Level of Review Required],"&lt;&gt;",Table2[Date Notified (Adjusted)],"&gt;="&amp;S$26,Table2[Date Notified (Adjusted)],"&lt;"&amp;T$26,Table2[Calculated Location],"*"&amp;$D12&amp;"*")</f>
        <v>#DIV/0!</v>
      </c>
      <c r="T12" s="160" t="e">
        <f ca="1">COUNTIFS(Table2[Level of Review Required],"&lt;&gt;*further*",Table2[Level of Review Required],"&lt;&gt;",Table2[Date Notified (Adjusted)],"&gt;="&amp;T$26,Table2[Date Notified (Adjusted)],"&lt;"&amp;U$26,Table2[Date Review Accepted by Commissioner],"&lt;&gt;",Table2[Calculated Location],"*"&amp;$D12&amp;"*")/COUNTIFS(Table2[Level of Review Required],"&lt;&gt;*further*",Table2[Level of Review Required],"&lt;&gt;",Table2[Date Notified (Adjusted)],"&gt;="&amp;T$26,Table2[Date Notified (Adjusted)],"&lt;"&amp;U$26,Table2[Calculated Location],"*"&amp;$D12&amp;"*")</f>
        <v>#DIV/0!</v>
      </c>
      <c r="U12" s="157"/>
      <c r="V12" s="157"/>
      <c r="W12" s="226">
        <f ca="1">COUNTIFS(Table2[Level of Review Required],"&lt;&gt;*further*",Table2[Level of Review Required],"&lt;&gt;",Table2[Date Notified (Adjusted)],"&gt;="&amp;E$26,Table2[Date Notified (Adjusted)],"&lt;"&amp;U$26,Table2[Calculated Location],"*"&amp;$D12&amp;"*",Table2[Date Review Accepted by Commissioner],"&lt;&gt;")</f>
        <v>0</v>
      </c>
      <c r="X12" s="227" t="e">
        <f t="shared" ref="X12:X21" ca="1" si="3">W12/Y12</f>
        <v>#DIV/0!</v>
      </c>
      <c r="Y12" s="236">
        <f ca="1">COUNTIFS(Table2[Level of Review Required],"&lt;&gt;*further*",Table2[Level of Review Required],"&lt;&gt;",Table2[Date Notified (Adjusted)],"&gt;="&amp;E$26,Table2[Date Notified (Adjusted)],"&lt;"&amp;U$26,Table2[Calculated Location],"*"&amp;$D12&amp;"*")</f>
        <v>0</v>
      </c>
    </row>
    <row r="13" spans="2:29" x14ac:dyDescent="0.25">
      <c r="B13" s="222" t="s">
        <v>106</v>
      </c>
      <c r="C13" s="161"/>
      <c r="D13" s="162" t="s">
        <v>125</v>
      </c>
      <c r="E13" s="163" t="e">
        <f ca="1">COUNTIFS(Table2[Level of Review Required],"&lt;&gt;*further*",Table2[Level of Review Required],"&lt;&gt;",Table2[Date Notified (Adjusted)],"&gt;="&amp;E$26,Table2[Date Notified (Adjusted)],"&lt;"&amp;F$26,Table2[Date Review Accepted by Commissioner],"&lt;&gt;",Table2[Calculated Location],"*"&amp;$D13&amp;"*")/COUNTIFS(Table2[Level of Review Required],"&lt;&gt;*further*",Table2[Level of Review Required],"&lt;&gt;",Table2[Date Notified (Adjusted)],"&gt;="&amp;E$26,Table2[Date Notified (Adjusted)],"&lt;"&amp;F$26,Table2[Calculated Location],"*"&amp;$D13&amp;"*")</f>
        <v>#DIV/0!</v>
      </c>
      <c r="F13" s="164" t="e">
        <f ca="1">COUNTIFS(Table2[Level of Review Required],"&lt;&gt;*further*",Table2[Level of Review Required],"&lt;&gt;",Table2[Date Notified (Adjusted)],"&gt;="&amp;F$26,Table2[Date Notified (Adjusted)],"&lt;"&amp;G$26,Table2[Date Review Accepted by Commissioner],"&lt;&gt;",Table2[Calculated Location],"*"&amp;$D13&amp;"*")/COUNTIFS(Table2[Level of Review Required],"&lt;&gt;*further*",Table2[Level of Review Required],"&lt;&gt;",Table2[Date Notified (Adjusted)],"&gt;="&amp;F$26,Table2[Date Notified (Adjusted)],"&lt;"&amp;G$26,Table2[Calculated Location],"*"&amp;$D13&amp;"*")</f>
        <v>#DIV/0!</v>
      </c>
      <c r="G13" s="164" t="e">
        <f ca="1">COUNTIFS(Table2[Level of Review Required],"&lt;&gt;*further*",Table2[Level of Review Required],"&lt;&gt;",Table2[Date Notified (Adjusted)],"&gt;="&amp;G$26,Table2[Date Notified (Adjusted)],"&lt;"&amp;H$26,Table2[Date Review Accepted by Commissioner],"&lt;&gt;",Table2[Calculated Location],"*"&amp;$D13&amp;"*")/COUNTIFS(Table2[Level of Review Required],"&lt;&gt;*further*",Table2[Level of Review Required],"&lt;&gt;",Table2[Date Notified (Adjusted)],"&gt;="&amp;G$26,Table2[Date Notified (Adjusted)],"&lt;"&amp;H$26,Table2[Calculated Location],"*"&amp;$D13&amp;"*")</f>
        <v>#DIV/0!</v>
      </c>
      <c r="H13" s="164" t="e">
        <f ca="1">COUNTIFS(Table2[Level of Review Required],"&lt;&gt;*further*",Table2[Level of Review Required],"&lt;&gt;",Table2[Date Notified (Adjusted)],"&gt;="&amp;H$26,Table2[Date Notified (Adjusted)],"&lt;"&amp;I$26,Table2[Date Review Accepted by Commissioner],"&lt;&gt;",Table2[Calculated Location],"*"&amp;$D13&amp;"*")/COUNTIFS(Table2[Level of Review Required],"&lt;&gt;*further*",Table2[Level of Review Required],"&lt;&gt;",Table2[Date Notified (Adjusted)],"&gt;="&amp;H$26,Table2[Date Notified (Adjusted)],"&lt;"&amp;I$26,Table2[Calculated Location],"*"&amp;$D13&amp;"*")</f>
        <v>#DIV/0!</v>
      </c>
      <c r="I13" s="164" t="e">
        <f ca="1">COUNTIFS(Table2[Level of Review Required],"&lt;&gt;*further*",Table2[Level of Review Required],"&lt;&gt;",Table2[Date Notified (Adjusted)],"&gt;="&amp;I$26,Table2[Date Notified (Adjusted)],"&lt;"&amp;J$26,Table2[Date Review Accepted by Commissioner],"&lt;&gt;",Table2[Calculated Location],"*"&amp;$D13&amp;"*")/COUNTIFS(Table2[Level of Review Required],"&lt;&gt;*further*",Table2[Level of Review Required],"&lt;&gt;",Table2[Date Notified (Adjusted)],"&gt;="&amp;I$26,Table2[Date Notified (Adjusted)],"&lt;"&amp;J$26,Table2[Calculated Location],"*"&amp;$D13&amp;"*")</f>
        <v>#DIV/0!</v>
      </c>
      <c r="J13" s="164" t="e">
        <f ca="1">COUNTIFS(Table2[Level of Review Required],"&lt;&gt;*further*",Table2[Level of Review Required],"&lt;&gt;",Table2[Date Notified (Adjusted)],"&gt;="&amp;J$26,Table2[Date Notified (Adjusted)],"&lt;"&amp;K$26,Table2[Date Review Accepted by Commissioner],"&lt;&gt;",Table2[Calculated Location],"*"&amp;$D13&amp;"*")/COUNTIFS(Table2[Level of Review Required],"&lt;&gt;*further*",Table2[Level of Review Required],"&lt;&gt;",Table2[Date Notified (Adjusted)],"&gt;="&amp;J$26,Table2[Date Notified (Adjusted)],"&lt;"&amp;K$26,Table2[Calculated Location],"*"&amp;$D13&amp;"*")</f>
        <v>#DIV/0!</v>
      </c>
      <c r="K13" s="164" t="e">
        <f ca="1">COUNTIFS(Table2[Level of Review Required],"&lt;&gt;*further*",Table2[Level of Review Required],"&lt;&gt;",Table2[Date Notified (Adjusted)],"&gt;="&amp;K$26,Table2[Date Notified (Adjusted)],"&lt;"&amp;L$26,Table2[Date Review Accepted by Commissioner],"&lt;&gt;",Table2[Calculated Location],"*"&amp;$D13&amp;"*")/COUNTIFS(Table2[Level of Review Required],"&lt;&gt;*further*",Table2[Level of Review Required],"&lt;&gt;",Table2[Date Notified (Adjusted)],"&gt;="&amp;K$26,Table2[Date Notified (Adjusted)],"&lt;"&amp;L$26,Table2[Calculated Location],"*"&amp;$D13&amp;"*")</f>
        <v>#DIV/0!</v>
      </c>
      <c r="L13" s="164" t="e">
        <f ca="1">COUNTIFS(Table2[Level of Review Required],"&lt;&gt;*further*",Table2[Level of Review Required],"&lt;&gt;",Table2[Date Notified (Adjusted)],"&gt;="&amp;L$26,Table2[Date Notified (Adjusted)],"&lt;"&amp;M$26,Table2[Date Review Accepted by Commissioner],"&lt;&gt;",Table2[Calculated Location],"*"&amp;$D13&amp;"*")/COUNTIFS(Table2[Level of Review Required],"&lt;&gt;*further*",Table2[Level of Review Required],"&lt;&gt;",Table2[Date Notified (Adjusted)],"&gt;="&amp;L$26,Table2[Date Notified (Adjusted)],"&lt;"&amp;M$26,Table2[Calculated Location],"*"&amp;$D13&amp;"*")</f>
        <v>#DIV/0!</v>
      </c>
      <c r="M13" s="164" t="e">
        <f ca="1">COUNTIFS(Table2[Level of Review Required],"&lt;&gt;*further*",Table2[Level of Review Required],"&lt;&gt;",Table2[Date Notified (Adjusted)],"&gt;="&amp;M$26,Table2[Date Notified (Adjusted)],"&lt;"&amp;N$26,Table2[Date Review Accepted by Commissioner],"&lt;&gt;",Table2[Calculated Location],"*"&amp;$D13&amp;"*")/COUNTIFS(Table2[Level of Review Required],"&lt;&gt;*further*",Table2[Level of Review Required],"&lt;&gt;",Table2[Date Notified (Adjusted)],"&gt;="&amp;M$26,Table2[Date Notified (Adjusted)],"&lt;"&amp;N$26,Table2[Calculated Location],"*"&amp;$D13&amp;"*")</f>
        <v>#DIV/0!</v>
      </c>
      <c r="N13" s="164" t="e">
        <f ca="1">COUNTIFS(Table2[Level of Review Required],"&lt;&gt;*further*",Table2[Level of Review Required],"&lt;&gt;",Table2[Date Notified (Adjusted)],"&gt;="&amp;N$26,Table2[Date Notified (Adjusted)],"&lt;"&amp;O$26,Table2[Date Review Accepted by Commissioner],"&lt;&gt;",Table2[Calculated Location],"*"&amp;$D13&amp;"*")/COUNTIFS(Table2[Level of Review Required],"&lt;&gt;*further*",Table2[Level of Review Required],"&lt;&gt;",Table2[Date Notified (Adjusted)],"&gt;="&amp;N$26,Table2[Date Notified (Adjusted)],"&lt;"&amp;O$26,Table2[Calculated Location],"*"&amp;$D13&amp;"*")</f>
        <v>#DIV/0!</v>
      </c>
      <c r="O13" s="164" t="e">
        <f ca="1">COUNTIFS(Table2[Level of Review Required],"&lt;&gt;*further*",Table2[Level of Review Required],"&lt;&gt;",Table2[Date Notified (Adjusted)],"&gt;="&amp;O$26,Table2[Date Notified (Adjusted)],"&lt;"&amp;P$26,Table2[Date Review Accepted by Commissioner],"&lt;&gt;",Table2[Calculated Location],"*"&amp;$D13&amp;"*")/COUNTIFS(Table2[Level of Review Required],"&lt;&gt;*further*",Table2[Level of Review Required],"&lt;&gt;",Table2[Date Notified (Adjusted)],"&gt;="&amp;O$26,Table2[Date Notified (Adjusted)],"&lt;"&amp;P$26,Table2[Calculated Location],"*"&amp;$D13&amp;"*")</f>
        <v>#DIV/0!</v>
      </c>
      <c r="P13" s="164" t="e">
        <f ca="1">COUNTIFS(Table2[Level of Review Required],"&lt;&gt;*further*",Table2[Level of Review Required],"&lt;&gt;",Table2[Date Notified (Adjusted)],"&gt;="&amp;P$26,Table2[Date Notified (Adjusted)],"&lt;"&amp;Q$26,Table2[Date Review Accepted by Commissioner],"&lt;&gt;",Table2[Calculated Location],"*"&amp;$D13&amp;"*")/COUNTIFS(Table2[Level of Review Required],"&lt;&gt;*further*",Table2[Level of Review Required],"&lt;&gt;",Table2[Date Notified (Adjusted)],"&gt;="&amp;P$26,Table2[Date Notified (Adjusted)],"&lt;"&amp;Q$26,Table2[Calculated Location],"*"&amp;$D13&amp;"*")</f>
        <v>#DIV/0!</v>
      </c>
      <c r="Q13" s="164" t="e">
        <f ca="1">COUNTIFS(Table2[Level of Review Required],"&lt;&gt;*further*",Table2[Level of Review Required],"&lt;&gt;",Table2[Date Notified (Adjusted)],"&gt;="&amp;Q$26,Table2[Date Notified (Adjusted)],"&lt;"&amp;R$26,Table2[Date Review Accepted by Commissioner],"&lt;&gt;",Table2[Calculated Location],"*"&amp;$D13&amp;"*")/COUNTIFS(Table2[Level of Review Required],"&lt;&gt;*further*",Table2[Level of Review Required],"&lt;&gt;",Table2[Date Notified (Adjusted)],"&gt;="&amp;Q$26,Table2[Date Notified (Adjusted)],"&lt;"&amp;R$26,Table2[Calculated Location],"*"&amp;$D13&amp;"*")</f>
        <v>#DIV/0!</v>
      </c>
      <c r="R13" s="164" t="e">
        <f ca="1">COUNTIFS(Table2[Level of Review Required],"&lt;&gt;*further*",Table2[Level of Review Required],"&lt;&gt;",Table2[Date Notified (Adjusted)],"&gt;="&amp;R$26,Table2[Date Notified (Adjusted)],"&lt;"&amp;S$26,Table2[Date Review Accepted by Commissioner],"&lt;&gt;",Table2[Calculated Location],"*"&amp;$D13&amp;"*")/COUNTIFS(Table2[Level of Review Required],"&lt;&gt;*further*",Table2[Level of Review Required],"&lt;&gt;",Table2[Date Notified (Adjusted)],"&gt;="&amp;R$26,Table2[Date Notified (Adjusted)],"&lt;"&amp;S$26,Table2[Calculated Location],"*"&amp;$D13&amp;"*")</f>
        <v>#DIV/0!</v>
      </c>
      <c r="S13" s="164" t="e">
        <f ca="1">COUNTIFS(Table2[Level of Review Required],"&lt;&gt;*further*",Table2[Level of Review Required],"&lt;&gt;",Table2[Date Notified (Adjusted)],"&gt;="&amp;S$26,Table2[Date Notified (Adjusted)],"&lt;"&amp;T$26,Table2[Date Review Accepted by Commissioner],"&lt;&gt;",Table2[Calculated Location],"*"&amp;$D13&amp;"*")/COUNTIFS(Table2[Level of Review Required],"&lt;&gt;*further*",Table2[Level of Review Required],"&lt;&gt;",Table2[Date Notified (Adjusted)],"&gt;="&amp;S$26,Table2[Date Notified (Adjusted)],"&lt;"&amp;T$26,Table2[Calculated Location],"*"&amp;$D13&amp;"*")</f>
        <v>#DIV/0!</v>
      </c>
      <c r="T13" s="164" t="e">
        <f ca="1">COUNTIFS(Table2[Level of Review Required],"&lt;&gt;*further*",Table2[Level of Review Required],"&lt;&gt;",Table2[Date Notified (Adjusted)],"&gt;="&amp;T$26,Table2[Date Notified (Adjusted)],"&lt;"&amp;U$26,Table2[Date Review Accepted by Commissioner],"&lt;&gt;",Table2[Calculated Location],"*"&amp;$D13&amp;"*")/COUNTIFS(Table2[Level of Review Required],"&lt;&gt;*further*",Table2[Level of Review Required],"&lt;&gt;",Table2[Date Notified (Adjusted)],"&gt;="&amp;T$26,Table2[Date Notified (Adjusted)],"&lt;"&amp;U$26,Table2[Calculated Location],"*"&amp;$D13&amp;"*")</f>
        <v>#DIV/0!</v>
      </c>
      <c r="U13" s="161"/>
      <c r="V13" s="161"/>
      <c r="W13" s="228">
        <f ca="1">COUNTIFS(Table2[Level of Review Required],"&lt;&gt;*further*",Table2[Level of Review Required],"&lt;&gt;",Table2[Date Notified (Adjusted)],"&gt;="&amp;E$26,Table2[Date Notified (Adjusted)],"&lt;"&amp;U$26,Table2[Calculated Location],"*"&amp;$D13&amp;"*",Table2[Date Review Accepted by Commissioner],"&lt;&gt;")</f>
        <v>0</v>
      </c>
      <c r="X13" s="229" t="e">
        <f t="shared" ca="1" si="3"/>
        <v>#DIV/0!</v>
      </c>
      <c r="Y13" s="237">
        <f ca="1">COUNTIFS(Table2[Level of Review Required],"&lt;&gt;*further*",Table2[Level of Review Required],"&lt;&gt;",Table2[Date Notified (Adjusted)],"&gt;="&amp;E$26,Table2[Date Notified (Adjusted)],"&lt;"&amp;U$26,Table2[Calculated Location],"*"&amp;$D13&amp;"*")</f>
        <v>0</v>
      </c>
    </row>
    <row r="14" spans="2:29" x14ac:dyDescent="0.25">
      <c r="B14" s="222" t="s">
        <v>107</v>
      </c>
      <c r="C14" s="161"/>
      <c r="D14" s="162" t="s">
        <v>126</v>
      </c>
      <c r="E14" s="163" t="e">
        <f ca="1">COUNTIFS(Table2[Level of Review Required],"&lt;&gt;*further*",Table2[Level of Review Required],"&lt;&gt;",Table2[Date Notified (Adjusted)],"&gt;="&amp;E$26,Table2[Date Notified (Adjusted)],"&lt;"&amp;F$26,Table2[Date Review Accepted by Commissioner],"&lt;&gt;",Table2[Calculated Location],"*"&amp;$D14&amp;"*")/COUNTIFS(Table2[Level of Review Required],"&lt;&gt;*further*",Table2[Level of Review Required],"&lt;&gt;",Table2[Date Notified (Adjusted)],"&gt;="&amp;E$26,Table2[Date Notified (Adjusted)],"&lt;"&amp;F$26,Table2[Calculated Location],"*"&amp;$D14&amp;"*")</f>
        <v>#DIV/0!</v>
      </c>
      <c r="F14" s="164" t="e">
        <f ca="1">COUNTIFS(Table2[Level of Review Required],"&lt;&gt;*further*",Table2[Level of Review Required],"&lt;&gt;",Table2[Date Notified (Adjusted)],"&gt;="&amp;F$26,Table2[Date Notified (Adjusted)],"&lt;"&amp;G$26,Table2[Date Review Accepted by Commissioner],"&lt;&gt;",Table2[Calculated Location],"*"&amp;$D14&amp;"*")/COUNTIFS(Table2[Level of Review Required],"&lt;&gt;*further*",Table2[Level of Review Required],"&lt;&gt;",Table2[Date Notified (Adjusted)],"&gt;="&amp;F$26,Table2[Date Notified (Adjusted)],"&lt;"&amp;G$26,Table2[Calculated Location],"*"&amp;$D14&amp;"*")</f>
        <v>#DIV/0!</v>
      </c>
      <c r="G14" s="164" t="e">
        <f ca="1">COUNTIFS(Table2[Level of Review Required],"&lt;&gt;*further*",Table2[Level of Review Required],"&lt;&gt;",Table2[Date Notified (Adjusted)],"&gt;="&amp;G$26,Table2[Date Notified (Adjusted)],"&lt;"&amp;H$26,Table2[Date Review Accepted by Commissioner],"&lt;&gt;",Table2[Calculated Location],"*"&amp;$D14&amp;"*")/COUNTIFS(Table2[Level of Review Required],"&lt;&gt;*further*",Table2[Level of Review Required],"&lt;&gt;",Table2[Date Notified (Adjusted)],"&gt;="&amp;G$26,Table2[Date Notified (Adjusted)],"&lt;"&amp;H$26,Table2[Calculated Location],"*"&amp;$D14&amp;"*")</f>
        <v>#DIV/0!</v>
      </c>
      <c r="H14" s="164" t="e">
        <f ca="1">COUNTIFS(Table2[Level of Review Required],"&lt;&gt;*further*",Table2[Level of Review Required],"&lt;&gt;",Table2[Date Notified (Adjusted)],"&gt;="&amp;H$26,Table2[Date Notified (Adjusted)],"&lt;"&amp;I$26,Table2[Date Review Accepted by Commissioner],"&lt;&gt;",Table2[Calculated Location],"*"&amp;$D14&amp;"*")/COUNTIFS(Table2[Level of Review Required],"&lt;&gt;*further*",Table2[Level of Review Required],"&lt;&gt;",Table2[Date Notified (Adjusted)],"&gt;="&amp;H$26,Table2[Date Notified (Adjusted)],"&lt;"&amp;I$26,Table2[Calculated Location],"*"&amp;$D14&amp;"*")</f>
        <v>#DIV/0!</v>
      </c>
      <c r="I14" s="164" t="e">
        <f ca="1">COUNTIFS(Table2[Level of Review Required],"&lt;&gt;*further*",Table2[Level of Review Required],"&lt;&gt;",Table2[Date Notified (Adjusted)],"&gt;="&amp;I$26,Table2[Date Notified (Adjusted)],"&lt;"&amp;J$26,Table2[Date Review Accepted by Commissioner],"&lt;&gt;",Table2[Calculated Location],"*"&amp;$D14&amp;"*")/COUNTIFS(Table2[Level of Review Required],"&lt;&gt;*further*",Table2[Level of Review Required],"&lt;&gt;",Table2[Date Notified (Adjusted)],"&gt;="&amp;I$26,Table2[Date Notified (Adjusted)],"&lt;"&amp;J$26,Table2[Calculated Location],"*"&amp;$D14&amp;"*")</f>
        <v>#DIV/0!</v>
      </c>
      <c r="J14" s="164" t="e">
        <f ca="1">COUNTIFS(Table2[Level of Review Required],"&lt;&gt;*further*",Table2[Level of Review Required],"&lt;&gt;",Table2[Date Notified (Adjusted)],"&gt;="&amp;J$26,Table2[Date Notified (Adjusted)],"&lt;"&amp;K$26,Table2[Date Review Accepted by Commissioner],"&lt;&gt;",Table2[Calculated Location],"*"&amp;$D14&amp;"*")/COUNTIFS(Table2[Level of Review Required],"&lt;&gt;*further*",Table2[Level of Review Required],"&lt;&gt;",Table2[Date Notified (Adjusted)],"&gt;="&amp;J$26,Table2[Date Notified (Adjusted)],"&lt;"&amp;K$26,Table2[Calculated Location],"*"&amp;$D14&amp;"*")</f>
        <v>#DIV/0!</v>
      </c>
      <c r="K14" s="164" t="e">
        <f ca="1">COUNTIFS(Table2[Level of Review Required],"&lt;&gt;*further*",Table2[Level of Review Required],"&lt;&gt;",Table2[Date Notified (Adjusted)],"&gt;="&amp;K$26,Table2[Date Notified (Adjusted)],"&lt;"&amp;L$26,Table2[Date Review Accepted by Commissioner],"&lt;&gt;",Table2[Calculated Location],"*"&amp;$D14&amp;"*")/COUNTIFS(Table2[Level of Review Required],"&lt;&gt;*further*",Table2[Level of Review Required],"&lt;&gt;",Table2[Date Notified (Adjusted)],"&gt;="&amp;K$26,Table2[Date Notified (Adjusted)],"&lt;"&amp;L$26,Table2[Calculated Location],"*"&amp;$D14&amp;"*")</f>
        <v>#DIV/0!</v>
      </c>
      <c r="L14" s="164" t="e">
        <f ca="1">COUNTIFS(Table2[Level of Review Required],"&lt;&gt;*further*",Table2[Level of Review Required],"&lt;&gt;",Table2[Date Notified (Adjusted)],"&gt;="&amp;L$26,Table2[Date Notified (Adjusted)],"&lt;"&amp;M$26,Table2[Date Review Accepted by Commissioner],"&lt;&gt;",Table2[Calculated Location],"*"&amp;$D14&amp;"*")/COUNTIFS(Table2[Level of Review Required],"&lt;&gt;*further*",Table2[Level of Review Required],"&lt;&gt;",Table2[Date Notified (Adjusted)],"&gt;="&amp;L$26,Table2[Date Notified (Adjusted)],"&lt;"&amp;M$26,Table2[Calculated Location],"*"&amp;$D14&amp;"*")</f>
        <v>#DIV/0!</v>
      </c>
      <c r="M14" s="164" t="e">
        <f ca="1">COUNTIFS(Table2[Level of Review Required],"&lt;&gt;*further*",Table2[Level of Review Required],"&lt;&gt;",Table2[Date Notified (Adjusted)],"&gt;="&amp;M$26,Table2[Date Notified (Adjusted)],"&lt;"&amp;N$26,Table2[Date Review Accepted by Commissioner],"&lt;&gt;",Table2[Calculated Location],"*"&amp;$D14&amp;"*")/COUNTIFS(Table2[Level of Review Required],"&lt;&gt;*further*",Table2[Level of Review Required],"&lt;&gt;",Table2[Date Notified (Adjusted)],"&gt;="&amp;M$26,Table2[Date Notified (Adjusted)],"&lt;"&amp;N$26,Table2[Calculated Location],"*"&amp;$D14&amp;"*")</f>
        <v>#DIV/0!</v>
      </c>
      <c r="N14" s="164" t="e">
        <f ca="1">COUNTIFS(Table2[Level of Review Required],"&lt;&gt;*further*",Table2[Level of Review Required],"&lt;&gt;",Table2[Date Notified (Adjusted)],"&gt;="&amp;N$26,Table2[Date Notified (Adjusted)],"&lt;"&amp;O$26,Table2[Date Review Accepted by Commissioner],"&lt;&gt;",Table2[Calculated Location],"*"&amp;$D14&amp;"*")/COUNTIFS(Table2[Level of Review Required],"&lt;&gt;*further*",Table2[Level of Review Required],"&lt;&gt;",Table2[Date Notified (Adjusted)],"&gt;="&amp;N$26,Table2[Date Notified (Adjusted)],"&lt;"&amp;O$26,Table2[Calculated Location],"*"&amp;$D14&amp;"*")</f>
        <v>#DIV/0!</v>
      </c>
      <c r="O14" s="164" t="e">
        <f ca="1">COUNTIFS(Table2[Level of Review Required],"&lt;&gt;*further*",Table2[Level of Review Required],"&lt;&gt;",Table2[Date Notified (Adjusted)],"&gt;="&amp;O$26,Table2[Date Notified (Adjusted)],"&lt;"&amp;P$26,Table2[Date Review Accepted by Commissioner],"&lt;&gt;",Table2[Calculated Location],"*"&amp;$D14&amp;"*")/COUNTIFS(Table2[Level of Review Required],"&lt;&gt;*further*",Table2[Level of Review Required],"&lt;&gt;",Table2[Date Notified (Adjusted)],"&gt;="&amp;O$26,Table2[Date Notified (Adjusted)],"&lt;"&amp;P$26,Table2[Calculated Location],"*"&amp;$D14&amp;"*")</f>
        <v>#DIV/0!</v>
      </c>
      <c r="P14" s="164" t="e">
        <f ca="1">COUNTIFS(Table2[Level of Review Required],"&lt;&gt;*further*",Table2[Level of Review Required],"&lt;&gt;",Table2[Date Notified (Adjusted)],"&gt;="&amp;P$26,Table2[Date Notified (Adjusted)],"&lt;"&amp;Q$26,Table2[Date Review Accepted by Commissioner],"&lt;&gt;",Table2[Calculated Location],"*"&amp;$D14&amp;"*")/COUNTIFS(Table2[Level of Review Required],"&lt;&gt;*further*",Table2[Level of Review Required],"&lt;&gt;",Table2[Date Notified (Adjusted)],"&gt;="&amp;P$26,Table2[Date Notified (Adjusted)],"&lt;"&amp;Q$26,Table2[Calculated Location],"*"&amp;$D14&amp;"*")</f>
        <v>#DIV/0!</v>
      </c>
      <c r="Q14" s="164" t="e">
        <f ca="1">COUNTIFS(Table2[Level of Review Required],"&lt;&gt;*further*",Table2[Level of Review Required],"&lt;&gt;",Table2[Date Notified (Adjusted)],"&gt;="&amp;Q$26,Table2[Date Notified (Adjusted)],"&lt;"&amp;R$26,Table2[Date Review Accepted by Commissioner],"&lt;&gt;",Table2[Calculated Location],"*"&amp;$D14&amp;"*")/COUNTIFS(Table2[Level of Review Required],"&lt;&gt;*further*",Table2[Level of Review Required],"&lt;&gt;",Table2[Date Notified (Adjusted)],"&gt;="&amp;Q$26,Table2[Date Notified (Adjusted)],"&lt;"&amp;R$26,Table2[Calculated Location],"*"&amp;$D14&amp;"*")</f>
        <v>#DIV/0!</v>
      </c>
      <c r="R14" s="164" t="e">
        <f ca="1">COUNTIFS(Table2[Level of Review Required],"&lt;&gt;*further*",Table2[Level of Review Required],"&lt;&gt;",Table2[Date Notified (Adjusted)],"&gt;="&amp;R$26,Table2[Date Notified (Adjusted)],"&lt;"&amp;S$26,Table2[Date Review Accepted by Commissioner],"&lt;&gt;",Table2[Calculated Location],"*"&amp;$D14&amp;"*")/COUNTIFS(Table2[Level of Review Required],"&lt;&gt;*further*",Table2[Level of Review Required],"&lt;&gt;",Table2[Date Notified (Adjusted)],"&gt;="&amp;R$26,Table2[Date Notified (Adjusted)],"&lt;"&amp;S$26,Table2[Calculated Location],"*"&amp;$D14&amp;"*")</f>
        <v>#DIV/0!</v>
      </c>
      <c r="S14" s="164" t="e">
        <f ca="1">COUNTIFS(Table2[Level of Review Required],"&lt;&gt;*further*",Table2[Level of Review Required],"&lt;&gt;",Table2[Date Notified (Adjusted)],"&gt;="&amp;S$26,Table2[Date Notified (Adjusted)],"&lt;"&amp;T$26,Table2[Date Review Accepted by Commissioner],"&lt;&gt;",Table2[Calculated Location],"*"&amp;$D14&amp;"*")/COUNTIFS(Table2[Level of Review Required],"&lt;&gt;*further*",Table2[Level of Review Required],"&lt;&gt;",Table2[Date Notified (Adjusted)],"&gt;="&amp;S$26,Table2[Date Notified (Adjusted)],"&lt;"&amp;T$26,Table2[Calculated Location],"*"&amp;$D14&amp;"*")</f>
        <v>#DIV/0!</v>
      </c>
      <c r="T14" s="164" t="e">
        <f ca="1">COUNTIFS(Table2[Level of Review Required],"&lt;&gt;*further*",Table2[Level of Review Required],"&lt;&gt;",Table2[Date Notified (Adjusted)],"&gt;="&amp;T$26,Table2[Date Notified (Adjusted)],"&lt;"&amp;U$26,Table2[Date Review Accepted by Commissioner],"&lt;&gt;",Table2[Calculated Location],"*"&amp;$D14&amp;"*")/COUNTIFS(Table2[Level of Review Required],"&lt;&gt;*further*",Table2[Level of Review Required],"&lt;&gt;",Table2[Date Notified (Adjusted)],"&gt;="&amp;T$26,Table2[Date Notified (Adjusted)],"&lt;"&amp;U$26,Table2[Calculated Location],"*"&amp;$D14&amp;"*")</f>
        <v>#DIV/0!</v>
      </c>
      <c r="U14" s="161"/>
      <c r="V14" s="161"/>
      <c r="W14" s="228">
        <f ca="1">COUNTIFS(Table2[Level of Review Required],"&lt;&gt;*further*",Table2[Level of Review Required],"&lt;&gt;",Table2[Date Notified (Adjusted)],"&gt;="&amp;E$26,Table2[Date Notified (Adjusted)],"&lt;"&amp;U$26,Table2[Calculated Location],"*"&amp;$D14&amp;"*",Table2[Date Review Accepted by Commissioner],"&lt;&gt;")</f>
        <v>0</v>
      </c>
      <c r="X14" s="229" t="e">
        <f t="shared" ca="1" si="3"/>
        <v>#DIV/0!</v>
      </c>
      <c r="Y14" s="237">
        <f ca="1">COUNTIFS(Table2[Level of Review Required],"&lt;&gt;*further*",Table2[Level of Review Required],"&lt;&gt;",Table2[Date Notified (Adjusted)],"&gt;="&amp;E$26,Table2[Date Notified (Adjusted)],"&lt;"&amp;U$26,Table2[Calculated Location],"*"&amp;$D14&amp;"*")</f>
        <v>0</v>
      </c>
    </row>
    <row r="15" spans="2:29" x14ac:dyDescent="0.25">
      <c r="B15" s="222" t="s">
        <v>108</v>
      </c>
      <c r="C15" s="161"/>
      <c r="D15" s="162" t="s">
        <v>127</v>
      </c>
      <c r="E15" s="163" t="e">
        <f ca="1">COUNTIFS(Table2[Level of Review Required],"&lt;&gt;*further*",Table2[Level of Review Required],"&lt;&gt;",Table2[Date Notified (Adjusted)],"&gt;="&amp;E$26,Table2[Date Notified (Adjusted)],"&lt;"&amp;F$26,Table2[Date Review Accepted by Commissioner],"&lt;&gt;",Table2[Calculated Location],"*"&amp;$D15&amp;"*")/COUNTIFS(Table2[Level of Review Required],"&lt;&gt;*further*",Table2[Level of Review Required],"&lt;&gt;",Table2[Date Notified (Adjusted)],"&gt;="&amp;E$26,Table2[Date Notified (Adjusted)],"&lt;"&amp;F$26,Table2[Calculated Location],"*"&amp;$D15&amp;"*")</f>
        <v>#DIV/0!</v>
      </c>
      <c r="F15" s="164" t="e">
        <f ca="1">COUNTIFS(Table2[Level of Review Required],"&lt;&gt;*further*",Table2[Level of Review Required],"&lt;&gt;",Table2[Date Notified (Adjusted)],"&gt;="&amp;F$26,Table2[Date Notified (Adjusted)],"&lt;"&amp;G$26,Table2[Date Review Accepted by Commissioner],"&lt;&gt;",Table2[Calculated Location],"*"&amp;$D15&amp;"*")/COUNTIFS(Table2[Level of Review Required],"&lt;&gt;*further*",Table2[Level of Review Required],"&lt;&gt;",Table2[Date Notified (Adjusted)],"&gt;="&amp;F$26,Table2[Date Notified (Adjusted)],"&lt;"&amp;G$26,Table2[Calculated Location],"*"&amp;$D15&amp;"*")</f>
        <v>#DIV/0!</v>
      </c>
      <c r="G15" s="164" t="e">
        <f ca="1">COUNTIFS(Table2[Level of Review Required],"&lt;&gt;*further*",Table2[Level of Review Required],"&lt;&gt;",Table2[Date Notified (Adjusted)],"&gt;="&amp;G$26,Table2[Date Notified (Adjusted)],"&lt;"&amp;H$26,Table2[Date Review Accepted by Commissioner],"&lt;&gt;",Table2[Calculated Location],"*"&amp;$D15&amp;"*")/COUNTIFS(Table2[Level of Review Required],"&lt;&gt;*further*",Table2[Level of Review Required],"&lt;&gt;",Table2[Date Notified (Adjusted)],"&gt;="&amp;G$26,Table2[Date Notified (Adjusted)],"&lt;"&amp;H$26,Table2[Calculated Location],"*"&amp;$D15&amp;"*")</f>
        <v>#DIV/0!</v>
      </c>
      <c r="H15" s="164" t="e">
        <f ca="1">COUNTIFS(Table2[Level of Review Required],"&lt;&gt;*further*",Table2[Level of Review Required],"&lt;&gt;",Table2[Date Notified (Adjusted)],"&gt;="&amp;H$26,Table2[Date Notified (Adjusted)],"&lt;"&amp;I$26,Table2[Date Review Accepted by Commissioner],"&lt;&gt;",Table2[Calculated Location],"*"&amp;$D15&amp;"*")/COUNTIFS(Table2[Level of Review Required],"&lt;&gt;*further*",Table2[Level of Review Required],"&lt;&gt;",Table2[Date Notified (Adjusted)],"&gt;="&amp;H$26,Table2[Date Notified (Adjusted)],"&lt;"&amp;I$26,Table2[Calculated Location],"*"&amp;$D15&amp;"*")</f>
        <v>#DIV/0!</v>
      </c>
      <c r="I15" s="164" t="e">
        <f ca="1">COUNTIFS(Table2[Level of Review Required],"&lt;&gt;*further*",Table2[Level of Review Required],"&lt;&gt;",Table2[Date Notified (Adjusted)],"&gt;="&amp;I$26,Table2[Date Notified (Adjusted)],"&lt;"&amp;J$26,Table2[Date Review Accepted by Commissioner],"&lt;&gt;",Table2[Calculated Location],"*"&amp;$D15&amp;"*")/COUNTIFS(Table2[Level of Review Required],"&lt;&gt;*further*",Table2[Level of Review Required],"&lt;&gt;",Table2[Date Notified (Adjusted)],"&gt;="&amp;I$26,Table2[Date Notified (Adjusted)],"&lt;"&amp;J$26,Table2[Calculated Location],"*"&amp;$D15&amp;"*")</f>
        <v>#DIV/0!</v>
      </c>
      <c r="J15" s="164" t="e">
        <f ca="1">COUNTIFS(Table2[Level of Review Required],"&lt;&gt;*further*",Table2[Level of Review Required],"&lt;&gt;",Table2[Date Notified (Adjusted)],"&gt;="&amp;J$26,Table2[Date Notified (Adjusted)],"&lt;"&amp;K$26,Table2[Date Review Accepted by Commissioner],"&lt;&gt;",Table2[Calculated Location],"*"&amp;$D15&amp;"*")/COUNTIFS(Table2[Level of Review Required],"&lt;&gt;*further*",Table2[Level of Review Required],"&lt;&gt;",Table2[Date Notified (Adjusted)],"&gt;="&amp;J$26,Table2[Date Notified (Adjusted)],"&lt;"&amp;K$26,Table2[Calculated Location],"*"&amp;$D15&amp;"*")</f>
        <v>#DIV/0!</v>
      </c>
      <c r="K15" s="164" t="e">
        <f ca="1">COUNTIFS(Table2[Level of Review Required],"&lt;&gt;*further*",Table2[Level of Review Required],"&lt;&gt;",Table2[Date Notified (Adjusted)],"&gt;="&amp;K$26,Table2[Date Notified (Adjusted)],"&lt;"&amp;L$26,Table2[Date Review Accepted by Commissioner],"&lt;&gt;",Table2[Calculated Location],"*"&amp;$D15&amp;"*")/COUNTIFS(Table2[Level of Review Required],"&lt;&gt;*further*",Table2[Level of Review Required],"&lt;&gt;",Table2[Date Notified (Adjusted)],"&gt;="&amp;K$26,Table2[Date Notified (Adjusted)],"&lt;"&amp;L$26,Table2[Calculated Location],"*"&amp;$D15&amp;"*")</f>
        <v>#DIV/0!</v>
      </c>
      <c r="L15" s="164" t="e">
        <f ca="1">COUNTIFS(Table2[Level of Review Required],"&lt;&gt;*further*",Table2[Level of Review Required],"&lt;&gt;",Table2[Date Notified (Adjusted)],"&gt;="&amp;L$26,Table2[Date Notified (Adjusted)],"&lt;"&amp;M$26,Table2[Date Review Accepted by Commissioner],"&lt;&gt;",Table2[Calculated Location],"*"&amp;$D15&amp;"*")/COUNTIFS(Table2[Level of Review Required],"&lt;&gt;*further*",Table2[Level of Review Required],"&lt;&gt;",Table2[Date Notified (Adjusted)],"&gt;="&amp;L$26,Table2[Date Notified (Adjusted)],"&lt;"&amp;M$26,Table2[Calculated Location],"*"&amp;$D15&amp;"*")</f>
        <v>#DIV/0!</v>
      </c>
      <c r="M15" s="164" t="e">
        <f ca="1">COUNTIFS(Table2[Level of Review Required],"&lt;&gt;*further*",Table2[Level of Review Required],"&lt;&gt;",Table2[Date Notified (Adjusted)],"&gt;="&amp;M$26,Table2[Date Notified (Adjusted)],"&lt;"&amp;N$26,Table2[Date Review Accepted by Commissioner],"&lt;&gt;",Table2[Calculated Location],"*"&amp;$D15&amp;"*")/COUNTIFS(Table2[Level of Review Required],"&lt;&gt;*further*",Table2[Level of Review Required],"&lt;&gt;",Table2[Date Notified (Adjusted)],"&gt;="&amp;M$26,Table2[Date Notified (Adjusted)],"&lt;"&amp;N$26,Table2[Calculated Location],"*"&amp;$D15&amp;"*")</f>
        <v>#DIV/0!</v>
      </c>
      <c r="N15" s="164" t="e">
        <f ca="1">COUNTIFS(Table2[Level of Review Required],"&lt;&gt;*further*",Table2[Level of Review Required],"&lt;&gt;",Table2[Date Notified (Adjusted)],"&gt;="&amp;N$26,Table2[Date Notified (Adjusted)],"&lt;"&amp;O$26,Table2[Date Review Accepted by Commissioner],"&lt;&gt;",Table2[Calculated Location],"*"&amp;$D15&amp;"*")/COUNTIFS(Table2[Level of Review Required],"&lt;&gt;*further*",Table2[Level of Review Required],"&lt;&gt;",Table2[Date Notified (Adjusted)],"&gt;="&amp;N$26,Table2[Date Notified (Adjusted)],"&lt;"&amp;O$26,Table2[Calculated Location],"*"&amp;$D15&amp;"*")</f>
        <v>#DIV/0!</v>
      </c>
      <c r="O15" s="164" t="e">
        <f ca="1">COUNTIFS(Table2[Level of Review Required],"&lt;&gt;*further*",Table2[Level of Review Required],"&lt;&gt;",Table2[Date Notified (Adjusted)],"&gt;="&amp;O$26,Table2[Date Notified (Adjusted)],"&lt;"&amp;P$26,Table2[Date Review Accepted by Commissioner],"&lt;&gt;",Table2[Calculated Location],"*"&amp;$D15&amp;"*")/COUNTIFS(Table2[Level of Review Required],"&lt;&gt;*further*",Table2[Level of Review Required],"&lt;&gt;",Table2[Date Notified (Adjusted)],"&gt;="&amp;O$26,Table2[Date Notified (Adjusted)],"&lt;"&amp;P$26,Table2[Calculated Location],"*"&amp;$D15&amp;"*")</f>
        <v>#DIV/0!</v>
      </c>
      <c r="P15" s="164" t="e">
        <f ca="1">COUNTIFS(Table2[Level of Review Required],"&lt;&gt;*further*",Table2[Level of Review Required],"&lt;&gt;",Table2[Date Notified (Adjusted)],"&gt;="&amp;P$26,Table2[Date Notified (Adjusted)],"&lt;"&amp;Q$26,Table2[Date Review Accepted by Commissioner],"&lt;&gt;",Table2[Calculated Location],"*"&amp;$D15&amp;"*")/COUNTIFS(Table2[Level of Review Required],"&lt;&gt;*further*",Table2[Level of Review Required],"&lt;&gt;",Table2[Date Notified (Adjusted)],"&gt;="&amp;P$26,Table2[Date Notified (Adjusted)],"&lt;"&amp;Q$26,Table2[Calculated Location],"*"&amp;$D15&amp;"*")</f>
        <v>#DIV/0!</v>
      </c>
      <c r="Q15" s="164" t="e">
        <f ca="1">COUNTIFS(Table2[Level of Review Required],"&lt;&gt;*further*",Table2[Level of Review Required],"&lt;&gt;",Table2[Date Notified (Adjusted)],"&gt;="&amp;Q$26,Table2[Date Notified (Adjusted)],"&lt;"&amp;R$26,Table2[Date Review Accepted by Commissioner],"&lt;&gt;",Table2[Calculated Location],"*"&amp;$D15&amp;"*")/COUNTIFS(Table2[Level of Review Required],"&lt;&gt;*further*",Table2[Level of Review Required],"&lt;&gt;",Table2[Date Notified (Adjusted)],"&gt;="&amp;Q$26,Table2[Date Notified (Adjusted)],"&lt;"&amp;R$26,Table2[Calculated Location],"*"&amp;$D15&amp;"*")</f>
        <v>#DIV/0!</v>
      </c>
      <c r="R15" s="164" t="e">
        <f ca="1">COUNTIFS(Table2[Level of Review Required],"&lt;&gt;*further*",Table2[Level of Review Required],"&lt;&gt;",Table2[Date Notified (Adjusted)],"&gt;="&amp;R$26,Table2[Date Notified (Adjusted)],"&lt;"&amp;S$26,Table2[Date Review Accepted by Commissioner],"&lt;&gt;",Table2[Calculated Location],"*"&amp;$D15&amp;"*")/COUNTIFS(Table2[Level of Review Required],"&lt;&gt;*further*",Table2[Level of Review Required],"&lt;&gt;",Table2[Date Notified (Adjusted)],"&gt;="&amp;R$26,Table2[Date Notified (Adjusted)],"&lt;"&amp;S$26,Table2[Calculated Location],"*"&amp;$D15&amp;"*")</f>
        <v>#DIV/0!</v>
      </c>
      <c r="S15" s="164" t="e">
        <f ca="1">COUNTIFS(Table2[Level of Review Required],"&lt;&gt;*further*",Table2[Level of Review Required],"&lt;&gt;",Table2[Date Notified (Adjusted)],"&gt;="&amp;S$26,Table2[Date Notified (Adjusted)],"&lt;"&amp;T$26,Table2[Date Review Accepted by Commissioner],"&lt;&gt;",Table2[Calculated Location],"*"&amp;$D15&amp;"*")/COUNTIFS(Table2[Level of Review Required],"&lt;&gt;*further*",Table2[Level of Review Required],"&lt;&gt;",Table2[Date Notified (Adjusted)],"&gt;="&amp;S$26,Table2[Date Notified (Adjusted)],"&lt;"&amp;T$26,Table2[Calculated Location],"*"&amp;$D15&amp;"*")</f>
        <v>#DIV/0!</v>
      </c>
      <c r="T15" s="164" t="e">
        <f ca="1">COUNTIFS(Table2[Level of Review Required],"&lt;&gt;*further*",Table2[Level of Review Required],"&lt;&gt;",Table2[Date Notified (Adjusted)],"&gt;="&amp;T$26,Table2[Date Notified (Adjusted)],"&lt;"&amp;U$26,Table2[Date Review Accepted by Commissioner],"&lt;&gt;",Table2[Calculated Location],"*"&amp;$D15&amp;"*")/COUNTIFS(Table2[Level of Review Required],"&lt;&gt;*further*",Table2[Level of Review Required],"&lt;&gt;",Table2[Date Notified (Adjusted)],"&gt;="&amp;T$26,Table2[Date Notified (Adjusted)],"&lt;"&amp;U$26,Table2[Calculated Location],"*"&amp;$D15&amp;"*")</f>
        <v>#DIV/0!</v>
      </c>
      <c r="U15" s="161"/>
      <c r="V15" s="161"/>
      <c r="W15" s="228">
        <f ca="1">COUNTIFS(Table2[Level of Review Required],"&lt;&gt;*further*",Table2[Level of Review Required],"&lt;&gt;",Table2[Date Notified (Adjusted)],"&gt;="&amp;E$26,Table2[Date Notified (Adjusted)],"&lt;"&amp;U$26,Table2[Calculated Location],"*"&amp;$D15&amp;"*",Table2[Date Review Accepted by Commissioner],"&lt;&gt;")</f>
        <v>0</v>
      </c>
      <c r="X15" s="229" t="e">
        <f t="shared" ca="1" si="3"/>
        <v>#DIV/0!</v>
      </c>
      <c r="Y15" s="237">
        <f ca="1">COUNTIFS(Table2[Level of Review Required],"&lt;&gt;*further*",Table2[Level of Review Required],"&lt;&gt;",Table2[Date Notified (Adjusted)],"&gt;="&amp;E$26,Table2[Date Notified (Adjusted)],"&lt;"&amp;U$26,Table2[Calculated Location],"*"&amp;$D15&amp;"*")</f>
        <v>0</v>
      </c>
    </row>
    <row r="16" spans="2:29" x14ac:dyDescent="0.25">
      <c r="B16" s="222" t="s">
        <v>109</v>
      </c>
      <c r="C16" s="161"/>
      <c r="D16" s="162" t="s">
        <v>128</v>
      </c>
      <c r="E16" s="163" t="e">
        <f ca="1">COUNTIFS(Table2[Level of Review Required],"&lt;&gt;*further*",Table2[Level of Review Required],"&lt;&gt;",Table2[Date Notified (Adjusted)],"&gt;="&amp;E$26,Table2[Date Notified (Adjusted)],"&lt;"&amp;F$26,Table2[Date Review Accepted by Commissioner],"&lt;&gt;",Table2[Calculated Location],"*"&amp;$D16&amp;"*")/COUNTIFS(Table2[Level of Review Required],"&lt;&gt;*further*",Table2[Level of Review Required],"&lt;&gt;",Table2[Date Notified (Adjusted)],"&gt;="&amp;E$26,Table2[Date Notified (Adjusted)],"&lt;"&amp;F$26,Table2[Calculated Location],"*"&amp;$D16&amp;"*")</f>
        <v>#DIV/0!</v>
      </c>
      <c r="F16" s="164" t="e">
        <f ca="1">COUNTIFS(Table2[Level of Review Required],"&lt;&gt;*further*",Table2[Level of Review Required],"&lt;&gt;",Table2[Date Notified (Adjusted)],"&gt;="&amp;F$26,Table2[Date Notified (Adjusted)],"&lt;"&amp;G$26,Table2[Date Review Accepted by Commissioner],"&lt;&gt;",Table2[Calculated Location],"*"&amp;$D16&amp;"*")/COUNTIFS(Table2[Level of Review Required],"&lt;&gt;*further*",Table2[Level of Review Required],"&lt;&gt;",Table2[Date Notified (Adjusted)],"&gt;="&amp;F$26,Table2[Date Notified (Adjusted)],"&lt;"&amp;G$26,Table2[Calculated Location],"*"&amp;$D16&amp;"*")</f>
        <v>#DIV/0!</v>
      </c>
      <c r="G16" s="164" t="e">
        <f ca="1">COUNTIFS(Table2[Level of Review Required],"&lt;&gt;*further*",Table2[Level of Review Required],"&lt;&gt;",Table2[Date Notified (Adjusted)],"&gt;="&amp;G$26,Table2[Date Notified (Adjusted)],"&lt;"&amp;H$26,Table2[Date Review Accepted by Commissioner],"&lt;&gt;",Table2[Calculated Location],"*"&amp;$D16&amp;"*")/COUNTIFS(Table2[Level of Review Required],"&lt;&gt;*further*",Table2[Level of Review Required],"&lt;&gt;",Table2[Date Notified (Adjusted)],"&gt;="&amp;G$26,Table2[Date Notified (Adjusted)],"&lt;"&amp;H$26,Table2[Calculated Location],"*"&amp;$D16&amp;"*")</f>
        <v>#DIV/0!</v>
      </c>
      <c r="H16" s="164" t="e">
        <f ca="1">COUNTIFS(Table2[Level of Review Required],"&lt;&gt;*further*",Table2[Level of Review Required],"&lt;&gt;",Table2[Date Notified (Adjusted)],"&gt;="&amp;H$26,Table2[Date Notified (Adjusted)],"&lt;"&amp;I$26,Table2[Date Review Accepted by Commissioner],"&lt;&gt;",Table2[Calculated Location],"*"&amp;$D16&amp;"*")/COUNTIFS(Table2[Level of Review Required],"&lt;&gt;*further*",Table2[Level of Review Required],"&lt;&gt;",Table2[Date Notified (Adjusted)],"&gt;="&amp;H$26,Table2[Date Notified (Adjusted)],"&lt;"&amp;I$26,Table2[Calculated Location],"*"&amp;$D16&amp;"*")</f>
        <v>#DIV/0!</v>
      </c>
      <c r="I16" s="164" t="e">
        <f ca="1">COUNTIFS(Table2[Level of Review Required],"&lt;&gt;*further*",Table2[Level of Review Required],"&lt;&gt;",Table2[Date Notified (Adjusted)],"&gt;="&amp;I$26,Table2[Date Notified (Adjusted)],"&lt;"&amp;J$26,Table2[Date Review Accepted by Commissioner],"&lt;&gt;",Table2[Calculated Location],"*"&amp;$D16&amp;"*")/COUNTIFS(Table2[Level of Review Required],"&lt;&gt;*further*",Table2[Level of Review Required],"&lt;&gt;",Table2[Date Notified (Adjusted)],"&gt;="&amp;I$26,Table2[Date Notified (Adjusted)],"&lt;"&amp;J$26,Table2[Calculated Location],"*"&amp;$D16&amp;"*")</f>
        <v>#DIV/0!</v>
      </c>
      <c r="J16" s="164" t="e">
        <f ca="1">COUNTIFS(Table2[Level of Review Required],"&lt;&gt;*further*",Table2[Level of Review Required],"&lt;&gt;",Table2[Date Notified (Adjusted)],"&gt;="&amp;J$26,Table2[Date Notified (Adjusted)],"&lt;"&amp;K$26,Table2[Date Review Accepted by Commissioner],"&lt;&gt;",Table2[Calculated Location],"*"&amp;$D16&amp;"*")/COUNTIFS(Table2[Level of Review Required],"&lt;&gt;*further*",Table2[Level of Review Required],"&lt;&gt;",Table2[Date Notified (Adjusted)],"&gt;="&amp;J$26,Table2[Date Notified (Adjusted)],"&lt;"&amp;K$26,Table2[Calculated Location],"*"&amp;$D16&amp;"*")</f>
        <v>#DIV/0!</v>
      </c>
      <c r="K16" s="164" t="e">
        <f ca="1">COUNTIFS(Table2[Level of Review Required],"&lt;&gt;*further*",Table2[Level of Review Required],"&lt;&gt;",Table2[Date Notified (Adjusted)],"&gt;="&amp;K$26,Table2[Date Notified (Adjusted)],"&lt;"&amp;L$26,Table2[Date Review Accepted by Commissioner],"&lt;&gt;",Table2[Calculated Location],"*"&amp;$D16&amp;"*")/COUNTIFS(Table2[Level of Review Required],"&lt;&gt;*further*",Table2[Level of Review Required],"&lt;&gt;",Table2[Date Notified (Adjusted)],"&gt;="&amp;K$26,Table2[Date Notified (Adjusted)],"&lt;"&amp;L$26,Table2[Calculated Location],"*"&amp;$D16&amp;"*")</f>
        <v>#DIV/0!</v>
      </c>
      <c r="L16" s="164" t="e">
        <f ca="1">COUNTIFS(Table2[Level of Review Required],"&lt;&gt;*further*",Table2[Level of Review Required],"&lt;&gt;",Table2[Date Notified (Adjusted)],"&gt;="&amp;L$26,Table2[Date Notified (Adjusted)],"&lt;"&amp;M$26,Table2[Date Review Accepted by Commissioner],"&lt;&gt;",Table2[Calculated Location],"*"&amp;$D16&amp;"*")/COUNTIFS(Table2[Level of Review Required],"&lt;&gt;*further*",Table2[Level of Review Required],"&lt;&gt;",Table2[Date Notified (Adjusted)],"&gt;="&amp;L$26,Table2[Date Notified (Adjusted)],"&lt;"&amp;M$26,Table2[Calculated Location],"*"&amp;$D16&amp;"*")</f>
        <v>#DIV/0!</v>
      </c>
      <c r="M16" s="164" t="e">
        <f ca="1">COUNTIFS(Table2[Level of Review Required],"&lt;&gt;*further*",Table2[Level of Review Required],"&lt;&gt;",Table2[Date Notified (Adjusted)],"&gt;="&amp;M$26,Table2[Date Notified (Adjusted)],"&lt;"&amp;N$26,Table2[Date Review Accepted by Commissioner],"&lt;&gt;",Table2[Calculated Location],"*"&amp;$D16&amp;"*")/COUNTIFS(Table2[Level of Review Required],"&lt;&gt;*further*",Table2[Level of Review Required],"&lt;&gt;",Table2[Date Notified (Adjusted)],"&gt;="&amp;M$26,Table2[Date Notified (Adjusted)],"&lt;"&amp;N$26,Table2[Calculated Location],"*"&amp;$D16&amp;"*")</f>
        <v>#DIV/0!</v>
      </c>
      <c r="N16" s="164" t="e">
        <f ca="1">COUNTIFS(Table2[Level of Review Required],"&lt;&gt;*further*",Table2[Level of Review Required],"&lt;&gt;",Table2[Date Notified (Adjusted)],"&gt;="&amp;N$26,Table2[Date Notified (Adjusted)],"&lt;"&amp;O$26,Table2[Date Review Accepted by Commissioner],"&lt;&gt;",Table2[Calculated Location],"*"&amp;$D16&amp;"*")/COUNTIFS(Table2[Level of Review Required],"&lt;&gt;*further*",Table2[Level of Review Required],"&lt;&gt;",Table2[Date Notified (Adjusted)],"&gt;="&amp;N$26,Table2[Date Notified (Adjusted)],"&lt;"&amp;O$26,Table2[Calculated Location],"*"&amp;$D16&amp;"*")</f>
        <v>#DIV/0!</v>
      </c>
      <c r="O16" s="164" t="e">
        <f ca="1">COUNTIFS(Table2[Level of Review Required],"&lt;&gt;*further*",Table2[Level of Review Required],"&lt;&gt;",Table2[Date Notified (Adjusted)],"&gt;="&amp;O$26,Table2[Date Notified (Adjusted)],"&lt;"&amp;P$26,Table2[Date Review Accepted by Commissioner],"&lt;&gt;",Table2[Calculated Location],"*"&amp;$D16&amp;"*")/COUNTIFS(Table2[Level of Review Required],"&lt;&gt;*further*",Table2[Level of Review Required],"&lt;&gt;",Table2[Date Notified (Adjusted)],"&gt;="&amp;O$26,Table2[Date Notified (Adjusted)],"&lt;"&amp;P$26,Table2[Calculated Location],"*"&amp;$D16&amp;"*")</f>
        <v>#DIV/0!</v>
      </c>
      <c r="P16" s="164" t="e">
        <f ca="1">COUNTIFS(Table2[Level of Review Required],"&lt;&gt;*further*",Table2[Level of Review Required],"&lt;&gt;",Table2[Date Notified (Adjusted)],"&gt;="&amp;P$26,Table2[Date Notified (Adjusted)],"&lt;"&amp;Q$26,Table2[Date Review Accepted by Commissioner],"&lt;&gt;",Table2[Calculated Location],"*"&amp;$D16&amp;"*")/COUNTIFS(Table2[Level of Review Required],"&lt;&gt;*further*",Table2[Level of Review Required],"&lt;&gt;",Table2[Date Notified (Adjusted)],"&gt;="&amp;P$26,Table2[Date Notified (Adjusted)],"&lt;"&amp;Q$26,Table2[Calculated Location],"*"&amp;$D16&amp;"*")</f>
        <v>#DIV/0!</v>
      </c>
      <c r="Q16" s="164" t="e">
        <f ca="1">COUNTIFS(Table2[Level of Review Required],"&lt;&gt;*further*",Table2[Level of Review Required],"&lt;&gt;",Table2[Date Notified (Adjusted)],"&gt;="&amp;Q$26,Table2[Date Notified (Adjusted)],"&lt;"&amp;R$26,Table2[Date Review Accepted by Commissioner],"&lt;&gt;",Table2[Calculated Location],"*"&amp;$D16&amp;"*")/COUNTIFS(Table2[Level of Review Required],"&lt;&gt;*further*",Table2[Level of Review Required],"&lt;&gt;",Table2[Date Notified (Adjusted)],"&gt;="&amp;Q$26,Table2[Date Notified (Adjusted)],"&lt;"&amp;R$26,Table2[Calculated Location],"*"&amp;$D16&amp;"*")</f>
        <v>#DIV/0!</v>
      </c>
      <c r="R16" s="164" t="e">
        <f ca="1">COUNTIFS(Table2[Level of Review Required],"&lt;&gt;*further*",Table2[Level of Review Required],"&lt;&gt;",Table2[Date Notified (Adjusted)],"&gt;="&amp;R$26,Table2[Date Notified (Adjusted)],"&lt;"&amp;S$26,Table2[Date Review Accepted by Commissioner],"&lt;&gt;",Table2[Calculated Location],"*"&amp;$D16&amp;"*")/COUNTIFS(Table2[Level of Review Required],"&lt;&gt;*further*",Table2[Level of Review Required],"&lt;&gt;",Table2[Date Notified (Adjusted)],"&gt;="&amp;R$26,Table2[Date Notified (Adjusted)],"&lt;"&amp;S$26,Table2[Calculated Location],"*"&amp;$D16&amp;"*")</f>
        <v>#DIV/0!</v>
      </c>
      <c r="S16" s="164" t="e">
        <f ca="1">COUNTIFS(Table2[Level of Review Required],"&lt;&gt;*further*",Table2[Level of Review Required],"&lt;&gt;",Table2[Date Notified (Adjusted)],"&gt;="&amp;S$26,Table2[Date Notified (Adjusted)],"&lt;"&amp;T$26,Table2[Date Review Accepted by Commissioner],"&lt;&gt;",Table2[Calculated Location],"*"&amp;$D16&amp;"*")/COUNTIFS(Table2[Level of Review Required],"&lt;&gt;*further*",Table2[Level of Review Required],"&lt;&gt;",Table2[Date Notified (Adjusted)],"&gt;="&amp;S$26,Table2[Date Notified (Adjusted)],"&lt;"&amp;T$26,Table2[Calculated Location],"*"&amp;$D16&amp;"*")</f>
        <v>#DIV/0!</v>
      </c>
      <c r="T16" s="164" t="e">
        <f ca="1">COUNTIFS(Table2[Level of Review Required],"&lt;&gt;*further*",Table2[Level of Review Required],"&lt;&gt;",Table2[Date Notified (Adjusted)],"&gt;="&amp;T$26,Table2[Date Notified (Adjusted)],"&lt;"&amp;U$26,Table2[Date Review Accepted by Commissioner],"&lt;&gt;",Table2[Calculated Location],"*"&amp;$D16&amp;"*")/COUNTIFS(Table2[Level of Review Required],"&lt;&gt;*further*",Table2[Level of Review Required],"&lt;&gt;",Table2[Date Notified (Adjusted)],"&gt;="&amp;T$26,Table2[Date Notified (Adjusted)],"&lt;"&amp;U$26,Table2[Calculated Location],"*"&amp;$D16&amp;"*")</f>
        <v>#DIV/0!</v>
      </c>
      <c r="U16" s="161"/>
      <c r="V16" s="161"/>
      <c r="W16" s="228">
        <f ca="1">COUNTIFS(Table2[Level of Review Required],"&lt;&gt;*further*",Table2[Level of Review Required],"&lt;&gt;",Table2[Date Notified (Adjusted)],"&gt;="&amp;E$26,Table2[Date Notified (Adjusted)],"&lt;"&amp;U$26,Table2[Calculated Location],"*"&amp;$D16&amp;"*",Table2[Date Review Accepted by Commissioner],"&lt;&gt;")</f>
        <v>0</v>
      </c>
      <c r="X16" s="229" t="e">
        <f t="shared" ca="1" si="3"/>
        <v>#DIV/0!</v>
      </c>
      <c r="Y16" s="237">
        <f ca="1">COUNTIFS(Table2[Level of Review Required],"&lt;&gt;*further*",Table2[Level of Review Required],"&lt;&gt;",Table2[Date Notified (Adjusted)],"&gt;="&amp;E$26,Table2[Date Notified (Adjusted)],"&lt;"&amp;U$26,Table2[Calculated Location],"*"&amp;$D16&amp;"*")</f>
        <v>0</v>
      </c>
    </row>
    <row r="17" spans="2:29" x14ac:dyDescent="0.25">
      <c r="B17" s="222" t="s">
        <v>110</v>
      </c>
      <c r="C17" s="161"/>
      <c r="D17" s="162" t="s">
        <v>129</v>
      </c>
      <c r="E17" s="163" t="e">
        <f ca="1">COUNTIFS(Table2[Level of Review Required],"&lt;&gt;*further*",Table2[Level of Review Required],"&lt;&gt;",Table2[Date Notified (Adjusted)],"&gt;="&amp;E$26,Table2[Date Notified (Adjusted)],"&lt;"&amp;F$26,Table2[Date Review Accepted by Commissioner],"&lt;&gt;",Table2[Calculated Location],"*"&amp;$D17&amp;"*")/COUNTIFS(Table2[Level of Review Required],"&lt;&gt;*further*",Table2[Level of Review Required],"&lt;&gt;",Table2[Date Notified (Adjusted)],"&gt;="&amp;E$26,Table2[Date Notified (Adjusted)],"&lt;"&amp;F$26,Table2[Calculated Location],"*"&amp;$D17&amp;"*")</f>
        <v>#DIV/0!</v>
      </c>
      <c r="F17" s="164" t="e">
        <f ca="1">COUNTIFS(Table2[Level of Review Required],"&lt;&gt;*further*",Table2[Level of Review Required],"&lt;&gt;",Table2[Date Notified (Adjusted)],"&gt;="&amp;F$26,Table2[Date Notified (Adjusted)],"&lt;"&amp;G$26,Table2[Date Review Accepted by Commissioner],"&lt;&gt;",Table2[Calculated Location],"*"&amp;$D17&amp;"*")/COUNTIFS(Table2[Level of Review Required],"&lt;&gt;*further*",Table2[Level of Review Required],"&lt;&gt;",Table2[Date Notified (Adjusted)],"&gt;="&amp;F$26,Table2[Date Notified (Adjusted)],"&lt;"&amp;G$26,Table2[Calculated Location],"*"&amp;$D17&amp;"*")</f>
        <v>#DIV/0!</v>
      </c>
      <c r="G17" s="164" t="e">
        <f ca="1">COUNTIFS(Table2[Level of Review Required],"&lt;&gt;*further*",Table2[Level of Review Required],"&lt;&gt;",Table2[Date Notified (Adjusted)],"&gt;="&amp;G$26,Table2[Date Notified (Adjusted)],"&lt;"&amp;H$26,Table2[Date Review Accepted by Commissioner],"&lt;&gt;",Table2[Calculated Location],"*"&amp;$D17&amp;"*")/COUNTIFS(Table2[Level of Review Required],"&lt;&gt;*further*",Table2[Level of Review Required],"&lt;&gt;",Table2[Date Notified (Adjusted)],"&gt;="&amp;G$26,Table2[Date Notified (Adjusted)],"&lt;"&amp;H$26,Table2[Calculated Location],"*"&amp;$D17&amp;"*")</f>
        <v>#DIV/0!</v>
      </c>
      <c r="H17" s="164" t="e">
        <f ca="1">COUNTIFS(Table2[Level of Review Required],"&lt;&gt;*further*",Table2[Level of Review Required],"&lt;&gt;",Table2[Date Notified (Adjusted)],"&gt;="&amp;H$26,Table2[Date Notified (Adjusted)],"&lt;"&amp;I$26,Table2[Date Review Accepted by Commissioner],"&lt;&gt;",Table2[Calculated Location],"*"&amp;$D17&amp;"*")/COUNTIFS(Table2[Level of Review Required],"&lt;&gt;*further*",Table2[Level of Review Required],"&lt;&gt;",Table2[Date Notified (Adjusted)],"&gt;="&amp;H$26,Table2[Date Notified (Adjusted)],"&lt;"&amp;I$26,Table2[Calculated Location],"*"&amp;$D17&amp;"*")</f>
        <v>#DIV/0!</v>
      </c>
      <c r="I17" s="164" t="e">
        <f ca="1">COUNTIFS(Table2[Level of Review Required],"&lt;&gt;*further*",Table2[Level of Review Required],"&lt;&gt;",Table2[Date Notified (Adjusted)],"&gt;="&amp;I$26,Table2[Date Notified (Adjusted)],"&lt;"&amp;J$26,Table2[Date Review Accepted by Commissioner],"&lt;&gt;",Table2[Calculated Location],"*"&amp;$D17&amp;"*")/COUNTIFS(Table2[Level of Review Required],"&lt;&gt;*further*",Table2[Level of Review Required],"&lt;&gt;",Table2[Date Notified (Adjusted)],"&gt;="&amp;I$26,Table2[Date Notified (Adjusted)],"&lt;"&amp;J$26,Table2[Calculated Location],"*"&amp;$D17&amp;"*")</f>
        <v>#DIV/0!</v>
      </c>
      <c r="J17" s="164" t="e">
        <f ca="1">COUNTIFS(Table2[Level of Review Required],"&lt;&gt;*further*",Table2[Level of Review Required],"&lt;&gt;",Table2[Date Notified (Adjusted)],"&gt;="&amp;J$26,Table2[Date Notified (Adjusted)],"&lt;"&amp;K$26,Table2[Date Review Accepted by Commissioner],"&lt;&gt;",Table2[Calculated Location],"*"&amp;$D17&amp;"*")/COUNTIFS(Table2[Level of Review Required],"&lt;&gt;*further*",Table2[Level of Review Required],"&lt;&gt;",Table2[Date Notified (Adjusted)],"&gt;="&amp;J$26,Table2[Date Notified (Adjusted)],"&lt;"&amp;K$26,Table2[Calculated Location],"*"&amp;$D17&amp;"*")</f>
        <v>#DIV/0!</v>
      </c>
      <c r="K17" s="164" t="e">
        <f ca="1">COUNTIFS(Table2[Level of Review Required],"&lt;&gt;*further*",Table2[Level of Review Required],"&lt;&gt;",Table2[Date Notified (Adjusted)],"&gt;="&amp;K$26,Table2[Date Notified (Adjusted)],"&lt;"&amp;L$26,Table2[Date Review Accepted by Commissioner],"&lt;&gt;",Table2[Calculated Location],"*"&amp;$D17&amp;"*")/COUNTIFS(Table2[Level of Review Required],"&lt;&gt;*further*",Table2[Level of Review Required],"&lt;&gt;",Table2[Date Notified (Adjusted)],"&gt;="&amp;K$26,Table2[Date Notified (Adjusted)],"&lt;"&amp;L$26,Table2[Calculated Location],"*"&amp;$D17&amp;"*")</f>
        <v>#DIV/0!</v>
      </c>
      <c r="L17" s="164" t="e">
        <f ca="1">COUNTIFS(Table2[Level of Review Required],"&lt;&gt;*further*",Table2[Level of Review Required],"&lt;&gt;",Table2[Date Notified (Adjusted)],"&gt;="&amp;L$26,Table2[Date Notified (Adjusted)],"&lt;"&amp;M$26,Table2[Date Review Accepted by Commissioner],"&lt;&gt;",Table2[Calculated Location],"*"&amp;$D17&amp;"*")/COUNTIFS(Table2[Level of Review Required],"&lt;&gt;*further*",Table2[Level of Review Required],"&lt;&gt;",Table2[Date Notified (Adjusted)],"&gt;="&amp;L$26,Table2[Date Notified (Adjusted)],"&lt;"&amp;M$26,Table2[Calculated Location],"*"&amp;$D17&amp;"*")</f>
        <v>#DIV/0!</v>
      </c>
      <c r="M17" s="164" t="e">
        <f ca="1">COUNTIFS(Table2[Level of Review Required],"&lt;&gt;*further*",Table2[Level of Review Required],"&lt;&gt;",Table2[Date Notified (Adjusted)],"&gt;="&amp;M$26,Table2[Date Notified (Adjusted)],"&lt;"&amp;N$26,Table2[Date Review Accepted by Commissioner],"&lt;&gt;",Table2[Calculated Location],"*"&amp;$D17&amp;"*")/COUNTIFS(Table2[Level of Review Required],"&lt;&gt;*further*",Table2[Level of Review Required],"&lt;&gt;",Table2[Date Notified (Adjusted)],"&gt;="&amp;M$26,Table2[Date Notified (Adjusted)],"&lt;"&amp;N$26,Table2[Calculated Location],"*"&amp;$D17&amp;"*")</f>
        <v>#DIV/0!</v>
      </c>
      <c r="N17" s="164" t="e">
        <f ca="1">COUNTIFS(Table2[Level of Review Required],"&lt;&gt;*further*",Table2[Level of Review Required],"&lt;&gt;",Table2[Date Notified (Adjusted)],"&gt;="&amp;N$26,Table2[Date Notified (Adjusted)],"&lt;"&amp;O$26,Table2[Date Review Accepted by Commissioner],"&lt;&gt;",Table2[Calculated Location],"*"&amp;$D17&amp;"*")/COUNTIFS(Table2[Level of Review Required],"&lt;&gt;*further*",Table2[Level of Review Required],"&lt;&gt;",Table2[Date Notified (Adjusted)],"&gt;="&amp;N$26,Table2[Date Notified (Adjusted)],"&lt;"&amp;O$26,Table2[Calculated Location],"*"&amp;$D17&amp;"*")</f>
        <v>#DIV/0!</v>
      </c>
      <c r="O17" s="164" t="e">
        <f ca="1">COUNTIFS(Table2[Level of Review Required],"&lt;&gt;*further*",Table2[Level of Review Required],"&lt;&gt;",Table2[Date Notified (Adjusted)],"&gt;="&amp;O$26,Table2[Date Notified (Adjusted)],"&lt;"&amp;P$26,Table2[Date Review Accepted by Commissioner],"&lt;&gt;",Table2[Calculated Location],"*"&amp;$D17&amp;"*")/COUNTIFS(Table2[Level of Review Required],"&lt;&gt;*further*",Table2[Level of Review Required],"&lt;&gt;",Table2[Date Notified (Adjusted)],"&gt;="&amp;O$26,Table2[Date Notified (Adjusted)],"&lt;"&amp;P$26,Table2[Calculated Location],"*"&amp;$D17&amp;"*")</f>
        <v>#DIV/0!</v>
      </c>
      <c r="P17" s="164" t="e">
        <f ca="1">COUNTIFS(Table2[Level of Review Required],"&lt;&gt;*further*",Table2[Level of Review Required],"&lt;&gt;",Table2[Date Notified (Adjusted)],"&gt;="&amp;P$26,Table2[Date Notified (Adjusted)],"&lt;"&amp;Q$26,Table2[Date Review Accepted by Commissioner],"&lt;&gt;",Table2[Calculated Location],"*"&amp;$D17&amp;"*")/COUNTIFS(Table2[Level of Review Required],"&lt;&gt;*further*",Table2[Level of Review Required],"&lt;&gt;",Table2[Date Notified (Adjusted)],"&gt;="&amp;P$26,Table2[Date Notified (Adjusted)],"&lt;"&amp;Q$26,Table2[Calculated Location],"*"&amp;$D17&amp;"*")</f>
        <v>#DIV/0!</v>
      </c>
      <c r="Q17" s="164" t="e">
        <f ca="1">COUNTIFS(Table2[Level of Review Required],"&lt;&gt;*further*",Table2[Level of Review Required],"&lt;&gt;",Table2[Date Notified (Adjusted)],"&gt;="&amp;Q$26,Table2[Date Notified (Adjusted)],"&lt;"&amp;R$26,Table2[Date Review Accepted by Commissioner],"&lt;&gt;",Table2[Calculated Location],"*"&amp;$D17&amp;"*")/COUNTIFS(Table2[Level of Review Required],"&lt;&gt;*further*",Table2[Level of Review Required],"&lt;&gt;",Table2[Date Notified (Adjusted)],"&gt;="&amp;Q$26,Table2[Date Notified (Adjusted)],"&lt;"&amp;R$26,Table2[Calculated Location],"*"&amp;$D17&amp;"*")</f>
        <v>#DIV/0!</v>
      </c>
      <c r="R17" s="164" t="e">
        <f ca="1">COUNTIFS(Table2[Level of Review Required],"&lt;&gt;*further*",Table2[Level of Review Required],"&lt;&gt;",Table2[Date Notified (Adjusted)],"&gt;="&amp;R$26,Table2[Date Notified (Adjusted)],"&lt;"&amp;S$26,Table2[Date Review Accepted by Commissioner],"&lt;&gt;",Table2[Calculated Location],"*"&amp;$D17&amp;"*")/COUNTIFS(Table2[Level of Review Required],"&lt;&gt;*further*",Table2[Level of Review Required],"&lt;&gt;",Table2[Date Notified (Adjusted)],"&gt;="&amp;R$26,Table2[Date Notified (Adjusted)],"&lt;"&amp;S$26,Table2[Calculated Location],"*"&amp;$D17&amp;"*")</f>
        <v>#DIV/0!</v>
      </c>
      <c r="S17" s="164" t="e">
        <f ca="1">COUNTIFS(Table2[Level of Review Required],"&lt;&gt;*further*",Table2[Level of Review Required],"&lt;&gt;",Table2[Date Notified (Adjusted)],"&gt;="&amp;S$26,Table2[Date Notified (Adjusted)],"&lt;"&amp;T$26,Table2[Date Review Accepted by Commissioner],"&lt;&gt;",Table2[Calculated Location],"*"&amp;$D17&amp;"*")/COUNTIFS(Table2[Level of Review Required],"&lt;&gt;*further*",Table2[Level of Review Required],"&lt;&gt;",Table2[Date Notified (Adjusted)],"&gt;="&amp;S$26,Table2[Date Notified (Adjusted)],"&lt;"&amp;T$26,Table2[Calculated Location],"*"&amp;$D17&amp;"*")</f>
        <v>#DIV/0!</v>
      </c>
      <c r="T17" s="164" t="e">
        <f ca="1">COUNTIFS(Table2[Level of Review Required],"&lt;&gt;*further*",Table2[Level of Review Required],"&lt;&gt;",Table2[Date Notified (Adjusted)],"&gt;="&amp;T$26,Table2[Date Notified (Adjusted)],"&lt;"&amp;U$26,Table2[Date Review Accepted by Commissioner],"&lt;&gt;",Table2[Calculated Location],"*"&amp;$D17&amp;"*")/COUNTIFS(Table2[Level of Review Required],"&lt;&gt;*further*",Table2[Level of Review Required],"&lt;&gt;",Table2[Date Notified (Adjusted)],"&gt;="&amp;T$26,Table2[Date Notified (Adjusted)],"&lt;"&amp;U$26,Table2[Calculated Location],"*"&amp;$D17&amp;"*")</f>
        <v>#DIV/0!</v>
      </c>
      <c r="U17" s="161"/>
      <c r="V17" s="161"/>
      <c r="W17" s="228">
        <f ca="1">COUNTIFS(Table2[Level of Review Required],"&lt;&gt;*further*",Table2[Level of Review Required],"&lt;&gt;",Table2[Date Notified (Adjusted)],"&gt;="&amp;E$26,Table2[Date Notified (Adjusted)],"&lt;"&amp;U$26,Table2[Calculated Location],"*"&amp;$D17&amp;"*",Table2[Date Review Accepted by Commissioner],"&lt;&gt;")</f>
        <v>0</v>
      </c>
      <c r="X17" s="229" t="e">
        <f t="shared" ca="1" si="3"/>
        <v>#DIV/0!</v>
      </c>
      <c r="Y17" s="237">
        <f ca="1">COUNTIFS(Table2[Level of Review Required],"&lt;&gt;*further*",Table2[Level of Review Required],"&lt;&gt;",Table2[Date Notified (Adjusted)],"&gt;="&amp;E$26,Table2[Date Notified (Adjusted)],"&lt;"&amp;U$26,Table2[Calculated Location],"*"&amp;$D17&amp;"*")</f>
        <v>0</v>
      </c>
    </row>
    <row r="18" spans="2:29" x14ac:dyDescent="0.25">
      <c r="B18" s="222" t="s">
        <v>111</v>
      </c>
      <c r="C18" s="161"/>
      <c r="D18" s="162" t="s">
        <v>130</v>
      </c>
      <c r="E18" s="163" t="e">
        <f ca="1">COUNTIFS(Table2[Level of Review Required],"&lt;&gt;*further*",Table2[Level of Review Required],"&lt;&gt;",Table2[Date Notified (Adjusted)],"&gt;="&amp;E$26,Table2[Date Notified (Adjusted)],"&lt;"&amp;F$26,Table2[Date Review Accepted by Commissioner],"&lt;&gt;",Table2[Calculated Location],"*"&amp;$D18&amp;"*")/COUNTIFS(Table2[Level of Review Required],"&lt;&gt;*further*",Table2[Level of Review Required],"&lt;&gt;",Table2[Date Notified (Adjusted)],"&gt;="&amp;E$26,Table2[Date Notified (Adjusted)],"&lt;"&amp;F$26,Table2[Calculated Location],"*"&amp;$D18&amp;"*")</f>
        <v>#DIV/0!</v>
      </c>
      <c r="F18" s="164" t="e">
        <f ca="1">COUNTIFS(Table2[Level of Review Required],"&lt;&gt;*further*",Table2[Level of Review Required],"&lt;&gt;",Table2[Date Notified (Adjusted)],"&gt;="&amp;F$26,Table2[Date Notified (Adjusted)],"&lt;"&amp;G$26,Table2[Date Review Accepted by Commissioner],"&lt;&gt;",Table2[Calculated Location],"*"&amp;$D18&amp;"*")/COUNTIFS(Table2[Level of Review Required],"&lt;&gt;*further*",Table2[Level of Review Required],"&lt;&gt;",Table2[Date Notified (Adjusted)],"&gt;="&amp;F$26,Table2[Date Notified (Adjusted)],"&lt;"&amp;G$26,Table2[Calculated Location],"*"&amp;$D18&amp;"*")</f>
        <v>#DIV/0!</v>
      </c>
      <c r="G18" s="164" t="e">
        <f ca="1">COUNTIFS(Table2[Level of Review Required],"&lt;&gt;*further*",Table2[Level of Review Required],"&lt;&gt;",Table2[Date Notified (Adjusted)],"&gt;="&amp;G$26,Table2[Date Notified (Adjusted)],"&lt;"&amp;H$26,Table2[Date Review Accepted by Commissioner],"&lt;&gt;",Table2[Calculated Location],"*"&amp;$D18&amp;"*")/COUNTIFS(Table2[Level of Review Required],"&lt;&gt;*further*",Table2[Level of Review Required],"&lt;&gt;",Table2[Date Notified (Adjusted)],"&gt;="&amp;G$26,Table2[Date Notified (Adjusted)],"&lt;"&amp;H$26,Table2[Calculated Location],"*"&amp;$D18&amp;"*")</f>
        <v>#DIV/0!</v>
      </c>
      <c r="H18" s="164" t="e">
        <f ca="1">COUNTIFS(Table2[Level of Review Required],"&lt;&gt;*further*",Table2[Level of Review Required],"&lt;&gt;",Table2[Date Notified (Adjusted)],"&gt;="&amp;H$26,Table2[Date Notified (Adjusted)],"&lt;"&amp;I$26,Table2[Date Review Accepted by Commissioner],"&lt;&gt;",Table2[Calculated Location],"*"&amp;$D18&amp;"*")/COUNTIFS(Table2[Level of Review Required],"&lt;&gt;*further*",Table2[Level of Review Required],"&lt;&gt;",Table2[Date Notified (Adjusted)],"&gt;="&amp;H$26,Table2[Date Notified (Adjusted)],"&lt;"&amp;I$26,Table2[Calculated Location],"*"&amp;$D18&amp;"*")</f>
        <v>#DIV/0!</v>
      </c>
      <c r="I18" s="164" t="e">
        <f ca="1">COUNTIFS(Table2[Level of Review Required],"&lt;&gt;*further*",Table2[Level of Review Required],"&lt;&gt;",Table2[Date Notified (Adjusted)],"&gt;="&amp;I$26,Table2[Date Notified (Adjusted)],"&lt;"&amp;J$26,Table2[Date Review Accepted by Commissioner],"&lt;&gt;",Table2[Calculated Location],"*"&amp;$D18&amp;"*")/COUNTIFS(Table2[Level of Review Required],"&lt;&gt;*further*",Table2[Level of Review Required],"&lt;&gt;",Table2[Date Notified (Adjusted)],"&gt;="&amp;I$26,Table2[Date Notified (Adjusted)],"&lt;"&amp;J$26,Table2[Calculated Location],"*"&amp;$D18&amp;"*")</f>
        <v>#DIV/0!</v>
      </c>
      <c r="J18" s="164" t="e">
        <f ca="1">COUNTIFS(Table2[Level of Review Required],"&lt;&gt;*further*",Table2[Level of Review Required],"&lt;&gt;",Table2[Date Notified (Adjusted)],"&gt;="&amp;J$26,Table2[Date Notified (Adjusted)],"&lt;"&amp;K$26,Table2[Date Review Accepted by Commissioner],"&lt;&gt;",Table2[Calculated Location],"*"&amp;$D18&amp;"*")/COUNTIFS(Table2[Level of Review Required],"&lt;&gt;*further*",Table2[Level of Review Required],"&lt;&gt;",Table2[Date Notified (Adjusted)],"&gt;="&amp;J$26,Table2[Date Notified (Adjusted)],"&lt;"&amp;K$26,Table2[Calculated Location],"*"&amp;$D18&amp;"*")</f>
        <v>#DIV/0!</v>
      </c>
      <c r="K18" s="164" t="e">
        <f ca="1">COUNTIFS(Table2[Level of Review Required],"&lt;&gt;*further*",Table2[Level of Review Required],"&lt;&gt;",Table2[Date Notified (Adjusted)],"&gt;="&amp;K$26,Table2[Date Notified (Adjusted)],"&lt;"&amp;L$26,Table2[Date Review Accepted by Commissioner],"&lt;&gt;",Table2[Calculated Location],"*"&amp;$D18&amp;"*")/COUNTIFS(Table2[Level of Review Required],"&lt;&gt;*further*",Table2[Level of Review Required],"&lt;&gt;",Table2[Date Notified (Adjusted)],"&gt;="&amp;K$26,Table2[Date Notified (Adjusted)],"&lt;"&amp;L$26,Table2[Calculated Location],"*"&amp;$D18&amp;"*")</f>
        <v>#DIV/0!</v>
      </c>
      <c r="L18" s="164" t="e">
        <f ca="1">COUNTIFS(Table2[Level of Review Required],"&lt;&gt;*further*",Table2[Level of Review Required],"&lt;&gt;",Table2[Date Notified (Adjusted)],"&gt;="&amp;L$26,Table2[Date Notified (Adjusted)],"&lt;"&amp;M$26,Table2[Date Review Accepted by Commissioner],"&lt;&gt;",Table2[Calculated Location],"*"&amp;$D18&amp;"*")/COUNTIFS(Table2[Level of Review Required],"&lt;&gt;*further*",Table2[Level of Review Required],"&lt;&gt;",Table2[Date Notified (Adjusted)],"&gt;="&amp;L$26,Table2[Date Notified (Adjusted)],"&lt;"&amp;M$26,Table2[Calculated Location],"*"&amp;$D18&amp;"*")</f>
        <v>#DIV/0!</v>
      </c>
      <c r="M18" s="164" t="e">
        <f ca="1">COUNTIFS(Table2[Level of Review Required],"&lt;&gt;*further*",Table2[Level of Review Required],"&lt;&gt;",Table2[Date Notified (Adjusted)],"&gt;="&amp;M$26,Table2[Date Notified (Adjusted)],"&lt;"&amp;N$26,Table2[Date Review Accepted by Commissioner],"&lt;&gt;",Table2[Calculated Location],"*"&amp;$D18&amp;"*")/COUNTIFS(Table2[Level of Review Required],"&lt;&gt;*further*",Table2[Level of Review Required],"&lt;&gt;",Table2[Date Notified (Adjusted)],"&gt;="&amp;M$26,Table2[Date Notified (Adjusted)],"&lt;"&amp;N$26,Table2[Calculated Location],"*"&amp;$D18&amp;"*")</f>
        <v>#DIV/0!</v>
      </c>
      <c r="N18" s="164" t="e">
        <f ca="1">COUNTIFS(Table2[Level of Review Required],"&lt;&gt;*further*",Table2[Level of Review Required],"&lt;&gt;",Table2[Date Notified (Adjusted)],"&gt;="&amp;N$26,Table2[Date Notified (Adjusted)],"&lt;"&amp;O$26,Table2[Date Review Accepted by Commissioner],"&lt;&gt;",Table2[Calculated Location],"*"&amp;$D18&amp;"*")/COUNTIFS(Table2[Level of Review Required],"&lt;&gt;*further*",Table2[Level of Review Required],"&lt;&gt;",Table2[Date Notified (Adjusted)],"&gt;="&amp;N$26,Table2[Date Notified (Adjusted)],"&lt;"&amp;O$26,Table2[Calculated Location],"*"&amp;$D18&amp;"*")</f>
        <v>#DIV/0!</v>
      </c>
      <c r="O18" s="164" t="e">
        <f ca="1">COUNTIFS(Table2[Level of Review Required],"&lt;&gt;*further*",Table2[Level of Review Required],"&lt;&gt;",Table2[Date Notified (Adjusted)],"&gt;="&amp;O$26,Table2[Date Notified (Adjusted)],"&lt;"&amp;P$26,Table2[Date Review Accepted by Commissioner],"&lt;&gt;",Table2[Calculated Location],"*"&amp;$D18&amp;"*")/COUNTIFS(Table2[Level of Review Required],"&lt;&gt;*further*",Table2[Level of Review Required],"&lt;&gt;",Table2[Date Notified (Adjusted)],"&gt;="&amp;O$26,Table2[Date Notified (Adjusted)],"&lt;"&amp;P$26,Table2[Calculated Location],"*"&amp;$D18&amp;"*")</f>
        <v>#DIV/0!</v>
      </c>
      <c r="P18" s="164" t="e">
        <f ca="1">COUNTIFS(Table2[Level of Review Required],"&lt;&gt;*further*",Table2[Level of Review Required],"&lt;&gt;",Table2[Date Notified (Adjusted)],"&gt;="&amp;P$26,Table2[Date Notified (Adjusted)],"&lt;"&amp;Q$26,Table2[Date Review Accepted by Commissioner],"&lt;&gt;",Table2[Calculated Location],"*"&amp;$D18&amp;"*")/COUNTIFS(Table2[Level of Review Required],"&lt;&gt;*further*",Table2[Level of Review Required],"&lt;&gt;",Table2[Date Notified (Adjusted)],"&gt;="&amp;P$26,Table2[Date Notified (Adjusted)],"&lt;"&amp;Q$26,Table2[Calculated Location],"*"&amp;$D18&amp;"*")</f>
        <v>#DIV/0!</v>
      </c>
      <c r="Q18" s="164" t="e">
        <f ca="1">COUNTIFS(Table2[Level of Review Required],"&lt;&gt;*further*",Table2[Level of Review Required],"&lt;&gt;",Table2[Date Notified (Adjusted)],"&gt;="&amp;Q$26,Table2[Date Notified (Adjusted)],"&lt;"&amp;R$26,Table2[Date Review Accepted by Commissioner],"&lt;&gt;",Table2[Calculated Location],"*"&amp;$D18&amp;"*")/COUNTIFS(Table2[Level of Review Required],"&lt;&gt;*further*",Table2[Level of Review Required],"&lt;&gt;",Table2[Date Notified (Adjusted)],"&gt;="&amp;Q$26,Table2[Date Notified (Adjusted)],"&lt;"&amp;R$26,Table2[Calculated Location],"*"&amp;$D18&amp;"*")</f>
        <v>#DIV/0!</v>
      </c>
      <c r="R18" s="164" t="e">
        <f ca="1">COUNTIFS(Table2[Level of Review Required],"&lt;&gt;*further*",Table2[Level of Review Required],"&lt;&gt;",Table2[Date Notified (Adjusted)],"&gt;="&amp;R$26,Table2[Date Notified (Adjusted)],"&lt;"&amp;S$26,Table2[Date Review Accepted by Commissioner],"&lt;&gt;",Table2[Calculated Location],"*"&amp;$D18&amp;"*")/COUNTIFS(Table2[Level of Review Required],"&lt;&gt;*further*",Table2[Level of Review Required],"&lt;&gt;",Table2[Date Notified (Adjusted)],"&gt;="&amp;R$26,Table2[Date Notified (Adjusted)],"&lt;"&amp;S$26,Table2[Calculated Location],"*"&amp;$D18&amp;"*")</f>
        <v>#DIV/0!</v>
      </c>
      <c r="S18" s="164" t="e">
        <f ca="1">COUNTIFS(Table2[Level of Review Required],"&lt;&gt;*further*",Table2[Level of Review Required],"&lt;&gt;",Table2[Date Notified (Adjusted)],"&gt;="&amp;S$26,Table2[Date Notified (Adjusted)],"&lt;"&amp;T$26,Table2[Date Review Accepted by Commissioner],"&lt;&gt;",Table2[Calculated Location],"*"&amp;$D18&amp;"*")/COUNTIFS(Table2[Level of Review Required],"&lt;&gt;*further*",Table2[Level of Review Required],"&lt;&gt;",Table2[Date Notified (Adjusted)],"&gt;="&amp;S$26,Table2[Date Notified (Adjusted)],"&lt;"&amp;T$26,Table2[Calculated Location],"*"&amp;$D18&amp;"*")</f>
        <v>#DIV/0!</v>
      </c>
      <c r="T18" s="164" t="e">
        <f ca="1">COUNTIFS(Table2[Level of Review Required],"&lt;&gt;*further*",Table2[Level of Review Required],"&lt;&gt;",Table2[Date Notified (Adjusted)],"&gt;="&amp;T$26,Table2[Date Notified (Adjusted)],"&lt;"&amp;U$26,Table2[Date Review Accepted by Commissioner],"&lt;&gt;",Table2[Calculated Location],"*"&amp;$D18&amp;"*")/COUNTIFS(Table2[Level of Review Required],"&lt;&gt;*further*",Table2[Level of Review Required],"&lt;&gt;",Table2[Date Notified (Adjusted)],"&gt;="&amp;T$26,Table2[Date Notified (Adjusted)],"&lt;"&amp;U$26,Table2[Calculated Location],"*"&amp;$D18&amp;"*")</f>
        <v>#DIV/0!</v>
      </c>
      <c r="U18" s="161"/>
      <c r="V18" s="161"/>
      <c r="W18" s="228">
        <f ca="1">COUNTIFS(Table2[Level of Review Required],"&lt;&gt;*further*",Table2[Level of Review Required],"&lt;&gt;",Table2[Date Notified (Adjusted)],"&gt;="&amp;E$26,Table2[Date Notified (Adjusted)],"&lt;"&amp;U$26,Table2[Calculated Location],"*"&amp;$D18&amp;"*",Table2[Date Review Accepted by Commissioner],"&lt;&gt;")</f>
        <v>0</v>
      </c>
      <c r="X18" s="229" t="e">
        <f t="shared" ca="1" si="3"/>
        <v>#DIV/0!</v>
      </c>
      <c r="Y18" s="237">
        <f ca="1">COUNTIFS(Table2[Level of Review Required],"&lt;&gt;*further*",Table2[Level of Review Required],"&lt;&gt;",Table2[Date Notified (Adjusted)],"&gt;="&amp;E$26,Table2[Date Notified (Adjusted)],"&lt;"&amp;U$26,Table2[Calculated Location],"*"&amp;$D18&amp;"*")</f>
        <v>0</v>
      </c>
    </row>
    <row r="19" spans="2:29" x14ac:dyDescent="0.25">
      <c r="B19" s="222" t="s">
        <v>112</v>
      </c>
      <c r="C19" s="161"/>
      <c r="D19" s="162" t="s">
        <v>131</v>
      </c>
      <c r="E19" s="163" t="e">
        <f ca="1">COUNTIFS(Table2[Level of Review Required],"&lt;&gt;*further*",Table2[Level of Review Required],"&lt;&gt;",Table2[Date Notified (Adjusted)],"&gt;="&amp;E$26,Table2[Date Notified (Adjusted)],"&lt;"&amp;F$26,Table2[Date Review Accepted by Commissioner],"&lt;&gt;",Table2[Calculated Location],"*"&amp;$D19&amp;"*")/COUNTIFS(Table2[Level of Review Required],"&lt;&gt;*further*",Table2[Level of Review Required],"&lt;&gt;",Table2[Date Notified (Adjusted)],"&gt;="&amp;E$26,Table2[Date Notified (Adjusted)],"&lt;"&amp;F$26,Table2[Calculated Location],"*"&amp;$D19&amp;"*")</f>
        <v>#DIV/0!</v>
      </c>
      <c r="F19" s="164" t="e">
        <f ca="1">COUNTIFS(Table2[Level of Review Required],"&lt;&gt;*further*",Table2[Level of Review Required],"&lt;&gt;",Table2[Date Notified (Adjusted)],"&gt;="&amp;F$26,Table2[Date Notified (Adjusted)],"&lt;"&amp;G$26,Table2[Date Review Accepted by Commissioner],"&lt;&gt;",Table2[Calculated Location],"*"&amp;$D19&amp;"*")/COUNTIFS(Table2[Level of Review Required],"&lt;&gt;*further*",Table2[Level of Review Required],"&lt;&gt;",Table2[Date Notified (Adjusted)],"&gt;="&amp;F$26,Table2[Date Notified (Adjusted)],"&lt;"&amp;G$26,Table2[Calculated Location],"*"&amp;$D19&amp;"*")</f>
        <v>#DIV/0!</v>
      </c>
      <c r="G19" s="164" t="e">
        <f ca="1">COUNTIFS(Table2[Level of Review Required],"&lt;&gt;*further*",Table2[Level of Review Required],"&lt;&gt;",Table2[Date Notified (Adjusted)],"&gt;="&amp;G$26,Table2[Date Notified (Adjusted)],"&lt;"&amp;H$26,Table2[Date Review Accepted by Commissioner],"&lt;&gt;",Table2[Calculated Location],"*"&amp;$D19&amp;"*")/COUNTIFS(Table2[Level of Review Required],"&lt;&gt;*further*",Table2[Level of Review Required],"&lt;&gt;",Table2[Date Notified (Adjusted)],"&gt;="&amp;G$26,Table2[Date Notified (Adjusted)],"&lt;"&amp;H$26,Table2[Calculated Location],"*"&amp;$D19&amp;"*")</f>
        <v>#DIV/0!</v>
      </c>
      <c r="H19" s="164" t="e">
        <f ca="1">COUNTIFS(Table2[Level of Review Required],"&lt;&gt;*further*",Table2[Level of Review Required],"&lt;&gt;",Table2[Date Notified (Adjusted)],"&gt;="&amp;H$26,Table2[Date Notified (Adjusted)],"&lt;"&amp;I$26,Table2[Date Review Accepted by Commissioner],"&lt;&gt;",Table2[Calculated Location],"*"&amp;$D19&amp;"*")/COUNTIFS(Table2[Level of Review Required],"&lt;&gt;*further*",Table2[Level of Review Required],"&lt;&gt;",Table2[Date Notified (Adjusted)],"&gt;="&amp;H$26,Table2[Date Notified (Adjusted)],"&lt;"&amp;I$26,Table2[Calculated Location],"*"&amp;$D19&amp;"*")</f>
        <v>#DIV/0!</v>
      </c>
      <c r="I19" s="164" t="e">
        <f ca="1">COUNTIFS(Table2[Level of Review Required],"&lt;&gt;*further*",Table2[Level of Review Required],"&lt;&gt;",Table2[Date Notified (Adjusted)],"&gt;="&amp;I$26,Table2[Date Notified (Adjusted)],"&lt;"&amp;J$26,Table2[Date Review Accepted by Commissioner],"&lt;&gt;",Table2[Calculated Location],"*"&amp;$D19&amp;"*")/COUNTIFS(Table2[Level of Review Required],"&lt;&gt;*further*",Table2[Level of Review Required],"&lt;&gt;",Table2[Date Notified (Adjusted)],"&gt;="&amp;I$26,Table2[Date Notified (Adjusted)],"&lt;"&amp;J$26,Table2[Calculated Location],"*"&amp;$D19&amp;"*")</f>
        <v>#DIV/0!</v>
      </c>
      <c r="J19" s="164" t="e">
        <f ca="1">COUNTIFS(Table2[Level of Review Required],"&lt;&gt;*further*",Table2[Level of Review Required],"&lt;&gt;",Table2[Date Notified (Adjusted)],"&gt;="&amp;J$26,Table2[Date Notified (Adjusted)],"&lt;"&amp;K$26,Table2[Date Review Accepted by Commissioner],"&lt;&gt;",Table2[Calculated Location],"*"&amp;$D19&amp;"*")/COUNTIFS(Table2[Level of Review Required],"&lt;&gt;*further*",Table2[Level of Review Required],"&lt;&gt;",Table2[Date Notified (Adjusted)],"&gt;="&amp;J$26,Table2[Date Notified (Adjusted)],"&lt;"&amp;K$26,Table2[Calculated Location],"*"&amp;$D19&amp;"*")</f>
        <v>#DIV/0!</v>
      </c>
      <c r="K19" s="164" t="e">
        <f ca="1">COUNTIFS(Table2[Level of Review Required],"&lt;&gt;*further*",Table2[Level of Review Required],"&lt;&gt;",Table2[Date Notified (Adjusted)],"&gt;="&amp;K$26,Table2[Date Notified (Adjusted)],"&lt;"&amp;L$26,Table2[Date Review Accepted by Commissioner],"&lt;&gt;",Table2[Calculated Location],"*"&amp;$D19&amp;"*")/COUNTIFS(Table2[Level of Review Required],"&lt;&gt;*further*",Table2[Level of Review Required],"&lt;&gt;",Table2[Date Notified (Adjusted)],"&gt;="&amp;K$26,Table2[Date Notified (Adjusted)],"&lt;"&amp;L$26,Table2[Calculated Location],"*"&amp;$D19&amp;"*")</f>
        <v>#DIV/0!</v>
      </c>
      <c r="L19" s="164" t="e">
        <f ca="1">COUNTIFS(Table2[Level of Review Required],"&lt;&gt;*further*",Table2[Level of Review Required],"&lt;&gt;",Table2[Date Notified (Adjusted)],"&gt;="&amp;L$26,Table2[Date Notified (Adjusted)],"&lt;"&amp;M$26,Table2[Date Review Accepted by Commissioner],"&lt;&gt;",Table2[Calculated Location],"*"&amp;$D19&amp;"*")/COUNTIFS(Table2[Level of Review Required],"&lt;&gt;*further*",Table2[Level of Review Required],"&lt;&gt;",Table2[Date Notified (Adjusted)],"&gt;="&amp;L$26,Table2[Date Notified (Adjusted)],"&lt;"&amp;M$26,Table2[Calculated Location],"*"&amp;$D19&amp;"*")</f>
        <v>#DIV/0!</v>
      </c>
      <c r="M19" s="164" t="e">
        <f ca="1">COUNTIFS(Table2[Level of Review Required],"&lt;&gt;*further*",Table2[Level of Review Required],"&lt;&gt;",Table2[Date Notified (Adjusted)],"&gt;="&amp;M$26,Table2[Date Notified (Adjusted)],"&lt;"&amp;N$26,Table2[Date Review Accepted by Commissioner],"&lt;&gt;",Table2[Calculated Location],"*"&amp;$D19&amp;"*")/COUNTIFS(Table2[Level of Review Required],"&lt;&gt;*further*",Table2[Level of Review Required],"&lt;&gt;",Table2[Date Notified (Adjusted)],"&gt;="&amp;M$26,Table2[Date Notified (Adjusted)],"&lt;"&amp;N$26,Table2[Calculated Location],"*"&amp;$D19&amp;"*")</f>
        <v>#DIV/0!</v>
      </c>
      <c r="N19" s="164" t="e">
        <f ca="1">COUNTIFS(Table2[Level of Review Required],"&lt;&gt;*further*",Table2[Level of Review Required],"&lt;&gt;",Table2[Date Notified (Adjusted)],"&gt;="&amp;N$26,Table2[Date Notified (Adjusted)],"&lt;"&amp;O$26,Table2[Date Review Accepted by Commissioner],"&lt;&gt;",Table2[Calculated Location],"*"&amp;$D19&amp;"*")/COUNTIFS(Table2[Level of Review Required],"&lt;&gt;*further*",Table2[Level of Review Required],"&lt;&gt;",Table2[Date Notified (Adjusted)],"&gt;="&amp;N$26,Table2[Date Notified (Adjusted)],"&lt;"&amp;O$26,Table2[Calculated Location],"*"&amp;$D19&amp;"*")</f>
        <v>#DIV/0!</v>
      </c>
      <c r="O19" s="164" t="e">
        <f ca="1">COUNTIFS(Table2[Level of Review Required],"&lt;&gt;*further*",Table2[Level of Review Required],"&lt;&gt;",Table2[Date Notified (Adjusted)],"&gt;="&amp;O$26,Table2[Date Notified (Adjusted)],"&lt;"&amp;P$26,Table2[Date Review Accepted by Commissioner],"&lt;&gt;",Table2[Calculated Location],"*"&amp;$D19&amp;"*")/COUNTIFS(Table2[Level of Review Required],"&lt;&gt;*further*",Table2[Level of Review Required],"&lt;&gt;",Table2[Date Notified (Adjusted)],"&gt;="&amp;O$26,Table2[Date Notified (Adjusted)],"&lt;"&amp;P$26,Table2[Calculated Location],"*"&amp;$D19&amp;"*")</f>
        <v>#DIV/0!</v>
      </c>
      <c r="P19" s="164" t="e">
        <f ca="1">COUNTIFS(Table2[Level of Review Required],"&lt;&gt;*further*",Table2[Level of Review Required],"&lt;&gt;",Table2[Date Notified (Adjusted)],"&gt;="&amp;P$26,Table2[Date Notified (Adjusted)],"&lt;"&amp;Q$26,Table2[Date Review Accepted by Commissioner],"&lt;&gt;",Table2[Calculated Location],"*"&amp;$D19&amp;"*")/COUNTIFS(Table2[Level of Review Required],"&lt;&gt;*further*",Table2[Level of Review Required],"&lt;&gt;",Table2[Date Notified (Adjusted)],"&gt;="&amp;P$26,Table2[Date Notified (Adjusted)],"&lt;"&amp;Q$26,Table2[Calculated Location],"*"&amp;$D19&amp;"*")</f>
        <v>#DIV/0!</v>
      </c>
      <c r="Q19" s="164" t="e">
        <f ca="1">COUNTIFS(Table2[Level of Review Required],"&lt;&gt;*further*",Table2[Level of Review Required],"&lt;&gt;",Table2[Date Notified (Adjusted)],"&gt;="&amp;Q$26,Table2[Date Notified (Adjusted)],"&lt;"&amp;R$26,Table2[Date Review Accepted by Commissioner],"&lt;&gt;",Table2[Calculated Location],"*"&amp;$D19&amp;"*")/COUNTIFS(Table2[Level of Review Required],"&lt;&gt;*further*",Table2[Level of Review Required],"&lt;&gt;",Table2[Date Notified (Adjusted)],"&gt;="&amp;Q$26,Table2[Date Notified (Adjusted)],"&lt;"&amp;R$26,Table2[Calculated Location],"*"&amp;$D19&amp;"*")</f>
        <v>#DIV/0!</v>
      </c>
      <c r="R19" s="164" t="e">
        <f ca="1">COUNTIFS(Table2[Level of Review Required],"&lt;&gt;*further*",Table2[Level of Review Required],"&lt;&gt;",Table2[Date Notified (Adjusted)],"&gt;="&amp;R$26,Table2[Date Notified (Adjusted)],"&lt;"&amp;S$26,Table2[Date Review Accepted by Commissioner],"&lt;&gt;",Table2[Calculated Location],"*"&amp;$D19&amp;"*")/COUNTIFS(Table2[Level of Review Required],"&lt;&gt;*further*",Table2[Level of Review Required],"&lt;&gt;",Table2[Date Notified (Adjusted)],"&gt;="&amp;R$26,Table2[Date Notified (Adjusted)],"&lt;"&amp;S$26,Table2[Calculated Location],"*"&amp;$D19&amp;"*")</f>
        <v>#DIV/0!</v>
      </c>
      <c r="S19" s="164" t="e">
        <f ca="1">COUNTIFS(Table2[Level of Review Required],"&lt;&gt;*further*",Table2[Level of Review Required],"&lt;&gt;",Table2[Date Notified (Adjusted)],"&gt;="&amp;S$26,Table2[Date Notified (Adjusted)],"&lt;"&amp;T$26,Table2[Date Review Accepted by Commissioner],"&lt;&gt;",Table2[Calculated Location],"*"&amp;$D19&amp;"*")/COUNTIFS(Table2[Level of Review Required],"&lt;&gt;*further*",Table2[Level of Review Required],"&lt;&gt;",Table2[Date Notified (Adjusted)],"&gt;="&amp;S$26,Table2[Date Notified (Adjusted)],"&lt;"&amp;T$26,Table2[Calculated Location],"*"&amp;$D19&amp;"*")</f>
        <v>#DIV/0!</v>
      </c>
      <c r="T19" s="164" t="e">
        <f ca="1">COUNTIFS(Table2[Level of Review Required],"&lt;&gt;*further*",Table2[Level of Review Required],"&lt;&gt;",Table2[Date Notified (Adjusted)],"&gt;="&amp;T$26,Table2[Date Notified (Adjusted)],"&lt;"&amp;U$26,Table2[Date Review Accepted by Commissioner],"&lt;&gt;",Table2[Calculated Location],"*"&amp;$D19&amp;"*")/COUNTIFS(Table2[Level of Review Required],"&lt;&gt;*further*",Table2[Level of Review Required],"&lt;&gt;",Table2[Date Notified (Adjusted)],"&gt;="&amp;T$26,Table2[Date Notified (Adjusted)],"&lt;"&amp;U$26,Table2[Calculated Location],"*"&amp;$D19&amp;"*")</f>
        <v>#DIV/0!</v>
      </c>
      <c r="U19" s="161"/>
      <c r="V19" s="161"/>
      <c r="W19" s="228">
        <f ca="1">COUNTIFS(Table2[Level of Review Required],"&lt;&gt;*further*",Table2[Level of Review Required],"&lt;&gt;",Table2[Date Notified (Adjusted)],"&gt;="&amp;E$26,Table2[Date Notified (Adjusted)],"&lt;"&amp;U$26,Table2[Calculated Location],"*"&amp;$D19&amp;"*",Table2[Date Review Accepted by Commissioner],"&lt;&gt;")</f>
        <v>0</v>
      </c>
      <c r="X19" s="229" t="e">
        <f t="shared" ca="1" si="3"/>
        <v>#DIV/0!</v>
      </c>
      <c r="Y19" s="237">
        <f ca="1">COUNTIFS(Table2[Level of Review Required],"&lt;&gt;*further*",Table2[Level of Review Required],"&lt;&gt;",Table2[Date Notified (Adjusted)],"&gt;="&amp;E$26,Table2[Date Notified (Adjusted)],"&lt;"&amp;U$26,Table2[Calculated Location],"*"&amp;$D19&amp;"*")</f>
        <v>0</v>
      </c>
    </row>
    <row r="20" spans="2:29" x14ac:dyDescent="0.25">
      <c r="B20" s="222" t="s">
        <v>113</v>
      </c>
      <c r="C20" s="161"/>
      <c r="D20" s="162" t="s">
        <v>132</v>
      </c>
      <c r="E20" s="163" t="e">
        <f ca="1">COUNTIFS(Table2[Level of Review Required],"&lt;&gt;*further*",Table2[Level of Review Required],"&lt;&gt;",Table2[Date Notified (Adjusted)],"&gt;="&amp;E$26,Table2[Date Notified (Adjusted)],"&lt;"&amp;F$26,Table2[Date Review Accepted by Commissioner],"&lt;&gt;",Table2[Calculated Location],"*"&amp;$D20&amp;"*")/COUNTIFS(Table2[Level of Review Required],"&lt;&gt;*further*",Table2[Level of Review Required],"&lt;&gt;",Table2[Date Notified (Adjusted)],"&gt;="&amp;E$26,Table2[Date Notified (Adjusted)],"&lt;"&amp;F$26,Table2[Calculated Location],"*"&amp;$D20&amp;"*")</f>
        <v>#DIV/0!</v>
      </c>
      <c r="F20" s="164" t="e">
        <f ca="1">COUNTIFS(Table2[Level of Review Required],"&lt;&gt;*further*",Table2[Level of Review Required],"&lt;&gt;",Table2[Date Notified (Adjusted)],"&gt;="&amp;F$26,Table2[Date Notified (Adjusted)],"&lt;"&amp;G$26,Table2[Date Review Accepted by Commissioner],"&lt;&gt;",Table2[Calculated Location],"*"&amp;$D20&amp;"*")/COUNTIFS(Table2[Level of Review Required],"&lt;&gt;*further*",Table2[Level of Review Required],"&lt;&gt;",Table2[Date Notified (Adjusted)],"&gt;="&amp;F$26,Table2[Date Notified (Adjusted)],"&lt;"&amp;G$26,Table2[Calculated Location],"*"&amp;$D20&amp;"*")</f>
        <v>#DIV/0!</v>
      </c>
      <c r="G20" s="164" t="e">
        <f ca="1">COUNTIFS(Table2[Level of Review Required],"&lt;&gt;*further*",Table2[Level of Review Required],"&lt;&gt;",Table2[Date Notified (Adjusted)],"&gt;="&amp;G$26,Table2[Date Notified (Adjusted)],"&lt;"&amp;H$26,Table2[Date Review Accepted by Commissioner],"&lt;&gt;",Table2[Calculated Location],"*"&amp;$D20&amp;"*")/COUNTIFS(Table2[Level of Review Required],"&lt;&gt;*further*",Table2[Level of Review Required],"&lt;&gt;",Table2[Date Notified (Adjusted)],"&gt;="&amp;G$26,Table2[Date Notified (Adjusted)],"&lt;"&amp;H$26,Table2[Calculated Location],"*"&amp;$D20&amp;"*")</f>
        <v>#DIV/0!</v>
      </c>
      <c r="H20" s="164" t="e">
        <f ca="1">COUNTIFS(Table2[Level of Review Required],"&lt;&gt;*further*",Table2[Level of Review Required],"&lt;&gt;",Table2[Date Notified (Adjusted)],"&gt;="&amp;H$26,Table2[Date Notified (Adjusted)],"&lt;"&amp;I$26,Table2[Date Review Accepted by Commissioner],"&lt;&gt;",Table2[Calculated Location],"*"&amp;$D20&amp;"*")/COUNTIFS(Table2[Level of Review Required],"&lt;&gt;*further*",Table2[Level of Review Required],"&lt;&gt;",Table2[Date Notified (Adjusted)],"&gt;="&amp;H$26,Table2[Date Notified (Adjusted)],"&lt;"&amp;I$26,Table2[Calculated Location],"*"&amp;$D20&amp;"*")</f>
        <v>#DIV/0!</v>
      </c>
      <c r="I20" s="164" t="e">
        <f ca="1">COUNTIFS(Table2[Level of Review Required],"&lt;&gt;*further*",Table2[Level of Review Required],"&lt;&gt;",Table2[Date Notified (Adjusted)],"&gt;="&amp;I$26,Table2[Date Notified (Adjusted)],"&lt;"&amp;J$26,Table2[Date Review Accepted by Commissioner],"&lt;&gt;",Table2[Calculated Location],"*"&amp;$D20&amp;"*")/COUNTIFS(Table2[Level of Review Required],"&lt;&gt;*further*",Table2[Level of Review Required],"&lt;&gt;",Table2[Date Notified (Adjusted)],"&gt;="&amp;I$26,Table2[Date Notified (Adjusted)],"&lt;"&amp;J$26,Table2[Calculated Location],"*"&amp;$D20&amp;"*")</f>
        <v>#DIV/0!</v>
      </c>
      <c r="J20" s="164" t="e">
        <f ca="1">COUNTIFS(Table2[Level of Review Required],"&lt;&gt;*further*",Table2[Level of Review Required],"&lt;&gt;",Table2[Date Notified (Adjusted)],"&gt;="&amp;J$26,Table2[Date Notified (Adjusted)],"&lt;"&amp;K$26,Table2[Date Review Accepted by Commissioner],"&lt;&gt;",Table2[Calculated Location],"*"&amp;$D20&amp;"*")/COUNTIFS(Table2[Level of Review Required],"&lt;&gt;*further*",Table2[Level of Review Required],"&lt;&gt;",Table2[Date Notified (Adjusted)],"&gt;="&amp;J$26,Table2[Date Notified (Adjusted)],"&lt;"&amp;K$26,Table2[Calculated Location],"*"&amp;$D20&amp;"*")</f>
        <v>#DIV/0!</v>
      </c>
      <c r="K20" s="164" t="e">
        <f ca="1">COUNTIFS(Table2[Level of Review Required],"&lt;&gt;*further*",Table2[Level of Review Required],"&lt;&gt;",Table2[Date Notified (Adjusted)],"&gt;="&amp;K$26,Table2[Date Notified (Adjusted)],"&lt;"&amp;L$26,Table2[Date Review Accepted by Commissioner],"&lt;&gt;",Table2[Calculated Location],"*"&amp;$D20&amp;"*")/COUNTIFS(Table2[Level of Review Required],"&lt;&gt;*further*",Table2[Level of Review Required],"&lt;&gt;",Table2[Date Notified (Adjusted)],"&gt;="&amp;K$26,Table2[Date Notified (Adjusted)],"&lt;"&amp;L$26,Table2[Calculated Location],"*"&amp;$D20&amp;"*")</f>
        <v>#DIV/0!</v>
      </c>
      <c r="L20" s="164" t="e">
        <f ca="1">COUNTIFS(Table2[Level of Review Required],"&lt;&gt;*further*",Table2[Level of Review Required],"&lt;&gt;",Table2[Date Notified (Adjusted)],"&gt;="&amp;L$26,Table2[Date Notified (Adjusted)],"&lt;"&amp;M$26,Table2[Date Review Accepted by Commissioner],"&lt;&gt;",Table2[Calculated Location],"*"&amp;$D20&amp;"*")/COUNTIFS(Table2[Level of Review Required],"&lt;&gt;*further*",Table2[Level of Review Required],"&lt;&gt;",Table2[Date Notified (Adjusted)],"&gt;="&amp;L$26,Table2[Date Notified (Adjusted)],"&lt;"&amp;M$26,Table2[Calculated Location],"*"&amp;$D20&amp;"*")</f>
        <v>#DIV/0!</v>
      </c>
      <c r="M20" s="164" t="e">
        <f ca="1">COUNTIFS(Table2[Level of Review Required],"&lt;&gt;*further*",Table2[Level of Review Required],"&lt;&gt;",Table2[Date Notified (Adjusted)],"&gt;="&amp;M$26,Table2[Date Notified (Adjusted)],"&lt;"&amp;N$26,Table2[Date Review Accepted by Commissioner],"&lt;&gt;",Table2[Calculated Location],"*"&amp;$D20&amp;"*")/COUNTIFS(Table2[Level of Review Required],"&lt;&gt;*further*",Table2[Level of Review Required],"&lt;&gt;",Table2[Date Notified (Adjusted)],"&gt;="&amp;M$26,Table2[Date Notified (Adjusted)],"&lt;"&amp;N$26,Table2[Calculated Location],"*"&amp;$D20&amp;"*")</f>
        <v>#DIV/0!</v>
      </c>
      <c r="N20" s="164" t="e">
        <f ca="1">COUNTIFS(Table2[Level of Review Required],"&lt;&gt;*further*",Table2[Level of Review Required],"&lt;&gt;",Table2[Date Notified (Adjusted)],"&gt;="&amp;N$26,Table2[Date Notified (Adjusted)],"&lt;"&amp;O$26,Table2[Date Review Accepted by Commissioner],"&lt;&gt;",Table2[Calculated Location],"*"&amp;$D20&amp;"*")/COUNTIFS(Table2[Level of Review Required],"&lt;&gt;*further*",Table2[Level of Review Required],"&lt;&gt;",Table2[Date Notified (Adjusted)],"&gt;="&amp;N$26,Table2[Date Notified (Adjusted)],"&lt;"&amp;O$26,Table2[Calculated Location],"*"&amp;$D20&amp;"*")</f>
        <v>#DIV/0!</v>
      </c>
      <c r="O20" s="164" t="e">
        <f ca="1">COUNTIFS(Table2[Level of Review Required],"&lt;&gt;*further*",Table2[Level of Review Required],"&lt;&gt;",Table2[Date Notified (Adjusted)],"&gt;="&amp;O$26,Table2[Date Notified (Adjusted)],"&lt;"&amp;P$26,Table2[Date Review Accepted by Commissioner],"&lt;&gt;",Table2[Calculated Location],"*"&amp;$D20&amp;"*")/COUNTIFS(Table2[Level of Review Required],"&lt;&gt;*further*",Table2[Level of Review Required],"&lt;&gt;",Table2[Date Notified (Adjusted)],"&gt;="&amp;O$26,Table2[Date Notified (Adjusted)],"&lt;"&amp;P$26,Table2[Calculated Location],"*"&amp;$D20&amp;"*")</f>
        <v>#DIV/0!</v>
      </c>
      <c r="P20" s="164" t="e">
        <f ca="1">COUNTIFS(Table2[Level of Review Required],"&lt;&gt;*further*",Table2[Level of Review Required],"&lt;&gt;",Table2[Date Notified (Adjusted)],"&gt;="&amp;P$26,Table2[Date Notified (Adjusted)],"&lt;"&amp;Q$26,Table2[Date Review Accepted by Commissioner],"&lt;&gt;",Table2[Calculated Location],"*"&amp;$D20&amp;"*")/COUNTIFS(Table2[Level of Review Required],"&lt;&gt;*further*",Table2[Level of Review Required],"&lt;&gt;",Table2[Date Notified (Adjusted)],"&gt;="&amp;P$26,Table2[Date Notified (Adjusted)],"&lt;"&amp;Q$26,Table2[Calculated Location],"*"&amp;$D20&amp;"*")</f>
        <v>#DIV/0!</v>
      </c>
      <c r="Q20" s="164" t="e">
        <f ca="1">COUNTIFS(Table2[Level of Review Required],"&lt;&gt;*further*",Table2[Level of Review Required],"&lt;&gt;",Table2[Date Notified (Adjusted)],"&gt;="&amp;Q$26,Table2[Date Notified (Adjusted)],"&lt;"&amp;R$26,Table2[Date Review Accepted by Commissioner],"&lt;&gt;",Table2[Calculated Location],"*"&amp;$D20&amp;"*")/COUNTIFS(Table2[Level of Review Required],"&lt;&gt;*further*",Table2[Level of Review Required],"&lt;&gt;",Table2[Date Notified (Adjusted)],"&gt;="&amp;Q$26,Table2[Date Notified (Adjusted)],"&lt;"&amp;R$26,Table2[Calculated Location],"*"&amp;$D20&amp;"*")</f>
        <v>#DIV/0!</v>
      </c>
      <c r="R20" s="164" t="e">
        <f ca="1">COUNTIFS(Table2[Level of Review Required],"&lt;&gt;*further*",Table2[Level of Review Required],"&lt;&gt;",Table2[Date Notified (Adjusted)],"&gt;="&amp;R$26,Table2[Date Notified (Adjusted)],"&lt;"&amp;S$26,Table2[Date Review Accepted by Commissioner],"&lt;&gt;",Table2[Calculated Location],"*"&amp;$D20&amp;"*")/COUNTIFS(Table2[Level of Review Required],"&lt;&gt;*further*",Table2[Level of Review Required],"&lt;&gt;",Table2[Date Notified (Adjusted)],"&gt;="&amp;R$26,Table2[Date Notified (Adjusted)],"&lt;"&amp;S$26,Table2[Calculated Location],"*"&amp;$D20&amp;"*")</f>
        <v>#DIV/0!</v>
      </c>
      <c r="S20" s="164" t="e">
        <f ca="1">COUNTIFS(Table2[Level of Review Required],"&lt;&gt;*further*",Table2[Level of Review Required],"&lt;&gt;",Table2[Date Notified (Adjusted)],"&gt;="&amp;S$26,Table2[Date Notified (Adjusted)],"&lt;"&amp;T$26,Table2[Date Review Accepted by Commissioner],"&lt;&gt;",Table2[Calculated Location],"*"&amp;$D20&amp;"*")/COUNTIFS(Table2[Level of Review Required],"&lt;&gt;*further*",Table2[Level of Review Required],"&lt;&gt;",Table2[Date Notified (Adjusted)],"&gt;="&amp;S$26,Table2[Date Notified (Adjusted)],"&lt;"&amp;T$26,Table2[Calculated Location],"*"&amp;$D20&amp;"*")</f>
        <v>#DIV/0!</v>
      </c>
      <c r="T20" s="164" t="e">
        <f ca="1">COUNTIFS(Table2[Level of Review Required],"&lt;&gt;*further*",Table2[Level of Review Required],"&lt;&gt;",Table2[Date Notified (Adjusted)],"&gt;="&amp;T$26,Table2[Date Notified (Adjusted)],"&lt;"&amp;U$26,Table2[Date Review Accepted by Commissioner],"&lt;&gt;",Table2[Calculated Location],"*"&amp;$D20&amp;"*")/COUNTIFS(Table2[Level of Review Required],"&lt;&gt;*further*",Table2[Level of Review Required],"&lt;&gt;",Table2[Date Notified (Adjusted)],"&gt;="&amp;T$26,Table2[Date Notified (Adjusted)],"&lt;"&amp;U$26,Table2[Calculated Location],"*"&amp;$D20&amp;"*")</f>
        <v>#DIV/0!</v>
      </c>
      <c r="U20" s="161"/>
      <c r="V20" s="161"/>
      <c r="W20" s="228">
        <f ca="1">COUNTIFS(Table2[Level of Review Required],"&lt;&gt;*further*",Table2[Level of Review Required],"&lt;&gt;",Table2[Date Notified (Adjusted)],"&gt;="&amp;E$26,Table2[Date Notified (Adjusted)],"&lt;"&amp;U$26,Table2[Calculated Location],"*"&amp;$D20&amp;"*",Table2[Date Review Accepted by Commissioner],"&lt;&gt;")</f>
        <v>0</v>
      </c>
      <c r="X20" s="229" t="e">
        <f t="shared" ca="1" si="3"/>
        <v>#DIV/0!</v>
      </c>
      <c r="Y20" s="237">
        <f ca="1">COUNTIFS(Table2[Level of Review Required],"&lt;&gt;*further*",Table2[Level of Review Required],"&lt;&gt;",Table2[Date Notified (Adjusted)],"&gt;="&amp;E$26,Table2[Date Notified (Adjusted)],"&lt;"&amp;U$26,Table2[Calculated Location],"*"&amp;$D20&amp;"*")</f>
        <v>0</v>
      </c>
    </row>
    <row r="21" spans="2:29" x14ac:dyDescent="0.25">
      <c r="B21" s="224" t="s">
        <v>80</v>
      </c>
      <c r="C21" s="166"/>
      <c r="D21" s="171" t="s">
        <v>45</v>
      </c>
      <c r="E21" s="168" t="e">
        <f ca="1">COUNTIFS(Table2[Level of Review Required],"&lt;&gt;*further*",Table2[Level of Review Required],"&lt;&gt;",Table2[Date Notified (Adjusted)],"&gt;="&amp;E$26,Table2[Date Notified (Adjusted)],"&lt;"&amp;F$26,Table2[Date Review Accepted by Commissioner],"&lt;&gt;",Table2[Calculated Location],"*"&amp;$D21&amp;"*")/COUNTIFS(Table2[Level of Review Required],"&lt;&gt;*further*",Table2[Level of Review Required],"&lt;&gt;",Table2[Date Notified (Adjusted)],"&gt;="&amp;E$26,Table2[Date Notified (Adjusted)],"&lt;"&amp;F$26,Table2[Calculated Location],"*"&amp;$D21&amp;"*")</f>
        <v>#DIV/0!</v>
      </c>
      <c r="F21" s="169" t="e">
        <f ca="1">COUNTIFS(Table2[Level of Review Required],"&lt;&gt;*further*",Table2[Level of Review Required],"&lt;&gt;",Table2[Date Notified (Adjusted)],"&gt;="&amp;F$26,Table2[Date Notified (Adjusted)],"&lt;"&amp;G$26,Table2[Date Review Accepted by Commissioner],"&lt;&gt;",Table2[Calculated Location],"*"&amp;$D21&amp;"*")/COUNTIFS(Table2[Level of Review Required],"&lt;&gt;*further*",Table2[Level of Review Required],"&lt;&gt;",Table2[Date Notified (Adjusted)],"&gt;="&amp;F$26,Table2[Date Notified (Adjusted)],"&lt;"&amp;G$26,Table2[Calculated Location],"*"&amp;$D21&amp;"*")</f>
        <v>#DIV/0!</v>
      </c>
      <c r="G21" s="169" t="e">
        <f ca="1">COUNTIFS(Table2[Level of Review Required],"&lt;&gt;*further*",Table2[Level of Review Required],"&lt;&gt;",Table2[Date Notified (Adjusted)],"&gt;="&amp;G$26,Table2[Date Notified (Adjusted)],"&lt;"&amp;H$26,Table2[Date Review Accepted by Commissioner],"&lt;&gt;",Table2[Calculated Location],"*"&amp;$D21&amp;"*")/COUNTIFS(Table2[Level of Review Required],"&lt;&gt;*further*",Table2[Level of Review Required],"&lt;&gt;",Table2[Date Notified (Adjusted)],"&gt;="&amp;G$26,Table2[Date Notified (Adjusted)],"&lt;"&amp;H$26,Table2[Calculated Location],"*"&amp;$D21&amp;"*")</f>
        <v>#DIV/0!</v>
      </c>
      <c r="H21" s="169" t="e">
        <f ca="1">COUNTIFS(Table2[Level of Review Required],"&lt;&gt;*further*",Table2[Level of Review Required],"&lt;&gt;",Table2[Date Notified (Adjusted)],"&gt;="&amp;H$26,Table2[Date Notified (Adjusted)],"&lt;"&amp;I$26,Table2[Date Review Accepted by Commissioner],"&lt;&gt;",Table2[Calculated Location],"*"&amp;$D21&amp;"*")/COUNTIFS(Table2[Level of Review Required],"&lt;&gt;*further*",Table2[Level of Review Required],"&lt;&gt;",Table2[Date Notified (Adjusted)],"&gt;="&amp;H$26,Table2[Date Notified (Adjusted)],"&lt;"&amp;I$26,Table2[Calculated Location],"*"&amp;$D21&amp;"*")</f>
        <v>#DIV/0!</v>
      </c>
      <c r="I21" s="169" t="e">
        <f ca="1">COUNTIFS(Table2[Level of Review Required],"&lt;&gt;*further*",Table2[Level of Review Required],"&lt;&gt;",Table2[Date Notified (Adjusted)],"&gt;="&amp;I$26,Table2[Date Notified (Adjusted)],"&lt;"&amp;J$26,Table2[Date Review Accepted by Commissioner],"&lt;&gt;",Table2[Calculated Location],"*"&amp;$D21&amp;"*")/COUNTIFS(Table2[Level of Review Required],"&lt;&gt;*further*",Table2[Level of Review Required],"&lt;&gt;",Table2[Date Notified (Adjusted)],"&gt;="&amp;I$26,Table2[Date Notified (Adjusted)],"&lt;"&amp;J$26,Table2[Calculated Location],"*"&amp;$D21&amp;"*")</f>
        <v>#DIV/0!</v>
      </c>
      <c r="J21" s="169" t="e">
        <f ca="1">COUNTIFS(Table2[Level of Review Required],"&lt;&gt;*further*",Table2[Level of Review Required],"&lt;&gt;",Table2[Date Notified (Adjusted)],"&gt;="&amp;J$26,Table2[Date Notified (Adjusted)],"&lt;"&amp;K$26,Table2[Date Review Accepted by Commissioner],"&lt;&gt;",Table2[Calculated Location],"*"&amp;$D21&amp;"*")/COUNTIFS(Table2[Level of Review Required],"&lt;&gt;*further*",Table2[Level of Review Required],"&lt;&gt;",Table2[Date Notified (Adjusted)],"&gt;="&amp;J$26,Table2[Date Notified (Adjusted)],"&lt;"&amp;K$26,Table2[Calculated Location],"*"&amp;$D21&amp;"*")</f>
        <v>#DIV/0!</v>
      </c>
      <c r="K21" s="169" t="e">
        <f ca="1">COUNTIFS(Table2[Level of Review Required],"&lt;&gt;*further*",Table2[Level of Review Required],"&lt;&gt;",Table2[Date Notified (Adjusted)],"&gt;="&amp;K$26,Table2[Date Notified (Adjusted)],"&lt;"&amp;L$26,Table2[Date Review Accepted by Commissioner],"&lt;&gt;",Table2[Calculated Location],"*"&amp;$D21&amp;"*")/COUNTIFS(Table2[Level of Review Required],"&lt;&gt;*further*",Table2[Level of Review Required],"&lt;&gt;",Table2[Date Notified (Adjusted)],"&gt;="&amp;K$26,Table2[Date Notified (Adjusted)],"&lt;"&amp;L$26,Table2[Calculated Location],"*"&amp;$D21&amp;"*")</f>
        <v>#DIV/0!</v>
      </c>
      <c r="L21" s="169" t="e">
        <f ca="1">COUNTIFS(Table2[Level of Review Required],"&lt;&gt;*further*",Table2[Level of Review Required],"&lt;&gt;",Table2[Date Notified (Adjusted)],"&gt;="&amp;L$26,Table2[Date Notified (Adjusted)],"&lt;"&amp;M$26,Table2[Date Review Accepted by Commissioner],"&lt;&gt;",Table2[Calculated Location],"*"&amp;$D21&amp;"*")/COUNTIFS(Table2[Level of Review Required],"&lt;&gt;*further*",Table2[Level of Review Required],"&lt;&gt;",Table2[Date Notified (Adjusted)],"&gt;="&amp;L$26,Table2[Date Notified (Adjusted)],"&lt;"&amp;M$26,Table2[Calculated Location],"*"&amp;$D21&amp;"*")</f>
        <v>#DIV/0!</v>
      </c>
      <c r="M21" s="169" t="e">
        <f ca="1">COUNTIFS(Table2[Level of Review Required],"&lt;&gt;*further*",Table2[Level of Review Required],"&lt;&gt;",Table2[Date Notified (Adjusted)],"&gt;="&amp;M$26,Table2[Date Notified (Adjusted)],"&lt;"&amp;N$26,Table2[Date Review Accepted by Commissioner],"&lt;&gt;",Table2[Calculated Location],"*"&amp;$D21&amp;"*")/COUNTIFS(Table2[Level of Review Required],"&lt;&gt;*further*",Table2[Level of Review Required],"&lt;&gt;",Table2[Date Notified (Adjusted)],"&gt;="&amp;M$26,Table2[Date Notified (Adjusted)],"&lt;"&amp;N$26,Table2[Calculated Location],"*"&amp;$D21&amp;"*")</f>
        <v>#DIV/0!</v>
      </c>
      <c r="N21" s="169" t="e">
        <f ca="1">COUNTIFS(Table2[Level of Review Required],"&lt;&gt;*further*",Table2[Level of Review Required],"&lt;&gt;",Table2[Date Notified (Adjusted)],"&gt;="&amp;N$26,Table2[Date Notified (Adjusted)],"&lt;"&amp;O$26,Table2[Date Review Accepted by Commissioner],"&lt;&gt;",Table2[Calculated Location],"*"&amp;$D21&amp;"*")/COUNTIFS(Table2[Level of Review Required],"&lt;&gt;*further*",Table2[Level of Review Required],"&lt;&gt;",Table2[Date Notified (Adjusted)],"&gt;="&amp;N$26,Table2[Date Notified (Adjusted)],"&lt;"&amp;O$26,Table2[Calculated Location],"*"&amp;$D21&amp;"*")</f>
        <v>#DIV/0!</v>
      </c>
      <c r="O21" s="169" t="e">
        <f ca="1">COUNTIFS(Table2[Level of Review Required],"&lt;&gt;*further*",Table2[Level of Review Required],"&lt;&gt;",Table2[Date Notified (Adjusted)],"&gt;="&amp;O$26,Table2[Date Notified (Adjusted)],"&lt;"&amp;P$26,Table2[Date Review Accepted by Commissioner],"&lt;&gt;",Table2[Calculated Location],"*"&amp;$D21&amp;"*")/COUNTIFS(Table2[Level of Review Required],"&lt;&gt;*further*",Table2[Level of Review Required],"&lt;&gt;",Table2[Date Notified (Adjusted)],"&gt;="&amp;O$26,Table2[Date Notified (Adjusted)],"&lt;"&amp;P$26,Table2[Calculated Location],"*"&amp;$D21&amp;"*")</f>
        <v>#DIV/0!</v>
      </c>
      <c r="P21" s="169" t="e">
        <f ca="1">COUNTIFS(Table2[Level of Review Required],"&lt;&gt;*further*",Table2[Level of Review Required],"&lt;&gt;",Table2[Date Notified (Adjusted)],"&gt;="&amp;P$26,Table2[Date Notified (Adjusted)],"&lt;"&amp;Q$26,Table2[Date Review Accepted by Commissioner],"&lt;&gt;",Table2[Calculated Location],"*"&amp;$D21&amp;"*")/COUNTIFS(Table2[Level of Review Required],"&lt;&gt;*further*",Table2[Level of Review Required],"&lt;&gt;",Table2[Date Notified (Adjusted)],"&gt;="&amp;P$26,Table2[Date Notified (Adjusted)],"&lt;"&amp;Q$26,Table2[Calculated Location],"*"&amp;$D21&amp;"*")</f>
        <v>#DIV/0!</v>
      </c>
      <c r="Q21" s="169" t="e">
        <f ca="1">COUNTIFS(Table2[Level of Review Required],"&lt;&gt;*further*",Table2[Level of Review Required],"&lt;&gt;",Table2[Date Notified (Adjusted)],"&gt;="&amp;Q$26,Table2[Date Notified (Adjusted)],"&lt;"&amp;R$26,Table2[Date Review Accepted by Commissioner],"&lt;&gt;",Table2[Calculated Location],"*"&amp;$D21&amp;"*")/COUNTIFS(Table2[Level of Review Required],"&lt;&gt;*further*",Table2[Level of Review Required],"&lt;&gt;",Table2[Date Notified (Adjusted)],"&gt;="&amp;Q$26,Table2[Date Notified (Adjusted)],"&lt;"&amp;R$26,Table2[Calculated Location],"*"&amp;$D21&amp;"*")</f>
        <v>#DIV/0!</v>
      </c>
      <c r="R21" s="169" t="e">
        <f ca="1">COUNTIFS(Table2[Level of Review Required],"&lt;&gt;*further*",Table2[Level of Review Required],"&lt;&gt;",Table2[Date Notified (Adjusted)],"&gt;="&amp;R$26,Table2[Date Notified (Adjusted)],"&lt;"&amp;S$26,Table2[Date Review Accepted by Commissioner],"&lt;&gt;",Table2[Calculated Location],"*"&amp;$D21&amp;"*")/COUNTIFS(Table2[Level of Review Required],"&lt;&gt;*further*",Table2[Level of Review Required],"&lt;&gt;",Table2[Date Notified (Adjusted)],"&gt;="&amp;R$26,Table2[Date Notified (Adjusted)],"&lt;"&amp;S$26,Table2[Calculated Location],"*"&amp;$D21&amp;"*")</f>
        <v>#DIV/0!</v>
      </c>
      <c r="S21" s="169" t="e">
        <f ca="1">COUNTIFS(Table2[Level of Review Required],"&lt;&gt;*further*",Table2[Level of Review Required],"&lt;&gt;",Table2[Date Notified (Adjusted)],"&gt;="&amp;S$26,Table2[Date Notified (Adjusted)],"&lt;"&amp;T$26,Table2[Date Review Accepted by Commissioner],"&lt;&gt;",Table2[Calculated Location],"*"&amp;$D21&amp;"*")/COUNTIFS(Table2[Level of Review Required],"&lt;&gt;*further*",Table2[Level of Review Required],"&lt;&gt;",Table2[Date Notified (Adjusted)],"&gt;="&amp;S$26,Table2[Date Notified (Adjusted)],"&lt;"&amp;T$26,Table2[Calculated Location],"*"&amp;$D21&amp;"*")</f>
        <v>#DIV/0!</v>
      </c>
      <c r="T21" s="169" t="e">
        <f ca="1">COUNTIFS(Table2[Level of Review Required],"&lt;&gt;*further*",Table2[Level of Review Required],"&lt;&gt;",Table2[Date Notified (Adjusted)],"&gt;="&amp;T$26,Table2[Date Notified (Adjusted)],"&lt;"&amp;U$26,Table2[Date Review Accepted by Commissioner],"&lt;&gt;",Table2[Calculated Location],"*"&amp;$D21&amp;"*")/COUNTIFS(Table2[Level of Review Required],"&lt;&gt;*further*",Table2[Level of Review Required],"&lt;&gt;",Table2[Date Notified (Adjusted)],"&gt;="&amp;T$26,Table2[Date Notified (Adjusted)],"&lt;"&amp;U$26,Table2[Calculated Location],"*"&amp;$D21&amp;"*")</f>
        <v>#DIV/0!</v>
      </c>
      <c r="U21" s="166"/>
      <c r="V21" s="166"/>
      <c r="W21" s="230">
        <f ca="1">COUNTIFS(Table2[Level of Review Required],"&lt;&gt;*further*",Table2[Level of Review Required],"&lt;&gt;",Table2[Date Notified (Adjusted)],"&gt;="&amp;E$26,Table2[Date Notified (Adjusted)],"&lt;"&amp;U$26,Table2[Calculated Location],"*"&amp;$D21&amp;"*",Table2[Date Review Accepted by Commissioner],"&lt;&gt;")</f>
        <v>0</v>
      </c>
      <c r="X21" s="231" t="e">
        <f t="shared" ca="1" si="3"/>
        <v>#DIV/0!</v>
      </c>
      <c r="Y21" s="238">
        <f ca="1">COUNTIFS(Table2[Level of Review Required],"&lt;&gt;*further*",Table2[Level of Review Required],"&lt;&gt;",Table2[Date Notified (Adjusted)],"&gt;="&amp;E$26,Table2[Date Notified (Adjusted)],"&lt;"&amp;U$26,Table2[Calculated Location],"*"&amp;$D21&amp;"*")</f>
        <v>0</v>
      </c>
    </row>
    <row r="22" spans="2:29"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9"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5" spans="2:29" ht="44.25" customHeight="1" thickBot="1" x14ac:dyDescent="0.35">
      <c r="E25" s="396" t="s">
        <v>498</v>
      </c>
      <c r="F25" s="396"/>
      <c r="G25" s="396"/>
      <c r="H25" s="396"/>
      <c r="I25" s="396"/>
      <c r="J25" s="396"/>
      <c r="K25" s="396"/>
      <c r="L25" s="396"/>
      <c r="M25" s="396"/>
      <c r="N25" s="396"/>
      <c r="O25" s="396"/>
      <c r="P25" s="396"/>
      <c r="Q25" s="396"/>
      <c r="R25" s="396"/>
      <c r="S25" s="396"/>
      <c r="T25" s="396"/>
      <c r="U25" s="396"/>
      <c r="V25" s="396"/>
      <c r="W25" s="396"/>
      <c r="X25" s="396"/>
    </row>
    <row r="26" spans="2:29" ht="47.25" customHeight="1" thickBot="1" x14ac:dyDescent="0.3">
      <c r="B26" s="239"/>
      <c r="C26" s="240"/>
      <c r="D26" s="241"/>
      <c r="E26" s="242">
        <f ca="1">start125</f>
        <v>44470</v>
      </c>
      <c r="F26" s="242">
        <f ca="1">DATE(YEAR(E26),MONTH(E26)+1,1)</f>
        <v>44501</v>
      </c>
      <c r="G26" s="242">
        <f t="shared" ref="G26:U26" ca="1" si="4">DATE(YEAR(F26),MONTH(F26)+1,1)</f>
        <v>44531</v>
      </c>
      <c r="H26" s="242">
        <f t="shared" ca="1" si="4"/>
        <v>44562</v>
      </c>
      <c r="I26" s="242">
        <f t="shared" ca="1" si="4"/>
        <v>44593</v>
      </c>
      <c r="J26" s="242">
        <f t="shared" ca="1" si="4"/>
        <v>44621</v>
      </c>
      <c r="K26" s="242">
        <f t="shared" ca="1" si="4"/>
        <v>44652</v>
      </c>
      <c r="L26" s="242">
        <f t="shared" ca="1" si="4"/>
        <v>44682</v>
      </c>
      <c r="M26" s="242">
        <f t="shared" ca="1" si="4"/>
        <v>44713</v>
      </c>
      <c r="N26" s="242">
        <f t="shared" ca="1" si="4"/>
        <v>44743</v>
      </c>
      <c r="O26" s="242">
        <f t="shared" ca="1" si="4"/>
        <v>44774</v>
      </c>
      <c r="P26" s="242">
        <f t="shared" ca="1" si="4"/>
        <v>44805</v>
      </c>
      <c r="Q26" s="243">
        <f t="shared" ca="1" si="4"/>
        <v>44835</v>
      </c>
      <c r="R26" s="243">
        <f t="shared" ca="1" si="4"/>
        <v>44866</v>
      </c>
      <c r="S26" s="243">
        <f t="shared" ca="1" si="4"/>
        <v>44896</v>
      </c>
      <c r="T26" s="243">
        <f t="shared" ca="1" si="4"/>
        <v>44927</v>
      </c>
      <c r="U26" s="243">
        <f t="shared" ca="1" si="4"/>
        <v>44958</v>
      </c>
      <c r="V26" s="244"/>
      <c r="W26" s="234" t="s">
        <v>436</v>
      </c>
      <c r="X26" s="235" t="s">
        <v>316</v>
      </c>
      <c r="Y26" s="209" t="str">
        <f ca="1">CONCATENATE(TEXT(E26,"mmmyy"),"-",TEXT(T26,"mmmyy")," LR ",AC26)</f>
        <v>Oct21-Jan23 LR comprehensive</v>
      </c>
      <c r="AB26" s="101" t="s">
        <v>325</v>
      </c>
      <c r="AC26" s="102" t="s">
        <v>337</v>
      </c>
    </row>
    <row r="27" spans="2:29" x14ac:dyDescent="0.25">
      <c r="B27" s="220" t="s">
        <v>256</v>
      </c>
      <c r="C27" s="157"/>
      <c r="D27" s="158" t="s">
        <v>121</v>
      </c>
      <c r="E27" s="159" t="e">
        <f ca="1">COUNTIFS(Table2[Level of Review Required],"*"&amp;$AC$27&amp;"*",Table2[Date Notified (Adjusted)],"&gt;="&amp;E$26,Table2[Date Notified (Adjusted)],"&lt;"&amp;F$26,Table2[Date Review Accepted by Commissioner],"&lt;&gt;",Table2[Calculated Location],"*"&amp;$D27&amp;"*")/COUNTIFS(Table2[Level of Review Required],"*"&amp;$AC$27&amp;"*",Table2[Date Notified (Adjusted)],"&gt;="&amp;E$26,Table2[Date Notified (Adjusted)],"&lt;"&amp;F$26,Table2[Calculated Location],"*"&amp;$D27&amp;"*")</f>
        <v>#DIV/0!</v>
      </c>
      <c r="F27" s="160" t="e">
        <f ca="1">COUNTIFS(Table2[Level of Review Required],"*"&amp;$AC$27&amp;"*",Table2[Date Notified (Adjusted)],"&gt;="&amp;F$26,Table2[Date Notified (Adjusted)],"&lt;"&amp;G$26,Table2[Date Review Accepted by Commissioner],"&lt;&gt;",Table2[Calculated Location],"*"&amp;$D27&amp;"*")/COUNTIFS(Table2[Level of Review Required],"*"&amp;$AC$27&amp;"*",Table2[Date Notified (Adjusted)],"&gt;="&amp;F$26,Table2[Date Notified (Adjusted)],"&lt;"&amp;G$26,Table2[Calculated Location],"*"&amp;$D27&amp;"*")</f>
        <v>#DIV/0!</v>
      </c>
      <c r="G27" s="160" t="e">
        <f ca="1">COUNTIFS(Table2[Level of Review Required],"*"&amp;$AC$27&amp;"*",Table2[Date Notified (Adjusted)],"&gt;="&amp;G$26,Table2[Date Notified (Adjusted)],"&lt;"&amp;H$26,Table2[Date Review Accepted by Commissioner],"&lt;&gt;",Table2[Calculated Location],"*"&amp;$D27&amp;"*")/COUNTIFS(Table2[Level of Review Required],"*"&amp;$AC$27&amp;"*",Table2[Date Notified (Adjusted)],"&gt;="&amp;G$26,Table2[Date Notified (Adjusted)],"&lt;"&amp;H$26,Table2[Calculated Location],"*"&amp;$D27&amp;"*")</f>
        <v>#DIV/0!</v>
      </c>
      <c r="H27" s="160" t="e">
        <f ca="1">COUNTIFS(Table2[Level of Review Required],"*"&amp;$AC$27&amp;"*",Table2[Date Notified (Adjusted)],"&gt;="&amp;H$26,Table2[Date Notified (Adjusted)],"&lt;"&amp;I$26,Table2[Date Review Accepted by Commissioner],"&lt;&gt;",Table2[Calculated Location],"*"&amp;$D27&amp;"*")/COUNTIFS(Table2[Level of Review Required],"*"&amp;$AC$27&amp;"*",Table2[Date Notified (Adjusted)],"&gt;="&amp;H$26,Table2[Date Notified (Adjusted)],"&lt;"&amp;I$26,Table2[Calculated Location],"*"&amp;$D27&amp;"*")</f>
        <v>#DIV/0!</v>
      </c>
      <c r="I27" s="160" t="e">
        <f ca="1">COUNTIFS(Table2[Level of Review Required],"*"&amp;$AC$27&amp;"*",Table2[Date Notified (Adjusted)],"&gt;="&amp;I$26,Table2[Date Notified (Adjusted)],"&lt;"&amp;J$26,Table2[Date Review Accepted by Commissioner],"&lt;&gt;",Table2[Calculated Location],"*"&amp;$D27&amp;"*")/COUNTIFS(Table2[Level of Review Required],"*"&amp;$AC$27&amp;"*",Table2[Date Notified (Adjusted)],"&gt;="&amp;I$26,Table2[Date Notified (Adjusted)],"&lt;"&amp;J$26,Table2[Calculated Location],"*"&amp;$D27&amp;"*")</f>
        <v>#DIV/0!</v>
      </c>
      <c r="J27" s="160" t="e">
        <f ca="1">COUNTIFS(Table2[Level of Review Required],"*"&amp;$AC$27&amp;"*",Table2[Date Notified (Adjusted)],"&gt;="&amp;J$26,Table2[Date Notified (Adjusted)],"&lt;"&amp;K$26,Table2[Date Review Accepted by Commissioner],"&lt;&gt;",Table2[Calculated Location],"*"&amp;$D27&amp;"*")/COUNTIFS(Table2[Level of Review Required],"*"&amp;$AC$27&amp;"*",Table2[Date Notified (Adjusted)],"&gt;="&amp;J$26,Table2[Date Notified (Adjusted)],"&lt;"&amp;K$26,Table2[Calculated Location],"*"&amp;$D27&amp;"*")</f>
        <v>#DIV/0!</v>
      </c>
      <c r="K27" s="160" t="e">
        <f ca="1">COUNTIFS(Table2[Level of Review Required],"*"&amp;$AC$27&amp;"*",Table2[Date Notified (Adjusted)],"&gt;="&amp;K$26,Table2[Date Notified (Adjusted)],"&lt;"&amp;L$26,Table2[Date Review Accepted by Commissioner],"&lt;&gt;",Table2[Calculated Location],"*"&amp;$D27&amp;"*")/COUNTIFS(Table2[Level of Review Required],"*"&amp;$AC$27&amp;"*",Table2[Date Notified (Adjusted)],"&gt;="&amp;K$26,Table2[Date Notified (Adjusted)],"&lt;"&amp;L$26,Table2[Calculated Location],"*"&amp;$D27&amp;"*")</f>
        <v>#DIV/0!</v>
      </c>
      <c r="L27" s="160" t="e">
        <f ca="1">COUNTIFS(Table2[Level of Review Required],"*"&amp;$AC$27&amp;"*",Table2[Date Notified (Adjusted)],"&gt;="&amp;L$26,Table2[Date Notified (Adjusted)],"&lt;"&amp;M$26,Table2[Date Review Accepted by Commissioner],"&lt;&gt;",Table2[Calculated Location],"*"&amp;$D27&amp;"*")/COUNTIFS(Table2[Level of Review Required],"*"&amp;$AC$27&amp;"*",Table2[Date Notified (Adjusted)],"&gt;="&amp;L$26,Table2[Date Notified (Adjusted)],"&lt;"&amp;M$26,Table2[Calculated Location],"*"&amp;$D27&amp;"*")</f>
        <v>#DIV/0!</v>
      </c>
      <c r="M27" s="160" t="e">
        <f ca="1">COUNTIFS(Table2[Level of Review Required],"*"&amp;$AC$27&amp;"*",Table2[Date Notified (Adjusted)],"&gt;="&amp;M$26,Table2[Date Notified (Adjusted)],"&lt;"&amp;N$26,Table2[Date Review Accepted by Commissioner],"&lt;&gt;",Table2[Calculated Location],"*"&amp;$D27&amp;"*")/COUNTIFS(Table2[Level of Review Required],"*"&amp;$AC$27&amp;"*",Table2[Date Notified (Adjusted)],"&gt;="&amp;M$26,Table2[Date Notified (Adjusted)],"&lt;"&amp;N$26,Table2[Calculated Location],"*"&amp;$D27&amp;"*")</f>
        <v>#DIV/0!</v>
      </c>
      <c r="N27" s="160" t="e">
        <f ca="1">COUNTIFS(Table2[Level of Review Required],"*"&amp;$AC$27&amp;"*",Table2[Date Notified (Adjusted)],"&gt;="&amp;N$26,Table2[Date Notified (Adjusted)],"&lt;"&amp;O$26,Table2[Date Review Accepted by Commissioner],"&lt;&gt;",Table2[Calculated Location],"*"&amp;$D27&amp;"*")/COUNTIFS(Table2[Level of Review Required],"*"&amp;$AC$27&amp;"*",Table2[Date Notified (Adjusted)],"&gt;="&amp;N$26,Table2[Date Notified (Adjusted)],"&lt;"&amp;O$26,Table2[Calculated Location],"*"&amp;$D27&amp;"*")</f>
        <v>#DIV/0!</v>
      </c>
      <c r="O27" s="160" t="e">
        <f ca="1">COUNTIFS(Table2[Level of Review Required],"*"&amp;$AC$27&amp;"*",Table2[Date Notified (Adjusted)],"&gt;="&amp;O$26,Table2[Date Notified (Adjusted)],"&lt;"&amp;P$26,Table2[Date Review Accepted by Commissioner],"&lt;&gt;",Table2[Calculated Location],"*"&amp;$D27&amp;"*")/COUNTIFS(Table2[Level of Review Required],"*"&amp;$AC$27&amp;"*",Table2[Date Notified (Adjusted)],"&gt;="&amp;O$26,Table2[Date Notified (Adjusted)],"&lt;"&amp;P$26,Table2[Calculated Location],"*"&amp;$D27&amp;"*")</f>
        <v>#DIV/0!</v>
      </c>
      <c r="P27" s="160" t="e">
        <f ca="1">COUNTIFS(Table2[Level of Review Required],"*"&amp;$AC$27&amp;"*",Table2[Date Notified (Adjusted)],"&gt;="&amp;P$26,Table2[Date Notified (Adjusted)],"&lt;"&amp;Q$26,Table2[Date Review Accepted by Commissioner],"&lt;&gt;",Table2[Calculated Location],"*"&amp;$D27&amp;"*")/COUNTIFS(Table2[Level of Review Required],"*"&amp;$AC$27&amp;"*",Table2[Date Notified (Adjusted)],"&gt;="&amp;P$26,Table2[Date Notified (Adjusted)],"&lt;"&amp;Q$26,Table2[Calculated Location],"*"&amp;$D27&amp;"*")</f>
        <v>#DIV/0!</v>
      </c>
      <c r="Q27" s="160" t="e">
        <f ca="1">COUNTIFS(Table2[Level of Review Required],"*"&amp;$AC$27&amp;"*",Table2[Date Notified (Adjusted)],"&gt;="&amp;Q$26,Table2[Date Notified (Adjusted)],"&lt;"&amp;R$26,Table2[Date Review Accepted by Commissioner],"&lt;&gt;",Table2[Calculated Location],"*"&amp;$D27&amp;"*")/COUNTIFS(Table2[Level of Review Required],"*"&amp;$AC$27&amp;"*",Table2[Date Notified (Adjusted)],"&gt;="&amp;Q$26,Table2[Date Notified (Adjusted)],"&lt;"&amp;R$26,Table2[Calculated Location],"*"&amp;$D27&amp;"*")</f>
        <v>#DIV/0!</v>
      </c>
      <c r="R27" s="160" t="e">
        <f ca="1">COUNTIFS(Table2[Level of Review Required],"*"&amp;$AC$27&amp;"*",Table2[Date Notified (Adjusted)],"&gt;="&amp;R$26,Table2[Date Notified (Adjusted)],"&lt;"&amp;S$26,Table2[Date Review Accepted by Commissioner],"&lt;&gt;",Table2[Calculated Location],"*"&amp;$D27&amp;"*")/COUNTIFS(Table2[Level of Review Required],"*"&amp;$AC$27&amp;"*",Table2[Date Notified (Adjusted)],"&gt;="&amp;R$26,Table2[Date Notified (Adjusted)],"&lt;"&amp;S$26,Table2[Calculated Location],"*"&amp;$D27&amp;"*")</f>
        <v>#DIV/0!</v>
      </c>
      <c r="S27" s="160" t="e">
        <f ca="1">COUNTIFS(Table2[Level of Review Required],"*"&amp;$AC$27&amp;"*",Table2[Date Notified (Adjusted)],"&gt;="&amp;S$26,Table2[Date Notified (Adjusted)],"&lt;"&amp;T$26,Table2[Date Review Accepted by Commissioner],"&lt;&gt;",Table2[Calculated Location],"*"&amp;$D27&amp;"*")/COUNTIFS(Table2[Level of Review Required],"*"&amp;$AC$27&amp;"*",Table2[Date Notified (Adjusted)],"&gt;="&amp;S$26,Table2[Date Notified (Adjusted)],"&lt;"&amp;T$26,Table2[Calculated Location],"*"&amp;$D27&amp;"*")</f>
        <v>#DIV/0!</v>
      </c>
      <c r="T27" s="160" t="e">
        <f ca="1">COUNTIFS(Table2[Level of Review Required],"*"&amp;$AC$27&amp;"*",Table2[Date Notified (Adjusted)],"&gt;="&amp;T$26,Table2[Date Notified (Adjusted)],"&lt;"&amp;U$26,Table2[Date Review Accepted by Commissioner],"&lt;&gt;",Table2[Calculated Location],"*"&amp;$D27&amp;"*")/COUNTIFS(Table2[Level of Review Required],"*"&amp;$AC$27&amp;"*",Table2[Date Notified (Adjusted)],"&gt;="&amp;T$26,Table2[Date Notified (Adjusted)],"&lt;"&amp;U$26,Table2[Calculated Location],"*"&amp;$D27&amp;"*")</f>
        <v>#DIV/0!</v>
      </c>
      <c r="U27" s="157"/>
      <c r="V27" s="157"/>
      <c r="W27" s="226">
        <f ca="1">COUNTIFS(Table2[Level of Review Required],"*"&amp;$AC$27&amp;"*",Table2[Date Notified (Adjusted)],"&gt;="&amp;E$26,Table2[Date Notified (Adjusted)],"&lt;"&amp;U$26,Table2[Calculated Location],"*"&amp;$D27&amp;"*",Table2[Date Review Accepted by Commissioner],"&lt;&gt;")</f>
        <v>0</v>
      </c>
      <c r="X27" s="227" t="e">
        <f ca="1">W27/Y27</f>
        <v>#DIV/0!</v>
      </c>
      <c r="Y27" s="236">
        <f ca="1">COUNTIFS(Table2[Level of Review Required],"*"&amp;$AC$27&amp;"*",Table2[Date Notified (Adjusted)],"&gt;="&amp;E$26,Table2[Date Notified (Adjusted)],"&lt;"&amp;U$26,Table2[Calculated Location],"*"&amp;$D27&amp;"*")</f>
        <v>0</v>
      </c>
      <c r="AB27" s="151" t="s">
        <v>420</v>
      </c>
      <c r="AC27" s="120" t="str">
        <f>IF(AC26="NFR","*further*",AC26)</f>
        <v>comprehensive</v>
      </c>
    </row>
    <row r="28" spans="2:29" x14ac:dyDescent="0.25">
      <c r="B28" s="222" t="s">
        <v>234</v>
      </c>
      <c r="C28" s="161"/>
      <c r="D28" s="162" t="s">
        <v>118</v>
      </c>
      <c r="E28" s="163" t="e">
        <f ca="1">COUNTIFS(Table2[Level of Review Required],"*"&amp;$AC$27&amp;"*",Table2[Date Notified (Adjusted)],"&gt;="&amp;E$26,Table2[Date Notified (Adjusted)],"&lt;"&amp;F$26,Table2[Date Review Accepted by Commissioner],"&lt;&gt;",Table2[Calculated Location],"*"&amp;$D28&amp;"*")/COUNTIFS(Table2[Level of Review Required],"*"&amp;$AC$27&amp;"*",Table2[Date Notified (Adjusted)],"&gt;="&amp;E$26,Table2[Date Notified (Adjusted)],"&lt;"&amp;F$26,Table2[Calculated Location],"*"&amp;$D28&amp;"*")</f>
        <v>#DIV/0!</v>
      </c>
      <c r="F28" s="164" t="e">
        <f ca="1">COUNTIFS(Table2[Level of Review Required],"*"&amp;$AC$27&amp;"*",Table2[Date Notified (Adjusted)],"&gt;="&amp;F$26,Table2[Date Notified (Adjusted)],"&lt;"&amp;G$26,Table2[Date Review Accepted by Commissioner],"&lt;&gt;",Table2[Calculated Location],"*"&amp;$D28&amp;"*")/COUNTIFS(Table2[Level of Review Required],"*"&amp;$AC$27&amp;"*",Table2[Date Notified (Adjusted)],"&gt;="&amp;F$26,Table2[Date Notified (Adjusted)],"&lt;"&amp;G$26,Table2[Calculated Location],"*"&amp;$D28&amp;"*")</f>
        <v>#DIV/0!</v>
      </c>
      <c r="G28" s="164" t="e">
        <f ca="1">COUNTIFS(Table2[Level of Review Required],"*"&amp;$AC$27&amp;"*",Table2[Date Notified (Adjusted)],"&gt;="&amp;G$26,Table2[Date Notified (Adjusted)],"&lt;"&amp;H$26,Table2[Date Review Accepted by Commissioner],"&lt;&gt;",Table2[Calculated Location],"*"&amp;$D28&amp;"*")/COUNTIFS(Table2[Level of Review Required],"*"&amp;$AC$27&amp;"*",Table2[Date Notified (Adjusted)],"&gt;="&amp;G$26,Table2[Date Notified (Adjusted)],"&lt;"&amp;H$26,Table2[Calculated Location],"*"&amp;$D28&amp;"*")</f>
        <v>#DIV/0!</v>
      </c>
      <c r="H28" s="164" t="e">
        <f ca="1">COUNTIFS(Table2[Level of Review Required],"*"&amp;$AC$27&amp;"*",Table2[Date Notified (Adjusted)],"&gt;="&amp;H$26,Table2[Date Notified (Adjusted)],"&lt;"&amp;I$26,Table2[Date Review Accepted by Commissioner],"&lt;&gt;",Table2[Calculated Location],"*"&amp;$D28&amp;"*")/COUNTIFS(Table2[Level of Review Required],"*"&amp;$AC$27&amp;"*",Table2[Date Notified (Adjusted)],"&gt;="&amp;H$26,Table2[Date Notified (Adjusted)],"&lt;"&amp;I$26,Table2[Calculated Location],"*"&amp;$D28&amp;"*")</f>
        <v>#DIV/0!</v>
      </c>
      <c r="I28" s="164" t="e">
        <f ca="1">COUNTIFS(Table2[Level of Review Required],"*"&amp;$AC$27&amp;"*",Table2[Date Notified (Adjusted)],"&gt;="&amp;I$26,Table2[Date Notified (Adjusted)],"&lt;"&amp;J$26,Table2[Date Review Accepted by Commissioner],"&lt;&gt;",Table2[Calculated Location],"*"&amp;$D28&amp;"*")/COUNTIFS(Table2[Level of Review Required],"*"&amp;$AC$27&amp;"*",Table2[Date Notified (Adjusted)],"&gt;="&amp;I$26,Table2[Date Notified (Adjusted)],"&lt;"&amp;J$26,Table2[Calculated Location],"*"&amp;$D28&amp;"*")</f>
        <v>#DIV/0!</v>
      </c>
      <c r="J28" s="164" t="e">
        <f ca="1">COUNTIFS(Table2[Level of Review Required],"*"&amp;$AC$27&amp;"*",Table2[Date Notified (Adjusted)],"&gt;="&amp;J$26,Table2[Date Notified (Adjusted)],"&lt;"&amp;K$26,Table2[Date Review Accepted by Commissioner],"&lt;&gt;",Table2[Calculated Location],"*"&amp;$D28&amp;"*")/COUNTIFS(Table2[Level of Review Required],"*"&amp;$AC$27&amp;"*",Table2[Date Notified (Adjusted)],"&gt;="&amp;J$26,Table2[Date Notified (Adjusted)],"&lt;"&amp;K$26,Table2[Calculated Location],"*"&amp;$D28&amp;"*")</f>
        <v>#DIV/0!</v>
      </c>
      <c r="K28" s="164" t="e">
        <f ca="1">COUNTIFS(Table2[Level of Review Required],"*"&amp;$AC$27&amp;"*",Table2[Date Notified (Adjusted)],"&gt;="&amp;K$26,Table2[Date Notified (Adjusted)],"&lt;"&amp;L$26,Table2[Date Review Accepted by Commissioner],"&lt;&gt;",Table2[Calculated Location],"*"&amp;$D28&amp;"*")/COUNTIFS(Table2[Level of Review Required],"*"&amp;$AC$27&amp;"*",Table2[Date Notified (Adjusted)],"&gt;="&amp;K$26,Table2[Date Notified (Adjusted)],"&lt;"&amp;L$26,Table2[Calculated Location],"*"&amp;$D28&amp;"*")</f>
        <v>#DIV/0!</v>
      </c>
      <c r="L28" s="164" t="e">
        <f ca="1">COUNTIFS(Table2[Level of Review Required],"*"&amp;$AC$27&amp;"*",Table2[Date Notified (Adjusted)],"&gt;="&amp;L$26,Table2[Date Notified (Adjusted)],"&lt;"&amp;M$26,Table2[Date Review Accepted by Commissioner],"&lt;&gt;",Table2[Calculated Location],"*"&amp;$D28&amp;"*")/COUNTIFS(Table2[Level of Review Required],"*"&amp;$AC$27&amp;"*",Table2[Date Notified (Adjusted)],"&gt;="&amp;L$26,Table2[Date Notified (Adjusted)],"&lt;"&amp;M$26,Table2[Calculated Location],"*"&amp;$D28&amp;"*")</f>
        <v>#DIV/0!</v>
      </c>
      <c r="M28" s="164" t="e">
        <f ca="1">COUNTIFS(Table2[Level of Review Required],"*"&amp;$AC$27&amp;"*",Table2[Date Notified (Adjusted)],"&gt;="&amp;M$26,Table2[Date Notified (Adjusted)],"&lt;"&amp;N$26,Table2[Date Review Accepted by Commissioner],"&lt;&gt;",Table2[Calculated Location],"*"&amp;$D28&amp;"*")/COUNTIFS(Table2[Level of Review Required],"*"&amp;$AC$27&amp;"*",Table2[Date Notified (Adjusted)],"&gt;="&amp;M$26,Table2[Date Notified (Adjusted)],"&lt;"&amp;N$26,Table2[Calculated Location],"*"&amp;$D28&amp;"*")</f>
        <v>#DIV/0!</v>
      </c>
      <c r="N28" s="164" t="e">
        <f ca="1">COUNTIFS(Table2[Level of Review Required],"*"&amp;$AC$27&amp;"*",Table2[Date Notified (Adjusted)],"&gt;="&amp;N$26,Table2[Date Notified (Adjusted)],"&lt;"&amp;O$26,Table2[Date Review Accepted by Commissioner],"&lt;&gt;",Table2[Calculated Location],"*"&amp;$D28&amp;"*")/COUNTIFS(Table2[Level of Review Required],"*"&amp;$AC$27&amp;"*",Table2[Date Notified (Adjusted)],"&gt;="&amp;N$26,Table2[Date Notified (Adjusted)],"&lt;"&amp;O$26,Table2[Calculated Location],"*"&amp;$D28&amp;"*")</f>
        <v>#DIV/0!</v>
      </c>
      <c r="O28" s="164" t="e">
        <f ca="1">COUNTIFS(Table2[Level of Review Required],"*"&amp;$AC$27&amp;"*",Table2[Date Notified (Adjusted)],"&gt;="&amp;O$26,Table2[Date Notified (Adjusted)],"&lt;"&amp;P$26,Table2[Date Review Accepted by Commissioner],"&lt;&gt;",Table2[Calculated Location],"*"&amp;$D28&amp;"*")/COUNTIFS(Table2[Level of Review Required],"*"&amp;$AC$27&amp;"*",Table2[Date Notified (Adjusted)],"&gt;="&amp;O$26,Table2[Date Notified (Adjusted)],"&lt;"&amp;P$26,Table2[Calculated Location],"*"&amp;$D28&amp;"*")</f>
        <v>#DIV/0!</v>
      </c>
      <c r="P28" s="164" t="e">
        <f ca="1">COUNTIFS(Table2[Level of Review Required],"*"&amp;$AC$27&amp;"*",Table2[Date Notified (Adjusted)],"&gt;="&amp;P$26,Table2[Date Notified (Adjusted)],"&lt;"&amp;Q$26,Table2[Date Review Accepted by Commissioner],"&lt;&gt;",Table2[Calculated Location],"*"&amp;$D28&amp;"*")/COUNTIFS(Table2[Level of Review Required],"*"&amp;$AC$27&amp;"*",Table2[Date Notified (Adjusted)],"&gt;="&amp;P$26,Table2[Date Notified (Adjusted)],"&lt;"&amp;Q$26,Table2[Calculated Location],"*"&amp;$D28&amp;"*")</f>
        <v>#DIV/0!</v>
      </c>
      <c r="Q28" s="164" t="e">
        <f ca="1">COUNTIFS(Table2[Level of Review Required],"*"&amp;$AC$27&amp;"*",Table2[Date Notified (Adjusted)],"&gt;="&amp;Q$26,Table2[Date Notified (Adjusted)],"&lt;"&amp;R$26,Table2[Date Review Accepted by Commissioner],"&lt;&gt;",Table2[Calculated Location],"*"&amp;$D28&amp;"*")/COUNTIFS(Table2[Level of Review Required],"*"&amp;$AC$27&amp;"*",Table2[Date Notified (Adjusted)],"&gt;="&amp;Q$26,Table2[Date Notified (Adjusted)],"&lt;"&amp;R$26,Table2[Calculated Location],"*"&amp;$D28&amp;"*")</f>
        <v>#DIV/0!</v>
      </c>
      <c r="R28" s="164" t="e">
        <f ca="1">COUNTIFS(Table2[Level of Review Required],"*"&amp;$AC$27&amp;"*",Table2[Date Notified (Adjusted)],"&gt;="&amp;R$26,Table2[Date Notified (Adjusted)],"&lt;"&amp;S$26,Table2[Date Review Accepted by Commissioner],"&lt;&gt;",Table2[Calculated Location],"*"&amp;$D28&amp;"*")/COUNTIFS(Table2[Level of Review Required],"*"&amp;$AC$27&amp;"*",Table2[Date Notified (Adjusted)],"&gt;="&amp;R$26,Table2[Date Notified (Adjusted)],"&lt;"&amp;S$26,Table2[Calculated Location],"*"&amp;$D28&amp;"*")</f>
        <v>#DIV/0!</v>
      </c>
      <c r="S28" s="164" t="e">
        <f ca="1">COUNTIFS(Table2[Level of Review Required],"*"&amp;$AC$27&amp;"*",Table2[Date Notified (Adjusted)],"&gt;="&amp;S$26,Table2[Date Notified (Adjusted)],"&lt;"&amp;T$26,Table2[Date Review Accepted by Commissioner],"&lt;&gt;",Table2[Calculated Location],"*"&amp;$D28&amp;"*")/COUNTIFS(Table2[Level of Review Required],"*"&amp;$AC$27&amp;"*",Table2[Date Notified (Adjusted)],"&gt;="&amp;S$26,Table2[Date Notified (Adjusted)],"&lt;"&amp;T$26,Table2[Calculated Location],"*"&amp;$D28&amp;"*")</f>
        <v>#DIV/0!</v>
      </c>
      <c r="T28" s="164" t="e">
        <f ca="1">COUNTIFS(Table2[Level of Review Required],"*"&amp;$AC$27&amp;"*",Table2[Date Notified (Adjusted)],"&gt;="&amp;T$26,Table2[Date Notified (Adjusted)],"&lt;"&amp;U$26,Table2[Date Review Accepted by Commissioner],"&lt;&gt;",Table2[Calculated Location],"*"&amp;$D28&amp;"*")/COUNTIFS(Table2[Level of Review Required],"*"&amp;$AC$27&amp;"*",Table2[Date Notified (Adjusted)],"&gt;="&amp;T$26,Table2[Date Notified (Adjusted)],"&lt;"&amp;U$26,Table2[Calculated Location],"*"&amp;$D28&amp;"*")</f>
        <v>#DIV/0!</v>
      </c>
      <c r="U28" s="161"/>
      <c r="V28" s="161"/>
      <c r="W28" s="228">
        <f ca="1">COUNTIFS(Table2[Level of Review Required],"*"&amp;$AC$27&amp;"*",Table2[Date Notified (Adjusted)],"&gt;="&amp;E$26,Table2[Date Notified (Adjusted)],"&lt;"&amp;U$26,Table2[Calculated Location],"*"&amp;$D28&amp;"*",Table2[Date Review Accepted by Commissioner],"&lt;&gt;")</f>
        <v>0</v>
      </c>
      <c r="X28" s="229" t="e">
        <f t="shared" ref="X28:X45" ca="1" si="5">W28/Y28</f>
        <v>#DIV/0!</v>
      </c>
      <c r="Y28" s="237">
        <f ca="1">COUNTIFS(Table2[Level of Review Required],"*"&amp;$AC$27&amp;"*",Table2[Date Notified (Adjusted)],"&gt;="&amp;E$26,Table2[Date Notified (Adjusted)],"&lt;"&amp;U$26,Table2[Calculated Location],"*"&amp;$D28&amp;"*")</f>
        <v>0</v>
      </c>
    </row>
    <row r="29" spans="2:29" x14ac:dyDescent="0.25">
      <c r="B29" s="222" t="s">
        <v>257</v>
      </c>
      <c r="C29" s="162"/>
      <c r="D29" s="162" t="s">
        <v>119</v>
      </c>
      <c r="E29" s="163" t="e">
        <f ca="1">COUNTIFS(Table2[Level of Review Required],"*"&amp;$AC$27&amp;"*",Table2[Date Notified (Adjusted)],"&gt;="&amp;E$26,Table2[Date Notified (Adjusted)],"&lt;"&amp;F$26,Table2[Date Review Accepted by Commissioner],"&lt;&gt;",Table2[Calculated Location],"*"&amp;$D29&amp;"*")/COUNTIFS(Table2[Level of Review Required],"*"&amp;$AC$27&amp;"*",Table2[Date Notified (Adjusted)],"&gt;="&amp;E$26,Table2[Date Notified (Adjusted)],"&lt;"&amp;F$26,Table2[Calculated Location],"*"&amp;$D29&amp;"*")</f>
        <v>#DIV/0!</v>
      </c>
      <c r="F29" s="164" t="e">
        <f ca="1">COUNTIFS(Table2[Level of Review Required],"*"&amp;$AC$27&amp;"*",Table2[Date Notified (Adjusted)],"&gt;="&amp;F$26,Table2[Date Notified (Adjusted)],"&lt;"&amp;G$26,Table2[Date Review Accepted by Commissioner],"&lt;&gt;",Table2[Calculated Location],"*"&amp;$D29&amp;"*")/COUNTIFS(Table2[Level of Review Required],"*"&amp;$AC$27&amp;"*",Table2[Date Notified (Adjusted)],"&gt;="&amp;F$26,Table2[Date Notified (Adjusted)],"&lt;"&amp;G$26,Table2[Calculated Location],"*"&amp;$D29&amp;"*")</f>
        <v>#DIV/0!</v>
      </c>
      <c r="G29" s="164" t="e">
        <f ca="1">COUNTIFS(Table2[Level of Review Required],"*"&amp;$AC$27&amp;"*",Table2[Date Notified (Adjusted)],"&gt;="&amp;G$26,Table2[Date Notified (Adjusted)],"&lt;"&amp;H$26,Table2[Date Review Accepted by Commissioner],"&lt;&gt;",Table2[Calculated Location],"*"&amp;$D29&amp;"*")/COUNTIFS(Table2[Level of Review Required],"*"&amp;$AC$27&amp;"*",Table2[Date Notified (Adjusted)],"&gt;="&amp;G$26,Table2[Date Notified (Adjusted)],"&lt;"&amp;H$26,Table2[Calculated Location],"*"&amp;$D29&amp;"*")</f>
        <v>#DIV/0!</v>
      </c>
      <c r="H29" s="164" t="e">
        <f ca="1">COUNTIFS(Table2[Level of Review Required],"*"&amp;$AC$27&amp;"*",Table2[Date Notified (Adjusted)],"&gt;="&amp;H$26,Table2[Date Notified (Adjusted)],"&lt;"&amp;I$26,Table2[Date Review Accepted by Commissioner],"&lt;&gt;",Table2[Calculated Location],"*"&amp;$D29&amp;"*")/COUNTIFS(Table2[Level of Review Required],"*"&amp;$AC$27&amp;"*",Table2[Date Notified (Adjusted)],"&gt;="&amp;H$26,Table2[Date Notified (Adjusted)],"&lt;"&amp;I$26,Table2[Calculated Location],"*"&amp;$D29&amp;"*")</f>
        <v>#DIV/0!</v>
      </c>
      <c r="I29" s="164" t="e">
        <f ca="1">COUNTIFS(Table2[Level of Review Required],"*"&amp;$AC$27&amp;"*",Table2[Date Notified (Adjusted)],"&gt;="&amp;I$26,Table2[Date Notified (Adjusted)],"&lt;"&amp;J$26,Table2[Date Review Accepted by Commissioner],"&lt;&gt;",Table2[Calculated Location],"*"&amp;$D29&amp;"*")/COUNTIFS(Table2[Level of Review Required],"*"&amp;$AC$27&amp;"*",Table2[Date Notified (Adjusted)],"&gt;="&amp;I$26,Table2[Date Notified (Adjusted)],"&lt;"&amp;J$26,Table2[Calculated Location],"*"&amp;$D29&amp;"*")</f>
        <v>#DIV/0!</v>
      </c>
      <c r="J29" s="164" t="e">
        <f ca="1">COUNTIFS(Table2[Level of Review Required],"*"&amp;$AC$27&amp;"*",Table2[Date Notified (Adjusted)],"&gt;="&amp;J$26,Table2[Date Notified (Adjusted)],"&lt;"&amp;K$26,Table2[Date Review Accepted by Commissioner],"&lt;&gt;",Table2[Calculated Location],"*"&amp;$D29&amp;"*")/COUNTIFS(Table2[Level of Review Required],"*"&amp;$AC$27&amp;"*",Table2[Date Notified (Adjusted)],"&gt;="&amp;J$26,Table2[Date Notified (Adjusted)],"&lt;"&amp;K$26,Table2[Calculated Location],"*"&amp;$D29&amp;"*")</f>
        <v>#DIV/0!</v>
      </c>
      <c r="K29" s="164" t="e">
        <f ca="1">COUNTIFS(Table2[Level of Review Required],"*"&amp;$AC$27&amp;"*",Table2[Date Notified (Adjusted)],"&gt;="&amp;K$26,Table2[Date Notified (Adjusted)],"&lt;"&amp;L$26,Table2[Date Review Accepted by Commissioner],"&lt;&gt;",Table2[Calculated Location],"*"&amp;$D29&amp;"*")/COUNTIFS(Table2[Level of Review Required],"*"&amp;$AC$27&amp;"*",Table2[Date Notified (Adjusted)],"&gt;="&amp;K$26,Table2[Date Notified (Adjusted)],"&lt;"&amp;L$26,Table2[Calculated Location],"*"&amp;$D29&amp;"*")</f>
        <v>#DIV/0!</v>
      </c>
      <c r="L29" s="164" t="e">
        <f ca="1">COUNTIFS(Table2[Level of Review Required],"*"&amp;$AC$27&amp;"*",Table2[Date Notified (Adjusted)],"&gt;="&amp;L$26,Table2[Date Notified (Adjusted)],"&lt;"&amp;M$26,Table2[Date Review Accepted by Commissioner],"&lt;&gt;",Table2[Calculated Location],"*"&amp;$D29&amp;"*")/COUNTIFS(Table2[Level of Review Required],"*"&amp;$AC$27&amp;"*",Table2[Date Notified (Adjusted)],"&gt;="&amp;L$26,Table2[Date Notified (Adjusted)],"&lt;"&amp;M$26,Table2[Calculated Location],"*"&amp;$D29&amp;"*")</f>
        <v>#DIV/0!</v>
      </c>
      <c r="M29" s="164" t="e">
        <f ca="1">COUNTIFS(Table2[Level of Review Required],"*"&amp;$AC$27&amp;"*",Table2[Date Notified (Adjusted)],"&gt;="&amp;M$26,Table2[Date Notified (Adjusted)],"&lt;"&amp;N$26,Table2[Date Review Accepted by Commissioner],"&lt;&gt;",Table2[Calculated Location],"*"&amp;$D29&amp;"*")/COUNTIFS(Table2[Level of Review Required],"*"&amp;$AC$27&amp;"*",Table2[Date Notified (Adjusted)],"&gt;="&amp;M$26,Table2[Date Notified (Adjusted)],"&lt;"&amp;N$26,Table2[Calculated Location],"*"&amp;$D29&amp;"*")</f>
        <v>#DIV/0!</v>
      </c>
      <c r="N29" s="164" t="e">
        <f ca="1">COUNTIFS(Table2[Level of Review Required],"*"&amp;$AC$27&amp;"*",Table2[Date Notified (Adjusted)],"&gt;="&amp;N$26,Table2[Date Notified (Adjusted)],"&lt;"&amp;O$26,Table2[Date Review Accepted by Commissioner],"&lt;&gt;",Table2[Calculated Location],"*"&amp;$D29&amp;"*")/COUNTIFS(Table2[Level of Review Required],"*"&amp;$AC$27&amp;"*",Table2[Date Notified (Adjusted)],"&gt;="&amp;N$26,Table2[Date Notified (Adjusted)],"&lt;"&amp;O$26,Table2[Calculated Location],"*"&amp;$D29&amp;"*")</f>
        <v>#DIV/0!</v>
      </c>
      <c r="O29" s="164" t="e">
        <f ca="1">COUNTIFS(Table2[Level of Review Required],"*"&amp;$AC$27&amp;"*",Table2[Date Notified (Adjusted)],"&gt;="&amp;O$26,Table2[Date Notified (Adjusted)],"&lt;"&amp;P$26,Table2[Date Review Accepted by Commissioner],"&lt;&gt;",Table2[Calculated Location],"*"&amp;$D29&amp;"*")/COUNTIFS(Table2[Level of Review Required],"*"&amp;$AC$27&amp;"*",Table2[Date Notified (Adjusted)],"&gt;="&amp;O$26,Table2[Date Notified (Adjusted)],"&lt;"&amp;P$26,Table2[Calculated Location],"*"&amp;$D29&amp;"*")</f>
        <v>#DIV/0!</v>
      </c>
      <c r="P29" s="164" t="e">
        <f ca="1">COUNTIFS(Table2[Level of Review Required],"*"&amp;$AC$27&amp;"*",Table2[Date Notified (Adjusted)],"&gt;="&amp;P$26,Table2[Date Notified (Adjusted)],"&lt;"&amp;Q$26,Table2[Date Review Accepted by Commissioner],"&lt;&gt;",Table2[Calculated Location],"*"&amp;$D29&amp;"*")/COUNTIFS(Table2[Level of Review Required],"*"&amp;$AC$27&amp;"*",Table2[Date Notified (Adjusted)],"&gt;="&amp;P$26,Table2[Date Notified (Adjusted)],"&lt;"&amp;Q$26,Table2[Calculated Location],"*"&amp;$D29&amp;"*")</f>
        <v>#DIV/0!</v>
      </c>
      <c r="Q29" s="164" t="e">
        <f ca="1">COUNTIFS(Table2[Level of Review Required],"*"&amp;$AC$27&amp;"*",Table2[Date Notified (Adjusted)],"&gt;="&amp;Q$26,Table2[Date Notified (Adjusted)],"&lt;"&amp;R$26,Table2[Date Review Accepted by Commissioner],"&lt;&gt;",Table2[Calculated Location],"*"&amp;$D29&amp;"*")/COUNTIFS(Table2[Level of Review Required],"*"&amp;$AC$27&amp;"*",Table2[Date Notified (Adjusted)],"&gt;="&amp;Q$26,Table2[Date Notified (Adjusted)],"&lt;"&amp;R$26,Table2[Calculated Location],"*"&amp;$D29&amp;"*")</f>
        <v>#DIV/0!</v>
      </c>
      <c r="R29" s="164" t="e">
        <f ca="1">COUNTIFS(Table2[Level of Review Required],"*"&amp;$AC$27&amp;"*",Table2[Date Notified (Adjusted)],"&gt;="&amp;R$26,Table2[Date Notified (Adjusted)],"&lt;"&amp;S$26,Table2[Date Review Accepted by Commissioner],"&lt;&gt;",Table2[Calculated Location],"*"&amp;$D29&amp;"*")/COUNTIFS(Table2[Level of Review Required],"*"&amp;$AC$27&amp;"*",Table2[Date Notified (Adjusted)],"&gt;="&amp;R$26,Table2[Date Notified (Adjusted)],"&lt;"&amp;S$26,Table2[Calculated Location],"*"&amp;$D29&amp;"*")</f>
        <v>#DIV/0!</v>
      </c>
      <c r="S29" s="164" t="e">
        <f ca="1">COUNTIFS(Table2[Level of Review Required],"*"&amp;$AC$27&amp;"*",Table2[Date Notified (Adjusted)],"&gt;="&amp;S$26,Table2[Date Notified (Adjusted)],"&lt;"&amp;T$26,Table2[Date Review Accepted by Commissioner],"&lt;&gt;",Table2[Calculated Location],"*"&amp;$D29&amp;"*")/COUNTIFS(Table2[Level of Review Required],"*"&amp;$AC$27&amp;"*",Table2[Date Notified (Adjusted)],"&gt;="&amp;S$26,Table2[Date Notified (Adjusted)],"&lt;"&amp;T$26,Table2[Calculated Location],"*"&amp;$D29&amp;"*")</f>
        <v>#DIV/0!</v>
      </c>
      <c r="T29" s="164" t="e">
        <f ca="1">COUNTIFS(Table2[Level of Review Required],"*"&amp;$AC$27&amp;"*",Table2[Date Notified (Adjusted)],"&gt;="&amp;T$26,Table2[Date Notified (Adjusted)],"&lt;"&amp;U$26,Table2[Date Review Accepted by Commissioner],"&lt;&gt;",Table2[Calculated Location],"*"&amp;$D29&amp;"*")/COUNTIFS(Table2[Level of Review Required],"*"&amp;$AC$27&amp;"*",Table2[Date Notified (Adjusted)],"&gt;="&amp;T$26,Table2[Date Notified (Adjusted)],"&lt;"&amp;U$26,Table2[Calculated Location],"*"&amp;$D29&amp;"*")</f>
        <v>#DIV/0!</v>
      </c>
      <c r="U29" s="161"/>
      <c r="V29" s="161"/>
      <c r="W29" s="228">
        <f ca="1">COUNTIFS(Table2[Level of Review Required],"*"&amp;$AC$27&amp;"*",Table2[Date Notified (Adjusted)],"&gt;="&amp;E$26,Table2[Date Notified (Adjusted)],"&lt;"&amp;U$26,Table2[Calculated Location],"*"&amp;$D29&amp;"*",Table2[Date Review Accepted by Commissioner],"&lt;&gt;")</f>
        <v>0</v>
      </c>
      <c r="X29" s="229" t="e">
        <f t="shared" ref="X29" ca="1" si="6">W29/Y29</f>
        <v>#DIV/0!</v>
      </c>
      <c r="Y29" s="237">
        <f ca="1">COUNTIFS(Table2[Level of Review Required],"*"&amp;$AC$27&amp;"*",Table2[Date Notified (Adjusted)],"&gt;="&amp;E$26,Table2[Date Notified (Adjusted)],"&lt;"&amp;U$26,Table2[Calculated Location],"*"&amp;$D29&amp;"*")</f>
        <v>0</v>
      </c>
    </row>
    <row r="30" spans="2:29" x14ac:dyDescent="0.25">
      <c r="B30" s="222" t="s">
        <v>258</v>
      </c>
      <c r="C30" s="161"/>
      <c r="D30" s="162" t="s">
        <v>120</v>
      </c>
      <c r="E30" s="163" t="e">
        <f ca="1">COUNTIFS(Table2[Level of Review Required],"*"&amp;$AC$27&amp;"*",Table2[Date Notified (Adjusted)],"&gt;="&amp;E$26,Table2[Date Notified (Adjusted)],"&lt;"&amp;F$26,Table2[Date Review Accepted by Commissioner],"&lt;&gt;",Table2[Calculated Location],"*"&amp;$D30&amp;"*")/COUNTIFS(Table2[Level of Review Required],"*"&amp;$AC$27&amp;"*",Table2[Date Notified (Adjusted)],"&gt;="&amp;E$26,Table2[Date Notified (Adjusted)],"&lt;"&amp;F$26,Table2[Calculated Location],"*"&amp;$D30&amp;"*")</f>
        <v>#DIV/0!</v>
      </c>
      <c r="F30" s="164" t="e">
        <f ca="1">COUNTIFS(Table2[Level of Review Required],"*"&amp;$AC$27&amp;"*",Table2[Date Notified (Adjusted)],"&gt;="&amp;F$26,Table2[Date Notified (Adjusted)],"&lt;"&amp;G$26,Table2[Date Review Accepted by Commissioner],"&lt;&gt;",Table2[Calculated Location],"*"&amp;$D30&amp;"*")/COUNTIFS(Table2[Level of Review Required],"*"&amp;$AC$27&amp;"*",Table2[Date Notified (Adjusted)],"&gt;="&amp;F$26,Table2[Date Notified (Adjusted)],"&lt;"&amp;G$26,Table2[Calculated Location],"*"&amp;$D30&amp;"*")</f>
        <v>#DIV/0!</v>
      </c>
      <c r="G30" s="164" t="e">
        <f ca="1">COUNTIFS(Table2[Level of Review Required],"*"&amp;$AC$27&amp;"*",Table2[Date Notified (Adjusted)],"&gt;="&amp;G$26,Table2[Date Notified (Adjusted)],"&lt;"&amp;H$26,Table2[Date Review Accepted by Commissioner],"&lt;&gt;",Table2[Calculated Location],"*"&amp;$D30&amp;"*")/COUNTIFS(Table2[Level of Review Required],"*"&amp;$AC$27&amp;"*",Table2[Date Notified (Adjusted)],"&gt;="&amp;G$26,Table2[Date Notified (Adjusted)],"&lt;"&amp;H$26,Table2[Calculated Location],"*"&amp;$D30&amp;"*")</f>
        <v>#DIV/0!</v>
      </c>
      <c r="H30" s="164" t="e">
        <f ca="1">COUNTIFS(Table2[Level of Review Required],"*"&amp;$AC$27&amp;"*",Table2[Date Notified (Adjusted)],"&gt;="&amp;H$26,Table2[Date Notified (Adjusted)],"&lt;"&amp;I$26,Table2[Date Review Accepted by Commissioner],"&lt;&gt;",Table2[Calculated Location],"*"&amp;$D30&amp;"*")/COUNTIFS(Table2[Level of Review Required],"*"&amp;$AC$27&amp;"*",Table2[Date Notified (Adjusted)],"&gt;="&amp;H$26,Table2[Date Notified (Adjusted)],"&lt;"&amp;I$26,Table2[Calculated Location],"*"&amp;$D30&amp;"*")</f>
        <v>#DIV/0!</v>
      </c>
      <c r="I30" s="164" t="e">
        <f ca="1">COUNTIFS(Table2[Level of Review Required],"*"&amp;$AC$27&amp;"*",Table2[Date Notified (Adjusted)],"&gt;="&amp;I$26,Table2[Date Notified (Adjusted)],"&lt;"&amp;J$26,Table2[Date Review Accepted by Commissioner],"&lt;&gt;",Table2[Calculated Location],"*"&amp;$D30&amp;"*")/COUNTIFS(Table2[Level of Review Required],"*"&amp;$AC$27&amp;"*",Table2[Date Notified (Adjusted)],"&gt;="&amp;I$26,Table2[Date Notified (Adjusted)],"&lt;"&amp;J$26,Table2[Calculated Location],"*"&amp;$D30&amp;"*")</f>
        <v>#DIV/0!</v>
      </c>
      <c r="J30" s="164" t="e">
        <f ca="1">COUNTIFS(Table2[Level of Review Required],"*"&amp;$AC$27&amp;"*",Table2[Date Notified (Adjusted)],"&gt;="&amp;J$26,Table2[Date Notified (Adjusted)],"&lt;"&amp;K$26,Table2[Date Review Accepted by Commissioner],"&lt;&gt;",Table2[Calculated Location],"*"&amp;$D30&amp;"*")/COUNTIFS(Table2[Level of Review Required],"*"&amp;$AC$27&amp;"*",Table2[Date Notified (Adjusted)],"&gt;="&amp;J$26,Table2[Date Notified (Adjusted)],"&lt;"&amp;K$26,Table2[Calculated Location],"*"&amp;$D30&amp;"*")</f>
        <v>#DIV/0!</v>
      </c>
      <c r="K30" s="164" t="e">
        <f ca="1">COUNTIFS(Table2[Level of Review Required],"*"&amp;$AC$27&amp;"*",Table2[Date Notified (Adjusted)],"&gt;="&amp;K$26,Table2[Date Notified (Adjusted)],"&lt;"&amp;L$26,Table2[Date Review Accepted by Commissioner],"&lt;&gt;",Table2[Calculated Location],"*"&amp;$D30&amp;"*")/COUNTIFS(Table2[Level of Review Required],"*"&amp;$AC$27&amp;"*",Table2[Date Notified (Adjusted)],"&gt;="&amp;K$26,Table2[Date Notified (Adjusted)],"&lt;"&amp;L$26,Table2[Calculated Location],"*"&amp;$D30&amp;"*")</f>
        <v>#DIV/0!</v>
      </c>
      <c r="L30" s="164" t="e">
        <f ca="1">COUNTIFS(Table2[Level of Review Required],"*"&amp;$AC$27&amp;"*",Table2[Date Notified (Adjusted)],"&gt;="&amp;L$26,Table2[Date Notified (Adjusted)],"&lt;"&amp;M$26,Table2[Date Review Accepted by Commissioner],"&lt;&gt;",Table2[Calculated Location],"*"&amp;$D30&amp;"*")/COUNTIFS(Table2[Level of Review Required],"*"&amp;$AC$27&amp;"*",Table2[Date Notified (Adjusted)],"&gt;="&amp;L$26,Table2[Date Notified (Adjusted)],"&lt;"&amp;M$26,Table2[Calculated Location],"*"&amp;$D30&amp;"*")</f>
        <v>#DIV/0!</v>
      </c>
      <c r="M30" s="164" t="e">
        <f ca="1">COUNTIFS(Table2[Level of Review Required],"*"&amp;$AC$27&amp;"*",Table2[Date Notified (Adjusted)],"&gt;="&amp;M$26,Table2[Date Notified (Adjusted)],"&lt;"&amp;N$26,Table2[Date Review Accepted by Commissioner],"&lt;&gt;",Table2[Calculated Location],"*"&amp;$D30&amp;"*")/COUNTIFS(Table2[Level of Review Required],"*"&amp;$AC$27&amp;"*",Table2[Date Notified (Adjusted)],"&gt;="&amp;M$26,Table2[Date Notified (Adjusted)],"&lt;"&amp;N$26,Table2[Calculated Location],"*"&amp;$D30&amp;"*")</f>
        <v>#DIV/0!</v>
      </c>
      <c r="N30" s="164" t="e">
        <f ca="1">COUNTIFS(Table2[Level of Review Required],"*"&amp;$AC$27&amp;"*",Table2[Date Notified (Adjusted)],"&gt;="&amp;N$26,Table2[Date Notified (Adjusted)],"&lt;"&amp;O$26,Table2[Date Review Accepted by Commissioner],"&lt;&gt;",Table2[Calculated Location],"*"&amp;$D30&amp;"*")/COUNTIFS(Table2[Level of Review Required],"*"&amp;$AC$27&amp;"*",Table2[Date Notified (Adjusted)],"&gt;="&amp;N$26,Table2[Date Notified (Adjusted)],"&lt;"&amp;O$26,Table2[Calculated Location],"*"&amp;$D30&amp;"*")</f>
        <v>#DIV/0!</v>
      </c>
      <c r="O30" s="164" t="e">
        <f ca="1">COUNTIFS(Table2[Level of Review Required],"*"&amp;$AC$27&amp;"*",Table2[Date Notified (Adjusted)],"&gt;="&amp;O$26,Table2[Date Notified (Adjusted)],"&lt;"&amp;P$26,Table2[Date Review Accepted by Commissioner],"&lt;&gt;",Table2[Calculated Location],"*"&amp;$D30&amp;"*")/COUNTIFS(Table2[Level of Review Required],"*"&amp;$AC$27&amp;"*",Table2[Date Notified (Adjusted)],"&gt;="&amp;O$26,Table2[Date Notified (Adjusted)],"&lt;"&amp;P$26,Table2[Calculated Location],"*"&amp;$D30&amp;"*")</f>
        <v>#DIV/0!</v>
      </c>
      <c r="P30" s="164" t="e">
        <f ca="1">COUNTIFS(Table2[Level of Review Required],"*"&amp;$AC$27&amp;"*",Table2[Date Notified (Adjusted)],"&gt;="&amp;P$26,Table2[Date Notified (Adjusted)],"&lt;"&amp;Q$26,Table2[Date Review Accepted by Commissioner],"&lt;&gt;",Table2[Calculated Location],"*"&amp;$D30&amp;"*")/COUNTIFS(Table2[Level of Review Required],"*"&amp;$AC$27&amp;"*",Table2[Date Notified (Adjusted)],"&gt;="&amp;P$26,Table2[Date Notified (Adjusted)],"&lt;"&amp;Q$26,Table2[Calculated Location],"*"&amp;$D30&amp;"*")</f>
        <v>#DIV/0!</v>
      </c>
      <c r="Q30" s="164" t="e">
        <f ca="1">COUNTIFS(Table2[Level of Review Required],"*"&amp;$AC$27&amp;"*",Table2[Date Notified (Adjusted)],"&gt;="&amp;Q$26,Table2[Date Notified (Adjusted)],"&lt;"&amp;R$26,Table2[Date Review Accepted by Commissioner],"&lt;&gt;",Table2[Calculated Location],"*"&amp;$D30&amp;"*")/COUNTIFS(Table2[Level of Review Required],"*"&amp;$AC$27&amp;"*",Table2[Date Notified (Adjusted)],"&gt;="&amp;Q$26,Table2[Date Notified (Adjusted)],"&lt;"&amp;R$26,Table2[Calculated Location],"*"&amp;$D30&amp;"*")</f>
        <v>#DIV/0!</v>
      </c>
      <c r="R30" s="164" t="e">
        <f ca="1">COUNTIFS(Table2[Level of Review Required],"*"&amp;$AC$27&amp;"*",Table2[Date Notified (Adjusted)],"&gt;="&amp;R$26,Table2[Date Notified (Adjusted)],"&lt;"&amp;S$26,Table2[Date Review Accepted by Commissioner],"&lt;&gt;",Table2[Calculated Location],"*"&amp;$D30&amp;"*")/COUNTIFS(Table2[Level of Review Required],"*"&amp;$AC$27&amp;"*",Table2[Date Notified (Adjusted)],"&gt;="&amp;R$26,Table2[Date Notified (Adjusted)],"&lt;"&amp;S$26,Table2[Calculated Location],"*"&amp;$D30&amp;"*")</f>
        <v>#DIV/0!</v>
      </c>
      <c r="S30" s="164" t="e">
        <f ca="1">COUNTIFS(Table2[Level of Review Required],"*"&amp;$AC$27&amp;"*",Table2[Date Notified (Adjusted)],"&gt;="&amp;S$26,Table2[Date Notified (Adjusted)],"&lt;"&amp;T$26,Table2[Date Review Accepted by Commissioner],"&lt;&gt;",Table2[Calculated Location],"*"&amp;$D30&amp;"*")/COUNTIFS(Table2[Level of Review Required],"*"&amp;$AC$27&amp;"*",Table2[Date Notified (Adjusted)],"&gt;="&amp;S$26,Table2[Date Notified (Adjusted)],"&lt;"&amp;T$26,Table2[Calculated Location],"*"&amp;$D30&amp;"*")</f>
        <v>#DIV/0!</v>
      </c>
      <c r="T30" s="164" t="e">
        <f ca="1">COUNTIFS(Table2[Level of Review Required],"*"&amp;$AC$27&amp;"*",Table2[Date Notified (Adjusted)],"&gt;="&amp;T$26,Table2[Date Notified (Adjusted)],"&lt;"&amp;U$26,Table2[Date Review Accepted by Commissioner],"&lt;&gt;",Table2[Calculated Location],"*"&amp;$D30&amp;"*")/COUNTIFS(Table2[Level of Review Required],"*"&amp;$AC$27&amp;"*",Table2[Date Notified (Adjusted)],"&gt;="&amp;T$26,Table2[Date Notified (Adjusted)],"&lt;"&amp;U$26,Table2[Calculated Location],"*"&amp;$D30&amp;"*")</f>
        <v>#DIV/0!</v>
      </c>
      <c r="U30" s="161"/>
      <c r="V30" s="161"/>
      <c r="W30" s="228">
        <f ca="1">COUNTIFS(Table2[Level of Review Required],"*"&amp;$AC$27&amp;"*",Table2[Date Notified (Adjusted)],"&gt;="&amp;E$26,Table2[Date Notified (Adjusted)],"&lt;"&amp;U$26,Table2[Calculated Location],"*"&amp;$D30&amp;"*",Table2[Date Review Accepted by Commissioner],"&lt;&gt;")</f>
        <v>0</v>
      </c>
      <c r="X30" s="229" t="e">
        <f t="shared" ca="1" si="5"/>
        <v>#DIV/0!</v>
      </c>
      <c r="Y30" s="237">
        <f ca="1">COUNTIFS(Table2[Level of Review Required],"*"&amp;$AC$27&amp;"*",Table2[Date Notified (Adjusted)],"&gt;="&amp;E$26,Table2[Date Notified (Adjusted)],"&lt;"&amp;U$26,Table2[Calculated Location],"*"&amp;$D30&amp;"*")</f>
        <v>0</v>
      </c>
    </row>
    <row r="31" spans="2:29" x14ac:dyDescent="0.25">
      <c r="B31" s="222" t="s">
        <v>259</v>
      </c>
      <c r="C31" s="161"/>
      <c r="D31" s="162" t="s">
        <v>122</v>
      </c>
      <c r="E31" s="163" t="e">
        <f ca="1">COUNTIFS(Table2[Level of Review Required],"*"&amp;$AC$27&amp;"*",Table2[Date Notified (Adjusted)],"&gt;="&amp;E$26,Table2[Date Notified (Adjusted)],"&lt;"&amp;F$26,Table2[Date Review Accepted by Commissioner],"&lt;&gt;",Table2[Calculated Location],"*"&amp;$D31&amp;"*")/COUNTIFS(Table2[Level of Review Required],"*"&amp;$AC$27&amp;"*",Table2[Date Notified (Adjusted)],"&gt;="&amp;E$26,Table2[Date Notified (Adjusted)],"&lt;"&amp;F$26,Table2[Calculated Location],"*"&amp;$D31&amp;"*")</f>
        <v>#DIV/0!</v>
      </c>
      <c r="F31" s="164" t="e">
        <f ca="1">COUNTIFS(Table2[Level of Review Required],"*"&amp;$AC$27&amp;"*",Table2[Date Notified (Adjusted)],"&gt;="&amp;F$26,Table2[Date Notified (Adjusted)],"&lt;"&amp;G$26,Table2[Date Review Accepted by Commissioner],"&lt;&gt;",Table2[Calculated Location],"*"&amp;$D31&amp;"*")/COUNTIFS(Table2[Level of Review Required],"*"&amp;$AC$27&amp;"*",Table2[Date Notified (Adjusted)],"&gt;="&amp;F$26,Table2[Date Notified (Adjusted)],"&lt;"&amp;G$26,Table2[Calculated Location],"*"&amp;$D31&amp;"*")</f>
        <v>#DIV/0!</v>
      </c>
      <c r="G31" s="164" t="e">
        <f ca="1">COUNTIFS(Table2[Level of Review Required],"*"&amp;$AC$27&amp;"*",Table2[Date Notified (Adjusted)],"&gt;="&amp;G$26,Table2[Date Notified (Adjusted)],"&lt;"&amp;H$26,Table2[Date Review Accepted by Commissioner],"&lt;&gt;",Table2[Calculated Location],"*"&amp;$D31&amp;"*")/COUNTIFS(Table2[Level of Review Required],"*"&amp;$AC$27&amp;"*",Table2[Date Notified (Adjusted)],"&gt;="&amp;G$26,Table2[Date Notified (Adjusted)],"&lt;"&amp;H$26,Table2[Calculated Location],"*"&amp;$D31&amp;"*")</f>
        <v>#DIV/0!</v>
      </c>
      <c r="H31" s="164" t="e">
        <f ca="1">COUNTIFS(Table2[Level of Review Required],"*"&amp;$AC$27&amp;"*",Table2[Date Notified (Adjusted)],"&gt;="&amp;H$26,Table2[Date Notified (Adjusted)],"&lt;"&amp;I$26,Table2[Date Review Accepted by Commissioner],"&lt;&gt;",Table2[Calculated Location],"*"&amp;$D31&amp;"*")/COUNTIFS(Table2[Level of Review Required],"*"&amp;$AC$27&amp;"*",Table2[Date Notified (Adjusted)],"&gt;="&amp;H$26,Table2[Date Notified (Adjusted)],"&lt;"&amp;I$26,Table2[Calculated Location],"*"&amp;$D31&amp;"*")</f>
        <v>#DIV/0!</v>
      </c>
      <c r="I31" s="164" t="e">
        <f ca="1">COUNTIFS(Table2[Level of Review Required],"*"&amp;$AC$27&amp;"*",Table2[Date Notified (Adjusted)],"&gt;="&amp;I$26,Table2[Date Notified (Adjusted)],"&lt;"&amp;J$26,Table2[Date Review Accepted by Commissioner],"&lt;&gt;",Table2[Calculated Location],"*"&amp;$D31&amp;"*")/COUNTIFS(Table2[Level of Review Required],"*"&amp;$AC$27&amp;"*",Table2[Date Notified (Adjusted)],"&gt;="&amp;I$26,Table2[Date Notified (Adjusted)],"&lt;"&amp;J$26,Table2[Calculated Location],"*"&amp;$D31&amp;"*")</f>
        <v>#DIV/0!</v>
      </c>
      <c r="J31" s="164" t="e">
        <f ca="1">COUNTIFS(Table2[Level of Review Required],"*"&amp;$AC$27&amp;"*",Table2[Date Notified (Adjusted)],"&gt;="&amp;J$26,Table2[Date Notified (Adjusted)],"&lt;"&amp;K$26,Table2[Date Review Accepted by Commissioner],"&lt;&gt;",Table2[Calculated Location],"*"&amp;$D31&amp;"*")/COUNTIFS(Table2[Level of Review Required],"*"&amp;$AC$27&amp;"*",Table2[Date Notified (Adjusted)],"&gt;="&amp;J$26,Table2[Date Notified (Adjusted)],"&lt;"&amp;K$26,Table2[Calculated Location],"*"&amp;$D31&amp;"*")</f>
        <v>#DIV/0!</v>
      </c>
      <c r="K31" s="164" t="e">
        <f ca="1">COUNTIFS(Table2[Level of Review Required],"*"&amp;$AC$27&amp;"*",Table2[Date Notified (Adjusted)],"&gt;="&amp;K$26,Table2[Date Notified (Adjusted)],"&lt;"&amp;L$26,Table2[Date Review Accepted by Commissioner],"&lt;&gt;",Table2[Calculated Location],"*"&amp;$D31&amp;"*")/COUNTIFS(Table2[Level of Review Required],"*"&amp;$AC$27&amp;"*",Table2[Date Notified (Adjusted)],"&gt;="&amp;K$26,Table2[Date Notified (Adjusted)],"&lt;"&amp;L$26,Table2[Calculated Location],"*"&amp;$D31&amp;"*")</f>
        <v>#DIV/0!</v>
      </c>
      <c r="L31" s="164" t="e">
        <f ca="1">COUNTIFS(Table2[Level of Review Required],"*"&amp;$AC$27&amp;"*",Table2[Date Notified (Adjusted)],"&gt;="&amp;L$26,Table2[Date Notified (Adjusted)],"&lt;"&amp;M$26,Table2[Date Review Accepted by Commissioner],"&lt;&gt;",Table2[Calculated Location],"*"&amp;$D31&amp;"*")/COUNTIFS(Table2[Level of Review Required],"*"&amp;$AC$27&amp;"*",Table2[Date Notified (Adjusted)],"&gt;="&amp;L$26,Table2[Date Notified (Adjusted)],"&lt;"&amp;M$26,Table2[Calculated Location],"*"&amp;$D31&amp;"*")</f>
        <v>#DIV/0!</v>
      </c>
      <c r="M31" s="164" t="e">
        <f ca="1">COUNTIFS(Table2[Level of Review Required],"*"&amp;$AC$27&amp;"*",Table2[Date Notified (Adjusted)],"&gt;="&amp;M$26,Table2[Date Notified (Adjusted)],"&lt;"&amp;N$26,Table2[Date Review Accepted by Commissioner],"&lt;&gt;",Table2[Calculated Location],"*"&amp;$D31&amp;"*")/COUNTIFS(Table2[Level of Review Required],"*"&amp;$AC$27&amp;"*",Table2[Date Notified (Adjusted)],"&gt;="&amp;M$26,Table2[Date Notified (Adjusted)],"&lt;"&amp;N$26,Table2[Calculated Location],"*"&amp;$D31&amp;"*")</f>
        <v>#DIV/0!</v>
      </c>
      <c r="N31" s="164" t="e">
        <f ca="1">COUNTIFS(Table2[Level of Review Required],"*"&amp;$AC$27&amp;"*",Table2[Date Notified (Adjusted)],"&gt;="&amp;N$26,Table2[Date Notified (Adjusted)],"&lt;"&amp;O$26,Table2[Date Review Accepted by Commissioner],"&lt;&gt;",Table2[Calculated Location],"*"&amp;$D31&amp;"*")/COUNTIFS(Table2[Level of Review Required],"*"&amp;$AC$27&amp;"*",Table2[Date Notified (Adjusted)],"&gt;="&amp;N$26,Table2[Date Notified (Adjusted)],"&lt;"&amp;O$26,Table2[Calculated Location],"*"&amp;$D31&amp;"*")</f>
        <v>#DIV/0!</v>
      </c>
      <c r="O31" s="164" t="e">
        <f ca="1">COUNTIFS(Table2[Level of Review Required],"*"&amp;$AC$27&amp;"*",Table2[Date Notified (Adjusted)],"&gt;="&amp;O$26,Table2[Date Notified (Adjusted)],"&lt;"&amp;P$26,Table2[Date Review Accepted by Commissioner],"&lt;&gt;",Table2[Calculated Location],"*"&amp;$D31&amp;"*")/COUNTIFS(Table2[Level of Review Required],"*"&amp;$AC$27&amp;"*",Table2[Date Notified (Adjusted)],"&gt;="&amp;O$26,Table2[Date Notified (Adjusted)],"&lt;"&amp;P$26,Table2[Calculated Location],"*"&amp;$D31&amp;"*")</f>
        <v>#DIV/0!</v>
      </c>
      <c r="P31" s="164" t="e">
        <f ca="1">COUNTIFS(Table2[Level of Review Required],"*"&amp;$AC$27&amp;"*",Table2[Date Notified (Adjusted)],"&gt;="&amp;P$26,Table2[Date Notified (Adjusted)],"&lt;"&amp;Q$26,Table2[Date Review Accepted by Commissioner],"&lt;&gt;",Table2[Calculated Location],"*"&amp;$D31&amp;"*")/COUNTIFS(Table2[Level of Review Required],"*"&amp;$AC$27&amp;"*",Table2[Date Notified (Adjusted)],"&gt;="&amp;P$26,Table2[Date Notified (Adjusted)],"&lt;"&amp;Q$26,Table2[Calculated Location],"*"&amp;$D31&amp;"*")</f>
        <v>#DIV/0!</v>
      </c>
      <c r="Q31" s="164" t="e">
        <f ca="1">COUNTIFS(Table2[Level of Review Required],"*"&amp;$AC$27&amp;"*",Table2[Date Notified (Adjusted)],"&gt;="&amp;Q$26,Table2[Date Notified (Adjusted)],"&lt;"&amp;R$26,Table2[Date Review Accepted by Commissioner],"&lt;&gt;",Table2[Calculated Location],"*"&amp;$D31&amp;"*")/COUNTIFS(Table2[Level of Review Required],"*"&amp;$AC$27&amp;"*",Table2[Date Notified (Adjusted)],"&gt;="&amp;Q$26,Table2[Date Notified (Adjusted)],"&lt;"&amp;R$26,Table2[Calculated Location],"*"&amp;$D31&amp;"*")</f>
        <v>#DIV/0!</v>
      </c>
      <c r="R31" s="164" t="e">
        <f ca="1">COUNTIFS(Table2[Level of Review Required],"*"&amp;$AC$27&amp;"*",Table2[Date Notified (Adjusted)],"&gt;="&amp;R$26,Table2[Date Notified (Adjusted)],"&lt;"&amp;S$26,Table2[Date Review Accepted by Commissioner],"&lt;&gt;",Table2[Calculated Location],"*"&amp;$D31&amp;"*")/COUNTIFS(Table2[Level of Review Required],"*"&amp;$AC$27&amp;"*",Table2[Date Notified (Adjusted)],"&gt;="&amp;R$26,Table2[Date Notified (Adjusted)],"&lt;"&amp;S$26,Table2[Calculated Location],"*"&amp;$D31&amp;"*")</f>
        <v>#DIV/0!</v>
      </c>
      <c r="S31" s="164" t="e">
        <f ca="1">COUNTIFS(Table2[Level of Review Required],"*"&amp;$AC$27&amp;"*",Table2[Date Notified (Adjusted)],"&gt;="&amp;S$26,Table2[Date Notified (Adjusted)],"&lt;"&amp;T$26,Table2[Date Review Accepted by Commissioner],"&lt;&gt;",Table2[Calculated Location],"*"&amp;$D31&amp;"*")/COUNTIFS(Table2[Level of Review Required],"*"&amp;$AC$27&amp;"*",Table2[Date Notified (Adjusted)],"&gt;="&amp;S$26,Table2[Date Notified (Adjusted)],"&lt;"&amp;T$26,Table2[Calculated Location],"*"&amp;$D31&amp;"*")</f>
        <v>#DIV/0!</v>
      </c>
      <c r="T31" s="164" t="e">
        <f ca="1">COUNTIFS(Table2[Level of Review Required],"*"&amp;$AC$27&amp;"*",Table2[Date Notified (Adjusted)],"&gt;="&amp;T$26,Table2[Date Notified (Adjusted)],"&lt;"&amp;U$26,Table2[Date Review Accepted by Commissioner],"&lt;&gt;",Table2[Calculated Location],"*"&amp;$D31&amp;"*")/COUNTIFS(Table2[Level of Review Required],"*"&amp;$AC$27&amp;"*",Table2[Date Notified (Adjusted)],"&gt;="&amp;T$26,Table2[Date Notified (Adjusted)],"&lt;"&amp;U$26,Table2[Calculated Location],"*"&amp;$D31&amp;"*")</f>
        <v>#DIV/0!</v>
      </c>
      <c r="U31" s="165"/>
      <c r="V31" s="161"/>
      <c r="W31" s="228">
        <f ca="1">COUNTIFS(Table2[Level of Review Required],"*"&amp;$AC$27&amp;"*",Table2[Date Notified (Adjusted)],"&gt;="&amp;E$26,Table2[Date Notified (Adjusted)],"&lt;"&amp;U$26,Table2[Calculated Location],"*"&amp;$D31&amp;"*",Table2[Date Review Accepted by Commissioner],"&lt;&gt;")</f>
        <v>0</v>
      </c>
      <c r="X31" s="229" t="e">
        <f t="shared" ca="1" si="5"/>
        <v>#DIV/0!</v>
      </c>
      <c r="Y31" s="237">
        <f ca="1">COUNTIFS(Table2[Level of Review Required],"*"&amp;$AC$27&amp;"*",Table2[Date Notified (Adjusted)],"&gt;="&amp;E$26,Table2[Date Notified (Adjusted)],"&lt;"&amp;U$26,Table2[Calculated Location],"*"&amp;$D31&amp;"*")</f>
        <v>0</v>
      </c>
    </row>
    <row r="32" spans="2:29" x14ac:dyDescent="0.25">
      <c r="B32" s="222" t="s">
        <v>260</v>
      </c>
      <c r="C32" s="161"/>
      <c r="D32" s="162" t="s">
        <v>123</v>
      </c>
      <c r="E32" s="163" t="e">
        <f ca="1">COUNTIFS(Table2[Level of Review Required],"*"&amp;$AC$27&amp;"*",Table2[Date Notified (Adjusted)],"&gt;="&amp;E$26,Table2[Date Notified (Adjusted)],"&lt;"&amp;F$26,Table2[Date Review Accepted by Commissioner],"&lt;&gt;",Table2[Calculated Location],"*"&amp;$D32&amp;"*")/COUNTIFS(Table2[Level of Review Required],"*"&amp;$AC$27&amp;"*",Table2[Date Notified (Adjusted)],"&gt;="&amp;E$26,Table2[Date Notified (Adjusted)],"&lt;"&amp;F$26,Table2[Calculated Location],"*"&amp;$D32&amp;"*")</f>
        <v>#DIV/0!</v>
      </c>
      <c r="F32" s="164" t="e">
        <f ca="1">COUNTIFS(Table2[Level of Review Required],"*"&amp;$AC$27&amp;"*",Table2[Date Notified (Adjusted)],"&gt;="&amp;F$26,Table2[Date Notified (Adjusted)],"&lt;"&amp;G$26,Table2[Date Review Accepted by Commissioner],"&lt;&gt;",Table2[Calculated Location],"*"&amp;$D32&amp;"*")/COUNTIFS(Table2[Level of Review Required],"*"&amp;$AC$27&amp;"*",Table2[Date Notified (Adjusted)],"&gt;="&amp;F$26,Table2[Date Notified (Adjusted)],"&lt;"&amp;G$26,Table2[Calculated Location],"*"&amp;$D32&amp;"*")</f>
        <v>#DIV/0!</v>
      </c>
      <c r="G32" s="164" t="e">
        <f ca="1">COUNTIFS(Table2[Level of Review Required],"*"&amp;$AC$27&amp;"*",Table2[Date Notified (Adjusted)],"&gt;="&amp;G$26,Table2[Date Notified (Adjusted)],"&lt;"&amp;H$26,Table2[Date Review Accepted by Commissioner],"&lt;&gt;",Table2[Calculated Location],"*"&amp;$D32&amp;"*")/COUNTIFS(Table2[Level of Review Required],"*"&amp;$AC$27&amp;"*",Table2[Date Notified (Adjusted)],"&gt;="&amp;G$26,Table2[Date Notified (Adjusted)],"&lt;"&amp;H$26,Table2[Calculated Location],"*"&amp;$D32&amp;"*")</f>
        <v>#DIV/0!</v>
      </c>
      <c r="H32" s="164" t="e">
        <f ca="1">COUNTIFS(Table2[Level of Review Required],"*"&amp;$AC$27&amp;"*",Table2[Date Notified (Adjusted)],"&gt;="&amp;H$26,Table2[Date Notified (Adjusted)],"&lt;"&amp;I$26,Table2[Date Review Accepted by Commissioner],"&lt;&gt;",Table2[Calculated Location],"*"&amp;$D32&amp;"*")/COUNTIFS(Table2[Level of Review Required],"*"&amp;$AC$27&amp;"*",Table2[Date Notified (Adjusted)],"&gt;="&amp;H$26,Table2[Date Notified (Adjusted)],"&lt;"&amp;I$26,Table2[Calculated Location],"*"&amp;$D32&amp;"*")</f>
        <v>#DIV/0!</v>
      </c>
      <c r="I32" s="164" t="e">
        <f ca="1">COUNTIFS(Table2[Level of Review Required],"*"&amp;$AC$27&amp;"*",Table2[Date Notified (Adjusted)],"&gt;="&amp;I$26,Table2[Date Notified (Adjusted)],"&lt;"&amp;J$26,Table2[Date Review Accepted by Commissioner],"&lt;&gt;",Table2[Calculated Location],"*"&amp;$D32&amp;"*")/COUNTIFS(Table2[Level of Review Required],"*"&amp;$AC$27&amp;"*",Table2[Date Notified (Adjusted)],"&gt;="&amp;I$26,Table2[Date Notified (Adjusted)],"&lt;"&amp;J$26,Table2[Calculated Location],"*"&amp;$D32&amp;"*")</f>
        <v>#DIV/0!</v>
      </c>
      <c r="J32" s="164" t="e">
        <f ca="1">COUNTIFS(Table2[Level of Review Required],"*"&amp;$AC$27&amp;"*",Table2[Date Notified (Adjusted)],"&gt;="&amp;J$26,Table2[Date Notified (Adjusted)],"&lt;"&amp;K$26,Table2[Date Review Accepted by Commissioner],"&lt;&gt;",Table2[Calculated Location],"*"&amp;$D32&amp;"*")/COUNTIFS(Table2[Level of Review Required],"*"&amp;$AC$27&amp;"*",Table2[Date Notified (Adjusted)],"&gt;="&amp;J$26,Table2[Date Notified (Adjusted)],"&lt;"&amp;K$26,Table2[Calculated Location],"*"&amp;$D32&amp;"*")</f>
        <v>#DIV/0!</v>
      </c>
      <c r="K32" s="164" t="e">
        <f ca="1">COUNTIFS(Table2[Level of Review Required],"*"&amp;$AC$27&amp;"*",Table2[Date Notified (Adjusted)],"&gt;="&amp;K$26,Table2[Date Notified (Adjusted)],"&lt;"&amp;L$26,Table2[Date Review Accepted by Commissioner],"&lt;&gt;",Table2[Calculated Location],"*"&amp;$D32&amp;"*")/COUNTIFS(Table2[Level of Review Required],"*"&amp;$AC$27&amp;"*",Table2[Date Notified (Adjusted)],"&gt;="&amp;K$26,Table2[Date Notified (Adjusted)],"&lt;"&amp;L$26,Table2[Calculated Location],"*"&amp;$D32&amp;"*")</f>
        <v>#DIV/0!</v>
      </c>
      <c r="L32" s="164" t="e">
        <f ca="1">COUNTIFS(Table2[Level of Review Required],"*"&amp;$AC$27&amp;"*",Table2[Date Notified (Adjusted)],"&gt;="&amp;L$26,Table2[Date Notified (Adjusted)],"&lt;"&amp;M$26,Table2[Date Review Accepted by Commissioner],"&lt;&gt;",Table2[Calculated Location],"*"&amp;$D32&amp;"*")/COUNTIFS(Table2[Level of Review Required],"*"&amp;$AC$27&amp;"*",Table2[Date Notified (Adjusted)],"&gt;="&amp;L$26,Table2[Date Notified (Adjusted)],"&lt;"&amp;M$26,Table2[Calculated Location],"*"&amp;$D32&amp;"*")</f>
        <v>#DIV/0!</v>
      </c>
      <c r="M32" s="164" t="e">
        <f ca="1">COUNTIFS(Table2[Level of Review Required],"*"&amp;$AC$27&amp;"*",Table2[Date Notified (Adjusted)],"&gt;="&amp;M$26,Table2[Date Notified (Adjusted)],"&lt;"&amp;N$26,Table2[Date Review Accepted by Commissioner],"&lt;&gt;",Table2[Calculated Location],"*"&amp;$D32&amp;"*")/COUNTIFS(Table2[Level of Review Required],"*"&amp;$AC$27&amp;"*",Table2[Date Notified (Adjusted)],"&gt;="&amp;M$26,Table2[Date Notified (Adjusted)],"&lt;"&amp;N$26,Table2[Calculated Location],"*"&amp;$D32&amp;"*")</f>
        <v>#DIV/0!</v>
      </c>
      <c r="N32" s="164" t="e">
        <f ca="1">COUNTIFS(Table2[Level of Review Required],"*"&amp;$AC$27&amp;"*",Table2[Date Notified (Adjusted)],"&gt;="&amp;N$26,Table2[Date Notified (Adjusted)],"&lt;"&amp;O$26,Table2[Date Review Accepted by Commissioner],"&lt;&gt;",Table2[Calculated Location],"*"&amp;$D32&amp;"*")/COUNTIFS(Table2[Level of Review Required],"*"&amp;$AC$27&amp;"*",Table2[Date Notified (Adjusted)],"&gt;="&amp;N$26,Table2[Date Notified (Adjusted)],"&lt;"&amp;O$26,Table2[Calculated Location],"*"&amp;$D32&amp;"*")</f>
        <v>#DIV/0!</v>
      </c>
      <c r="O32" s="164" t="e">
        <f ca="1">COUNTIFS(Table2[Level of Review Required],"*"&amp;$AC$27&amp;"*",Table2[Date Notified (Adjusted)],"&gt;="&amp;O$26,Table2[Date Notified (Adjusted)],"&lt;"&amp;P$26,Table2[Date Review Accepted by Commissioner],"&lt;&gt;",Table2[Calculated Location],"*"&amp;$D32&amp;"*")/COUNTIFS(Table2[Level of Review Required],"*"&amp;$AC$27&amp;"*",Table2[Date Notified (Adjusted)],"&gt;="&amp;O$26,Table2[Date Notified (Adjusted)],"&lt;"&amp;P$26,Table2[Calculated Location],"*"&amp;$D32&amp;"*")</f>
        <v>#DIV/0!</v>
      </c>
      <c r="P32" s="164" t="e">
        <f ca="1">COUNTIFS(Table2[Level of Review Required],"*"&amp;$AC$27&amp;"*",Table2[Date Notified (Adjusted)],"&gt;="&amp;P$26,Table2[Date Notified (Adjusted)],"&lt;"&amp;Q$26,Table2[Date Review Accepted by Commissioner],"&lt;&gt;",Table2[Calculated Location],"*"&amp;$D32&amp;"*")/COUNTIFS(Table2[Level of Review Required],"*"&amp;$AC$27&amp;"*",Table2[Date Notified (Adjusted)],"&gt;="&amp;P$26,Table2[Date Notified (Adjusted)],"&lt;"&amp;Q$26,Table2[Calculated Location],"*"&amp;$D32&amp;"*")</f>
        <v>#DIV/0!</v>
      </c>
      <c r="Q32" s="164" t="e">
        <f ca="1">COUNTIFS(Table2[Level of Review Required],"*"&amp;$AC$27&amp;"*",Table2[Date Notified (Adjusted)],"&gt;="&amp;Q$26,Table2[Date Notified (Adjusted)],"&lt;"&amp;R$26,Table2[Date Review Accepted by Commissioner],"&lt;&gt;",Table2[Calculated Location],"*"&amp;$D32&amp;"*")/COUNTIFS(Table2[Level of Review Required],"*"&amp;$AC$27&amp;"*",Table2[Date Notified (Adjusted)],"&gt;="&amp;Q$26,Table2[Date Notified (Adjusted)],"&lt;"&amp;R$26,Table2[Calculated Location],"*"&amp;$D32&amp;"*")</f>
        <v>#DIV/0!</v>
      </c>
      <c r="R32" s="164" t="e">
        <f ca="1">COUNTIFS(Table2[Level of Review Required],"*"&amp;$AC$27&amp;"*",Table2[Date Notified (Adjusted)],"&gt;="&amp;R$26,Table2[Date Notified (Adjusted)],"&lt;"&amp;S$26,Table2[Date Review Accepted by Commissioner],"&lt;&gt;",Table2[Calculated Location],"*"&amp;$D32&amp;"*")/COUNTIFS(Table2[Level of Review Required],"*"&amp;$AC$27&amp;"*",Table2[Date Notified (Adjusted)],"&gt;="&amp;R$26,Table2[Date Notified (Adjusted)],"&lt;"&amp;S$26,Table2[Calculated Location],"*"&amp;$D32&amp;"*")</f>
        <v>#DIV/0!</v>
      </c>
      <c r="S32" s="164" t="e">
        <f ca="1">COUNTIFS(Table2[Level of Review Required],"*"&amp;$AC$27&amp;"*",Table2[Date Notified (Adjusted)],"&gt;="&amp;S$26,Table2[Date Notified (Adjusted)],"&lt;"&amp;T$26,Table2[Date Review Accepted by Commissioner],"&lt;&gt;",Table2[Calculated Location],"*"&amp;$D32&amp;"*")/COUNTIFS(Table2[Level of Review Required],"*"&amp;$AC$27&amp;"*",Table2[Date Notified (Adjusted)],"&gt;="&amp;S$26,Table2[Date Notified (Adjusted)],"&lt;"&amp;T$26,Table2[Calculated Location],"*"&amp;$D32&amp;"*")</f>
        <v>#DIV/0!</v>
      </c>
      <c r="T32" s="164" t="e">
        <f ca="1">COUNTIFS(Table2[Level of Review Required],"*"&amp;$AC$27&amp;"*",Table2[Date Notified (Adjusted)],"&gt;="&amp;T$26,Table2[Date Notified (Adjusted)],"&lt;"&amp;U$26,Table2[Date Review Accepted by Commissioner],"&lt;&gt;",Table2[Calculated Location],"*"&amp;$D32&amp;"*")/COUNTIFS(Table2[Level of Review Required],"*"&amp;$AC$27&amp;"*",Table2[Date Notified (Adjusted)],"&gt;="&amp;T$26,Table2[Date Notified (Adjusted)],"&lt;"&amp;U$26,Table2[Calculated Location],"*"&amp;$D32&amp;"*")</f>
        <v>#DIV/0!</v>
      </c>
      <c r="U32" s="165"/>
      <c r="V32" s="161"/>
      <c r="W32" s="228">
        <f ca="1">COUNTIFS(Table2[Level of Review Required],"*"&amp;$AC$27&amp;"*",Table2[Date Notified (Adjusted)],"&gt;="&amp;E$26,Table2[Date Notified (Adjusted)],"&lt;"&amp;U$26,Table2[Calculated Location],"*"&amp;$D32&amp;"*",Table2[Date Review Accepted by Commissioner],"&lt;&gt;")</f>
        <v>0</v>
      </c>
      <c r="X32" s="229" t="e">
        <f t="shared" ca="1" si="5"/>
        <v>#DIV/0!</v>
      </c>
      <c r="Y32" s="237">
        <f ca="1">COUNTIFS(Table2[Level of Review Required],"*"&amp;$AC$27&amp;"*",Table2[Date Notified (Adjusted)],"&gt;="&amp;E$26,Table2[Date Notified (Adjusted)],"&lt;"&amp;U$26,Table2[Calculated Location],"*"&amp;$D32&amp;"*")</f>
        <v>0</v>
      </c>
    </row>
    <row r="33" spans="2:25" x14ac:dyDescent="0.25">
      <c r="B33" s="222" t="s">
        <v>261</v>
      </c>
      <c r="C33" s="161"/>
      <c r="D33" s="162" t="s">
        <v>117</v>
      </c>
      <c r="E33" s="163" t="e">
        <f ca="1">COUNTIFS(Table2[Level of Review Required],"*"&amp;$AC$27&amp;"*",Table2[Date Notified (Adjusted)],"&gt;="&amp;E$26,Table2[Date Notified (Adjusted)],"&lt;"&amp;F$26,Table2[Date Review Accepted by Commissioner],"&lt;&gt;",Table2[Calculated Location],"*"&amp;$D33&amp;"*")/COUNTIFS(Table2[Level of Review Required],"*"&amp;$AC$27&amp;"*",Table2[Date Notified (Adjusted)],"&gt;="&amp;E$26,Table2[Date Notified (Adjusted)],"&lt;"&amp;F$26,Table2[Calculated Location],"*"&amp;$D33&amp;"*")</f>
        <v>#DIV/0!</v>
      </c>
      <c r="F33" s="164" t="e">
        <f ca="1">COUNTIFS(Table2[Level of Review Required],"*"&amp;$AC$27&amp;"*",Table2[Date Notified (Adjusted)],"&gt;="&amp;F$26,Table2[Date Notified (Adjusted)],"&lt;"&amp;G$26,Table2[Date Review Accepted by Commissioner],"&lt;&gt;",Table2[Calculated Location],"*"&amp;$D33&amp;"*")/COUNTIFS(Table2[Level of Review Required],"*"&amp;$AC$27&amp;"*",Table2[Date Notified (Adjusted)],"&gt;="&amp;F$26,Table2[Date Notified (Adjusted)],"&lt;"&amp;G$26,Table2[Calculated Location],"*"&amp;$D33&amp;"*")</f>
        <v>#DIV/0!</v>
      </c>
      <c r="G33" s="164" t="e">
        <f ca="1">COUNTIFS(Table2[Level of Review Required],"*"&amp;$AC$27&amp;"*",Table2[Date Notified (Adjusted)],"&gt;="&amp;G$26,Table2[Date Notified (Adjusted)],"&lt;"&amp;H$26,Table2[Date Review Accepted by Commissioner],"&lt;&gt;",Table2[Calculated Location],"*"&amp;$D33&amp;"*")/COUNTIFS(Table2[Level of Review Required],"*"&amp;$AC$27&amp;"*",Table2[Date Notified (Adjusted)],"&gt;="&amp;G$26,Table2[Date Notified (Adjusted)],"&lt;"&amp;H$26,Table2[Calculated Location],"*"&amp;$D33&amp;"*")</f>
        <v>#DIV/0!</v>
      </c>
      <c r="H33" s="164" t="e">
        <f ca="1">COUNTIFS(Table2[Level of Review Required],"*"&amp;$AC$27&amp;"*",Table2[Date Notified (Adjusted)],"&gt;="&amp;H$26,Table2[Date Notified (Adjusted)],"&lt;"&amp;I$26,Table2[Date Review Accepted by Commissioner],"&lt;&gt;",Table2[Calculated Location],"*"&amp;$D33&amp;"*")/COUNTIFS(Table2[Level of Review Required],"*"&amp;$AC$27&amp;"*",Table2[Date Notified (Adjusted)],"&gt;="&amp;H$26,Table2[Date Notified (Adjusted)],"&lt;"&amp;I$26,Table2[Calculated Location],"*"&amp;$D33&amp;"*")</f>
        <v>#DIV/0!</v>
      </c>
      <c r="I33" s="164" t="e">
        <f ca="1">COUNTIFS(Table2[Level of Review Required],"*"&amp;$AC$27&amp;"*",Table2[Date Notified (Adjusted)],"&gt;="&amp;I$26,Table2[Date Notified (Adjusted)],"&lt;"&amp;J$26,Table2[Date Review Accepted by Commissioner],"&lt;&gt;",Table2[Calculated Location],"*"&amp;$D33&amp;"*")/COUNTIFS(Table2[Level of Review Required],"*"&amp;$AC$27&amp;"*",Table2[Date Notified (Adjusted)],"&gt;="&amp;I$26,Table2[Date Notified (Adjusted)],"&lt;"&amp;J$26,Table2[Calculated Location],"*"&amp;$D33&amp;"*")</f>
        <v>#DIV/0!</v>
      </c>
      <c r="J33" s="164" t="e">
        <f ca="1">COUNTIFS(Table2[Level of Review Required],"*"&amp;$AC$27&amp;"*",Table2[Date Notified (Adjusted)],"&gt;="&amp;J$26,Table2[Date Notified (Adjusted)],"&lt;"&amp;K$26,Table2[Date Review Accepted by Commissioner],"&lt;&gt;",Table2[Calculated Location],"*"&amp;$D33&amp;"*")/COUNTIFS(Table2[Level of Review Required],"*"&amp;$AC$27&amp;"*",Table2[Date Notified (Adjusted)],"&gt;="&amp;J$26,Table2[Date Notified (Adjusted)],"&lt;"&amp;K$26,Table2[Calculated Location],"*"&amp;$D33&amp;"*")</f>
        <v>#DIV/0!</v>
      </c>
      <c r="K33" s="164" t="e">
        <f ca="1">COUNTIFS(Table2[Level of Review Required],"*"&amp;$AC$27&amp;"*",Table2[Date Notified (Adjusted)],"&gt;="&amp;K$26,Table2[Date Notified (Adjusted)],"&lt;"&amp;L$26,Table2[Date Review Accepted by Commissioner],"&lt;&gt;",Table2[Calculated Location],"*"&amp;$D33&amp;"*")/COUNTIFS(Table2[Level of Review Required],"*"&amp;$AC$27&amp;"*",Table2[Date Notified (Adjusted)],"&gt;="&amp;K$26,Table2[Date Notified (Adjusted)],"&lt;"&amp;L$26,Table2[Calculated Location],"*"&amp;$D33&amp;"*")</f>
        <v>#DIV/0!</v>
      </c>
      <c r="L33" s="164" t="e">
        <f ca="1">COUNTIFS(Table2[Level of Review Required],"*"&amp;$AC$27&amp;"*",Table2[Date Notified (Adjusted)],"&gt;="&amp;L$26,Table2[Date Notified (Adjusted)],"&lt;"&amp;M$26,Table2[Date Review Accepted by Commissioner],"&lt;&gt;",Table2[Calculated Location],"*"&amp;$D33&amp;"*")/COUNTIFS(Table2[Level of Review Required],"*"&amp;$AC$27&amp;"*",Table2[Date Notified (Adjusted)],"&gt;="&amp;L$26,Table2[Date Notified (Adjusted)],"&lt;"&amp;M$26,Table2[Calculated Location],"*"&amp;$D33&amp;"*")</f>
        <v>#DIV/0!</v>
      </c>
      <c r="M33" s="164" t="e">
        <f ca="1">COUNTIFS(Table2[Level of Review Required],"*"&amp;$AC$27&amp;"*",Table2[Date Notified (Adjusted)],"&gt;="&amp;M$26,Table2[Date Notified (Adjusted)],"&lt;"&amp;N$26,Table2[Date Review Accepted by Commissioner],"&lt;&gt;",Table2[Calculated Location],"*"&amp;$D33&amp;"*")/COUNTIFS(Table2[Level of Review Required],"*"&amp;$AC$27&amp;"*",Table2[Date Notified (Adjusted)],"&gt;="&amp;M$26,Table2[Date Notified (Adjusted)],"&lt;"&amp;N$26,Table2[Calculated Location],"*"&amp;$D33&amp;"*")</f>
        <v>#DIV/0!</v>
      </c>
      <c r="N33" s="164" t="e">
        <f ca="1">COUNTIFS(Table2[Level of Review Required],"*"&amp;$AC$27&amp;"*",Table2[Date Notified (Adjusted)],"&gt;="&amp;N$26,Table2[Date Notified (Adjusted)],"&lt;"&amp;O$26,Table2[Date Review Accepted by Commissioner],"&lt;&gt;",Table2[Calculated Location],"*"&amp;$D33&amp;"*")/COUNTIFS(Table2[Level of Review Required],"*"&amp;$AC$27&amp;"*",Table2[Date Notified (Adjusted)],"&gt;="&amp;N$26,Table2[Date Notified (Adjusted)],"&lt;"&amp;O$26,Table2[Calculated Location],"*"&amp;$D33&amp;"*")</f>
        <v>#DIV/0!</v>
      </c>
      <c r="O33" s="164" t="e">
        <f ca="1">COUNTIFS(Table2[Level of Review Required],"*"&amp;$AC$27&amp;"*",Table2[Date Notified (Adjusted)],"&gt;="&amp;O$26,Table2[Date Notified (Adjusted)],"&lt;"&amp;P$26,Table2[Date Review Accepted by Commissioner],"&lt;&gt;",Table2[Calculated Location],"*"&amp;$D33&amp;"*")/COUNTIFS(Table2[Level of Review Required],"*"&amp;$AC$27&amp;"*",Table2[Date Notified (Adjusted)],"&gt;="&amp;O$26,Table2[Date Notified (Adjusted)],"&lt;"&amp;P$26,Table2[Calculated Location],"*"&amp;$D33&amp;"*")</f>
        <v>#DIV/0!</v>
      </c>
      <c r="P33" s="164" t="e">
        <f ca="1">COUNTIFS(Table2[Level of Review Required],"*"&amp;$AC$27&amp;"*",Table2[Date Notified (Adjusted)],"&gt;="&amp;P$26,Table2[Date Notified (Adjusted)],"&lt;"&amp;Q$26,Table2[Date Review Accepted by Commissioner],"&lt;&gt;",Table2[Calculated Location],"*"&amp;$D33&amp;"*")/COUNTIFS(Table2[Level of Review Required],"*"&amp;$AC$27&amp;"*",Table2[Date Notified (Adjusted)],"&gt;="&amp;P$26,Table2[Date Notified (Adjusted)],"&lt;"&amp;Q$26,Table2[Calculated Location],"*"&amp;$D33&amp;"*")</f>
        <v>#DIV/0!</v>
      </c>
      <c r="Q33" s="164" t="e">
        <f ca="1">COUNTIFS(Table2[Level of Review Required],"*"&amp;$AC$27&amp;"*",Table2[Date Notified (Adjusted)],"&gt;="&amp;Q$26,Table2[Date Notified (Adjusted)],"&lt;"&amp;R$26,Table2[Date Review Accepted by Commissioner],"&lt;&gt;",Table2[Calculated Location],"*"&amp;$D33&amp;"*")/COUNTIFS(Table2[Level of Review Required],"*"&amp;$AC$27&amp;"*",Table2[Date Notified (Adjusted)],"&gt;="&amp;Q$26,Table2[Date Notified (Adjusted)],"&lt;"&amp;R$26,Table2[Calculated Location],"*"&amp;$D33&amp;"*")</f>
        <v>#DIV/0!</v>
      </c>
      <c r="R33" s="164" t="e">
        <f ca="1">COUNTIFS(Table2[Level of Review Required],"*"&amp;$AC$27&amp;"*",Table2[Date Notified (Adjusted)],"&gt;="&amp;R$26,Table2[Date Notified (Adjusted)],"&lt;"&amp;S$26,Table2[Date Review Accepted by Commissioner],"&lt;&gt;",Table2[Calculated Location],"*"&amp;$D33&amp;"*")/COUNTIFS(Table2[Level of Review Required],"*"&amp;$AC$27&amp;"*",Table2[Date Notified (Adjusted)],"&gt;="&amp;R$26,Table2[Date Notified (Adjusted)],"&lt;"&amp;S$26,Table2[Calculated Location],"*"&amp;$D33&amp;"*")</f>
        <v>#DIV/0!</v>
      </c>
      <c r="S33" s="164" t="e">
        <f ca="1">COUNTIFS(Table2[Level of Review Required],"*"&amp;$AC$27&amp;"*",Table2[Date Notified (Adjusted)],"&gt;="&amp;S$26,Table2[Date Notified (Adjusted)],"&lt;"&amp;T$26,Table2[Date Review Accepted by Commissioner],"&lt;&gt;",Table2[Calculated Location],"*"&amp;$D33&amp;"*")/COUNTIFS(Table2[Level of Review Required],"*"&amp;$AC$27&amp;"*",Table2[Date Notified (Adjusted)],"&gt;="&amp;S$26,Table2[Date Notified (Adjusted)],"&lt;"&amp;T$26,Table2[Calculated Location],"*"&amp;$D33&amp;"*")</f>
        <v>#DIV/0!</v>
      </c>
      <c r="T33" s="164" t="e">
        <f ca="1">COUNTIFS(Table2[Level of Review Required],"*"&amp;$AC$27&amp;"*",Table2[Date Notified (Adjusted)],"&gt;="&amp;T$26,Table2[Date Notified (Adjusted)],"&lt;"&amp;U$26,Table2[Date Review Accepted by Commissioner],"&lt;&gt;",Table2[Calculated Location],"*"&amp;$D33&amp;"*")/COUNTIFS(Table2[Level of Review Required],"*"&amp;$AC$27&amp;"*",Table2[Date Notified (Adjusted)],"&gt;="&amp;T$26,Table2[Date Notified (Adjusted)],"&lt;"&amp;U$26,Table2[Calculated Location],"*"&amp;$D33&amp;"*")</f>
        <v>#DIV/0!</v>
      </c>
      <c r="U33" s="165"/>
      <c r="V33" s="161"/>
      <c r="W33" s="228">
        <f ca="1">COUNTIFS(Table2[Level of Review Required],"*"&amp;$AC$27&amp;"*",Table2[Date Notified (Adjusted)],"&gt;="&amp;E$26,Table2[Date Notified (Adjusted)],"&lt;"&amp;U$26,Table2[Calculated Location],"*"&amp;$D33&amp;"*",Table2[Date Review Accepted by Commissioner],"&lt;&gt;")</f>
        <v>0</v>
      </c>
      <c r="X33" s="229" t="e">
        <f t="shared" ca="1" si="5"/>
        <v>#DIV/0!</v>
      </c>
      <c r="Y33" s="237">
        <f ca="1">COUNTIFS(Table2[Level of Review Required],"*"&amp;$AC$27&amp;"*",Table2[Date Notified (Adjusted)],"&gt;="&amp;E$26,Table2[Date Notified (Adjusted)],"&lt;"&amp;U$26,Table2[Calculated Location],"*"&amp;$D33&amp;"*")</f>
        <v>0</v>
      </c>
    </row>
    <row r="34" spans="2:25" x14ac:dyDescent="0.25">
      <c r="B34" s="224" t="s">
        <v>262</v>
      </c>
      <c r="C34" s="166"/>
      <c r="D34" s="167" t="s">
        <v>104</v>
      </c>
      <c r="E34" s="168" t="e">
        <f ca="1">COUNTIFS(Table2[Level of Review Required],"*"&amp;$AC$27&amp;"*",Table2[Date Notified (Adjusted)],"&gt;="&amp;E$26,Table2[Date Notified (Adjusted)],"&lt;"&amp;F$26,Table2[Date Review Accepted by Commissioner],"&lt;&gt;",Table2[Calculated Location],"*"&amp;$D34&amp;"*")/COUNTIFS(Table2[Level of Review Required],"*"&amp;$AC$27&amp;"*",Table2[Date Notified (Adjusted)],"&gt;="&amp;E$26,Table2[Date Notified (Adjusted)],"&lt;"&amp;F$26,Table2[Calculated Location],"*"&amp;$D34&amp;"*")</f>
        <v>#DIV/0!</v>
      </c>
      <c r="F34" s="169" t="e">
        <f ca="1">COUNTIFS(Table2[Level of Review Required],"*"&amp;$AC$27&amp;"*",Table2[Date Notified (Adjusted)],"&gt;="&amp;F$26,Table2[Date Notified (Adjusted)],"&lt;"&amp;G$26,Table2[Date Review Accepted by Commissioner],"&lt;&gt;",Table2[Calculated Location],"*"&amp;$D34&amp;"*")/COUNTIFS(Table2[Level of Review Required],"*"&amp;$AC$27&amp;"*",Table2[Date Notified (Adjusted)],"&gt;="&amp;F$26,Table2[Date Notified (Adjusted)],"&lt;"&amp;G$26,Table2[Calculated Location],"*"&amp;$D34&amp;"*")</f>
        <v>#DIV/0!</v>
      </c>
      <c r="G34" s="169" t="e">
        <f ca="1">COUNTIFS(Table2[Level of Review Required],"*"&amp;$AC$27&amp;"*",Table2[Date Notified (Adjusted)],"&gt;="&amp;G$26,Table2[Date Notified (Adjusted)],"&lt;"&amp;H$26,Table2[Date Review Accepted by Commissioner],"&lt;&gt;",Table2[Calculated Location],"*"&amp;$D34&amp;"*")/COUNTIFS(Table2[Level of Review Required],"*"&amp;$AC$27&amp;"*",Table2[Date Notified (Adjusted)],"&gt;="&amp;G$26,Table2[Date Notified (Adjusted)],"&lt;"&amp;H$26,Table2[Calculated Location],"*"&amp;$D34&amp;"*")</f>
        <v>#DIV/0!</v>
      </c>
      <c r="H34" s="169" t="e">
        <f ca="1">COUNTIFS(Table2[Level of Review Required],"*"&amp;$AC$27&amp;"*",Table2[Date Notified (Adjusted)],"&gt;="&amp;H$26,Table2[Date Notified (Adjusted)],"&lt;"&amp;I$26,Table2[Date Review Accepted by Commissioner],"&lt;&gt;",Table2[Calculated Location],"*"&amp;$D34&amp;"*")/COUNTIFS(Table2[Level of Review Required],"*"&amp;$AC$27&amp;"*",Table2[Date Notified (Adjusted)],"&gt;="&amp;H$26,Table2[Date Notified (Adjusted)],"&lt;"&amp;I$26,Table2[Calculated Location],"*"&amp;$D34&amp;"*")</f>
        <v>#DIV/0!</v>
      </c>
      <c r="I34" s="169" t="e">
        <f ca="1">COUNTIFS(Table2[Level of Review Required],"*"&amp;$AC$27&amp;"*",Table2[Date Notified (Adjusted)],"&gt;="&amp;I$26,Table2[Date Notified (Adjusted)],"&lt;"&amp;J$26,Table2[Date Review Accepted by Commissioner],"&lt;&gt;",Table2[Calculated Location],"*"&amp;$D34&amp;"*")/COUNTIFS(Table2[Level of Review Required],"*"&amp;$AC$27&amp;"*",Table2[Date Notified (Adjusted)],"&gt;="&amp;I$26,Table2[Date Notified (Adjusted)],"&lt;"&amp;J$26,Table2[Calculated Location],"*"&amp;$D34&amp;"*")</f>
        <v>#DIV/0!</v>
      </c>
      <c r="J34" s="169" t="e">
        <f ca="1">COUNTIFS(Table2[Level of Review Required],"*"&amp;$AC$27&amp;"*",Table2[Date Notified (Adjusted)],"&gt;="&amp;J$26,Table2[Date Notified (Adjusted)],"&lt;"&amp;K$26,Table2[Date Review Accepted by Commissioner],"&lt;&gt;",Table2[Calculated Location],"*"&amp;$D34&amp;"*")/COUNTIFS(Table2[Level of Review Required],"*"&amp;$AC$27&amp;"*",Table2[Date Notified (Adjusted)],"&gt;="&amp;J$26,Table2[Date Notified (Adjusted)],"&lt;"&amp;K$26,Table2[Calculated Location],"*"&amp;$D34&amp;"*")</f>
        <v>#DIV/0!</v>
      </c>
      <c r="K34" s="169" t="e">
        <f ca="1">COUNTIFS(Table2[Level of Review Required],"*"&amp;$AC$27&amp;"*",Table2[Date Notified (Adjusted)],"&gt;="&amp;K$26,Table2[Date Notified (Adjusted)],"&lt;"&amp;L$26,Table2[Date Review Accepted by Commissioner],"&lt;&gt;",Table2[Calculated Location],"*"&amp;$D34&amp;"*")/COUNTIFS(Table2[Level of Review Required],"*"&amp;$AC$27&amp;"*",Table2[Date Notified (Adjusted)],"&gt;="&amp;K$26,Table2[Date Notified (Adjusted)],"&lt;"&amp;L$26,Table2[Calculated Location],"*"&amp;$D34&amp;"*")</f>
        <v>#DIV/0!</v>
      </c>
      <c r="L34" s="169" t="e">
        <f ca="1">COUNTIFS(Table2[Level of Review Required],"*"&amp;$AC$27&amp;"*",Table2[Date Notified (Adjusted)],"&gt;="&amp;L$26,Table2[Date Notified (Adjusted)],"&lt;"&amp;M$26,Table2[Date Review Accepted by Commissioner],"&lt;&gt;",Table2[Calculated Location],"*"&amp;$D34&amp;"*")/COUNTIFS(Table2[Level of Review Required],"*"&amp;$AC$27&amp;"*",Table2[Date Notified (Adjusted)],"&gt;="&amp;L$26,Table2[Date Notified (Adjusted)],"&lt;"&amp;M$26,Table2[Calculated Location],"*"&amp;$D34&amp;"*")</f>
        <v>#DIV/0!</v>
      </c>
      <c r="M34" s="169" t="e">
        <f ca="1">COUNTIFS(Table2[Level of Review Required],"*"&amp;$AC$27&amp;"*",Table2[Date Notified (Adjusted)],"&gt;="&amp;M$26,Table2[Date Notified (Adjusted)],"&lt;"&amp;N$26,Table2[Date Review Accepted by Commissioner],"&lt;&gt;",Table2[Calculated Location],"*"&amp;$D34&amp;"*")/COUNTIFS(Table2[Level of Review Required],"*"&amp;$AC$27&amp;"*",Table2[Date Notified (Adjusted)],"&gt;="&amp;M$26,Table2[Date Notified (Adjusted)],"&lt;"&amp;N$26,Table2[Calculated Location],"*"&amp;$D34&amp;"*")</f>
        <v>#DIV/0!</v>
      </c>
      <c r="N34" s="169" t="e">
        <f ca="1">COUNTIFS(Table2[Level of Review Required],"*"&amp;$AC$27&amp;"*",Table2[Date Notified (Adjusted)],"&gt;="&amp;N$26,Table2[Date Notified (Adjusted)],"&lt;"&amp;O$26,Table2[Date Review Accepted by Commissioner],"&lt;&gt;",Table2[Calculated Location],"*"&amp;$D34&amp;"*")/COUNTIFS(Table2[Level of Review Required],"*"&amp;$AC$27&amp;"*",Table2[Date Notified (Adjusted)],"&gt;="&amp;N$26,Table2[Date Notified (Adjusted)],"&lt;"&amp;O$26,Table2[Calculated Location],"*"&amp;$D34&amp;"*")</f>
        <v>#DIV/0!</v>
      </c>
      <c r="O34" s="169" t="e">
        <f ca="1">COUNTIFS(Table2[Level of Review Required],"*"&amp;$AC$27&amp;"*",Table2[Date Notified (Adjusted)],"&gt;="&amp;O$26,Table2[Date Notified (Adjusted)],"&lt;"&amp;P$26,Table2[Date Review Accepted by Commissioner],"&lt;&gt;",Table2[Calculated Location],"*"&amp;$D34&amp;"*")/COUNTIFS(Table2[Level of Review Required],"*"&amp;$AC$27&amp;"*",Table2[Date Notified (Adjusted)],"&gt;="&amp;O$26,Table2[Date Notified (Adjusted)],"&lt;"&amp;P$26,Table2[Calculated Location],"*"&amp;$D34&amp;"*")</f>
        <v>#DIV/0!</v>
      </c>
      <c r="P34" s="169" t="e">
        <f ca="1">COUNTIFS(Table2[Level of Review Required],"*"&amp;$AC$27&amp;"*",Table2[Date Notified (Adjusted)],"&gt;="&amp;P$26,Table2[Date Notified (Adjusted)],"&lt;"&amp;Q$26,Table2[Date Review Accepted by Commissioner],"&lt;&gt;",Table2[Calculated Location],"*"&amp;$D34&amp;"*")/COUNTIFS(Table2[Level of Review Required],"*"&amp;$AC$27&amp;"*",Table2[Date Notified (Adjusted)],"&gt;="&amp;P$26,Table2[Date Notified (Adjusted)],"&lt;"&amp;Q$26,Table2[Calculated Location],"*"&amp;$D34&amp;"*")</f>
        <v>#DIV/0!</v>
      </c>
      <c r="Q34" s="169" t="e">
        <f ca="1">COUNTIFS(Table2[Level of Review Required],"*"&amp;$AC$27&amp;"*",Table2[Date Notified (Adjusted)],"&gt;="&amp;Q$26,Table2[Date Notified (Adjusted)],"&lt;"&amp;R$26,Table2[Date Review Accepted by Commissioner],"&lt;&gt;",Table2[Calculated Location],"*"&amp;$D34&amp;"*")/COUNTIFS(Table2[Level of Review Required],"*"&amp;$AC$27&amp;"*",Table2[Date Notified (Adjusted)],"&gt;="&amp;Q$26,Table2[Date Notified (Adjusted)],"&lt;"&amp;R$26,Table2[Calculated Location],"*"&amp;$D34&amp;"*")</f>
        <v>#DIV/0!</v>
      </c>
      <c r="R34" s="169" t="e">
        <f ca="1">COUNTIFS(Table2[Level of Review Required],"*"&amp;$AC$27&amp;"*",Table2[Date Notified (Adjusted)],"&gt;="&amp;R$26,Table2[Date Notified (Adjusted)],"&lt;"&amp;S$26,Table2[Date Review Accepted by Commissioner],"&lt;&gt;",Table2[Calculated Location],"*"&amp;$D34&amp;"*")/COUNTIFS(Table2[Level of Review Required],"*"&amp;$AC$27&amp;"*",Table2[Date Notified (Adjusted)],"&gt;="&amp;R$26,Table2[Date Notified (Adjusted)],"&lt;"&amp;S$26,Table2[Calculated Location],"*"&amp;$D34&amp;"*")</f>
        <v>#DIV/0!</v>
      </c>
      <c r="S34" s="169" t="e">
        <f ca="1">COUNTIFS(Table2[Level of Review Required],"*"&amp;$AC$27&amp;"*",Table2[Date Notified (Adjusted)],"&gt;="&amp;S$26,Table2[Date Notified (Adjusted)],"&lt;"&amp;T$26,Table2[Date Review Accepted by Commissioner],"&lt;&gt;",Table2[Calculated Location],"*"&amp;$D34&amp;"*")/COUNTIFS(Table2[Level of Review Required],"*"&amp;$AC$27&amp;"*",Table2[Date Notified (Adjusted)],"&gt;="&amp;S$26,Table2[Date Notified (Adjusted)],"&lt;"&amp;T$26,Table2[Calculated Location],"*"&amp;$D34&amp;"*")</f>
        <v>#DIV/0!</v>
      </c>
      <c r="T34" s="169" t="e">
        <f ca="1">COUNTIFS(Table2[Level of Review Required],"*"&amp;$AC$27&amp;"*",Table2[Date Notified (Adjusted)],"&gt;="&amp;T$26,Table2[Date Notified (Adjusted)],"&lt;"&amp;U$26,Table2[Date Review Accepted by Commissioner],"&lt;&gt;",Table2[Calculated Location],"*"&amp;$D34&amp;"*")/COUNTIFS(Table2[Level of Review Required],"*"&amp;$AC$27&amp;"*",Table2[Date Notified (Adjusted)],"&gt;="&amp;T$26,Table2[Date Notified (Adjusted)],"&lt;"&amp;U$26,Table2[Calculated Location],"*"&amp;$D34&amp;"*")</f>
        <v>#DIV/0!</v>
      </c>
      <c r="U34" s="170"/>
      <c r="V34" s="166"/>
      <c r="W34" s="230">
        <f ca="1">COUNTIFS(Table2[Level of Review Required],"*"&amp;$AC$27&amp;"*",Table2[Date Notified (Adjusted)],"&gt;="&amp;E$26,Table2[Date Notified (Adjusted)],"&lt;"&amp;U$26,Table2[Calculated Location],"*"&amp;$D34&amp;"*",Table2[Date Review Accepted by Commissioner],"&lt;&gt;")</f>
        <v>0</v>
      </c>
      <c r="X34" s="231" t="e">
        <f t="shared" ca="1" si="5"/>
        <v>#DIV/0!</v>
      </c>
      <c r="Y34" s="238">
        <f ca="1">COUNTIFS(Table2[Level of Review Required],"*"&amp;$AC$27&amp;"*",Table2[Date Notified (Adjusted)],"&gt;="&amp;E$26,Table2[Date Notified (Adjusted)],"&lt;"&amp;U$26,Table2[Calculated Location],"*"&amp;$D34&amp;"*")</f>
        <v>0</v>
      </c>
    </row>
    <row r="35" spans="2:25" x14ac:dyDescent="0.25">
      <c r="B35" s="211" t="s">
        <v>154</v>
      </c>
      <c r="C35" s="13"/>
      <c r="D35" s="210"/>
      <c r="E35" s="172"/>
      <c r="F35" s="173"/>
      <c r="G35" s="173"/>
      <c r="H35" s="173"/>
      <c r="I35" s="173"/>
      <c r="J35" s="173"/>
      <c r="K35" s="173"/>
      <c r="L35" s="173"/>
      <c r="M35" s="173"/>
      <c r="N35" s="173"/>
      <c r="O35" s="173"/>
      <c r="P35" s="173"/>
      <c r="Q35" s="173"/>
      <c r="R35" s="173"/>
      <c r="S35" s="173"/>
      <c r="T35" s="173"/>
      <c r="U35" s="174"/>
      <c r="V35" s="174"/>
      <c r="W35" s="174">
        <f ca="1">SUM(W27:W34)</f>
        <v>0</v>
      </c>
      <c r="X35" s="173" t="e">
        <f ca="1">W35/Y35</f>
        <v>#DIV/0!</v>
      </c>
      <c r="Y35" s="212">
        <f ca="1">SUM(Y27:Y34)</f>
        <v>0</v>
      </c>
    </row>
    <row r="36" spans="2:25" x14ac:dyDescent="0.25">
      <c r="B36" s="220" t="s">
        <v>105</v>
      </c>
      <c r="C36" s="157"/>
      <c r="D36" s="158" t="s">
        <v>124</v>
      </c>
      <c r="E36" s="159" t="e">
        <f ca="1">COUNTIFS(Table2[Level of Review Required],"*"&amp;$AC$27&amp;"*",Table2[Date Notified (Adjusted)],"&gt;="&amp;E$26,Table2[Date Notified (Adjusted)],"&lt;"&amp;F$26,Table2[Date Review Accepted by Commissioner],"&lt;&gt;",Table2[Calculated Location],"*"&amp;$D36&amp;"*")/COUNTIFS(Table2[Level of Review Required],"*"&amp;$AC$27&amp;"*",Table2[Date Notified (Adjusted)],"&gt;="&amp;E$26,Table2[Date Notified (Adjusted)],"&lt;"&amp;F$26,Table2[Calculated Location],"*"&amp;$D36&amp;"*")</f>
        <v>#DIV/0!</v>
      </c>
      <c r="F36" s="160" t="e">
        <f ca="1">COUNTIFS(Table2[Level of Review Required],"*"&amp;$AC$27&amp;"*",Table2[Date Notified (Adjusted)],"&gt;="&amp;F$26,Table2[Date Notified (Adjusted)],"&lt;"&amp;G$26,Table2[Date Review Accepted by Commissioner],"&lt;&gt;",Table2[Calculated Location],"*"&amp;$D36&amp;"*")/COUNTIFS(Table2[Level of Review Required],"*"&amp;$AC$27&amp;"*",Table2[Date Notified (Adjusted)],"&gt;="&amp;F$26,Table2[Date Notified (Adjusted)],"&lt;"&amp;G$26,Table2[Calculated Location],"*"&amp;$D36&amp;"*")</f>
        <v>#DIV/0!</v>
      </c>
      <c r="G36" s="160" t="e">
        <f ca="1">COUNTIFS(Table2[Level of Review Required],"*"&amp;$AC$27&amp;"*",Table2[Date Notified (Adjusted)],"&gt;="&amp;G$26,Table2[Date Notified (Adjusted)],"&lt;"&amp;H$26,Table2[Date Review Accepted by Commissioner],"&lt;&gt;",Table2[Calculated Location],"*"&amp;$D36&amp;"*")/COUNTIFS(Table2[Level of Review Required],"*"&amp;$AC$27&amp;"*",Table2[Date Notified (Adjusted)],"&gt;="&amp;G$26,Table2[Date Notified (Adjusted)],"&lt;"&amp;H$26,Table2[Calculated Location],"*"&amp;$D36&amp;"*")</f>
        <v>#DIV/0!</v>
      </c>
      <c r="H36" s="160" t="e">
        <f ca="1">COUNTIFS(Table2[Level of Review Required],"*"&amp;$AC$27&amp;"*",Table2[Date Notified (Adjusted)],"&gt;="&amp;H$26,Table2[Date Notified (Adjusted)],"&lt;"&amp;I$26,Table2[Date Review Accepted by Commissioner],"&lt;&gt;",Table2[Calculated Location],"*"&amp;$D36&amp;"*")/COUNTIFS(Table2[Level of Review Required],"*"&amp;$AC$27&amp;"*",Table2[Date Notified (Adjusted)],"&gt;="&amp;H$26,Table2[Date Notified (Adjusted)],"&lt;"&amp;I$26,Table2[Calculated Location],"*"&amp;$D36&amp;"*")</f>
        <v>#DIV/0!</v>
      </c>
      <c r="I36" s="160" t="e">
        <f ca="1">COUNTIFS(Table2[Level of Review Required],"*"&amp;$AC$27&amp;"*",Table2[Date Notified (Adjusted)],"&gt;="&amp;I$26,Table2[Date Notified (Adjusted)],"&lt;"&amp;J$26,Table2[Date Review Accepted by Commissioner],"&lt;&gt;",Table2[Calculated Location],"*"&amp;$D36&amp;"*")/COUNTIFS(Table2[Level of Review Required],"*"&amp;$AC$27&amp;"*",Table2[Date Notified (Adjusted)],"&gt;="&amp;I$26,Table2[Date Notified (Adjusted)],"&lt;"&amp;J$26,Table2[Calculated Location],"*"&amp;$D36&amp;"*")</f>
        <v>#DIV/0!</v>
      </c>
      <c r="J36" s="160" t="e">
        <f ca="1">COUNTIFS(Table2[Level of Review Required],"*"&amp;$AC$27&amp;"*",Table2[Date Notified (Adjusted)],"&gt;="&amp;J$26,Table2[Date Notified (Adjusted)],"&lt;"&amp;K$26,Table2[Date Review Accepted by Commissioner],"&lt;&gt;",Table2[Calculated Location],"*"&amp;$D36&amp;"*")/COUNTIFS(Table2[Level of Review Required],"*"&amp;$AC$27&amp;"*",Table2[Date Notified (Adjusted)],"&gt;="&amp;J$26,Table2[Date Notified (Adjusted)],"&lt;"&amp;K$26,Table2[Calculated Location],"*"&amp;$D36&amp;"*")</f>
        <v>#DIV/0!</v>
      </c>
      <c r="K36" s="160" t="e">
        <f ca="1">COUNTIFS(Table2[Level of Review Required],"*"&amp;$AC$27&amp;"*",Table2[Date Notified (Adjusted)],"&gt;="&amp;K$26,Table2[Date Notified (Adjusted)],"&lt;"&amp;L$26,Table2[Date Review Accepted by Commissioner],"&lt;&gt;",Table2[Calculated Location],"*"&amp;$D36&amp;"*")/COUNTIFS(Table2[Level of Review Required],"*"&amp;$AC$27&amp;"*",Table2[Date Notified (Adjusted)],"&gt;="&amp;K$26,Table2[Date Notified (Adjusted)],"&lt;"&amp;L$26,Table2[Calculated Location],"*"&amp;$D36&amp;"*")</f>
        <v>#DIV/0!</v>
      </c>
      <c r="L36" s="160" t="e">
        <f ca="1">COUNTIFS(Table2[Level of Review Required],"*"&amp;$AC$27&amp;"*",Table2[Date Notified (Adjusted)],"&gt;="&amp;L$26,Table2[Date Notified (Adjusted)],"&lt;"&amp;M$26,Table2[Date Review Accepted by Commissioner],"&lt;&gt;",Table2[Calculated Location],"*"&amp;$D36&amp;"*")/COUNTIFS(Table2[Level of Review Required],"*"&amp;$AC$27&amp;"*",Table2[Date Notified (Adjusted)],"&gt;="&amp;L$26,Table2[Date Notified (Adjusted)],"&lt;"&amp;M$26,Table2[Calculated Location],"*"&amp;$D36&amp;"*")</f>
        <v>#DIV/0!</v>
      </c>
      <c r="M36" s="160" t="e">
        <f ca="1">COUNTIFS(Table2[Level of Review Required],"*"&amp;$AC$27&amp;"*",Table2[Date Notified (Adjusted)],"&gt;="&amp;M$26,Table2[Date Notified (Adjusted)],"&lt;"&amp;N$26,Table2[Date Review Accepted by Commissioner],"&lt;&gt;",Table2[Calculated Location],"*"&amp;$D36&amp;"*")/COUNTIFS(Table2[Level of Review Required],"*"&amp;$AC$27&amp;"*",Table2[Date Notified (Adjusted)],"&gt;="&amp;M$26,Table2[Date Notified (Adjusted)],"&lt;"&amp;N$26,Table2[Calculated Location],"*"&amp;$D36&amp;"*")</f>
        <v>#DIV/0!</v>
      </c>
      <c r="N36" s="160" t="e">
        <f ca="1">COUNTIFS(Table2[Level of Review Required],"*"&amp;$AC$27&amp;"*",Table2[Date Notified (Adjusted)],"&gt;="&amp;N$26,Table2[Date Notified (Adjusted)],"&lt;"&amp;O$26,Table2[Date Review Accepted by Commissioner],"&lt;&gt;",Table2[Calculated Location],"*"&amp;$D36&amp;"*")/COUNTIFS(Table2[Level of Review Required],"*"&amp;$AC$27&amp;"*",Table2[Date Notified (Adjusted)],"&gt;="&amp;N$26,Table2[Date Notified (Adjusted)],"&lt;"&amp;O$26,Table2[Calculated Location],"*"&amp;$D36&amp;"*")</f>
        <v>#DIV/0!</v>
      </c>
      <c r="O36" s="160" t="e">
        <f ca="1">COUNTIFS(Table2[Level of Review Required],"*"&amp;$AC$27&amp;"*",Table2[Date Notified (Adjusted)],"&gt;="&amp;O$26,Table2[Date Notified (Adjusted)],"&lt;"&amp;P$26,Table2[Date Review Accepted by Commissioner],"&lt;&gt;",Table2[Calculated Location],"*"&amp;$D36&amp;"*")/COUNTIFS(Table2[Level of Review Required],"*"&amp;$AC$27&amp;"*",Table2[Date Notified (Adjusted)],"&gt;="&amp;O$26,Table2[Date Notified (Adjusted)],"&lt;"&amp;P$26,Table2[Calculated Location],"*"&amp;$D36&amp;"*")</f>
        <v>#DIV/0!</v>
      </c>
      <c r="P36" s="160" t="e">
        <f ca="1">COUNTIFS(Table2[Level of Review Required],"*"&amp;$AC$27&amp;"*",Table2[Date Notified (Adjusted)],"&gt;="&amp;P$26,Table2[Date Notified (Adjusted)],"&lt;"&amp;Q$26,Table2[Date Review Accepted by Commissioner],"&lt;&gt;",Table2[Calculated Location],"*"&amp;$D36&amp;"*")/COUNTIFS(Table2[Level of Review Required],"*"&amp;$AC$27&amp;"*",Table2[Date Notified (Adjusted)],"&gt;="&amp;P$26,Table2[Date Notified (Adjusted)],"&lt;"&amp;Q$26,Table2[Calculated Location],"*"&amp;$D36&amp;"*")</f>
        <v>#DIV/0!</v>
      </c>
      <c r="Q36" s="160" t="e">
        <f ca="1">COUNTIFS(Table2[Level of Review Required],"*"&amp;$AC$27&amp;"*",Table2[Date Notified (Adjusted)],"&gt;="&amp;Q$26,Table2[Date Notified (Adjusted)],"&lt;"&amp;R$26,Table2[Date Review Accepted by Commissioner],"&lt;&gt;",Table2[Calculated Location],"*"&amp;$D36&amp;"*")/COUNTIFS(Table2[Level of Review Required],"*"&amp;$AC$27&amp;"*",Table2[Date Notified (Adjusted)],"&gt;="&amp;Q$26,Table2[Date Notified (Adjusted)],"&lt;"&amp;R$26,Table2[Calculated Location],"*"&amp;$D36&amp;"*")</f>
        <v>#DIV/0!</v>
      </c>
      <c r="R36" s="160" t="e">
        <f ca="1">COUNTIFS(Table2[Level of Review Required],"*"&amp;$AC$27&amp;"*",Table2[Date Notified (Adjusted)],"&gt;="&amp;R$26,Table2[Date Notified (Adjusted)],"&lt;"&amp;S$26,Table2[Date Review Accepted by Commissioner],"&lt;&gt;",Table2[Calculated Location],"*"&amp;$D36&amp;"*")/COUNTIFS(Table2[Level of Review Required],"*"&amp;$AC$27&amp;"*",Table2[Date Notified (Adjusted)],"&gt;="&amp;R$26,Table2[Date Notified (Adjusted)],"&lt;"&amp;S$26,Table2[Calculated Location],"*"&amp;$D36&amp;"*")</f>
        <v>#DIV/0!</v>
      </c>
      <c r="S36" s="160" t="e">
        <f ca="1">COUNTIFS(Table2[Level of Review Required],"*"&amp;$AC$27&amp;"*",Table2[Date Notified (Adjusted)],"&gt;="&amp;S$26,Table2[Date Notified (Adjusted)],"&lt;"&amp;T$26,Table2[Date Review Accepted by Commissioner],"&lt;&gt;",Table2[Calculated Location],"*"&amp;$D36&amp;"*")/COUNTIFS(Table2[Level of Review Required],"*"&amp;$AC$27&amp;"*",Table2[Date Notified (Adjusted)],"&gt;="&amp;S$26,Table2[Date Notified (Adjusted)],"&lt;"&amp;T$26,Table2[Calculated Location],"*"&amp;$D36&amp;"*")</f>
        <v>#DIV/0!</v>
      </c>
      <c r="T36" s="160" t="e">
        <f ca="1">COUNTIFS(Table2[Level of Review Required],"*"&amp;$AC$27&amp;"*",Table2[Date Notified (Adjusted)],"&gt;="&amp;T$26,Table2[Date Notified (Adjusted)],"&lt;"&amp;U$26,Table2[Date Review Accepted by Commissioner],"&lt;&gt;",Table2[Calculated Location],"*"&amp;$D36&amp;"*")/COUNTIFS(Table2[Level of Review Required],"*"&amp;$AC$27&amp;"*",Table2[Date Notified (Adjusted)],"&gt;="&amp;T$26,Table2[Date Notified (Adjusted)],"&lt;"&amp;U$26,Table2[Calculated Location],"*"&amp;$D36&amp;"*")</f>
        <v>#DIV/0!</v>
      </c>
      <c r="U36" s="157"/>
      <c r="V36" s="157"/>
      <c r="W36" s="226">
        <f ca="1">COUNTIFS(Table2[Level of Review Required],"*"&amp;$AC$27&amp;"*",Table2[Date Notified (Adjusted)],"&gt;="&amp;E$26,Table2[Date Notified (Adjusted)],"&lt;"&amp;U$26,Table2[Calculated Location],"*"&amp;$D36&amp;"*",Table2[Date Review Accepted by Commissioner],"&lt;&gt;")</f>
        <v>0</v>
      </c>
      <c r="X36" s="227" t="e">
        <f t="shared" ca="1" si="5"/>
        <v>#DIV/0!</v>
      </c>
      <c r="Y36" s="236">
        <f ca="1">COUNTIFS(Table2[Level of Review Required],"*"&amp;$AC$27&amp;"*",Table2[Date Notified (Adjusted)],"&gt;="&amp;E$26,Table2[Date Notified (Adjusted)],"&lt;"&amp;U$26,Table2[Calculated Location],"*"&amp;$D36&amp;"*")</f>
        <v>0</v>
      </c>
    </row>
    <row r="37" spans="2:25" x14ac:dyDescent="0.25">
      <c r="B37" s="222" t="s">
        <v>106</v>
      </c>
      <c r="C37" s="161"/>
      <c r="D37" s="162" t="s">
        <v>125</v>
      </c>
      <c r="E37" s="163" t="e">
        <f ca="1">COUNTIFS(Table2[Level of Review Required],"*"&amp;$AC$27&amp;"*",Table2[Date Notified (Adjusted)],"&gt;="&amp;E$26,Table2[Date Notified (Adjusted)],"&lt;"&amp;F$26,Table2[Date Review Accepted by Commissioner],"&lt;&gt;",Table2[Calculated Location],"*"&amp;$D37&amp;"*")/COUNTIFS(Table2[Level of Review Required],"*"&amp;$AC$27&amp;"*",Table2[Date Notified (Adjusted)],"&gt;="&amp;E$26,Table2[Date Notified (Adjusted)],"&lt;"&amp;F$26,Table2[Calculated Location],"*"&amp;$D37&amp;"*")</f>
        <v>#DIV/0!</v>
      </c>
      <c r="F37" s="164" t="e">
        <f ca="1">COUNTIFS(Table2[Level of Review Required],"*"&amp;$AC$27&amp;"*",Table2[Date Notified (Adjusted)],"&gt;="&amp;F$26,Table2[Date Notified (Adjusted)],"&lt;"&amp;G$26,Table2[Date Review Accepted by Commissioner],"&lt;&gt;",Table2[Calculated Location],"*"&amp;$D37&amp;"*")/COUNTIFS(Table2[Level of Review Required],"*"&amp;$AC$27&amp;"*",Table2[Date Notified (Adjusted)],"&gt;="&amp;F$26,Table2[Date Notified (Adjusted)],"&lt;"&amp;G$26,Table2[Calculated Location],"*"&amp;$D37&amp;"*")</f>
        <v>#DIV/0!</v>
      </c>
      <c r="G37" s="164" t="e">
        <f ca="1">COUNTIFS(Table2[Level of Review Required],"*"&amp;$AC$27&amp;"*",Table2[Date Notified (Adjusted)],"&gt;="&amp;G$26,Table2[Date Notified (Adjusted)],"&lt;"&amp;H$26,Table2[Date Review Accepted by Commissioner],"&lt;&gt;",Table2[Calculated Location],"*"&amp;$D37&amp;"*")/COUNTIFS(Table2[Level of Review Required],"*"&amp;$AC$27&amp;"*",Table2[Date Notified (Adjusted)],"&gt;="&amp;G$26,Table2[Date Notified (Adjusted)],"&lt;"&amp;H$26,Table2[Calculated Location],"*"&amp;$D37&amp;"*")</f>
        <v>#DIV/0!</v>
      </c>
      <c r="H37" s="164" t="e">
        <f ca="1">COUNTIFS(Table2[Level of Review Required],"*"&amp;$AC$27&amp;"*",Table2[Date Notified (Adjusted)],"&gt;="&amp;H$26,Table2[Date Notified (Adjusted)],"&lt;"&amp;I$26,Table2[Date Review Accepted by Commissioner],"&lt;&gt;",Table2[Calculated Location],"*"&amp;$D37&amp;"*")/COUNTIFS(Table2[Level of Review Required],"*"&amp;$AC$27&amp;"*",Table2[Date Notified (Adjusted)],"&gt;="&amp;H$26,Table2[Date Notified (Adjusted)],"&lt;"&amp;I$26,Table2[Calculated Location],"*"&amp;$D37&amp;"*")</f>
        <v>#DIV/0!</v>
      </c>
      <c r="I37" s="164" t="e">
        <f ca="1">COUNTIFS(Table2[Level of Review Required],"*"&amp;$AC$27&amp;"*",Table2[Date Notified (Adjusted)],"&gt;="&amp;I$26,Table2[Date Notified (Adjusted)],"&lt;"&amp;J$26,Table2[Date Review Accepted by Commissioner],"&lt;&gt;",Table2[Calculated Location],"*"&amp;$D37&amp;"*")/COUNTIFS(Table2[Level of Review Required],"*"&amp;$AC$27&amp;"*",Table2[Date Notified (Adjusted)],"&gt;="&amp;I$26,Table2[Date Notified (Adjusted)],"&lt;"&amp;J$26,Table2[Calculated Location],"*"&amp;$D37&amp;"*")</f>
        <v>#DIV/0!</v>
      </c>
      <c r="J37" s="164" t="e">
        <f ca="1">COUNTIFS(Table2[Level of Review Required],"*"&amp;$AC$27&amp;"*",Table2[Date Notified (Adjusted)],"&gt;="&amp;J$26,Table2[Date Notified (Adjusted)],"&lt;"&amp;K$26,Table2[Date Review Accepted by Commissioner],"&lt;&gt;",Table2[Calculated Location],"*"&amp;$D37&amp;"*")/COUNTIFS(Table2[Level of Review Required],"*"&amp;$AC$27&amp;"*",Table2[Date Notified (Adjusted)],"&gt;="&amp;J$26,Table2[Date Notified (Adjusted)],"&lt;"&amp;K$26,Table2[Calculated Location],"*"&amp;$D37&amp;"*")</f>
        <v>#DIV/0!</v>
      </c>
      <c r="K37" s="164" t="e">
        <f ca="1">COUNTIFS(Table2[Level of Review Required],"*"&amp;$AC$27&amp;"*",Table2[Date Notified (Adjusted)],"&gt;="&amp;K$26,Table2[Date Notified (Adjusted)],"&lt;"&amp;L$26,Table2[Date Review Accepted by Commissioner],"&lt;&gt;",Table2[Calculated Location],"*"&amp;$D37&amp;"*")/COUNTIFS(Table2[Level of Review Required],"*"&amp;$AC$27&amp;"*",Table2[Date Notified (Adjusted)],"&gt;="&amp;K$26,Table2[Date Notified (Adjusted)],"&lt;"&amp;L$26,Table2[Calculated Location],"*"&amp;$D37&amp;"*")</f>
        <v>#DIV/0!</v>
      </c>
      <c r="L37" s="164" t="e">
        <f ca="1">COUNTIFS(Table2[Level of Review Required],"*"&amp;$AC$27&amp;"*",Table2[Date Notified (Adjusted)],"&gt;="&amp;L$26,Table2[Date Notified (Adjusted)],"&lt;"&amp;M$26,Table2[Date Review Accepted by Commissioner],"&lt;&gt;",Table2[Calculated Location],"*"&amp;$D37&amp;"*")/COUNTIFS(Table2[Level of Review Required],"*"&amp;$AC$27&amp;"*",Table2[Date Notified (Adjusted)],"&gt;="&amp;L$26,Table2[Date Notified (Adjusted)],"&lt;"&amp;M$26,Table2[Calculated Location],"*"&amp;$D37&amp;"*")</f>
        <v>#DIV/0!</v>
      </c>
      <c r="M37" s="164" t="e">
        <f ca="1">COUNTIFS(Table2[Level of Review Required],"*"&amp;$AC$27&amp;"*",Table2[Date Notified (Adjusted)],"&gt;="&amp;M$26,Table2[Date Notified (Adjusted)],"&lt;"&amp;N$26,Table2[Date Review Accepted by Commissioner],"&lt;&gt;",Table2[Calculated Location],"*"&amp;$D37&amp;"*")/COUNTIFS(Table2[Level of Review Required],"*"&amp;$AC$27&amp;"*",Table2[Date Notified (Adjusted)],"&gt;="&amp;M$26,Table2[Date Notified (Adjusted)],"&lt;"&amp;N$26,Table2[Calculated Location],"*"&amp;$D37&amp;"*")</f>
        <v>#DIV/0!</v>
      </c>
      <c r="N37" s="164" t="e">
        <f ca="1">COUNTIFS(Table2[Level of Review Required],"*"&amp;$AC$27&amp;"*",Table2[Date Notified (Adjusted)],"&gt;="&amp;N$26,Table2[Date Notified (Adjusted)],"&lt;"&amp;O$26,Table2[Date Review Accepted by Commissioner],"&lt;&gt;",Table2[Calculated Location],"*"&amp;$D37&amp;"*")/COUNTIFS(Table2[Level of Review Required],"*"&amp;$AC$27&amp;"*",Table2[Date Notified (Adjusted)],"&gt;="&amp;N$26,Table2[Date Notified (Adjusted)],"&lt;"&amp;O$26,Table2[Calculated Location],"*"&amp;$D37&amp;"*")</f>
        <v>#DIV/0!</v>
      </c>
      <c r="O37" s="164" t="e">
        <f ca="1">COUNTIFS(Table2[Level of Review Required],"*"&amp;$AC$27&amp;"*",Table2[Date Notified (Adjusted)],"&gt;="&amp;O$26,Table2[Date Notified (Adjusted)],"&lt;"&amp;P$26,Table2[Date Review Accepted by Commissioner],"&lt;&gt;",Table2[Calculated Location],"*"&amp;$D37&amp;"*")/COUNTIFS(Table2[Level of Review Required],"*"&amp;$AC$27&amp;"*",Table2[Date Notified (Adjusted)],"&gt;="&amp;O$26,Table2[Date Notified (Adjusted)],"&lt;"&amp;P$26,Table2[Calculated Location],"*"&amp;$D37&amp;"*")</f>
        <v>#DIV/0!</v>
      </c>
      <c r="P37" s="164" t="e">
        <f ca="1">COUNTIFS(Table2[Level of Review Required],"*"&amp;$AC$27&amp;"*",Table2[Date Notified (Adjusted)],"&gt;="&amp;P$26,Table2[Date Notified (Adjusted)],"&lt;"&amp;Q$26,Table2[Date Review Accepted by Commissioner],"&lt;&gt;",Table2[Calculated Location],"*"&amp;$D37&amp;"*")/COUNTIFS(Table2[Level of Review Required],"*"&amp;$AC$27&amp;"*",Table2[Date Notified (Adjusted)],"&gt;="&amp;P$26,Table2[Date Notified (Adjusted)],"&lt;"&amp;Q$26,Table2[Calculated Location],"*"&amp;$D37&amp;"*")</f>
        <v>#DIV/0!</v>
      </c>
      <c r="Q37" s="164" t="e">
        <f ca="1">COUNTIFS(Table2[Level of Review Required],"*"&amp;$AC$27&amp;"*",Table2[Date Notified (Adjusted)],"&gt;="&amp;Q$26,Table2[Date Notified (Adjusted)],"&lt;"&amp;R$26,Table2[Date Review Accepted by Commissioner],"&lt;&gt;",Table2[Calculated Location],"*"&amp;$D37&amp;"*")/COUNTIFS(Table2[Level of Review Required],"*"&amp;$AC$27&amp;"*",Table2[Date Notified (Adjusted)],"&gt;="&amp;Q$26,Table2[Date Notified (Adjusted)],"&lt;"&amp;R$26,Table2[Calculated Location],"*"&amp;$D37&amp;"*")</f>
        <v>#DIV/0!</v>
      </c>
      <c r="R37" s="164" t="e">
        <f ca="1">COUNTIFS(Table2[Level of Review Required],"*"&amp;$AC$27&amp;"*",Table2[Date Notified (Adjusted)],"&gt;="&amp;R$26,Table2[Date Notified (Adjusted)],"&lt;"&amp;S$26,Table2[Date Review Accepted by Commissioner],"&lt;&gt;",Table2[Calculated Location],"*"&amp;$D37&amp;"*")/COUNTIFS(Table2[Level of Review Required],"*"&amp;$AC$27&amp;"*",Table2[Date Notified (Adjusted)],"&gt;="&amp;R$26,Table2[Date Notified (Adjusted)],"&lt;"&amp;S$26,Table2[Calculated Location],"*"&amp;$D37&amp;"*")</f>
        <v>#DIV/0!</v>
      </c>
      <c r="S37" s="164" t="e">
        <f ca="1">COUNTIFS(Table2[Level of Review Required],"*"&amp;$AC$27&amp;"*",Table2[Date Notified (Adjusted)],"&gt;="&amp;S$26,Table2[Date Notified (Adjusted)],"&lt;"&amp;T$26,Table2[Date Review Accepted by Commissioner],"&lt;&gt;",Table2[Calculated Location],"*"&amp;$D37&amp;"*")/COUNTIFS(Table2[Level of Review Required],"*"&amp;$AC$27&amp;"*",Table2[Date Notified (Adjusted)],"&gt;="&amp;S$26,Table2[Date Notified (Adjusted)],"&lt;"&amp;T$26,Table2[Calculated Location],"*"&amp;$D37&amp;"*")</f>
        <v>#DIV/0!</v>
      </c>
      <c r="T37" s="164" t="e">
        <f ca="1">COUNTIFS(Table2[Level of Review Required],"*"&amp;$AC$27&amp;"*",Table2[Date Notified (Adjusted)],"&gt;="&amp;T$26,Table2[Date Notified (Adjusted)],"&lt;"&amp;U$26,Table2[Date Review Accepted by Commissioner],"&lt;&gt;",Table2[Calculated Location],"*"&amp;$D37&amp;"*")/COUNTIFS(Table2[Level of Review Required],"*"&amp;$AC$27&amp;"*",Table2[Date Notified (Adjusted)],"&gt;="&amp;T$26,Table2[Date Notified (Adjusted)],"&lt;"&amp;U$26,Table2[Calculated Location],"*"&amp;$D37&amp;"*")</f>
        <v>#DIV/0!</v>
      </c>
      <c r="U37" s="161"/>
      <c r="V37" s="161"/>
      <c r="W37" s="228">
        <f ca="1">COUNTIFS(Table2[Level of Review Required],"*"&amp;$AC$27&amp;"*",Table2[Date Notified (Adjusted)],"&gt;="&amp;E$26,Table2[Date Notified (Adjusted)],"&lt;"&amp;U$26,Table2[Calculated Location],"*"&amp;$D37&amp;"*",Table2[Date Review Accepted by Commissioner],"&lt;&gt;")</f>
        <v>0</v>
      </c>
      <c r="X37" s="229" t="e">
        <f t="shared" ca="1" si="5"/>
        <v>#DIV/0!</v>
      </c>
      <c r="Y37" s="237">
        <f ca="1">COUNTIFS(Table2[Level of Review Required],"*"&amp;$AC$27&amp;"*",Table2[Date Notified (Adjusted)],"&gt;="&amp;E$26,Table2[Date Notified (Adjusted)],"&lt;"&amp;U$26,Table2[Calculated Location],"*"&amp;$D37&amp;"*")</f>
        <v>0</v>
      </c>
    </row>
    <row r="38" spans="2:25" x14ac:dyDescent="0.25">
      <c r="B38" s="222" t="s">
        <v>107</v>
      </c>
      <c r="C38" s="161"/>
      <c r="D38" s="162" t="s">
        <v>126</v>
      </c>
      <c r="E38" s="163" t="e">
        <f ca="1">COUNTIFS(Table2[Level of Review Required],"*"&amp;$AC$27&amp;"*",Table2[Date Notified (Adjusted)],"&gt;="&amp;E$26,Table2[Date Notified (Adjusted)],"&lt;"&amp;F$26,Table2[Date Review Accepted by Commissioner],"&lt;&gt;",Table2[Calculated Location],"*"&amp;$D38&amp;"*")/COUNTIFS(Table2[Level of Review Required],"*"&amp;$AC$27&amp;"*",Table2[Date Notified (Adjusted)],"&gt;="&amp;E$26,Table2[Date Notified (Adjusted)],"&lt;"&amp;F$26,Table2[Calculated Location],"*"&amp;$D38&amp;"*")</f>
        <v>#DIV/0!</v>
      </c>
      <c r="F38" s="164" t="e">
        <f ca="1">COUNTIFS(Table2[Level of Review Required],"*"&amp;$AC$27&amp;"*",Table2[Date Notified (Adjusted)],"&gt;="&amp;F$26,Table2[Date Notified (Adjusted)],"&lt;"&amp;G$26,Table2[Date Review Accepted by Commissioner],"&lt;&gt;",Table2[Calculated Location],"*"&amp;$D38&amp;"*")/COUNTIFS(Table2[Level of Review Required],"*"&amp;$AC$27&amp;"*",Table2[Date Notified (Adjusted)],"&gt;="&amp;F$26,Table2[Date Notified (Adjusted)],"&lt;"&amp;G$26,Table2[Calculated Location],"*"&amp;$D38&amp;"*")</f>
        <v>#DIV/0!</v>
      </c>
      <c r="G38" s="164" t="e">
        <f ca="1">COUNTIFS(Table2[Level of Review Required],"*"&amp;$AC$27&amp;"*",Table2[Date Notified (Adjusted)],"&gt;="&amp;G$26,Table2[Date Notified (Adjusted)],"&lt;"&amp;H$26,Table2[Date Review Accepted by Commissioner],"&lt;&gt;",Table2[Calculated Location],"*"&amp;$D38&amp;"*")/COUNTIFS(Table2[Level of Review Required],"*"&amp;$AC$27&amp;"*",Table2[Date Notified (Adjusted)],"&gt;="&amp;G$26,Table2[Date Notified (Adjusted)],"&lt;"&amp;H$26,Table2[Calculated Location],"*"&amp;$D38&amp;"*")</f>
        <v>#DIV/0!</v>
      </c>
      <c r="H38" s="164" t="e">
        <f ca="1">COUNTIFS(Table2[Level of Review Required],"*"&amp;$AC$27&amp;"*",Table2[Date Notified (Adjusted)],"&gt;="&amp;H$26,Table2[Date Notified (Adjusted)],"&lt;"&amp;I$26,Table2[Date Review Accepted by Commissioner],"&lt;&gt;",Table2[Calculated Location],"*"&amp;$D38&amp;"*")/COUNTIFS(Table2[Level of Review Required],"*"&amp;$AC$27&amp;"*",Table2[Date Notified (Adjusted)],"&gt;="&amp;H$26,Table2[Date Notified (Adjusted)],"&lt;"&amp;I$26,Table2[Calculated Location],"*"&amp;$D38&amp;"*")</f>
        <v>#DIV/0!</v>
      </c>
      <c r="I38" s="164" t="e">
        <f ca="1">COUNTIFS(Table2[Level of Review Required],"*"&amp;$AC$27&amp;"*",Table2[Date Notified (Adjusted)],"&gt;="&amp;I$26,Table2[Date Notified (Adjusted)],"&lt;"&amp;J$26,Table2[Date Review Accepted by Commissioner],"&lt;&gt;",Table2[Calculated Location],"*"&amp;$D38&amp;"*")/COUNTIFS(Table2[Level of Review Required],"*"&amp;$AC$27&amp;"*",Table2[Date Notified (Adjusted)],"&gt;="&amp;I$26,Table2[Date Notified (Adjusted)],"&lt;"&amp;J$26,Table2[Calculated Location],"*"&amp;$D38&amp;"*")</f>
        <v>#DIV/0!</v>
      </c>
      <c r="J38" s="164" t="e">
        <f ca="1">COUNTIFS(Table2[Level of Review Required],"*"&amp;$AC$27&amp;"*",Table2[Date Notified (Adjusted)],"&gt;="&amp;J$26,Table2[Date Notified (Adjusted)],"&lt;"&amp;K$26,Table2[Date Review Accepted by Commissioner],"&lt;&gt;",Table2[Calculated Location],"*"&amp;$D38&amp;"*")/COUNTIFS(Table2[Level of Review Required],"*"&amp;$AC$27&amp;"*",Table2[Date Notified (Adjusted)],"&gt;="&amp;J$26,Table2[Date Notified (Adjusted)],"&lt;"&amp;K$26,Table2[Calculated Location],"*"&amp;$D38&amp;"*")</f>
        <v>#DIV/0!</v>
      </c>
      <c r="K38" s="164" t="e">
        <f ca="1">COUNTIFS(Table2[Level of Review Required],"*"&amp;$AC$27&amp;"*",Table2[Date Notified (Adjusted)],"&gt;="&amp;K$26,Table2[Date Notified (Adjusted)],"&lt;"&amp;L$26,Table2[Date Review Accepted by Commissioner],"&lt;&gt;",Table2[Calculated Location],"*"&amp;$D38&amp;"*")/COUNTIFS(Table2[Level of Review Required],"*"&amp;$AC$27&amp;"*",Table2[Date Notified (Adjusted)],"&gt;="&amp;K$26,Table2[Date Notified (Adjusted)],"&lt;"&amp;L$26,Table2[Calculated Location],"*"&amp;$D38&amp;"*")</f>
        <v>#DIV/0!</v>
      </c>
      <c r="L38" s="164" t="e">
        <f ca="1">COUNTIFS(Table2[Level of Review Required],"*"&amp;$AC$27&amp;"*",Table2[Date Notified (Adjusted)],"&gt;="&amp;L$26,Table2[Date Notified (Adjusted)],"&lt;"&amp;M$26,Table2[Date Review Accepted by Commissioner],"&lt;&gt;",Table2[Calculated Location],"*"&amp;$D38&amp;"*")/COUNTIFS(Table2[Level of Review Required],"*"&amp;$AC$27&amp;"*",Table2[Date Notified (Adjusted)],"&gt;="&amp;L$26,Table2[Date Notified (Adjusted)],"&lt;"&amp;M$26,Table2[Calculated Location],"*"&amp;$D38&amp;"*")</f>
        <v>#DIV/0!</v>
      </c>
      <c r="M38" s="164" t="e">
        <f ca="1">COUNTIFS(Table2[Level of Review Required],"*"&amp;$AC$27&amp;"*",Table2[Date Notified (Adjusted)],"&gt;="&amp;M$26,Table2[Date Notified (Adjusted)],"&lt;"&amp;N$26,Table2[Date Review Accepted by Commissioner],"&lt;&gt;",Table2[Calculated Location],"*"&amp;$D38&amp;"*")/COUNTIFS(Table2[Level of Review Required],"*"&amp;$AC$27&amp;"*",Table2[Date Notified (Adjusted)],"&gt;="&amp;M$26,Table2[Date Notified (Adjusted)],"&lt;"&amp;N$26,Table2[Calculated Location],"*"&amp;$D38&amp;"*")</f>
        <v>#DIV/0!</v>
      </c>
      <c r="N38" s="164" t="e">
        <f ca="1">COUNTIFS(Table2[Level of Review Required],"*"&amp;$AC$27&amp;"*",Table2[Date Notified (Adjusted)],"&gt;="&amp;N$26,Table2[Date Notified (Adjusted)],"&lt;"&amp;O$26,Table2[Date Review Accepted by Commissioner],"&lt;&gt;",Table2[Calculated Location],"*"&amp;$D38&amp;"*")/COUNTIFS(Table2[Level of Review Required],"*"&amp;$AC$27&amp;"*",Table2[Date Notified (Adjusted)],"&gt;="&amp;N$26,Table2[Date Notified (Adjusted)],"&lt;"&amp;O$26,Table2[Calculated Location],"*"&amp;$D38&amp;"*")</f>
        <v>#DIV/0!</v>
      </c>
      <c r="O38" s="164" t="e">
        <f ca="1">COUNTIFS(Table2[Level of Review Required],"*"&amp;$AC$27&amp;"*",Table2[Date Notified (Adjusted)],"&gt;="&amp;O$26,Table2[Date Notified (Adjusted)],"&lt;"&amp;P$26,Table2[Date Review Accepted by Commissioner],"&lt;&gt;",Table2[Calculated Location],"*"&amp;$D38&amp;"*")/COUNTIFS(Table2[Level of Review Required],"*"&amp;$AC$27&amp;"*",Table2[Date Notified (Adjusted)],"&gt;="&amp;O$26,Table2[Date Notified (Adjusted)],"&lt;"&amp;P$26,Table2[Calculated Location],"*"&amp;$D38&amp;"*")</f>
        <v>#DIV/0!</v>
      </c>
      <c r="P38" s="164" t="e">
        <f ca="1">COUNTIFS(Table2[Level of Review Required],"*"&amp;$AC$27&amp;"*",Table2[Date Notified (Adjusted)],"&gt;="&amp;P$26,Table2[Date Notified (Adjusted)],"&lt;"&amp;Q$26,Table2[Date Review Accepted by Commissioner],"&lt;&gt;",Table2[Calculated Location],"*"&amp;$D38&amp;"*")/COUNTIFS(Table2[Level of Review Required],"*"&amp;$AC$27&amp;"*",Table2[Date Notified (Adjusted)],"&gt;="&amp;P$26,Table2[Date Notified (Adjusted)],"&lt;"&amp;Q$26,Table2[Calculated Location],"*"&amp;$D38&amp;"*")</f>
        <v>#DIV/0!</v>
      </c>
      <c r="Q38" s="164" t="e">
        <f ca="1">COUNTIFS(Table2[Level of Review Required],"*"&amp;$AC$27&amp;"*",Table2[Date Notified (Adjusted)],"&gt;="&amp;Q$26,Table2[Date Notified (Adjusted)],"&lt;"&amp;R$26,Table2[Date Review Accepted by Commissioner],"&lt;&gt;",Table2[Calculated Location],"*"&amp;$D38&amp;"*")/COUNTIFS(Table2[Level of Review Required],"*"&amp;$AC$27&amp;"*",Table2[Date Notified (Adjusted)],"&gt;="&amp;Q$26,Table2[Date Notified (Adjusted)],"&lt;"&amp;R$26,Table2[Calculated Location],"*"&amp;$D38&amp;"*")</f>
        <v>#DIV/0!</v>
      </c>
      <c r="R38" s="164" t="e">
        <f ca="1">COUNTIFS(Table2[Level of Review Required],"*"&amp;$AC$27&amp;"*",Table2[Date Notified (Adjusted)],"&gt;="&amp;R$26,Table2[Date Notified (Adjusted)],"&lt;"&amp;S$26,Table2[Date Review Accepted by Commissioner],"&lt;&gt;",Table2[Calculated Location],"*"&amp;$D38&amp;"*")/COUNTIFS(Table2[Level of Review Required],"*"&amp;$AC$27&amp;"*",Table2[Date Notified (Adjusted)],"&gt;="&amp;R$26,Table2[Date Notified (Adjusted)],"&lt;"&amp;S$26,Table2[Calculated Location],"*"&amp;$D38&amp;"*")</f>
        <v>#DIV/0!</v>
      </c>
      <c r="S38" s="164" t="e">
        <f ca="1">COUNTIFS(Table2[Level of Review Required],"*"&amp;$AC$27&amp;"*",Table2[Date Notified (Adjusted)],"&gt;="&amp;S$26,Table2[Date Notified (Adjusted)],"&lt;"&amp;T$26,Table2[Date Review Accepted by Commissioner],"&lt;&gt;",Table2[Calculated Location],"*"&amp;$D38&amp;"*")/COUNTIFS(Table2[Level of Review Required],"*"&amp;$AC$27&amp;"*",Table2[Date Notified (Adjusted)],"&gt;="&amp;S$26,Table2[Date Notified (Adjusted)],"&lt;"&amp;T$26,Table2[Calculated Location],"*"&amp;$D38&amp;"*")</f>
        <v>#DIV/0!</v>
      </c>
      <c r="T38" s="164" t="e">
        <f ca="1">COUNTIFS(Table2[Level of Review Required],"*"&amp;$AC$27&amp;"*",Table2[Date Notified (Adjusted)],"&gt;="&amp;T$26,Table2[Date Notified (Adjusted)],"&lt;"&amp;U$26,Table2[Date Review Accepted by Commissioner],"&lt;&gt;",Table2[Calculated Location],"*"&amp;$D38&amp;"*")/COUNTIFS(Table2[Level of Review Required],"*"&amp;$AC$27&amp;"*",Table2[Date Notified (Adjusted)],"&gt;="&amp;T$26,Table2[Date Notified (Adjusted)],"&lt;"&amp;U$26,Table2[Calculated Location],"*"&amp;$D38&amp;"*")</f>
        <v>#DIV/0!</v>
      </c>
      <c r="U38" s="161"/>
      <c r="V38" s="161"/>
      <c r="W38" s="228">
        <f ca="1">COUNTIFS(Table2[Level of Review Required],"*"&amp;$AC$27&amp;"*",Table2[Date Notified (Adjusted)],"&gt;="&amp;E$26,Table2[Date Notified (Adjusted)],"&lt;"&amp;U$26,Table2[Calculated Location],"*"&amp;$D38&amp;"*",Table2[Date Review Accepted by Commissioner],"&lt;&gt;")</f>
        <v>0</v>
      </c>
      <c r="X38" s="229" t="e">
        <f t="shared" ca="1" si="5"/>
        <v>#DIV/0!</v>
      </c>
      <c r="Y38" s="237">
        <f ca="1">COUNTIFS(Table2[Level of Review Required],"*"&amp;$AC$27&amp;"*",Table2[Date Notified (Adjusted)],"&gt;="&amp;E$26,Table2[Date Notified (Adjusted)],"&lt;"&amp;U$26,Table2[Calculated Location],"*"&amp;$D38&amp;"*")</f>
        <v>0</v>
      </c>
    </row>
    <row r="39" spans="2:25" x14ac:dyDescent="0.25">
      <c r="B39" s="222" t="s">
        <v>108</v>
      </c>
      <c r="C39" s="161"/>
      <c r="D39" s="162" t="s">
        <v>127</v>
      </c>
      <c r="E39" s="163" t="e">
        <f ca="1">COUNTIFS(Table2[Level of Review Required],"*"&amp;$AC$27&amp;"*",Table2[Date Notified (Adjusted)],"&gt;="&amp;E$26,Table2[Date Notified (Adjusted)],"&lt;"&amp;F$26,Table2[Date Review Accepted by Commissioner],"&lt;&gt;",Table2[Calculated Location],"*"&amp;$D39&amp;"*")/COUNTIFS(Table2[Level of Review Required],"*"&amp;$AC$27&amp;"*",Table2[Date Notified (Adjusted)],"&gt;="&amp;E$26,Table2[Date Notified (Adjusted)],"&lt;"&amp;F$26,Table2[Calculated Location],"*"&amp;$D39&amp;"*")</f>
        <v>#DIV/0!</v>
      </c>
      <c r="F39" s="164" t="e">
        <f ca="1">COUNTIFS(Table2[Level of Review Required],"*"&amp;$AC$27&amp;"*",Table2[Date Notified (Adjusted)],"&gt;="&amp;F$26,Table2[Date Notified (Adjusted)],"&lt;"&amp;G$26,Table2[Date Review Accepted by Commissioner],"&lt;&gt;",Table2[Calculated Location],"*"&amp;$D39&amp;"*")/COUNTIFS(Table2[Level of Review Required],"*"&amp;$AC$27&amp;"*",Table2[Date Notified (Adjusted)],"&gt;="&amp;F$26,Table2[Date Notified (Adjusted)],"&lt;"&amp;G$26,Table2[Calculated Location],"*"&amp;$D39&amp;"*")</f>
        <v>#DIV/0!</v>
      </c>
      <c r="G39" s="164" t="e">
        <f ca="1">COUNTIFS(Table2[Level of Review Required],"*"&amp;$AC$27&amp;"*",Table2[Date Notified (Adjusted)],"&gt;="&amp;G$26,Table2[Date Notified (Adjusted)],"&lt;"&amp;H$26,Table2[Date Review Accepted by Commissioner],"&lt;&gt;",Table2[Calculated Location],"*"&amp;$D39&amp;"*")/COUNTIFS(Table2[Level of Review Required],"*"&amp;$AC$27&amp;"*",Table2[Date Notified (Adjusted)],"&gt;="&amp;G$26,Table2[Date Notified (Adjusted)],"&lt;"&amp;H$26,Table2[Calculated Location],"*"&amp;$D39&amp;"*")</f>
        <v>#DIV/0!</v>
      </c>
      <c r="H39" s="164" t="e">
        <f ca="1">COUNTIFS(Table2[Level of Review Required],"*"&amp;$AC$27&amp;"*",Table2[Date Notified (Adjusted)],"&gt;="&amp;H$26,Table2[Date Notified (Adjusted)],"&lt;"&amp;I$26,Table2[Date Review Accepted by Commissioner],"&lt;&gt;",Table2[Calculated Location],"*"&amp;$D39&amp;"*")/COUNTIFS(Table2[Level of Review Required],"*"&amp;$AC$27&amp;"*",Table2[Date Notified (Adjusted)],"&gt;="&amp;H$26,Table2[Date Notified (Adjusted)],"&lt;"&amp;I$26,Table2[Calculated Location],"*"&amp;$D39&amp;"*")</f>
        <v>#DIV/0!</v>
      </c>
      <c r="I39" s="164" t="e">
        <f ca="1">COUNTIFS(Table2[Level of Review Required],"*"&amp;$AC$27&amp;"*",Table2[Date Notified (Adjusted)],"&gt;="&amp;I$26,Table2[Date Notified (Adjusted)],"&lt;"&amp;J$26,Table2[Date Review Accepted by Commissioner],"&lt;&gt;",Table2[Calculated Location],"*"&amp;$D39&amp;"*")/COUNTIFS(Table2[Level of Review Required],"*"&amp;$AC$27&amp;"*",Table2[Date Notified (Adjusted)],"&gt;="&amp;I$26,Table2[Date Notified (Adjusted)],"&lt;"&amp;J$26,Table2[Calculated Location],"*"&amp;$D39&amp;"*")</f>
        <v>#DIV/0!</v>
      </c>
      <c r="J39" s="164" t="e">
        <f ca="1">COUNTIFS(Table2[Level of Review Required],"*"&amp;$AC$27&amp;"*",Table2[Date Notified (Adjusted)],"&gt;="&amp;J$26,Table2[Date Notified (Adjusted)],"&lt;"&amp;K$26,Table2[Date Review Accepted by Commissioner],"&lt;&gt;",Table2[Calculated Location],"*"&amp;$D39&amp;"*")/COUNTIFS(Table2[Level of Review Required],"*"&amp;$AC$27&amp;"*",Table2[Date Notified (Adjusted)],"&gt;="&amp;J$26,Table2[Date Notified (Adjusted)],"&lt;"&amp;K$26,Table2[Calculated Location],"*"&amp;$D39&amp;"*")</f>
        <v>#DIV/0!</v>
      </c>
      <c r="K39" s="164" t="e">
        <f ca="1">COUNTIFS(Table2[Level of Review Required],"*"&amp;$AC$27&amp;"*",Table2[Date Notified (Adjusted)],"&gt;="&amp;K$26,Table2[Date Notified (Adjusted)],"&lt;"&amp;L$26,Table2[Date Review Accepted by Commissioner],"&lt;&gt;",Table2[Calculated Location],"*"&amp;$D39&amp;"*")/COUNTIFS(Table2[Level of Review Required],"*"&amp;$AC$27&amp;"*",Table2[Date Notified (Adjusted)],"&gt;="&amp;K$26,Table2[Date Notified (Adjusted)],"&lt;"&amp;L$26,Table2[Calculated Location],"*"&amp;$D39&amp;"*")</f>
        <v>#DIV/0!</v>
      </c>
      <c r="L39" s="164" t="e">
        <f ca="1">COUNTIFS(Table2[Level of Review Required],"*"&amp;$AC$27&amp;"*",Table2[Date Notified (Adjusted)],"&gt;="&amp;L$26,Table2[Date Notified (Adjusted)],"&lt;"&amp;M$26,Table2[Date Review Accepted by Commissioner],"&lt;&gt;",Table2[Calculated Location],"*"&amp;$D39&amp;"*")/COUNTIFS(Table2[Level of Review Required],"*"&amp;$AC$27&amp;"*",Table2[Date Notified (Adjusted)],"&gt;="&amp;L$26,Table2[Date Notified (Adjusted)],"&lt;"&amp;M$26,Table2[Calculated Location],"*"&amp;$D39&amp;"*")</f>
        <v>#DIV/0!</v>
      </c>
      <c r="M39" s="164" t="e">
        <f ca="1">COUNTIFS(Table2[Level of Review Required],"*"&amp;$AC$27&amp;"*",Table2[Date Notified (Adjusted)],"&gt;="&amp;M$26,Table2[Date Notified (Adjusted)],"&lt;"&amp;N$26,Table2[Date Review Accepted by Commissioner],"&lt;&gt;",Table2[Calculated Location],"*"&amp;$D39&amp;"*")/COUNTIFS(Table2[Level of Review Required],"*"&amp;$AC$27&amp;"*",Table2[Date Notified (Adjusted)],"&gt;="&amp;M$26,Table2[Date Notified (Adjusted)],"&lt;"&amp;N$26,Table2[Calculated Location],"*"&amp;$D39&amp;"*")</f>
        <v>#DIV/0!</v>
      </c>
      <c r="N39" s="164" t="e">
        <f ca="1">COUNTIFS(Table2[Level of Review Required],"*"&amp;$AC$27&amp;"*",Table2[Date Notified (Adjusted)],"&gt;="&amp;N$26,Table2[Date Notified (Adjusted)],"&lt;"&amp;O$26,Table2[Date Review Accepted by Commissioner],"&lt;&gt;",Table2[Calculated Location],"*"&amp;$D39&amp;"*")/COUNTIFS(Table2[Level of Review Required],"*"&amp;$AC$27&amp;"*",Table2[Date Notified (Adjusted)],"&gt;="&amp;N$26,Table2[Date Notified (Adjusted)],"&lt;"&amp;O$26,Table2[Calculated Location],"*"&amp;$D39&amp;"*")</f>
        <v>#DIV/0!</v>
      </c>
      <c r="O39" s="164" t="e">
        <f ca="1">COUNTIFS(Table2[Level of Review Required],"*"&amp;$AC$27&amp;"*",Table2[Date Notified (Adjusted)],"&gt;="&amp;O$26,Table2[Date Notified (Adjusted)],"&lt;"&amp;P$26,Table2[Date Review Accepted by Commissioner],"&lt;&gt;",Table2[Calculated Location],"*"&amp;$D39&amp;"*")/COUNTIFS(Table2[Level of Review Required],"*"&amp;$AC$27&amp;"*",Table2[Date Notified (Adjusted)],"&gt;="&amp;O$26,Table2[Date Notified (Adjusted)],"&lt;"&amp;P$26,Table2[Calculated Location],"*"&amp;$D39&amp;"*")</f>
        <v>#DIV/0!</v>
      </c>
      <c r="P39" s="164" t="e">
        <f ca="1">COUNTIFS(Table2[Level of Review Required],"*"&amp;$AC$27&amp;"*",Table2[Date Notified (Adjusted)],"&gt;="&amp;P$26,Table2[Date Notified (Adjusted)],"&lt;"&amp;Q$26,Table2[Date Review Accepted by Commissioner],"&lt;&gt;",Table2[Calculated Location],"*"&amp;$D39&amp;"*")/COUNTIFS(Table2[Level of Review Required],"*"&amp;$AC$27&amp;"*",Table2[Date Notified (Adjusted)],"&gt;="&amp;P$26,Table2[Date Notified (Adjusted)],"&lt;"&amp;Q$26,Table2[Calculated Location],"*"&amp;$D39&amp;"*")</f>
        <v>#DIV/0!</v>
      </c>
      <c r="Q39" s="164" t="e">
        <f ca="1">COUNTIFS(Table2[Level of Review Required],"*"&amp;$AC$27&amp;"*",Table2[Date Notified (Adjusted)],"&gt;="&amp;Q$26,Table2[Date Notified (Adjusted)],"&lt;"&amp;R$26,Table2[Date Review Accepted by Commissioner],"&lt;&gt;",Table2[Calculated Location],"*"&amp;$D39&amp;"*")/COUNTIFS(Table2[Level of Review Required],"*"&amp;$AC$27&amp;"*",Table2[Date Notified (Adjusted)],"&gt;="&amp;Q$26,Table2[Date Notified (Adjusted)],"&lt;"&amp;R$26,Table2[Calculated Location],"*"&amp;$D39&amp;"*")</f>
        <v>#DIV/0!</v>
      </c>
      <c r="R39" s="164" t="e">
        <f ca="1">COUNTIFS(Table2[Level of Review Required],"*"&amp;$AC$27&amp;"*",Table2[Date Notified (Adjusted)],"&gt;="&amp;R$26,Table2[Date Notified (Adjusted)],"&lt;"&amp;S$26,Table2[Date Review Accepted by Commissioner],"&lt;&gt;",Table2[Calculated Location],"*"&amp;$D39&amp;"*")/COUNTIFS(Table2[Level of Review Required],"*"&amp;$AC$27&amp;"*",Table2[Date Notified (Adjusted)],"&gt;="&amp;R$26,Table2[Date Notified (Adjusted)],"&lt;"&amp;S$26,Table2[Calculated Location],"*"&amp;$D39&amp;"*")</f>
        <v>#DIV/0!</v>
      </c>
      <c r="S39" s="164" t="e">
        <f ca="1">COUNTIFS(Table2[Level of Review Required],"*"&amp;$AC$27&amp;"*",Table2[Date Notified (Adjusted)],"&gt;="&amp;S$26,Table2[Date Notified (Adjusted)],"&lt;"&amp;T$26,Table2[Date Review Accepted by Commissioner],"&lt;&gt;",Table2[Calculated Location],"*"&amp;$D39&amp;"*")/COUNTIFS(Table2[Level of Review Required],"*"&amp;$AC$27&amp;"*",Table2[Date Notified (Adjusted)],"&gt;="&amp;S$26,Table2[Date Notified (Adjusted)],"&lt;"&amp;T$26,Table2[Calculated Location],"*"&amp;$D39&amp;"*")</f>
        <v>#DIV/0!</v>
      </c>
      <c r="T39" s="164" t="e">
        <f ca="1">COUNTIFS(Table2[Level of Review Required],"*"&amp;$AC$27&amp;"*",Table2[Date Notified (Adjusted)],"&gt;="&amp;T$26,Table2[Date Notified (Adjusted)],"&lt;"&amp;U$26,Table2[Date Review Accepted by Commissioner],"&lt;&gt;",Table2[Calculated Location],"*"&amp;$D39&amp;"*")/COUNTIFS(Table2[Level of Review Required],"*"&amp;$AC$27&amp;"*",Table2[Date Notified (Adjusted)],"&gt;="&amp;T$26,Table2[Date Notified (Adjusted)],"&lt;"&amp;U$26,Table2[Calculated Location],"*"&amp;$D39&amp;"*")</f>
        <v>#DIV/0!</v>
      </c>
      <c r="U39" s="161"/>
      <c r="V39" s="161"/>
      <c r="W39" s="228">
        <f ca="1">COUNTIFS(Table2[Level of Review Required],"*"&amp;$AC$27&amp;"*",Table2[Date Notified (Adjusted)],"&gt;="&amp;E$26,Table2[Date Notified (Adjusted)],"&lt;"&amp;U$26,Table2[Calculated Location],"*"&amp;$D39&amp;"*",Table2[Date Review Accepted by Commissioner],"&lt;&gt;")</f>
        <v>0</v>
      </c>
      <c r="X39" s="229" t="e">
        <f t="shared" ca="1" si="5"/>
        <v>#DIV/0!</v>
      </c>
      <c r="Y39" s="237">
        <f ca="1">COUNTIFS(Table2[Level of Review Required],"*"&amp;$AC$27&amp;"*",Table2[Date Notified (Adjusted)],"&gt;="&amp;E$26,Table2[Date Notified (Adjusted)],"&lt;"&amp;U$26,Table2[Calculated Location],"*"&amp;$D39&amp;"*")</f>
        <v>0</v>
      </c>
    </row>
    <row r="40" spans="2:25" x14ac:dyDescent="0.25">
      <c r="B40" s="222" t="s">
        <v>109</v>
      </c>
      <c r="C40" s="161"/>
      <c r="D40" s="162" t="s">
        <v>128</v>
      </c>
      <c r="E40" s="163" t="e">
        <f ca="1">COUNTIFS(Table2[Level of Review Required],"*"&amp;$AC$27&amp;"*",Table2[Date Notified (Adjusted)],"&gt;="&amp;E$26,Table2[Date Notified (Adjusted)],"&lt;"&amp;F$26,Table2[Date Review Accepted by Commissioner],"&lt;&gt;",Table2[Calculated Location],"*"&amp;$D40&amp;"*")/COUNTIFS(Table2[Level of Review Required],"*"&amp;$AC$27&amp;"*",Table2[Date Notified (Adjusted)],"&gt;="&amp;E$26,Table2[Date Notified (Adjusted)],"&lt;"&amp;F$26,Table2[Calculated Location],"*"&amp;$D40&amp;"*")</f>
        <v>#DIV/0!</v>
      </c>
      <c r="F40" s="164" t="e">
        <f ca="1">COUNTIFS(Table2[Level of Review Required],"*"&amp;$AC$27&amp;"*",Table2[Date Notified (Adjusted)],"&gt;="&amp;F$26,Table2[Date Notified (Adjusted)],"&lt;"&amp;G$26,Table2[Date Review Accepted by Commissioner],"&lt;&gt;",Table2[Calculated Location],"*"&amp;$D40&amp;"*")/COUNTIFS(Table2[Level of Review Required],"*"&amp;$AC$27&amp;"*",Table2[Date Notified (Adjusted)],"&gt;="&amp;F$26,Table2[Date Notified (Adjusted)],"&lt;"&amp;G$26,Table2[Calculated Location],"*"&amp;$D40&amp;"*")</f>
        <v>#DIV/0!</v>
      </c>
      <c r="G40" s="164" t="e">
        <f ca="1">COUNTIFS(Table2[Level of Review Required],"*"&amp;$AC$27&amp;"*",Table2[Date Notified (Adjusted)],"&gt;="&amp;G$26,Table2[Date Notified (Adjusted)],"&lt;"&amp;H$26,Table2[Date Review Accepted by Commissioner],"&lt;&gt;",Table2[Calculated Location],"*"&amp;$D40&amp;"*")/COUNTIFS(Table2[Level of Review Required],"*"&amp;$AC$27&amp;"*",Table2[Date Notified (Adjusted)],"&gt;="&amp;G$26,Table2[Date Notified (Adjusted)],"&lt;"&amp;H$26,Table2[Calculated Location],"*"&amp;$D40&amp;"*")</f>
        <v>#DIV/0!</v>
      </c>
      <c r="H40" s="164" t="e">
        <f ca="1">COUNTIFS(Table2[Level of Review Required],"*"&amp;$AC$27&amp;"*",Table2[Date Notified (Adjusted)],"&gt;="&amp;H$26,Table2[Date Notified (Adjusted)],"&lt;"&amp;I$26,Table2[Date Review Accepted by Commissioner],"&lt;&gt;",Table2[Calculated Location],"*"&amp;$D40&amp;"*")/COUNTIFS(Table2[Level of Review Required],"*"&amp;$AC$27&amp;"*",Table2[Date Notified (Adjusted)],"&gt;="&amp;H$26,Table2[Date Notified (Adjusted)],"&lt;"&amp;I$26,Table2[Calculated Location],"*"&amp;$D40&amp;"*")</f>
        <v>#DIV/0!</v>
      </c>
      <c r="I40" s="164" t="e">
        <f ca="1">COUNTIFS(Table2[Level of Review Required],"*"&amp;$AC$27&amp;"*",Table2[Date Notified (Adjusted)],"&gt;="&amp;I$26,Table2[Date Notified (Adjusted)],"&lt;"&amp;J$26,Table2[Date Review Accepted by Commissioner],"&lt;&gt;",Table2[Calculated Location],"*"&amp;$D40&amp;"*")/COUNTIFS(Table2[Level of Review Required],"*"&amp;$AC$27&amp;"*",Table2[Date Notified (Adjusted)],"&gt;="&amp;I$26,Table2[Date Notified (Adjusted)],"&lt;"&amp;J$26,Table2[Calculated Location],"*"&amp;$D40&amp;"*")</f>
        <v>#DIV/0!</v>
      </c>
      <c r="J40" s="164" t="e">
        <f ca="1">COUNTIFS(Table2[Level of Review Required],"*"&amp;$AC$27&amp;"*",Table2[Date Notified (Adjusted)],"&gt;="&amp;J$26,Table2[Date Notified (Adjusted)],"&lt;"&amp;K$26,Table2[Date Review Accepted by Commissioner],"&lt;&gt;",Table2[Calculated Location],"*"&amp;$D40&amp;"*")/COUNTIFS(Table2[Level of Review Required],"*"&amp;$AC$27&amp;"*",Table2[Date Notified (Adjusted)],"&gt;="&amp;J$26,Table2[Date Notified (Adjusted)],"&lt;"&amp;K$26,Table2[Calculated Location],"*"&amp;$D40&amp;"*")</f>
        <v>#DIV/0!</v>
      </c>
      <c r="K40" s="164" t="e">
        <f ca="1">COUNTIFS(Table2[Level of Review Required],"*"&amp;$AC$27&amp;"*",Table2[Date Notified (Adjusted)],"&gt;="&amp;K$26,Table2[Date Notified (Adjusted)],"&lt;"&amp;L$26,Table2[Date Review Accepted by Commissioner],"&lt;&gt;",Table2[Calculated Location],"*"&amp;$D40&amp;"*")/COUNTIFS(Table2[Level of Review Required],"*"&amp;$AC$27&amp;"*",Table2[Date Notified (Adjusted)],"&gt;="&amp;K$26,Table2[Date Notified (Adjusted)],"&lt;"&amp;L$26,Table2[Calculated Location],"*"&amp;$D40&amp;"*")</f>
        <v>#DIV/0!</v>
      </c>
      <c r="L40" s="164" t="e">
        <f ca="1">COUNTIFS(Table2[Level of Review Required],"*"&amp;$AC$27&amp;"*",Table2[Date Notified (Adjusted)],"&gt;="&amp;L$26,Table2[Date Notified (Adjusted)],"&lt;"&amp;M$26,Table2[Date Review Accepted by Commissioner],"&lt;&gt;",Table2[Calculated Location],"*"&amp;$D40&amp;"*")/COUNTIFS(Table2[Level of Review Required],"*"&amp;$AC$27&amp;"*",Table2[Date Notified (Adjusted)],"&gt;="&amp;L$26,Table2[Date Notified (Adjusted)],"&lt;"&amp;M$26,Table2[Calculated Location],"*"&amp;$D40&amp;"*")</f>
        <v>#DIV/0!</v>
      </c>
      <c r="M40" s="164" t="e">
        <f ca="1">COUNTIFS(Table2[Level of Review Required],"*"&amp;$AC$27&amp;"*",Table2[Date Notified (Adjusted)],"&gt;="&amp;M$26,Table2[Date Notified (Adjusted)],"&lt;"&amp;N$26,Table2[Date Review Accepted by Commissioner],"&lt;&gt;",Table2[Calculated Location],"*"&amp;$D40&amp;"*")/COUNTIFS(Table2[Level of Review Required],"*"&amp;$AC$27&amp;"*",Table2[Date Notified (Adjusted)],"&gt;="&amp;M$26,Table2[Date Notified (Adjusted)],"&lt;"&amp;N$26,Table2[Calculated Location],"*"&amp;$D40&amp;"*")</f>
        <v>#DIV/0!</v>
      </c>
      <c r="N40" s="164" t="e">
        <f ca="1">COUNTIFS(Table2[Level of Review Required],"*"&amp;$AC$27&amp;"*",Table2[Date Notified (Adjusted)],"&gt;="&amp;N$26,Table2[Date Notified (Adjusted)],"&lt;"&amp;O$26,Table2[Date Review Accepted by Commissioner],"&lt;&gt;",Table2[Calculated Location],"*"&amp;$D40&amp;"*")/COUNTIFS(Table2[Level of Review Required],"*"&amp;$AC$27&amp;"*",Table2[Date Notified (Adjusted)],"&gt;="&amp;N$26,Table2[Date Notified (Adjusted)],"&lt;"&amp;O$26,Table2[Calculated Location],"*"&amp;$D40&amp;"*")</f>
        <v>#DIV/0!</v>
      </c>
      <c r="O40" s="164" t="e">
        <f ca="1">COUNTIFS(Table2[Level of Review Required],"*"&amp;$AC$27&amp;"*",Table2[Date Notified (Adjusted)],"&gt;="&amp;O$26,Table2[Date Notified (Adjusted)],"&lt;"&amp;P$26,Table2[Date Review Accepted by Commissioner],"&lt;&gt;",Table2[Calculated Location],"*"&amp;$D40&amp;"*")/COUNTIFS(Table2[Level of Review Required],"*"&amp;$AC$27&amp;"*",Table2[Date Notified (Adjusted)],"&gt;="&amp;O$26,Table2[Date Notified (Adjusted)],"&lt;"&amp;P$26,Table2[Calculated Location],"*"&amp;$D40&amp;"*")</f>
        <v>#DIV/0!</v>
      </c>
      <c r="P40" s="164" t="e">
        <f ca="1">COUNTIFS(Table2[Level of Review Required],"*"&amp;$AC$27&amp;"*",Table2[Date Notified (Adjusted)],"&gt;="&amp;P$26,Table2[Date Notified (Adjusted)],"&lt;"&amp;Q$26,Table2[Date Review Accepted by Commissioner],"&lt;&gt;",Table2[Calculated Location],"*"&amp;$D40&amp;"*")/COUNTIFS(Table2[Level of Review Required],"*"&amp;$AC$27&amp;"*",Table2[Date Notified (Adjusted)],"&gt;="&amp;P$26,Table2[Date Notified (Adjusted)],"&lt;"&amp;Q$26,Table2[Calculated Location],"*"&amp;$D40&amp;"*")</f>
        <v>#DIV/0!</v>
      </c>
      <c r="Q40" s="164" t="e">
        <f ca="1">COUNTIFS(Table2[Level of Review Required],"*"&amp;$AC$27&amp;"*",Table2[Date Notified (Adjusted)],"&gt;="&amp;Q$26,Table2[Date Notified (Adjusted)],"&lt;"&amp;R$26,Table2[Date Review Accepted by Commissioner],"&lt;&gt;",Table2[Calculated Location],"*"&amp;$D40&amp;"*")/COUNTIFS(Table2[Level of Review Required],"*"&amp;$AC$27&amp;"*",Table2[Date Notified (Adjusted)],"&gt;="&amp;Q$26,Table2[Date Notified (Adjusted)],"&lt;"&amp;R$26,Table2[Calculated Location],"*"&amp;$D40&amp;"*")</f>
        <v>#DIV/0!</v>
      </c>
      <c r="R40" s="164" t="e">
        <f ca="1">COUNTIFS(Table2[Level of Review Required],"*"&amp;$AC$27&amp;"*",Table2[Date Notified (Adjusted)],"&gt;="&amp;R$26,Table2[Date Notified (Adjusted)],"&lt;"&amp;S$26,Table2[Date Review Accepted by Commissioner],"&lt;&gt;",Table2[Calculated Location],"*"&amp;$D40&amp;"*")/COUNTIFS(Table2[Level of Review Required],"*"&amp;$AC$27&amp;"*",Table2[Date Notified (Adjusted)],"&gt;="&amp;R$26,Table2[Date Notified (Adjusted)],"&lt;"&amp;S$26,Table2[Calculated Location],"*"&amp;$D40&amp;"*")</f>
        <v>#DIV/0!</v>
      </c>
      <c r="S40" s="164" t="e">
        <f ca="1">COUNTIFS(Table2[Level of Review Required],"*"&amp;$AC$27&amp;"*",Table2[Date Notified (Adjusted)],"&gt;="&amp;S$26,Table2[Date Notified (Adjusted)],"&lt;"&amp;T$26,Table2[Date Review Accepted by Commissioner],"&lt;&gt;",Table2[Calculated Location],"*"&amp;$D40&amp;"*")/COUNTIFS(Table2[Level of Review Required],"*"&amp;$AC$27&amp;"*",Table2[Date Notified (Adjusted)],"&gt;="&amp;S$26,Table2[Date Notified (Adjusted)],"&lt;"&amp;T$26,Table2[Calculated Location],"*"&amp;$D40&amp;"*")</f>
        <v>#DIV/0!</v>
      </c>
      <c r="T40" s="164" t="e">
        <f ca="1">COUNTIFS(Table2[Level of Review Required],"*"&amp;$AC$27&amp;"*",Table2[Date Notified (Adjusted)],"&gt;="&amp;T$26,Table2[Date Notified (Adjusted)],"&lt;"&amp;U$26,Table2[Date Review Accepted by Commissioner],"&lt;&gt;",Table2[Calculated Location],"*"&amp;$D40&amp;"*")/COUNTIFS(Table2[Level of Review Required],"*"&amp;$AC$27&amp;"*",Table2[Date Notified (Adjusted)],"&gt;="&amp;T$26,Table2[Date Notified (Adjusted)],"&lt;"&amp;U$26,Table2[Calculated Location],"*"&amp;$D40&amp;"*")</f>
        <v>#DIV/0!</v>
      </c>
      <c r="U40" s="161"/>
      <c r="V40" s="161"/>
      <c r="W40" s="228">
        <f ca="1">COUNTIFS(Table2[Level of Review Required],"*"&amp;$AC$27&amp;"*",Table2[Date Notified (Adjusted)],"&gt;="&amp;E$26,Table2[Date Notified (Adjusted)],"&lt;"&amp;U$26,Table2[Calculated Location],"*"&amp;$D40&amp;"*",Table2[Date Review Accepted by Commissioner],"&lt;&gt;")</f>
        <v>0</v>
      </c>
      <c r="X40" s="229" t="e">
        <f t="shared" ca="1" si="5"/>
        <v>#DIV/0!</v>
      </c>
      <c r="Y40" s="237">
        <f ca="1">COUNTIFS(Table2[Level of Review Required],"*"&amp;$AC$27&amp;"*",Table2[Date Notified (Adjusted)],"&gt;="&amp;E$26,Table2[Date Notified (Adjusted)],"&lt;"&amp;U$26,Table2[Calculated Location],"*"&amp;$D40&amp;"*")</f>
        <v>0</v>
      </c>
    </row>
    <row r="41" spans="2:25" x14ac:dyDescent="0.25">
      <c r="B41" s="222" t="s">
        <v>110</v>
      </c>
      <c r="C41" s="161"/>
      <c r="D41" s="162" t="s">
        <v>129</v>
      </c>
      <c r="E41" s="163" t="e">
        <f ca="1">COUNTIFS(Table2[Level of Review Required],"*"&amp;$AC$27&amp;"*",Table2[Date Notified (Adjusted)],"&gt;="&amp;E$26,Table2[Date Notified (Adjusted)],"&lt;"&amp;F$26,Table2[Date Review Accepted by Commissioner],"&lt;&gt;",Table2[Calculated Location],"*"&amp;$D41&amp;"*")/COUNTIFS(Table2[Level of Review Required],"*"&amp;$AC$27&amp;"*",Table2[Date Notified (Adjusted)],"&gt;="&amp;E$26,Table2[Date Notified (Adjusted)],"&lt;"&amp;F$26,Table2[Calculated Location],"*"&amp;$D41&amp;"*")</f>
        <v>#DIV/0!</v>
      </c>
      <c r="F41" s="164" t="e">
        <f ca="1">COUNTIFS(Table2[Level of Review Required],"*"&amp;$AC$27&amp;"*",Table2[Date Notified (Adjusted)],"&gt;="&amp;F$26,Table2[Date Notified (Adjusted)],"&lt;"&amp;G$26,Table2[Date Review Accepted by Commissioner],"&lt;&gt;",Table2[Calculated Location],"*"&amp;$D41&amp;"*")/COUNTIFS(Table2[Level of Review Required],"*"&amp;$AC$27&amp;"*",Table2[Date Notified (Adjusted)],"&gt;="&amp;F$26,Table2[Date Notified (Adjusted)],"&lt;"&amp;G$26,Table2[Calculated Location],"*"&amp;$D41&amp;"*")</f>
        <v>#DIV/0!</v>
      </c>
      <c r="G41" s="164" t="e">
        <f ca="1">COUNTIFS(Table2[Level of Review Required],"*"&amp;$AC$27&amp;"*",Table2[Date Notified (Adjusted)],"&gt;="&amp;G$26,Table2[Date Notified (Adjusted)],"&lt;"&amp;H$26,Table2[Date Review Accepted by Commissioner],"&lt;&gt;",Table2[Calculated Location],"*"&amp;$D41&amp;"*")/COUNTIFS(Table2[Level of Review Required],"*"&amp;$AC$27&amp;"*",Table2[Date Notified (Adjusted)],"&gt;="&amp;G$26,Table2[Date Notified (Adjusted)],"&lt;"&amp;H$26,Table2[Calculated Location],"*"&amp;$D41&amp;"*")</f>
        <v>#DIV/0!</v>
      </c>
      <c r="H41" s="164" t="e">
        <f ca="1">COUNTIFS(Table2[Level of Review Required],"*"&amp;$AC$27&amp;"*",Table2[Date Notified (Adjusted)],"&gt;="&amp;H$26,Table2[Date Notified (Adjusted)],"&lt;"&amp;I$26,Table2[Date Review Accepted by Commissioner],"&lt;&gt;",Table2[Calculated Location],"*"&amp;$D41&amp;"*")/COUNTIFS(Table2[Level of Review Required],"*"&amp;$AC$27&amp;"*",Table2[Date Notified (Adjusted)],"&gt;="&amp;H$26,Table2[Date Notified (Adjusted)],"&lt;"&amp;I$26,Table2[Calculated Location],"*"&amp;$D41&amp;"*")</f>
        <v>#DIV/0!</v>
      </c>
      <c r="I41" s="164" t="e">
        <f ca="1">COUNTIFS(Table2[Level of Review Required],"*"&amp;$AC$27&amp;"*",Table2[Date Notified (Adjusted)],"&gt;="&amp;I$26,Table2[Date Notified (Adjusted)],"&lt;"&amp;J$26,Table2[Date Review Accepted by Commissioner],"&lt;&gt;",Table2[Calculated Location],"*"&amp;$D41&amp;"*")/COUNTIFS(Table2[Level of Review Required],"*"&amp;$AC$27&amp;"*",Table2[Date Notified (Adjusted)],"&gt;="&amp;I$26,Table2[Date Notified (Adjusted)],"&lt;"&amp;J$26,Table2[Calculated Location],"*"&amp;$D41&amp;"*")</f>
        <v>#DIV/0!</v>
      </c>
      <c r="J41" s="164" t="e">
        <f ca="1">COUNTIFS(Table2[Level of Review Required],"*"&amp;$AC$27&amp;"*",Table2[Date Notified (Adjusted)],"&gt;="&amp;J$26,Table2[Date Notified (Adjusted)],"&lt;"&amp;K$26,Table2[Date Review Accepted by Commissioner],"&lt;&gt;",Table2[Calculated Location],"*"&amp;$D41&amp;"*")/COUNTIFS(Table2[Level of Review Required],"*"&amp;$AC$27&amp;"*",Table2[Date Notified (Adjusted)],"&gt;="&amp;J$26,Table2[Date Notified (Adjusted)],"&lt;"&amp;K$26,Table2[Calculated Location],"*"&amp;$D41&amp;"*")</f>
        <v>#DIV/0!</v>
      </c>
      <c r="K41" s="164" t="e">
        <f ca="1">COUNTIFS(Table2[Level of Review Required],"*"&amp;$AC$27&amp;"*",Table2[Date Notified (Adjusted)],"&gt;="&amp;K$26,Table2[Date Notified (Adjusted)],"&lt;"&amp;L$26,Table2[Date Review Accepted by Commissioner],"&lt;&gt;",Table2[Calculated Location],"*"&amp;$D41&amp;"*")/COUNTIFS(Table2[Level of Review Required],"*"&amp;$AC$27&amp;"*",Table2[Date Notified (Adjusted)],"&gt;="&amp;K$26,Table2[Date Notified (Adjusted)],"&lt;"&amp;L$26,Table2[Calculated Location],"*"&amp;$D41&amp;"*")</f>
        <v>#DIV/0!</v>
      </c>
      <c r="L41" s="164" t="e">
        <f ca="1">COUNTIFS(Table2[Level of Review Required],"*"&amp;$AC$27&amp;"*",Table2[Date Notified (Adjusted)],"&gt;="&amp;L$26,Table2[Date Notified (Adjusted)],"&lt;"&amp;M$26,Table2[Date Review Accepted by Commissioner],"&lt;&gt;",Table2[Calculated Location],"*"&amp;$D41&amp;"*")/COUNTIFS(Table2[Level of Review Required],"*"&amp;$AC$27&amp;"*",Table2[Date Notified (Adjusted)],"&gt;="&amp;L$26,Table2[Date Notified (Adjusted)],"&lt;"&amp;M$26,Table2[Calculated Location],"*"&amp;$D41&amp;"*")</f>
        <v>#DIV/0!</v>
      </c>
      <c r="M41" s="164" t="e">
        <f ca="1">COUNTIFS(Table2[Level of Review Required],"*"&amp;$AC$27&amp;"*",Table2[Date Notified (Adjusted)],"&gt;="&amp;M$26,Table2[Date Notified (Adjusted)],"&lt;"&amp;N$26,Table2[Date Review Accepted by Commissioner],"&lt;&gt;",Table2[Calculated Location],"*"&amp;$D41&amp;"*")/COUNTIFS(Table2[Level of Review Required],"*"&amp;$AC$27&amp;"*",Table2[Date Notified (Adjusted)],"&gt;="&amp;M$26,Table2[Date Notified (Adjusted)],"&lt;"&amp;N$26,Table2[Calculated Location],"*"&amp;$D41&amp;"*")</f>
        <v>#DIV/0!</v>
      </c>
      <c r="N41" s="164" t="e">
        <f ca="1">COUNTIFS(Table2[Level of Review Required],"*"&amp;$AC$27&amp;"*",Table2[Date Notified (Adjusted)],"&gt;="&amp;N$26,Table2[Date Notified (Adjusted)],"&lt;"&amp;O$26,Table2[Date Review Accepted by Commissioner],"&lt;&gt;",Table2[Calculated Location],"*"&amp;$D41&amp;"*")/COUNTIFS(Table2[Level of Review Required],"*"&amp;$AC$27&amp;"*",Table2[Date Notified (Adjusted)],"&gt;="&amp;N$26,Table2[Date Notified (Adjusted)],"&lt;"&amp;O$26,Table2[Calculated Location],"*"&amp;$D41&amp;"*")</f>
        <v>#DIV/0!</v>
      </c>
      <c r="O41" s="164" t="e">
        <f ca="1">COUNTIFS(Table2[Level of Review Required],"*"&amp;$AC$27&amp;"*",Table2[Date Notified (Adjusted)],"&gt;="&amp;O$26,Table2[Date Notified (Adjusted)],"&lt;"&amp;P$26,Table2[Date Review Accepted by Commissioner],"&lt;&gt;",Table2[Calculated Location],"*"&amp;$D41&amp;"*")/COUNTIFS(Table2[Level of Review Required],"*"&amp;$AC$27&amp;"*",Table2[Date Notified (Adjusted)],"&gt;="&amp;O$26,Table2[Date Notified (Adjusted)],"&lt;"&amp;P$26,Table2[Calculated Location],"*"&amp;$D41&amp;"*")</f>
        <v>#DIV/0!</v>
      </c>
      <c r="P41" s="164" t="e">
        <f ca="1">COUNTIFS(Table2[Level of Review Required],"*"&amp;$AC$27&amp;"*",Table2[Date Notified (Adjusted)],"&gt;="&amp;P$26,Table2[Date Notified (Adjusted)],"&lt;"&amp;Q$26,Table2[Date Review Accepted by Commissioner],"&lt;&gt;",Table2[Calculated Location],"*"&amp;$D41&amp;"*")/COUNTIFS(Table2[Level of Review Required],"*"&amp;$AC$27&amp;"*",Table2[Date Notified (Adjusted)],"&gt;="&amp;P$26,Table2[Date Notified (Adjusted)],"&lt;"&amp;Q$26,Table2[Calculated Location],"*"&amp;$D41&amp;"*")</f>
        <v>#DIV/0!</v>
      </c>
      <c r="Q41" s="164" t="e">
        <f ca="1">COUNTIFS(Table2[Level of Review Required],"*"&amp;$AC$27&amp;"*",Table2[Date Notified (Adjusted)],"&gt;="&amp;Q$26,Table2[Date Notified (Adjusted)],"&lt;"&amp;R$26,Table2[Date Review Accepted by Commissioner],"&lt;&gt;",Table2[Calculated Location],"*"&amp;$D41&amp;"*")/COUNTIFS(Table2[Level of Review Required],"*"&amp;$AC$27&amp;"*",Table2[Date Notified (Adjusted)],"&gt;="&amp;Q$26,Table2[Date Notified (Adjusted)],"&lt;"&amp;R$26,Table2[Calculated Location],"*"&amp;$D41&amp;"*")</f>
        <v>#DIV/0!</v>
      </c>
      <c r="R41" s="164" t="e">
        <f ca="1">COUNTIFS(Table2[Level of Review Required],"*"&amp;$AC$27&amp;"*",Table2[Date Notified (Adjusted)],"&gt;="&amp;R$26,Table2[Date Notified (Adjusted)],"&lt;"&amp;S$26,Table2[Date Review Accepted by Commissioner],"&lt;&gt;",Table2[Calculated Location],"*"&amp;$D41&amp;"*")/COUNTIFS(Table2[Level of Review Required],"*"&amp;$AC$27&amp;"*",Table2[Date Notified (Adjusted)],"&gt;="&amp;R$26,Table2[Date Notified (Adjusted)],"&lt;"&amp;S$26,Table2[Calculated Location],"*"&amp;$D41&amp;"*")</f>
        <v>#DIV/0!</v>
      </c>
      <c r="S41" s="164" t="e">
        <f ca="1">COUNTIFS(Table2[Level of Review Required],"*"&amp;$AC$27&amp;"*",Table2[Date Notified (Adjusted)],"&gt;="&amp;S$26,Table2[Date Notified (Adjusted)],"&lt;"&amp;T$26,Table2[Date Review Accepted by Commissioner],"&lt;&gt;",Table2[Calculated Location],"*"&amp;$D41&amp;"*")/COUNTIFS(Table2[Level of Review Required],"*"&amp;$AC$27&amp;"*",Table2[Date Notified (Adjusted)],"&gt;="&amp;S$26,Table2[Date Notified (Adjusted)],"&lt;"&amp;T$26,Table2[Calculated Location],"*"&amp;$D41&amp;"*")</f>
        <v>#DIV/0!</v>
      </c>
      <c r="T41" s="164" t="e">
        <f ca="1">COUNTIFS(Table2[Level of Review Required],"*"&amp;$AC$27&amp;"*",Table2[Date Notified (Adjusted)],"&gt;="&amp;T$26,Table2[Date Notified (Adjusted)],"&lt;"&amp;U$26,Table2[Date Review Accepted by Commissioner],"&lt;&gt;",Table2[Calculated Location],"*"&amp;$D41&amp;"*")/COUNTIFS(Table2[Level of Review Required],"*"&amp;$AC$27&amp;"*",Table2[Date Notified (Adjusted)],"&gt;="&amp;T$26,Table2[Date Notified (Adjusted)],"&lt;"&amp;U$26,Table2[Calculated Location],"*"&amp;$D41&amp;"*")</f>
        <v>#DIV/0!</v>
      </c>
      <c r="U41" s="161"/>
      <c r="V41" s="161"/>
      <c r="W41" s="228">
        <f ca="1">COUNTIFS(Table2[Level of Review Required],"*"&amp;$AC$27&amp;"*",Table2[Date Notified (Adjusted)],"&gt;="&amp;E$26,Table2[Date Notified (Adjusted)],"&lt;"&amp;U$26,Table2[Calculated Location],"*"&amp;$D41&amp;"*",Table2[Date Review Accepted by Commissioner],"&lt;&gt;")</f>
        <v>0</v>
      </c>
      <c r="X41" s="229" t="e">
        <f t="shared" ca="1" si="5"/>
        <v>#DIV/0!</v>
      </c>
      <c r="Y41" s="237">
        <f ca="1">COUNTIFS(Table2[Level of Review Required],"*"&amp;$AC$27&amp;"*",Table2[Date Notified (Adjusted)],"&gt;="&amp;E$26,Table2[Date Notified (Adjusted)],"&lt;"&amp;U$26,Table2[Calculated Location],"*"&amp;$D41&amp;"*")</f>
        <v>0</v>
      </c>
    </row>
    <row r="42" spans="2:25" x14ac:dyDescent="0.25">
      <c r="B42" s="222" t="s">
        <v>111</v>
      </c>
      <c r="C42" s="161"/>
      <c r="D42" s="162" t="s">
        <v>130</v>
      </c>
      <c r="E42" s="163" t="e">
        <f ca="1">COUNTIFS(Table2[Level of Review Required],"*"&amp;$AC$27&amp;"*",Table2[Date Notified (Adjusted)],"&gt;="&amp;E$26,Table2[Date Notified (Adjusted)],"&lt;"&amp;F$26,Table2[Date Review Accepted by Commissioner],"&lt;&gt;",Table2[Calculated Location],"*"&amp;$D42&amp;"*")/COUNTIFS(Table2[Level of Review Required],"*"&amp;$AC$27&amp;"*",Table2[Date Notified (Adjusted)],"&gt;="&amp;E$26,Table2[Date Notified (Adjusted)],"&lt;"&amp;F$26,Table2[Calculated Location],"*"&amp;$D42&amp;"*")</f>
        <v>#DIV/0!</v>
      </c>
      <c r="F42" s="164" t="e">
        <f ca="1">COUNTIFS(Table2[Level of Review Required],"*"&amp;$AC$27&amp;"*",Table2[Date Notified (Adjusted)],"&gt;="&amp;F$26,Table2[Date Notified (Adjusted)],"&lt;"&amp;G$26,Table2[Date Review Accepted by Commissioner],"&lt;&gt;",Table2[Calculated Location],"*"&amp;$D42&amp;"*")/COUNTIFS(Table2[Level of Review Required],"*"&amp;$AC$27&amp;"*",Table2[Date Notified (Adjusted)],"&gt;="&amp;F$26,Table2[Date Notified (Adjusted)],"&lt;"&amp;G$26,Table2[Calculated Location],"*"&amp;$D42&amp;"*")</f>
        <v>#DIV/0!</v>
      </c>
      <c r="G42" s="164" t="e">
        <f ca="1">COUNTIFS(Table2[Level of Review Required],"*"&amp;$AC$27&amp;"*",Table2[Date Notified (Adjusted)],"&gt;="&amp;G$26,Table2[Date Notified (Adjusted)],"&lt;"&amp;H$26,Table2[Date Review Accepted by Commissioner],"&lt;&gt;",Table2[Calculated Location],"*"&amp;$D42&amp;"*")/COUNTIFS(Table2[Level of Review Required],"*"&amp;$AC$27&amp;"*",Table2[Date Notified (Adjusted)],"&gt;="&amp;G$26,Table2[Date Notified (Adjusted)],"&lt;"&amp;H$26,Table2[Calculated Location],"*"&amp;$D42&amp;"*")</f>
        <v>#DIV/0!</v>
      </c>
      <c r="H42" s="164" t="e">
        <f ca="1">COUNTIFS(Table2[Level of Review Required],"*"&amp;$AC$27&amp;"*",Table2[Date Notified (Adjusted)],"&gt;="&amp;H$26,Table2[Date Notified (Adjusted)],"&lt;"&amp;I$26,Table2[Date Review Accepted by Commissioner],"&lt;&gt;",Table2[Calculated Location],"*"&amp;$D42&amp;"*")/COUNTIFS(Table2[Level of Review Required],"*"&amp;$AC$27&amp;"*",Table2[Date Notified (Adjusted)],"&gt;="&amp;H$26,Table2[Date Notified (Adjusted)],"&lt;"&amp;I$26,Table2[Calculated Location],"*"&amp;$D42&amp;"*")</f>
        <v>#DIV/0!</v>
      </c>
      <c r="I42" s="164" t="e">
        <f ca="1">COUNTIFS(Table2[Level of Review Required],"*"&amp;$AC$27&amp;"*",Table2[Date Notified (Adjusted)],"&gt;="&amp;I$26,Table2[Date Notified (Adjusted)],"&lt;"&amp;J$26,Table2[Date Review Accepted by Commissioner],"&lt;&gt;",Table2[Calculated Location],"*"&amp;$D42&amp;"*")/COUNTIFS(Table2[Level of Review Required],"*"&amp;$AC$27&amp;"*",Table2[Date Notified (Adjusted)],"&gt;="&amp;I$26,Table2[Date Notified (Adjusted)],"&lt;"&amp;J$26,Table2[Calculated Location],"*"&amp;$D42&amp;"*")</f>
        <v>#DIV/0!</v>
      </c>
      <c r="J42" s="164" t="e">
        <f ca="1">COUNTIFS(Table2[Level of Review Required],"*"&amp;$AC$27&amp;"*",Table2[Date Notified (Adjusted)],"&gt;="&amp;J$26,Table2[Date Notified (Adjusted)],"&lt;"&amp;K$26,Table2[Date Review Accepted by Commissioner],"&lt;&gt;",Table2[Calculated Location],"*"&amp;$D42&amp;"*")/COUNTIFS(Table2[Level of Review Required],"*"&amp;$AC$27&amp;"*",Table2[Date Notified (Adjusted)],"&gt;="&amp;J$26,Table2[Date Notified (Adjusted)],"&lt;"&amp;K$26,Table2[Calculated Location],"*"&amp;$D42&amp;"*")</f>
        <v>#DIV/0!</v>
      </c>
      <c r="K42" s="164" t="e">
        <f ca="1">COUNTIFS(Table2[Level of Review Required],"*"&amp;$AC$27&amp;"*",Table2[Date Notified (Adjusted)],"&gt;="&amp;K$26,Table2[Date Notified (Adjusted)],"&lt;"&amp;L$26,Table2[Date Review Accepted by Commissioner],"&lt;&gt;",Table2[Calculated Location],"*"&amp;$D42&amp;"*")/COUNTIFS(Table2[Level of Review Required],"*"&amp;$AC$27&amp;"*",Table2[Date Notified (Adjusted)],"&gt;="&amp;K$26,Table2[Date Notified (Adjusted)],"&lt;"&amp;L$26,Table2[Calculated Location],"*"&amp;$D42&amp;"*")</f>
        <v>#DIV/0!</v>
      </c>
      <c r="L42" s="164" t="e">
        <f ca="1">COUNTIFS(Table2[Level of Review Required],"*"&amp;$AC$27&amp;"*",Table2[Date Notified (Adjusted)],"&gt;="&amp;L$26,Table2[Date Notified (Adjusted)],"&lt;"&amp;M$26,Table2[Date Review Accepted by Commissioner],"&lt;&gt;",Table2[Calculated Location],"*"&amp;$D42&amp;"*")/COUNTIFS(Table2[Level of Review Required],"*"&amp;$AC$27&amp;"*",Table2[Date Notified (Adjusted)],"&gt;="&amp;L$26,Table2[Date Notified (Adjusted)],"&lt;"&amp;M$26,Table2[Calculated Location],"*"&amp;$D42&amp;"*")</f>
        <v>#DIV/0!</v>
      </c>
      <c r="M42" s="164" t="e">
        <f ca="1">COUNTIFS(Table2[Level of Review Required],"*"&amp;$AC$27&amp;"*",Table2[Date Notified (Adjusted)],"&gt;="&amp;M$26,Table2[Date Notified (Adjusted)],"&lt;"&amp;N$26,Table2[Date Review Accepted by Commissioner],"&lt;&gt;",Table2[Calculated Location],"*"&amp;$D42&amp;"*")/COUNTIFS(Table2[Level of Review Required],"*"&amp;$AC$27&amp;"*",Table2[Date Notified (Adjusted)],"&gt;="&amp;M$26,Table2[Date Notified (Adjusted)],"&lt;"&amp;N$26,Table2[Calculated Location],"*"&amp;$D42&amp;"*")</f>
        <v>#DIV/0!</v>
      </c>
      <c r="N42" s="164" t="e">
        <f ca="1">COUNTIFS(Table2[Level of Review Required],"*"&amp;$AC$27&amp;"*",Table2[Date Notified (Adjusted)],"&gt;="&amp;N$26,Table2[Date Notified (Adjusted)],"&lt;"&amp;O$26,Table2[Date Review Accepted by Commissioner],"&lt;&gt;",Table2[Calculated Location],"*"&amp;$D42&amp;"*")/COUNTIFS(Table2[Level of Review Required],"*"&amp;$AC$27&amp;"*",Table2[Date Notified (Adjusted)],"&gt;="&amp;N$26,Table2[Date Notified (Adjusted)],"&lt;"&amp;O$26,Table2[Calculated Location],"*"&amp;$D42&amp;"*")</f>
        <v>#DIV/0!</v>
      </c>
      <c r="O42" s="164" t="e">
        <f ca="1">COUNTIFS(Table2[Level of Review Required],"*"&amp;$AC$27&amp;"*",Table2[Date Notified (Adjusted)],"&gt;="&amp;O$26,Table2[Date Notified (Adjusted)],"&lt;"&amp;P$26,Table2[Date Review Accepted by Commissioner],"&lt;&gt;",Table2[Calculated Location],"*"&amp;$D42&amp;"*")/COUNTIFS(Table2[Level of Review Required],"*"&amp;$AC$27&amp;"*",Table2[Date Notified (Adjusted)],"&gt;="&amp;O$26,Table2[Date Notified (Adjusted)],"&lt;"&amp;P$26,Table2[Calculated Location],"*"&amp;$D42&amp;"*")</f>
        <v>#DIV/0!</v>
      </c>
      <c r="P42" s="164" t="e">
        <f ca="1">COUNTIFS(Table2[Level of Review Required],"*"&amp;$AC$27&amp;"*",Table2[Date Notified (Adjusted)],"&gt;="&amp;P$26,Table2[Date Notified (Adjusted)],"&lt;"&amp;Q$26,Table2[Date Review Accepted by Commissioner],"&lt;&gt;",Table2[Calculated Location],"*"&amp;$D42&amp;"*")/COUNTIFS(Table2[Level of Review Required],"*"&amp;$AC$27&amp;"*",Table2[Date Notified (Adjusted)],"&gt;="&amp;P$26,Table2[Date Notified (Adjusted)],"&lt;"&amp;Q$26,Table2[Calculated Location],"*"&amp;$D42&amp;"*")</f>
        <v>#DIV/0!</v>
      </c>
      <c r="Q42" s="164" t="e">
        <f ca="1">COUNTIFS(Table2[Level of Review Required],"*"&amp;$AC$27&amp;"*",Table2[Date Notified (Adjusted)],"&gt;="&amp;Q$26,Table2[Date Notified (Adjusted)],"&lt;"&amp;R$26,Table2[Date Review Accepted by Commissioner],"&lt;&gt;",Table2[Calculated Location],"*"&amp;$D42&amp;"*")/COUNTIFS(Table2[Level of Review Required],"*"&amp;$AC$27&amp;"*",Table2[Date Notified (Adjusted)],"&gt;="&amp;Q$26,Table2[Date Notified (Adjusted)],"&lt;"&amp;R$26,Table2[Calculated Location],"*"&amp;$D42&amp;"*")</f>
        <v>#DIV/0!</v>
      </c>
      <c r="R42" s="164" t="e">
        <f ca="1">COUNTIFS(Table2[Level of Review Required],"*"&amp;$AC$27&amp;"*",Table2[Date Notified (Adjusted)],"&gt;="&amp;R$26,Table2[Date Notified (Adjusted)],"&lt;"&amp;S$26,Table2[Date Review Accepted by Commissioner],"&lt;&gt;",Table2[Calculated Location],"*"&amp;$D42&amp;"*")/COUNTIFS(Table2[Level of Review Required],"*"&amp;$AC$27&amp;"*",Table2[Date Notified (Adjusted)],"&gt;="&amp;R$26,Table2[Date Notified (Adjusted)],"&lt;"&amp;S$26,Table2[Calculated Location],"*"&amp;$D42&amp;"*")</f>
        <v>#DIV/0!</v>
      </c>
      <c r="S42" s="164" t="e">
        <f ca="1">COUNTIFS(Table2[Level of Review Required],"*"&amp;$AC$27&amp;"*",Table2[Date Notified (Adjusted)],"&gt;="&amp;S$26,Table2[Date Notified (Adjusted)],"&lt;"&amp;T$26,Table2[Date Review Accepted by Commissioner],"&lt;&gt;",Table2[Calculated Location],"*"&amp;$D42&amp;"*")/COUNTIFS(Table2[Level of Review Required],"*"&amp;$AC$27&amp;"*",Table2[Date Notified (Adjusted)],"&gt;="&amp;S$26,Table2[Date Notified (Adjusted)],"&lt;"&amp;T$26,Table2[Calculated Location],"*"&amp;$D42&amp;"*")</f>
        <v>#DIV/0!</v>
      </c>
      <c r="T42" s="164" t="e">
        <f ca="1">COUNTIFS(Table2[Level of Review Required],"*"&amp;$AC$27&amp;"*",Table2[Date Notified (Adjusted)],"&gt;="&amp;T$26,Table2[Date Notified (Adjusted)],"&lt;"&amp;U$26,Table2[Date Review Accepted by Commissioner],"&lt;&gt;",Table2[Calculated Location],"*"&amp;$D42&amp;"*")/COUNTIFS(Table2[Level of Review Required],"*"&amp;$AC$27&amp;"*",Table2[Date Notified (Adjusted)],"&gt;="&amp;T$26,Table2[Date Notified (Adjusted)],"&lt;"&amp;U$26,Table2[Calculated Location],"*"&amp;$D42&amp;"*")</f>
        <v>#DIV/0!</v>
      </c>
      <c r="U42" s="161"/>
      <c r="V42" s="161"/>
      <c r="W42" s="228">
        <f ca="1">COUNTIFS(Table2[Level of Review Required],"*"&amp;$AC$27&amp;"*",Table2[Date Notified (Adjusted)],"&gt;="&amp;E$26,Table2[Date Notified (Adjusted)],"&lt;"&amp;U$26,Table2[Calculated Location],"*"&amp;$D42&amp;"*",Table2[Date Review Accepted by Commissioner],"&lt;&gt;")</f>
        <v>0</v>
      </c>
      <c r="X42" s="229" t="e">
        <f t="shared" ca="1" si="5"/>
        <v>#DIV/0!</v>
      </c>
      <c r="Y42" s="237">
        <f ca="1">COUNTIFS(Table2[Level of Review Required],"*"&amp;$AC$27&amp;"*",Table2[Date Notified (Adjusted)],"&gt;="&amp;E$26,Table2[Date Notified (Adjusted)],"&lt;"&amp;U$26,Table2[Calculated Location],"*"&amp;$D42&amp;"*")</f>
        <v>0</v>
      </c>
    </row>
    <row r="43" spans="2:25" x14ac:dyDescent="0.25">
      <c r="B43" s="222" t="s">
        <v>112</v>
      </c>
      <c r="C43" s="161"/>
      <c r="D43" s="162" t="s">
        <v>131</v>
      </c>
      <c r="E43" s="163" t="e">
        <f ca="1">COUNTIFS(Table2[Level of Review Required],"*"&amp;$AC$27&amp;"*",Table2[Date Notified (Adjusted)],"&gt;="&amp;E$26,Table2[Date Notified (Adjusted)],"&lt;"&amp;F$26,Table2[Date Review Accepted by Commissioner],"&lt;&gt;",Table2[Calculated Location],"*"&amp;$D43&amp;"*")/COUNTIFS(Table2[Level of Review Required],"*"&amp;$AC$27&amp;"*",Table2[Date Notified (Adjusted)],"&gt;="&amp;E$26,Table2[Date Notified (Adjusted)],"&lt;"&amp;F$26,Table2[Calculated Location],"*"&amp;$D43&amp;"*")</f>
        <v>#DIV/0!</v>
      </c>
      <c r="F43" s="164" t="e">
        <f ca="1">COUNTIFS(Table2[Level of Review Required],"*"&amp;$AC$27&amp;"*",Table2[Date Notified (Adjusted)],"&gt;="&amp;F$26,Table2[Date Notified (Adjusted)],"&lt;"&amp;G$26,Table2[Date Review Accepted by Commissioner],"&lt;&gt;",Table2[Calculated Location],"*"&amp;$D43&amp;"*")/COUNTIFS(Table2[Level of Review Required],"*"&amp;$AC$27&amp;"*",Table2[Date Notified (Adjusted)],"&gt;="&amp;F$26,Table2[Date Notified (Adjusted)],"&lt;"&amp;G$26,Table2[Calculated Location],"*"&amp;$D43&amp;"*")</f>
        <v>#DIV/0!</v>
      </c>
      <c r="G43" s="164" t="e">
        <f ca="1">COUNTIFS(Table2[Level of Review Required],"*"&amp;$AC$27&amp;"*",Table2[Date Notified (Adjusted)],"&gt;="&amp;G$26,Table2[Date Notified (Adjusted)],"&lt;"&amp;H$26,Table2[Date Review Accepted by Commissioner],"&lt;&gt;",Table2[Calculated Location],"*"&amp;$D43&amp;"*")/COUNTIFS(Table2[Level of Review Required],"*"&amp;$AC$27&amp;"*",Table2[Date Notified (Adjusted)],"&gt;="&amp;G$26,Table2[Date Notified (Adjusted)],"&lt;"&amp;H$26,Table2[Calculated Location],"*"&amp;$D43&amp;"*")</f>
        <v>#DIV/0!</v>
      </c>
      <c r="H43" s="164" t="e">
        <f ca="1">COUNTIFS(Table2[Level of Review Required],"*"&amp;$AC$27&amp;"*",Table2[Date Notified (Adjusted)],"&gt;="&amp;H$26,Table2[Date Notified (Adjusted)],"&lt;"&amp;I$26,Table2[Date Review Accepted by Commissioner],"&lt;&gt;",Table2[Calculated Location],"*"&amp;$D43&amp;"*")/COUNTIFS(Table2[Level of Review Required],"*"&amp;$AC$27&amp;"*",Table2[Date Notified (Adjusted)],"&gt;="&amp;H$26,Table2[Date Notified (Adjusted)],"&lt;"&amp;I$26,Table2[Calculated Location],"*"&amp;$D43&amp;"*")</f>
        <v>#DIV/0!</v>
      </c>
      <c r="I43" s="164" t="e">
        <f ca="1">COUNTIFS(Table2[Level of Review Required],"*"&amp;$AC$27&amp;"*",Table2[Date Notified (Adjusted)],"&gt;="&amp;I$26,Table2[Date Notified (Adjusted)],"&lt;"&amp;J$26,Table2[Date Review Accepted by Commissioner],"&lt;&gt;",Table2[Calculated Location],"*"&amp;$D43&amp;"*")/COUNTIFS(Table2[Level of Review Required],"*"&amp;$AC$27&amp;"*",Table2[Date Notified (Adjusted)],"&gt;="&amp;I$26,Table2[Date Notified (Adjusted)],"&lt;"&amp;J$26,Table2[Calculated Location],"*"&amp;$D43&amp;"*")</f>
        <v>#DIV/0!</v>
      </c>
      <c r="J43" s="164" t="e">
        <f ca="1">COUNTIFS(Table2[Level of Review Required],"*"&amp;$AC$27&amp;"*",Table2[Date Notified (Adjusted)],"&gt;="&amp;J$26,Table2[Date Notified (Adjusted)],"&lt;"&amp;K$26,Table2[Date Review Accepted by Commissioner],"&lt;&gt;",Table2[Calculated Location],"*"&amp;$D43&amp;"*")/COUNTIFS(Table2[Level of Review Required],"*"&amp;$AC$27&amp;"*",Table2[Date Notified (Adjusted)],"&gt;="&amp;J$26,Table2[Date Notified (Adjusted)],"&lt;"&amp;K$26,Table2[Calculated Location],"*"&amp;$D43&amp;"*")</f>
        <v>#DIV/0!</v>
      </c>
      <c r="K43" s="164" t="e">
        <f ca="1">COUNTIFS(Table2[Level of Review Required],"*"&amp;$AC$27&amp;"*",Table2[Date Notified (Adjusted)],"&gt;="&amp;K$26,Table2[Date Notified (Adjusted)],"&lt;"&amp;L$26,Table2[Date Review Accepted by Commissioner],"&lt;&gt;",Table2[Calculated Location],"*"&amp;$D43&amp;"*")/COUNTIFS(Table2[Level of Review Required],"*"&amp;$AC$27&amp;"*",Table2[Date Notified (Adjusted)],"&gt;="&amp;K$26,Table2[Date Notified (Adjusted)],"&lt;"&amp;L$26,Table2[Calculated Location],"*"&amp;$D43&amp;"*")</f>
        <v>#DIV/0!</v>
      </c>
      <c r="L43" s="164" t="e">
        <f ca="1">COUNTIFS(Table2[Level of Review Required],"*"&amp;$AC$27&amp;"*",Table2[Date Notified (Adjusted)],"&gt;="&amp;L$26,Table2[Date Notified (Adjusted)],"&lt;"&amp;M$26,Table2[Date Review Accepted by Commissioner],"&lt;&gt;",Table2[Calculated Location],"*"&amp;$D43&amp;"*")/COUNTIFS(Table2[Level of Review Required],"*"&amp;$AC$27&amp;"*",Table2[Date Notified (Adjusted)],"&gt;="&amp;L$26,Table2[Date Notified (Adjusted)],"&lt;"&amp;M$26,Table2[Calculated Location],"*"&amp;$D43&amp;"*")</f>
        <v>#DIV/0!</v>
      </c>
      <c r="M43" s="164" t="e">
        <f ca="1">COUNTIFS(Table2[Level of Review Required],"*"&amp;$AC$27&amp;"*",Table2[Date Notified (Adjusted)],"&gt;="&amp;M$26,Table2[Date Notified (Adjusted)],"&lt;"&amp;N$26,Table2[Date Review Accepted by Commissioner],"&lt;&gt;",Table2[Calculated Location],"*"&amp;$D43&amp;"*")/COUNTIFS(Table2[Level of Review Required],"*"&amp;$AC$27&amp;"*",Table2[Date Notified (Adjusted)],"&gt;="&amp;M$26,Table2[Date Notified (Adjusted)],"&lt;"&amp;N$26,Table2[Calculated Location],"*"&amp;$D43&amp;"*")</f>
        <v>#DIV/0!</v>
      </c>
      <c r="N43" s="164" t="e">
        <f ca="1">COUNTIFS(Table2[Level of Review Required],"*"&amp;$AC$27&amp;"*",Table2[Date Notified (Adjusted)],"&gt;="&amp;N$26,Table2[Date Notified (Adjusted)],"&lt;"&amp;O$26,Table2[Date Review Accepted by Commissioner],"&lt;&gt;",Table2[Calculated Location],"*"&amp;$D43&amp;"*")/COUNTIFS(Table2[Level of Review Required],"*"&amp;$AC$27&amp;"*",Table2[Date Notified (Adjusted)],"&gt;="&amp;N$26,Table2[Date Notified (Adjusted)],"&lt;"&amp;O$26,Table2[Calculated Location],"*"&amp;$D43&amp;"*")</f>
        <v>#DIV/0!</v>
      </c>
      <c r="O43" s="164" t="e">
        <f ca="1">COUNTIFS(Table2[Level of Review Required],"*"&amp;$AC$27&amp;"*",Table2[Date Notified (Adjusted)],"&gt;="&amp;O$26,Table2[Date Notified (Adjusted)],"&lt;"&amp;P$26,Table2[Date Review Accepted by Commissioner],"&lt;&gt;",Table2[Calculated Location],"*"&amp;$D43&amp;"*")/COUNTIFS(Table2[Level of Review Required],"*"&amp;$AC$27&amp;"*",Table2[Date Notified (Adjusted)],"&gt;="&amp;O$26,Table2[Date Notified (Adjusted)],"&lt;"&amp;P$26,Table2[Calculated Location],"*"&amp;$D43&amp;"*")</f>
        <v>#DIV/0!</v>
      </c>
      <c r="P43" s="164" t="e">
        <f ca="1">COUNTIFS(Table2[Level of Review Required],"*"&amp;$AC$27&amp;"*",Table2[Date Notified (Adjusted)],"&gt;="&amp;P$26,Table2[Date Notified (Adjusted)],"&lt;"&amp;Q$26,Table2[Date Review Accepted by Commissioner],"&lt;&gt;",Table2[Calculated Location],"*"&amp;$D43&amp;"*")/COUNTIFS(Table2[Level of Review Required],"*"&amp;$AC$27&amp;"*",Table2[Date Notified (Adjusted)],"&gt;="&amp;P$26,Table2[Date Notified (Adjusted)],"&lt;"&amp;Q$26,Table2[Calculated Location],"*"&amp;$D43&amp;"*")</f>
        <v>#DIV/0!</v>
      </c>
      <c r="Q43" s="164" t="e">
        <f ca="1">COUNTIFS(Table2[Level of Review Required],"*"&amp;$AC$27&amp;"*",Table2[Date Notified (Adjusted)],"&gt;="&amp;Q$26,Table2[Date Notified (Adjusted)],"&lt;"&amp;R$26,Table2[Date Review Accepted by Commissioner],"&lt;&gt;",Table2[Calculated Location],"*"&amp;$D43&amp;"*")/COUNTIFS(Table2[Level of Review Required],"*"&amp;$AC$27&amp;"*",Table2[Date Notified (Adjusted)],"&gt;="&amp;Q$26,Table2[Date Notified (Adjusted)],"&lt;"&amp;R$26,Table2[Calculated Location],"*"&amp;$D43&amp;"*")</f>
        <v>#DIV/0!</v>
      </c>
      <c r="R43" s="164" t="e">
        <f ca="1">COUNTIFS(Table2[Level of Review Required],"*"&amp;$AC$27&amp;"*",Table2[Date Notified (Adjusted)],"&gt;="&amp;R$26,Table2[Date Notified (Adjusted)],"&lt;"&amp;S$26,Table2[Date Review Accepted by Commissioner],"&lt;&gt;",Table2[Calculated Location],"*"&amp;$D43&amp;"*")/COUNTIFS(Table2[Level of Review Required],"*"&amp;$AC$27&amp;"*",Table2[Date Notified (Adjusted)],"&gt;="&amp;R$26,Table2[Date Notified (Adjusted)],"&lt;"&amp;S$26,Table2[Calculated Location],"*"&amp;$D43&amp;"*")</f>
        <v>#DIV/0!</v>
      </c>
      <c r="S43" s="164" t="e">
        <f ca="1">COUNTIFS(Table2[Level of Review Required],"*"&amp;$AC$27&amp;"*",Table2[Date Notified (Adjusted)],"&gt;="&amp;S$26,Table2[Date Notified (Adjusted)],"&lt;"&amp;T$26,Table2[Date Review Accepted by Commissioner],"&lt;&gt;",Table2[Calculated Location],"*"&amp;$D43&amp;"*")/COUNTIFS(Table2[Level of Review Required],"*"&amp;$AC$27&amp;"*",Table2[Date Notified (Adjusted)],"&gt;="&amp;S$26,Table2[Date Notified (Adjusted)],"&lt;"&amp;T$26,Table2[Calculated Location],"*"&amp;$D43&amp;"*")</f>
        <v>#DIV/0!</v>
      </c>
      <c r="T43" s="164" t="e">
        <f ca="1">COUNTIFS(Table2[Level of Review Required],"*"&amp;$AC$27&amp;"*",Table2[Date Notified (Adjusted)],"&gt;="&amp;T$26,Table2[Date Notified (Adjusted)],"&lt;"&amp;U$26,Table2[Date Review Accepted by Commissioner],"&lt;&gt;",Table2[Calculated Location],"*"&amp;$D43&amp;"*")/COUNTIFS(Table2[Level of Review Required],"*"&amp;$AC$27&amp;"*",Table2[Date Notified (Adjusted)],"&gt;="&amp;T$26,Table2[Date Notified (Adjusted)],"&lt;"&amp;U$26,Table2[Calculated Location],"*"&amp;$D43&amp;"*")</f>
        <v>#DIV/0!</v>
      </c>
      <c r="U43" s="161"/>
      <c r="V43" s="161"/>
      <c r="W43" s="228">
        <f ca="1">COUNTIFS(Table2[Level of Review Required],"*"&amp;$AC$27&amp;"*",Table2[Date Notified (Adjusted)],"&gt;="&amp;E$26,Table2[Date Notified (Adjusted)],"&lt;"&amp;U$26,Table2[Calculated Location],"*"&amp;$D43&amp;"*",Table2[Date Review Accepted by Commissioner],"&lt;&gt;")</f>
        <v>0</v>
      </c>
      <c r="X43" s="229" t="e">
        <f t="shared" ca="1" si="5"/>
        <v>#DIV/0!</v>
      </c>
      <c r="Y43" s="237">
        <f ca="1">COUNTIFS(Table2[Level of Review Required],"*"&amp;$AC$27&amp;"*",Table2[Date Notified (Adjusted)],"&gt;="&amp;E$26,Table2[Date Notified (Adjusted)],"&lt;"&amp;U$26,Table2[Calculated Location],"*"&amp;$D43&amp;"*")</f>
        <v>0</v>
      </c>
    </row>
    <row r="44" spans="2:25" x14ac:dyDescent="0.25">
      <c r="B44" s="222" t="s">
        <v>113</v>
      </c>
      <c r="C44" s="161"/>
      <c r="D44" s="162" t="s">
        <v>132</v>
      </c>
      <c r="E44" s="163" t="e">
        <f ca="1">COUNTIFS(Table2[Level of Review Required],"*"&amp;$AC$27&amp;"*",Table2[Date Notified (Adjusted)],"&gt;="&amp;E$26,Table2[Date Notified (Adjusted)],"&lt;"&amp;F$26,Table2[Date Review Accepted by Commissioner],"&lt;&gt;",Table2[Calculated Location],"*"&amp;$D44&amp;"*")/COUNTIFS(Table2[Level of Review Required],"*"&amp;$AC$27&amp;"*",Table2[Date Notified (Adjusted)],"&gt;="&amp;E$26,Table2[Date Notified (Adjusted)],"&lt;"&amp;F$26,Table2[Calculated Location],"*"&amp;$D44&amp;"*")</f>
        <v>#DIV/0!</v>
      </c>
      <c r="F44" s="164" t="e">
        <f ca="1">COUNTIFS(Table2[Level of Review Required],"*"&amp;$AC$27&amp;"*",Table2[Date Notified (Adjusted)],"&gt;="&amp;F$26,Table2[Date Notified (Adjusted)],"&lt;"&amp;G$26,Table2[Date Review Accepted by Commissioner],"&lt;&gt;",Table2[Calculated Location],"*"&amp;$D44&amp;"*")/COUNTIFS(Table2[Level of Review Required],"*"&amp;$AC$27&amp;"*",Table2[Date Notified (Adjusted)],"&gt;="&amp;F$26,Table2[Date Notified (Adjusted)],"&lt;"&amp;G$26,Table2[Calculated Location],"*"&amp;$D44&amp;"*")</f>
        <v>#DIV/0!</v>
      </c>
      <c r="G44" s="164" t="e">
        <f ca="1">COUNTIFS(Table2[Level of Review Required],"*"&amp;$AC$27&amp;"*",Table2[Date Notified (Adjusted)],"&gt;="&amp;G$26,Table2[Date Notified (Adjusted)],"&lt;"&amp;H$26,Table2[Date Review Accepted by Commissioner],"&lt;&gt;",Table2[Calculated Location],"*"&amp;$D44&amp;"*")/COUNTIFS(Table2[Level of Review Required],"*"&amp;$AC$27&amp;"*",Table2[Date Notified (Adjusted)],"&gt;="&amp;G$26,Table2[Date Notified (Adjusted)],"&lt;"&amp;H$26,Table2[Calculated Location],"*"&amp;$D44&amp;"*")</f>
        <v>#DIV/0!</v>
      </c>
      <c r="H44" s="164" t="e">
        <f ca="1">COUNTIFS(Table2[Level of Review Required],"*"&amp;$AC$27&amp;"*",Table2[Date Notified (Adjusted)],"&gt;="&amp;H$26,Table2[Date Notified (Adjusted)],"&lt;"&amp;I$26,Table2[Date Review Accepted by Commissioner],"&lt;&gt;",Table2[Calculated Location],"*"&amp;$D44&amp;"*")/COUNTIFS(Table2[Level of Review Required],"*"&amp;$AC$27&amp;"*",Table2[Date Notified (Adjusted)],"&gt;="&amp;H$26,Table2[Date Notified (Adjusted)],"&lt;"&amp;I$26,Table2[Calculated Location],"*"&amp;$D44&amp;"*")</f>
        <v>#DIV/0!</v>
      </c>
      <c r="I44" s="164" t="e">
        <f ca="1">COUNTIFS(Table2[Level of Review Required],"*"&amp;$AC$27&amp;"*",Table2[Date Notified (Adjusted)],"&gt;="&amp;I$26,Table2[Date Notified (Adjusted)],"&lt;"&amp;J$26,Table2[Date Review Accepted by Commissioner],"&lt;&gt;",Table2[Calculated Location],"*"&amp;$D44&amp;"*")/COUNTIFS(Table2[Level of Review Required],"*"&amp;$AC$27&amp;"*",Table2[Date Notified (Adjusted)],"&gt;="&amp;I$26,Table2[Date Notified (Adjusted)],"&lt;"&amp;J$26,Table2[Calculated Location],"*"&amp;$D44&amp;"*")</f>
        <v>#DIV/0!</v>
      </c>
      <c r="J44" s="164" t="e">
        <f ca="1">COUNTIFS(Table2[Level of Review Required],"*"&amp;$AC$27&amp;"*",Table2[Date Notified (Adjusted)],"&gt;="&amp;J$26,Table2[Date Notified (Adjusted)],"&lt;"&amp;K$26,Table2[Date Review Accepted by Commissioner],"&lt;&gt;",Table2[Calculated Location],"*"&amp;$D44&amp;"*")/COUNTIFS(Table2[Level of Review Required],"*"&amp;$AC$27&amp;"*",Table2[Date Notified (Adjusted)],"&gt;="&amp;J$26,Table2[Date Notified (Adjusted)],"&lt;"&amp;K$26,Table2[Calculated Location],"*"&amp;$D44&amp;"*")</f>
        <v>#DIV/0!</v>
      </c>
      <c r="K44" s="164" t="e">
        <f ca="1">COUNTIFS(Table2[Level of Review Required],"*"&amp;$AC$27&amp;"*",Table2[Date Notified (Adjusted)],"&gt;="&amp;K$26,Table2[Date Notified (Adjusted)],"&lt;"&amp;L$26,Table2[Date Review Accepted by Commissioner],"&lt;&gt;",Table2[Calculated Location],"*"&amp;$D44&amp;"*")/COUNTIFS(Table2[Level of Review Required],"*"&amp;$AC$27&amp;"*",Table2[Date Notified (Adjusted)],"&gt;="&amp;K$26,Table2[Date Notified (Adjusted)],"&lt;"&amp;L$26,Table2[Calculated Location],"*"&amp;$D44&amp;"*")</f>
        <v>#DIV/0!</v>
      </c>
      <c r="L44" s="164" t="e">
        <f ca="1">COUNTIFS(Table2[Level of Review Required],"*"&amp;$AC$27&amp;"*",Table2[Date Notified (Adjusted)],"&gt;="&amp;L$26,Table2[Date Notified (Adjusted)],"&lt;"&amp;M$26,Table2[Date Review Accepted by Commissioner],"&lt;&gt;",Table2[Calculated Location],"*"&amp;$D44&amp;"*")/COUNTIFS(Table2[Level of Review Required],"*"&amp;$AC$27&amp;"*",Table2[Date Notified (Adjusted)],"&gt;="&amp;L$26,Table2[Date Notified (Adjusted)],"&lt;"&amp;M$26,Table2[Calculated Location],"*"&amp;$D44&amp;"*")</f>
        <v>#DIV/0!</v>
      </c>
      <c r="M44" s="164" t="e">
        <f ca="1">COUNTIFS(Table2[Level of Review Required],"*"&amp;$AC$27&amp;"*",Table2[Date Notified (Adjusted)],"&gt;="&amp;M$26,Table2[Date Notified (Adjusted)],"&lt;"&amp;N$26,Table2[Date Review Accepted by Commissioner],"&lt;&gt;",Table2[Calculated Location],"*"&amp;$D44&amp;"*")/COUNTIFS(Table2[Level of Review Required],"*"&amp;$AC$27&amp;"*",Table2[Date Notified (Adjusted)],"&gt;="&amp;M$26,Table2[Date Notified (Adjusted)],"&lt;"&amp;N$26,Table2[Calculated Location],"*"&amp;$D44&amp;"*")</f>
        <v>#DIV/0!</v>
      </c>
      <c r="N44" s="164" t="e">
        <f ca="1">COUNTIFS(Table2[Level of Review Required],"*"&amp;$AC$27&amp;"*",Table2[Date Notified (Adjusted)],"&gt;="&amp;N$26,Table2[Date Notified (Adjusted)],"&lt;"&amp;O$26,Table2[Date Review Accepted by Commissioner],"&lt;&gt;",Table2[Calculated Location],"*"&amp;$D44&amp;"*")/COUNTIFS(Table2[Level of Review Required],"*"&amp;$AC$27&amp;"*",Table2[Date Notified (Adjusted)],"&gt;="&amp;N$26,Table2[Date Notified (Adjusted)],"&lt;"&amp;O$26,Table2[Calculated Location],"*"&amp;$D44&amp;"*")</f>
        <v>#DIV/0!</v>
      </c>
      <c r="O44" s="164" t="e">
        <f ca="1">COUNTIFS(Table2[Level of Review Required],"*"&amp;$AC$27&amp;"*",Table2[Date Notified (Adjusted)],"&gt;="&amp;O$26,Table2[Date Notified (Adjusted)],"&lt;"&amp;P$26,Table2[Date Review Accepted by Commissioner],"&lt;&gt;",Table2[Calculated Location],"*"&amp;$D44&amp;"*")/COUNTIFS(Table2[Level of Review Required],"*"&amp;$AC$27&amp;"*",Table2[Date Notified (Adjusted)],"&gt;="&amp;O$26,Table2[Date Notified (Adjusted)],"&lt;"&amp;P$26,Table2[Calculated Location],"*"&amp;$D44&amp;"*")</f>
        <v>#DIV/0!</v>
      </c>
      <c r="P44" s="164" t="e">
        <f ca="1">COUNTIFS(Table2[Level of Review Required],"*"&amp;$AC$27&amp;"*",Table2[Date Notified (Adjusted)],"&gt;="&amp;P$26,Table2[Date Notified (Adjusted)],"&lt;"&amp;Q$26,Table2[Date Review Accepted by Commissioner],"&lt;&gt;",Table2[Calculated Location],"*"&amp;$D44&amp;"*")/COUNTIFS(Table2[Level of Review Required],"*"&amp;$AC$27&amp;"*",Table2[Date Notified (Adjusted)],"&gt;="&amp;P$26,Table2[Date Notified (Adjusted)],"&lt;"&amp;Q$26,Table2[Calculated Location],"*"&amp;$D44&amp;"*")</f>
        <v>#DIV/0!</v>
      </c>
      <c r="Q44" s="164" t="e">
        <f ca="1">COUNTIFS(Table2[Level of Review Required],"*"&amp;$AC$27&amp;"*",Table2[Date Notified (Adjusted)],"&gt;="&amp;Q$26,Table2[Date Notified (Adjusted)],"&lt;"&amp;R$26,Table2[Date Review Accepted by Commissioner],"&lt;&gt;",Table2[Calculated Location],"*"&amp;$D44&amp;"*")/COUNTIFS(Table2[Level of Review Required],"*"&amp;$AC$27&amp;"*",Table2[Date Notified (Adjusted)],"&gt;="&amp;Q$26,Table2[Date Notified (Adjusted)],"&lt;"&amp;R$26,Table2[Calculated Location],"*"&amp;$D44&amp;"*")</f>
        <v>#DIV/0!</v>
      </c>
      <c r="R44" s="164" t="e">
        <f ca="1">COUNTIFS(Table2[Level of Review Required],"*"&amp;$AC$27&amp;"*",Table2[Date Notified (Adjusted)],"&gt;="&amp;R$26,Table2[Date Notified (Adjusted)],"&lt;"&amp;S$26,Table2[Date Review Accepted by Commissioner],"&lt;&gt;",Table2[Calculated Location],"*"&amp;$D44&amp;"*")/COUNTIFS(Table2[Level of Review Required],"*"&amp;$AC$27&amp;"*",Table2[Date Notified (Adjusted)],"&gt;="&amp;R$26,Table2[Date Notified (Adjusted)],"&lt;"&amp;S$26,Table2[Calculated Location],"*"&amp;$D44&amp;"*")</f>
        <v>#DIV/0!</v>
      </c>
      <c r="S44" s="164" t="e">
        <f ca="1">COUNTIFS(Table2[Level of Review Required],"*"&amp;$AC$27&amp;"*",Table2[Date Notified (Adjusted)],"&gt;="&amp;S$26,Table2[Date Notified (Adjusted)],"&lt;"&amp;T$26,Table2[Date Review Accepted by Commissioner],"&lt;&gt;",Table2[Calculated Location],"*"&amp;$D44&amp;"*")/COUNTIFS(Table2[Level of Review Required],"*"&amp;$AC$27&amp;"*",Table2[Date Notified (Adjusted)],"&gt;="&amp;S$26,Table2[Date Notified (Adjusted)],"&lt;"&amp;T$26,Table2[Calculated Location],"*"&amp;$D44&amp;"*")</f>
        <v>#DIV/0!</v>
      </c>
      <c r="T44" s="164" t="e">
        <f ca="1">COUNTIFS(Table2[Level of Review Required],"*"&amp;$AC$27&amp;"*",Table2[Date Notified (Adjusted)],"&gt;="&amp;T$26,Table2[Date Notified (Adjusted)],"&lt;"&amp;U$26,Table2[Date Review Accepted by Commissioner],"&lt;&gt;",Table2[Calculated Location],"*"&amp;$D44&amp;"*")/COUNTIFS(Table2[Level of Review Required],"*"&amp;$AC$27&amp;"*",Table2[Date Notified (Adjusted)],"&gt;="&amp;T$26,Table2[Date Notified (Adjusted)],"&lt;"&amp;U$26,Table2[Calculated Location],"*"&amp;$D44&amp;"*")</f>
        <v>#DIV/0!</v>
      </c>
      <c r="U44" s="161"/>
      <c r="V44" s="161"/>
      <c r="W44" s="228">
        <f ca="1">COUNTIFS(Table2[Level of Review Required],"*"&amp;$AC$27&amp;"*",Table2[Date Notified (Adjusted)],"&gt;="&amp;E$26,Table2[Date Notified (Adjusted)],"&lt;"&amp;U$26,Table2[Calculated Location],"*"&amp;$D44&amp;"*",Table2[Date Review Accepted by Commissioner],"&lt;&gt;")</f>
        <v>0</v>
      </c>
      <c r="X44" s="229" t="e">
        <f t="shared" ca="1" si="5"/>
        <v>#DIV/0!</v>
      </c>
      <c r="Y44" s="237">
        <f ca="1">COUNTIFS(Table2[Level of Review Required],"*"&amp;$AC$27&amp;"*",Table2[Date Notified (Adjusted)],"&gt;="&amp;E$26,Table2[Date Notified (Adjusted)],"&lt;"&amp;U$26,Table2[Calculated Location],"*"&amp;$D44&amp;"*")</f>
        <v>0</v>
      </c>
    </row>
    <row r="45" spans="2:25" x14ac:dyDescent="0.25">
      <c r="B45" s="224" t="s">
        <v>80</v>
      </c>
      <c r="C45" s="166"/>
      <c r="D45" s="171" t="s">
        <v>45</v>
      </c>
      <c r="E45" s="168" t="e">
        <f ca="1">COUNTIFS(Table2[Level of Review Required],"*"&amp;$AC$27&amp;"*",Table2[Date Notified (Adjusted)],"&gt;="&amp;E$26,Table2[Date Notified (Adjusted)],"&lt;"&amp;F$26,Table2[Date Review Accepted by Commissioner],"&lt;&gt;",Table2[Calculated Location],"*"&amp;$D45&amp;"*")/COUNTIFS(Table2[Level of Review Required],"*"&amp;$AC$27&amp;"*",Table2[Date Notified (Adjusted)],"&gt;="&amp;E$26,Table2[Date Notified (Adjusted)],"&lt;"&amp;F$26,Table2[Calculated Location],"*"&amp;$D45&amp;"*")</f>
        <v>#DIV/0!</v>
      </c>
      <c r="F45" s="169" t="e">
        <f ca="1">COUNTIFS(Table2[Level of Review Required],"*"&amp;$AC$27&amp;"*",Table2[Date Notified (Adjusted)],"&gt;="&amp;F$26,Table2[Date Notified (Adjusted)],"&lt;"&amp;G$26,Table2[Date Review Accepted by Commissioner],"&lt;&gt;",Table2[Calculated Location],"*"&amp;$D45&amp;"*")/COUNTIFS(Table2[Level of Review Required],"*"&amp;$AC$27&amp;"*",Table2[Date Notified (Adjusted)],"&gt;="&amp;F$26,Table2[Date Notified (Adjusted)],"&lt;"&amp;G$26,Table2[Calculated Location],"*"&amp;$D45&amp;"*")</f>
        <v>#DIV/0!</v>
      </c>
      <c r="G45" s="169" t="e">
        <f ca="1">COUNTIFS(Table2[Level of Review Required],"*"&amp;$AC$27&amp;"*",Table2[Date Notified (Adjusted)],"&gt;="&amp;G$26,Table2[Date Notified (Adjusted)],"&lt;"&amp;H$26,Table2[Date Review Accepted by Commissioner],"&lt;&gt;",Table2[Calculated Location],"*"&amp;$D45&amp;"*")/COUNTIFS(Table2[Level of Review Required],"*"&amp;$AC$27&amp;"*",Table2[Date Notified (Adjusted)],"&gt;="&amp;G$26,Table2[Date Notified (Adjusted)],"&lt;"&amp;H$26,Table2[Calculated Location],"*"&amp;$D45&amp;"*")</f>
        <v>#DIV/0!</v>
      </c>
      <c r="H45" s="169" t="e">
        <f ca="1">COUNTIFS(Table2[Level of Review Required],"*"&amp;$AC$27&amp;"*",Table2[Date Notified (Adjusted)],"&gt;="&amp;H$26,Table2[Date Notified (Adjusted)],"&lt;"&amp;I$26,Table2[Date Review Accepted by Commissioner],"&lt;&gt;",Table2[Calculated Location],"*"&amp;$D45&amp;"*")/COUNTIFS(Table2[Level of Review Required],"*"&amp;$AC$27&amp;"*",Table2[Date Notified (Adjusted)],"&gt;="&amp;H$26,Table2[Date Notified (Adjusted)],"&lt;"&amp;I$26,Table2[Calculated Location],"*"&amp;$D45&amp;"*")</f>
        <v>#DIV/0!</v>
      </c>
      <c r="I45" s="169" t="e">
        <f ca="1">COUNTIFS(Table2[Level of Review Required],"*"&amp;$AC$27&amp;"*",Table2[Date Notified (Adjusted)],"&gt;="&amp;I$26,Table2[Date Notified (Adjusted)],"&lt;"&amp;J$26,Table2[Date Review Accepted by Commissioner],"&lt;&gt;",Table2[Calculated Location],"*"&amp;$D45&amp;"*")/COUNTIFS(Table2[Level of Review Required],"*"&amp;$AC$27&amp;"*",Table2[Date Notified (Adjusted)],"&gt;="&amp;I$26,Table2[Date Notified (Adjusted)],"&lt;"&amp;J$26,Table2[Calculated Location],"*"&amp;$D45&amp;"*")</f>
        <v>#DIV/0!</v>
      </c>
      <c r="J45" s="169" t="e">
        <f ca="1">COUNTIFS(Table2[Level of Review Required],"*"&amp;$AC$27&amp;"*",Table2[Date Notified (Adjusted)],"&gt;="&amp;J$26,Table2[Date Notified (Adjusted)],"&lt;"&amp;K$26,Table2[Date Review Accepted by Commissioner],"&lt;&gt;",Table2[Calculated Location],"*"&amp;$D45&amp;"*")/COUNTIFS(Table2[Level of Review Required],"*"&amp;$AC$27&amp;"*",Table2[Date Notified (Adjusted)],"&gt;="&amp;J$26,Table2[Date Notified (Adjusted)],"&lt;"&amp;K$26,Table2[Calculated Location],"*"&amp;$D45&amp;"*")</f>
        <v>#DIV/0!</v>
      </c>
      <c r="K45" s="169" t="e">
        <f ca="1">COUNTIFS(Table2[Level of Review Required],"*"&amp;$AC$27&amp;"*",Table2[Date Notified (Adjusted)],"&gt;="&amp;K$26,Table2[Date Notified (Adjusted)],"&lt;"&amp;L$26,Table2[Date Review Accepted by Commissioner],"&lt;&gt;",Table2[Calculated Location],"*"&amp;$D45&amp;"*")/COUNTIFS(Table2[Level of Review Required],"*"&amp;$AC$27&amp;"*",Table2[Date Notified (Adjusted)],"&gt;="&amp;K$26,Table2[Date Notified (Adjusted)],"&lt;"&amp;L$26,Table2[Calculated Location],"*"&amp;$D45&amp;"*")</f>
        <v>#DIV/0!</v>
      </c>
      <c r="L45" s="169" t="e">
        <f ca="1">COUNTIFS(Table2[Level of Review Required],"*"&amp;$AC$27&amp;"*",Table2[Date Notified (Adjusted)],"&gt;="&amp;L$26,Table2[Date Notified (Adjusted)],"&lt;"&amp;M$26,Table2[Date Review Accepted by Commissioner],"&lt;&gt;",Table2[Calculated Location],"*"&amp;$D45&amp;"*")/COUNTIFS(Table2[Level of Review Required],"*"&amp;$AC$27&amp;"*",Table2[Date Notified (Adjusted)],"&gt;="&amp;L$26,Table2[Date Notified (Adjusted)],"&lt;"&amp;M$26,Table2[Calculated Location],"*"&amp;$D45&amp;"*")</f>
        <v>#DIV/0!</v>
      </c>
      <c r="M45" s="169" t="e">
        <f ca="1">COUNTIFS(Table2[Level of Review Required],"*"&amp;$AC$27&amp;"*",Table2[Date Notified (Adjusted)],"&gt;="&amp;M$26,Table2[Date Notified (Adjusted)],"&lt;"&amp;N$26,Table2[Date Review Accepted by Commissioner],"&lt;&gt;",Table2[Calculated Location],"*"&amp;$D45&amp;"*")/COUNTIFS(Table2[Level of Review Required],"*"&amp;$AC$27&amp;"*",Table2[Date Notified (Adjusted)],"&gt;="&amp;M$26,Table2[Date Notified (Adjusted)],"&lt;"&amp;N$26,Table2[Calculated Location],"*"&amp;$D45&amp;"*")</f>
        <v>#DIV/0!</v>
      </c>
      <c r="N45" s="169" t="e">
        <f ca="1">COUNTIFS(Table2[Level of Review Required],"*"&amp;$AC$27&amp;"*",Table2[Date Notified (Adjusted)],"&gt;="&amp;N$26,Table2[Date Notified (Adjusted)],"&lt;"&amp;O$26,Table2[Date Review Accepted by Commissioner],"&lt;&gt;",Table2[Calculated Location],"*"&amp;$D45&amp;"*")/COUNTIFS(Table2[Level of Review Required],"*"&amp;$AC$27&amp;"*",Table2[Date Notified (Adjusted)],"&gt;="&amp;N$26,Table2[Date Notified (Adjusted)],"&lt;"&amp;O$26,Table2[Calculated Location],"*"&amp;$D45&amp;"*")</f>
        <v>#DIV/0!</v>
      </c>
      <c r="O45" s="169" t="e">
        <f ca="1">COUNTIFS(Table2[Level of Review Required],"*"&amp;$AC$27&amp;"*",Table2[Date Notified (Adjusted)],"&gt;="&amp;O$26,Table2[Date Notified (Adjusted)],"&lt;"&amp;P$26,Table2[Date Review Accepted by Commissioner],"&lt;&gt;",Table2[Calculated Location],"*"&amp;$D45&amp;"*")/COUNTIFS(Table2[Level of Review Required],"*"&amp;$AC$27&amp;"*",Table2[Date Notified (Adjusted)],"&gt;="&amp;O$26,Table2[Date Notified (Adjusted)],"&lt;"&amp;P$26,Table2[Calculated Location],"*"&amp;$D45&amp;"*")</f>
        <v>#DIV/0!</v>
      </c>
      <c r="P45" s="169" t="e">
        <f ca="1">COUNTIFS(Table2[Level of Review Required],"*"&amp;$AC$27&amp;"*",Table2[Date Notified (Adjusted)],"&gt;="&amp;P$26,Table2[Date Notified (Adjusted)],"&lt;"&amp;Q$26,Table2[Date Review Accepted by Commissioner],"&lt;&gt;",Table2[Calculated Location],"*"&amp;$D45&amp;"*")/COUNTIFS(Table2[Level of Review Required],"*"&amp;$AC$27&amp;"*",Table2[Date Notified (Adjusted)],"&gt;="&amp;P$26,Table2[Date Notified (Adjusted)],"&lt;"&amp;Q$26,Table2[Calculated Location],"*"&amp;$D45&amp;"*")</f>
        <v>#DIV/0!</v>
      </c>
      <c r="Q45" s="169" t="e">
        <f ca="1">COUNTIFS(Table2[Level of Review Required],"*"&amp;$AC$27&amp;"*",Table2[Date Notified (Adjusted)],"&gt;="&amp;Q$26,Table2[Date Notified (Adjusted)],"&lt;"&amp;R$26,Table2[Date Review Accepted by Commissioner],"&lt;&gt;",Table2[Calculated Location],"*"&amp;$D45&amp;"*")/COUNTIFS(Table2[Level of Review Required],"*"&amp;$AC$27&amp;"*",Table2[Date Notified (Adjusted)],"&gt;="&amp;Q$26,Table2[Date Notified (Adjusted)],"&lt;"&amp;R$26,Table2[Calculated Location],"*"&amp;$D45&amp;"*")</f>
        <v>#DIV/0!</v>
      </c>
      <c r="R45" s="169" t="e">
        <f ca="1">COUNTIFS(Table2[Level of Review Required],"*"&amp;$AC$27&amp;"*",Table2[Date Notified (Adjusted)],"&gt;="&amp;R$26,Table2[Date Notified (Adjusted)],"&lt;"&amp;S$26,Table2[Date Review Accepted by Commissioner],"&lt;&gt;",Table2[Calculated Location],"*"&amp;$D45&amp;"*")/COUNTIFS(Table2[Level of Review Required],"*"&amp;$AC$27&amp;"*",Table2[Date Notified (Adjusted)],"&gt;="&amp;R$26,Table2[Date Notified (Adjusted)],"&lt;"&amp;S$26,Table2[Calculated Location],"*"&amp;$D45&amp;"*")</f>
        <v>#DIV/0!</v>
      </c>
      <c r="S45" s="169" t="e">
        <f ca="1">COUNTIFS(Table2[Level of Review Required],"*"&amp;$AC$27&amp;"*",Table2[Date Notified (Adjusted)],"&gt;="&amp;S$26,Table2[Date Notified (Adjusted)],"&lt;"&amp;T$26,Table2[Date Review Accepted by Commissioner],"&lt;&gt;",Table2[Calculated Location],"*"&amp;$D45&amp;"*")/COUNTIFS(Table2[Level of Review Required],"*"&amp;$AC$27&amp;"*",Table2[Date Notified (Adjusted)],"&gt;="&amp;S$26,Table2[Date Notified (Adjusted)],"&lt;"&amp;T$26,Table2[Calculated Location],"*"&amp;$D45&amp;"*")</f>
        <v>#DIV/0!</v>
      </c>
      <c r="T45" s="169" t="e">
        <f ca="1">COUNTIFS(Table2[Level of Review Required],"*"&amp;$AC$27&amp;"*",Table2[Date Notified (Adjusted)],"&gt;="&amp;T$26,Table2[Date Notified (Adjusted)],"&lt;"&amp;U$26,Table2[Date Review Accepted by Commissioner],"&lt;&gt;",Table2[Calculated Location],"*"&amp;$D45&amp;"*")/COUNTIFS(Table2[Level of Review Required],"*"&amp;$AC$27&amp;"*",Table2[Date Notified (Adjusted)],"&gt;="&amp;T$26,Table2[Date Notified (Adjusted)],"&lt;"&amp;U$26,Table2[Calculated Location],"*"&amp;$D45&amp;"*")</f>
        <v>#DIV/0!</v>
      </c>
      <c r="U45" s="166"/>
      <c r="V45" s="166"/>
      <c r="W45" s="230">
        <f ca="1">COUNTIFS(Table2[Level of Review Required],"*"&amp;$AC$27&amp;"*",Table2[Date Notified (Adjusted)],"&gt;="&amp;E$26,Table2[Date Notified (Adjusted)],"&lt;"&amp;U$26,Table2[Calculated Location],"*"&amp;$D45&amp;"*",Table2[Date Review Accepted by Commissioner],"&lt;&gt;")</f>
        <v>0</v>
      </c>
      <c r="X45" s="231" t="e">
        <f t="shared" ca="1" si="5"/>
        <v>#DIV/0!</v>
      </c>
      <c r="Y45" s="238">
        <f ca="1">COUNTIFS(Table2[Level of Review Required],"*"&amp;$AC$27&amp;"*",Table2[Date Notified (Adjusted)],"&gt;="&amp;E$26,Table2[Date Notified (Adjusted)],"&lt;"&amp;U$26,Table2[Calculated Location],"*"&amp;$D45&amp;"*")</f>
        <v>0</v>
      </c>
    </row>
    <row r="46" spans="2:25" x14ac:dyDescent="0.25">
      <c r="B46" s="213" t="s">
        <v>153</v>
      </c>
      <c r="C46" s="13"/>
      <c r="D46" s="13"/>
      <c r="E46" s="174"/>
      <c r="F46" s="174"/>
      <c r="G46" s="174"/>
      <c r="H46" s="174"/>
      <c r="I46" s="174"/>
      <c r="J46" s="174"/>
      <c r="K46" s="174"/>
      <c r="L46" s="174"/>
      <c r="M46" s="174"/>
      <c r="N46" s="174"/>
      <c r="O46" s="174"/>
      <c r="P46" s="174"/>
      <c r="Q46" s="174"/>
      <c r="R46" s="174"/>
      <c r="S46" s="174"/>
      <c r="T46" s="174"/>
      <c r="U46" s="174"/>
      <c r="V46" s="174"/>
      <c r="W46" s="174">
        <f ca="1">SUM(W36:W45)</f>
        <v>0</v>
      </c>
      <c r="X46" s="173" t="e">
        <f ca="1">W46/Y46</f>
        <v>#DIV/0!</v>
      </c>
      <c r="Y46" s="212">
        <f ca="1">SUM(Y36:Y45)</f>
        <v>0</v>
      </c>
    </row>
    <row r="47" spans="2:25" x14ac:dyDescent="0.25">
      <c r="B47" s="214"/>
      <c r="C47" s="215"/>
      <c r="D47" s="215"/>
      <c r="E47" s="216"/>
      <c r="F47" s="215"/>
      <c r="G47" s="215"/>
      <c r="H47" s="215"/>
      <c r="I47" s="215"/>
      <c r="J47" s="215"/>
      <c r="K47" s="215"/>
      <c r="L47" s="215"/>
      <c r="M47" s="215"/>
      <c r="N47" s="215"/>
      <c r="O47" s="215"/>
      <c r="P47" s="215"/>
      <c r="Q47" s="215"/>
      <c r="R47" s="215"/>
      <c r="S47" s="215"/>
      <c r="T47" s="215"/>
      <c r="U47" s="215"/>
      <c r="V47" s="215"/>
      <c r="W47" s="217">
        <f ca="1">SUM(W27:W34)+SUM(W36:W45)</f>
        <v>0</v>
      </c>
      <c r="X47" s="218" t="e">
        <f ca="1">W47/Y47</f>
        <v>#DIV/0!</v>
      </c>
      <c r="Y47" s="219">
        <f ca="1">SUM(Y27:Y34)+SUM(Y36:Y45)</f>
        <v>0</v>
      </c>
    </row>
    <row r="49" spans="2:29" ht="42.75" customHeight="1" thickBot="1" x14ac:dyDescent="0.35">
      <c r="E49" s="396" t="s">
        <v>499</v>
      </c>
      <c r="F49" s="396"/>
      <c r="G49" s="396"/>
      <c r="H49" s="396"/>
      <c r="I49" s="396"/>
      <c r="J49" s="396"/>
      <c r="K49" s="396"/>
      <c r="L49" s="396"/>
      <c r="M49" s="396"/>
      <c r="N49" s="396"/>
      <c r="O49" s="396"/>
      <c r="P49" s="396"/>
      <c r="Q49" s="396"/>
      <c r="R49" s="396"/>
      <c r="S49" s="396"/>
      <c r="T49" s="396"/>
      <c r="U49" s="396"/>
      <c r="V49" s="396"/>
      <c r="W49" s="396"/>
      <c r="X49" s="396"/>
    </row>
    <row r="50" spans="2:29" ht="49.5" customHeight="1" thickBot="1" x14ac:dyDescent="0.3">
      <c r="B50" s="239"/>
      <c r="C50" s="240"/>
      <c r="D50" s="241"/>
      <c r="E50" s="242">
        <f ca="1">start125</f>
        <v>44470</v>
      </c>
      <c r="F50" s="242">
        <f ca="1">DATE(YEAR(E50),MONTH(E50)+1,1)</f>
        <v>44501</v>
      </c>
      <c r="G50" s="242">
        <f t="shared" ref="G50:U50" ca="1" si="7">DATE(YEAR(F50),MONTH(F50)+1,1)</f>
        <v>44531</v>
      </c>
      <c r="H50" s="242">
        <f t="shared" ca="1" si="7"/>
        <v>44562</v>
      </c>
      <c r="I50" s="242">
        <f t="shared" ca="1" si="7"/>
        <v>44593</v>
      </c>
      <c r="J50" s="242">
        <f t="shared" ca="1" si="7"/>
        <v>44621</v>
      </c>
      <c r="K50" s="242">
        <f t="shared" ca="1" si="7"/>
        <v>44652</v>
      </c>
      <c r="L50" s="242">
        <f t="shared" ca="1" si="7"/>
        <v>44682</v>
      </c>
      <c r="M50" s="242">
        <f t="shared" ca="1" si="7"/>
        <v>44713</v>
      </c>
      <c r="N50" s="242">
        <f t="shared" ca="1" si="7"/>
        <v>44743</v>
      </c>
      <c r="O50" s="242">
        <f t="shared" ca="1" si="7"/>
        <v>44774</v>
      </c>
      <c r="P50" s="242">
        <f t="shared" ca="1" si="7"/>
        <v>44805</v>
      </c>
      <c r="Q50" s="243">
        <f t="shared" ca="1" si="7"/>
        <v>44835</v>
      </c>
      <c r="R50" s="243">
        <f t="shared" ca="1" si="7"/>
        <v>44866</v>
      </c>
      <c r="S50" s="243">
        <f t="shared" ca="1" si="7"/>
        <v>44896</v>
      </c>
      <c r="T50" s="243">
        <f t="shared" ca="1" si="7"/>
        <v>44927</v>
      </c>
      <c r="U50" s="243">
        <f t="shared" ca="1" si="7"/>
        <v>44958</v>
      </c>
      <c r="V50" s="244"/>
      <c r="W50" s="234" t="s">
        <v>436</v>
      </c>
      <c r="X50" s="235" t="s">
        <v>316</v>
      </c>
      <c r="Y50" s="209" t="str">
        <f ca="1">CONCATENATE(TEXT(E50,"mmmyy"),"-",TEXT(T50,"mmmyy")," LR ",AC50)</f>
        <v>Oct21-Jan23 LR concise</v>
      </c>
      <c r="AB50" s="101" t="s">
        <v>325</v>
      </c>
      <c r="AC50" s="102" t="s">
        <v>326</v>
      </c>
    </row>
    <row r="51" spans="2:29" x14ac:dyDescent="0.25">
      <c r="B51" s="220" t="s">
        <v>256</v>
      </c>
      <c r="C51" s="157"/>
      <c r="D51" s="158" t="s">
        <v>121</v>
      </c>
      <c r="E51" s="159" t="e">
        <f ca="1">COUNTIFS(Table2[Level of Review Required],"*"&amp;$AC$51&amp;"*",Table2[Date Notified (Adjusted)],"&gt;="&amp;E$26,Table2[Date Notified (Adjusted)],"&lt;"&amp;F$26,Table2[Date Review Accepted by Commissioner],"&lt;&gt;",Table2[Calculated Location],"*"&amp;$D51&amp;"*")/COUNTIFS(Table2[Level of Review Required],"*"&amp;$AC$51&amp;"*",Table2[Date Notified (Adjusted)],"&gt;="&amp;E$26,Table2[Date Notified (Adjusted)],"&lt;"&amp;F$26,Table2[Calculated Location],"*"&amp;$D51&amp;"*")</f>
        <v>#DIV/0!</v>
      </c>
      <c r="F51" s="160" t="e">
        <f ca="1">COUNTIFS(Table2[Level of Review Required],"*"&amp;$AC$51&amp;"*",Table2[Date Notified (Adjusted)],"&gt;="&amp;F$26,Table2[Date Notified (Adjusted)],"&lt;"&amp;G$26,Table2[Date Review Accepted by Commissioner],"&lt;&gt;",Table2[Calculated Location],"*"&amp;$D51&amp;"*")/COUNTIFS(Table2[Level of Review Required],"*"&amp;$AC$51&amp;"*",Table2[Date Notified (Adjusted)],"&gt;="&amp;F$26,Table2[Date Notified (Adjusted)],"&lt;"&amp;G$26,Table2[Calculated Location],"*"&amp;$D51&amp;"*")</f>
        <v>#DIV/0!</v>
      </c>
      <c r="G51" s="160" t="e">
        <f ca="1">COUNTIFS(Table2[Level of Review Required],"*"&amp;$AC$51&amp;"*",Table2[Date Notified (Adjusted)],"&gt;="&amp;G$26,Table2[Date Notified (Adjusted)],"&lt;"&amp;H$26,Table2[Date Review Accepted by Commissioner],"&lt;&gt;",Table2[Calculated Location],"*"&amp;$D51&amp;"*")/COUNTIFS(Table2[Level of Review Required],"*"&amp;$AC$51&amp;"*",Table2[Date Notified (Adjusted)],"&gt;="&amp;G$26,Table2[Date Notified (Adjusted)],"&lt;"&amp;H$26,Table2[Calculated Location],"*"&amp;$D51&amp;"*")</f>
        <v>#DIV/0!</v>
      </c>
      <c r="H51" s="160" t="e">
        <f ca="1">COUNTIFS(Table2[Level of Review Required],"*"&amp;$AC$51&amp;"*",Table2[Date Notified (Adjusted)],"&gt;="&amp;H$26,Table2[Date Notified (Adjusted)],"&lt;"&amp;I$26,Table2[Date Review Accepted by Commissioner],"&lt;&gt;",Table2[Calculated Location],"*"&amp;$D51&amp;"*")/COUNTIFS(Table2[Level of Review Required],"*"&amp;$AC$51&amp;"*",Table2[Date Notified (Adjusted)],"&gt;="&amp;H$26,Table2[Date Notified (Adjusted)],"&lt;"&amp;I$26,Table2[Calculated Location],"*"&amp;$D51&amp;"*")</f>
        <v>#DIV/0!</v>
      </c>
      <c r="I51" s="160" t="e">
        <f ca="1">COUNTIFS(Table2[Level of Review Required],"*"&amp;$AC$51&amp;"*",Table2[Date Notified (Adjusted)],"&gt;="&amp;I$26,Table2[Date Notified (Adjusted)],"&lt;"&amp;J$26,Table2[Date Review Accepted by Commissioner],"&lt;&gt;",Table2[Calculated Location],"*"&amp;$D51&amp;"*")/COUNTIFS(Table2[Level of Review Required],"*"&amp;$AC$51&amp;"*",Table2[Date Notified (Adjusted)],"&gt;="&amp;I$26,Table2[Date Notified (Adjusted)],"&lt;"&amp;J$26,Table2[Calculated Location],"*"&amp;$D51&amp;"*")</f>
        <v>#DIV/0!</v>
      </c>
      <c r="J51" s="160" t="e">
        <f ca="1">COUNTIFS(Table2[Level of Review Required],"*"&amp;$AC$51&amp;"*",Table2[Date Notified (Adjusted)],"&gt;="&amp;J$26,Table2[Date Notified (Adjusted)],"&lt;"&amp;K$26,Table2[Date Review Accepted by Commissioner],"&lt;&gt;",Table2[Calculated Location],"*"&amp;$D51&amp;"*")/COUNTIFS(Table2[Level of Review Required],"*"&amp;$AC$51&amp;"*",Table2[Date Notified (Adjusted)],"&gt;="&amp;J$26,Table2[Date Notified (Adjusted)],"&lt;"&amp;K$26,Table2[Calculated Location],"*"&amp;$D51&amp;"*")</f>
        <v>#DIV/0!</v>
      </c>
      <c r="K51" s="160" t="e">
        <f ca="1">COUNTIFS(Table2[Level of Review Required],"*"&amp;$AC$51&amp;"*",Table2[Date Notified (Adjusted)],"&gt;="&amp;K$26,Table2[Date Notified (Adjusted)],"&lt;"&amp;L$26,Table2[Date Review Accepted by Commissioner],"&lt;&gt;",Table2[Calculated Location],"*"&amp;$D51&amp;"*")/COUNTIFS(Table2[Level of Review Required],"*"&amp;$AC$51&amp;"*",Table2[Date Notified (Adjusted)],"&gt;="&amp;K$26,Table2[Date Notified (Adjusted)],"&lt;"&amp;L$26,Table2[Calculated Location],"*"&amp;$D51&amp;"*")</f>
        <v>#DIV/0!</v>
      </c>
      <c r="L51" s="160" t="e">
        <f ca="1">COUNTIFS(Table2[Level of Review Required],"*"&amp;$AC$51&amp;"*",Table2[Date Notified (Adjusted)],"&gt;="&amp;L$26,Table2[Date Notified (Adjusted)],"&lt;"&amp;M$26,Table2[Date Review Accepted by Commissioner],"&lt;&gt;",Table2[Calculated Location],"*"&amp;$D51&amp;"*")/COUNTIFS(Table2[Level of Review Required],"*"&amp;$AC$51&amp;"*",Table2[Date Notified (Adjusted)],"&gt;="&amp;L$26,Table2[Date Notified (Adjusted)],"&lt;"&amp;M$26,Table2[Calculated Location],"*"&amp;$D51&amp;"*")</f>
        <v>#DIV/0!</v>
      </c>
      <c r="M51" s="160" t="e">
        <f ca="1">COUNTIFS(Table2[Level of Review Required],"*"&amp;$AC$51&amp;"*",Table2[Date Notified (Adjusted)],"&gt;="&amp;M$26,Table2[Date Notified (Adjusted)],"&lt;"&amp;N$26,Table2[Date Review Accepted by Commissioner],"&lt;&gt;",Table2[Calculated Location],"*"&amp;$D51&amp;"*")/COUNTIFS(Table2[Level of Review Required],"*"&amp;$AC$51&amp;"*",Table2[Date Notified (Adjusted)],"&gt;="&amp;M$26,Table2[Date Notified (Adjusted)],"&lt;"&amp;N$26,Table2[Calculated Location],"*"&amp;$D51&amp;"*")</f>
        <v>#DIV/0!</v>
      </c>
      <c r="N51" s="160" t="e">
        <f ca="1">COUNTIFS(Table2[Level of Review Required],"*"&amp;$AC$51&amp;"*",Table2[Date Notified (Adjusted)],"&gt;="&amp;N$26,Table2[Date Notified (Adjusted)],"&lt;"&amp;O$26,Table2[Date Review Accepted by Commissioner],"&lt;&gt;",Table2[Calculated Location],"*"&amp;$D51&amp;"*")/COUNTIFS(Table2[Level of Review Required],"*"&amp;$AC$51&amp;"*",Table2[Date Notified (Adjusted)],"&gt;="&amp;N$26,Table2[Date Notified (Adjusted)],"&lt;"&amp;O$26,Table2[Calculated Location],"*"&amp;$D51&amp;"*")</f>
        <v>#DIV/0!</v>
      </c>
      <c r="O51" s="160" t="e">
        <f ca="1">COUNTIFS(Table2[Level of Review Required],"*"&amp;$AC$51&amp;"*",Table2[Date Notified (Adjusted)],"&gt;="&amp;O$26,Table2[Date Notified (Adjusted)],"&lt;"&amp;P$26,Table2[Date Review Accepted by Commissioner],"&lt;&gt;",Table2[Calculated Location],"*"&amp;$D51&amp;"*")/COUNTIFS(Table2[Level of Review Required],"*"&amp;$AC$51&amp;"*",Table2[Date Notified (Adjusted)],"&gt;="&amp;O$26,Table2[Date Notified (Adjusted)],"&lt;"&amp;P$26,Table2[Calculated Location],"*"&amp;$D51&amp;"*")</f>
        <v>#DIV/0!</v>
      </c>
      <c r="P51" s="160" t="e">
        <f ca="1">COUNTIFS(Table2[Level of Review Required],"*"&amp;$AC$51&amp;"*",Table2[Date Notified (Adjusted)],"&gt;="&amp;P$26,Table2[Date Notified (Adjusted)],"&lt;"&amp;Q$26,Table2[Date Review Accepted by Commissioner],"&lt;&gt;",Table2[Calculated Location],"*"&amp;$D51&amp;"*")/COUNTIFS(Table2[Level of Review Required],"*"&amp;$AC$51&amp;"*",Table2[Date Notified (Adjusted)],"&gt;="&amp;P$26,Table2[Date Notified (Adjusted)],"&lt;"&amp;Q$26,Table2[Calculated Location],"*"&amp;$D51&amp;"*")</f>
        <v>#DIV/0!</v>
      </c>
      <c r="Q51" s="160" t="e">
        <f ca="1">COUNTIFS(Table2[Level of Review Required],"*"&amp;$AC$51&amp;"*",Table2[Date Notified (Adjusted)],"&gt;="&amp;Q$26,Table2[Date Notified (Adjusted)],"&lt;"&amp;R$26,Table2[Date Review Accepted by Commissioner],"&lt;&gt;",Table2[Calculated Location],"*"&amp;$D51&amp;"*")/COUNTIFS(Table2[Level of Review Required],"*"&amp;$AC$51&amp;"*",Table2[Date Notified (Adjusted)],"&gt;="&amp;Q$26,Table2[Date Notified (Adjusted)],"&lt;"&amp;R$26,Table2[Calculated Location],"*"&amp;$D51&amp;"*")</f>
        <v>#DIV/0!</v>
      </c>
      <c r="R51" s="160" t="e">
        <f ca="1">COUNTIFS(Table2[Level of Review Required],"*"&amp;$AC$51&amp;"*",Table2[Date Notified (Adjusted)],"&gt;="&amp;R$26,Table2[Date Notified (Adjusted)],"&lt;"&amp;S$26,Table2[Date Review Accepted by Commissioner],"&lt;&gt;",Table2[Calculated Location],"*"&amp;$D51&amp;"*")/COUNTIFS(Table2[Level of Review Required],"*"&amp;$AC$51&amp;"*",Table2[Date Notified (Adjusted)],"&gt;="&amp;R$26,Table2[Date Notified (Adjusted)],"&lt;"&amp;S$26,Table2[Calculated Location],"*"&amp;$D51&amp;"*")</f>
        <v>#DIV/0!</v>
      </c>
      <c r="S51" s="160" t="e">
        <f ca="1">COUNTIFS(Table2[Level of Review Required],"*"&amp;$AC$51&amp;"*",Table2[Date Notified (Adjusted)],"&gt;="&amp;S$26,Table2[Date Notified (Adjusted)],"&lt;"&amp;T$26,Table2[Date Review Accepted by Commissioner],"&lt;&gt;",Table2[Calculated Location],"*"&amp;$D51&amp;"*")/COUNTIFS(Table2[Level of Review Required],"*"&amp;$AC$51&amp;"*",Table2[Date Notified (Adjusted)],"&gt;="&amp;S$26,Table2[Date Notified (Adjusted)],"&lt;"&amp;T$26,Table2[Calculated Location],"*"&amp;$D51&amp;"*")</f>
        <v>#DIV/0!</v>
      </c>
      <c r="T51" s="160" t="e">
        <f ca="1">COUNTIFS(Table2[Level of Review Required],"*"&amp;$AC$51&amp;"*",Table2[Date Notified (Adjusted)],"&gt;="&amp;T$26,Table2[Date Notified (Adjusted)],"&lt;"&amp;U$26,Table2[Date Review Accepted by Commissioner],"&lt;&gt;",Table2[Calculated Location],"*"&amp;$D51&amp;"*")/COUNTIFS(Table2[Level of Review Required],"*"&amp;$AC$51&amp;"*",Table2[Date Notified (Adjusted)],"&gt;="&amp;T$26,Table2[Date Notified (Adjusted)],"&lt;"&amp;U$26,Table2[Calculated Location],"*"&amp;$D51&amp;"*")</f>
        <v>#DIV/0!</v>
      </c>
      <c r="U51" s="157"/>
      <c r="V51" s="157"/>
      <c r="W51" s="226">
        <f ca="1">COUNTIFS(Table2[Level of Review Required],"*"&amp;$AC$51&amp;"*",Table2[Date Notified (Adjusted)],"&gt;="&amp;E$26,Table2[Date Notified (Adjusted)],"&lt;"&amp;U$26,Table2[Calculated Location],"*"&amp;$D51&amp;"*",Table2[Date Review Accepted by Commissioner],"&lt;&gt;")</f>
        <v>0</v>
      </c>
      <c r="X51" s="227" t="e">
        <f ca="1">W51/Y51</f>
        <v>#DIV/0!</v>
      </c>
      <c r="Y51" s="236">
        <f ca="1">COUNTIFS(Table2[Level of Review Required],"*"&amp;$AC$51&amp;"*",Table2[Date Notified (Adjusted)],"&gt;="&amp;E$26,Table2[Date Notified (Adjusted)],"&lt;"&amp;U$26,Table2[Calculated Location],"*"&amp;$D51&amp;"*")</f>
        <v>0</v>
      </c>
      <c r="AB51" s="151" t="s">
        <v>420</v>
      </c>
      <c r="AC51" s="120" t="str">
        <f>IF(AC50="NFR","*further*",AC50)</f>
        <v>concise</v>
      </c>
    </row>
    <row r="52" spans="2:29" x14ac:dyDescent="0.25">
      <c r="B52" s="222" t="s">
        <v>234</v>
      </c>
      <c r="C52" s="161"/>
      <c r="D52" s="162" t="s">
        <v>118</v>
      </c>
      <c r="E52" s="163" t="e">
        <f ca="1">COUNTIFS(Table2[Level of Review Required],"*"&amp;$AC$51&amp;"*",Table2[Date Notified (Adjusted)],"&gt;="&amp;E$26,Table2[Date Notified (Adjusted)],"&lt;"&amp;F$26,Table2[Date Review Accepted by Commissioner],"&lt;&gt;",Table2[Calculated Location],"*"&amp;$D52&amp;"*")/COUNTIFS(Table2[Level of Review Required],"*"&amp;$AC$51&amp;"*",Table2[Date Notified (Adjusted)],"&gt;="&amp;E$26,Table2[Date Notified (Adjusted)],"&lt;"&amp;F$26,Table2[Calculated Location],"*"&amp;$D52&amp;"*")</f>
        <v>#DIV/0!</v>
      </c>
      <c r="F52" s="164" t="e">
        <f ca="1">COUNTIFS(Table2[Level of Review Required],"*"&amp;$AC$51&amp;"*",Table2[Date Notified (Adjusted)],"&gt;="&amp;F$26,Table2[Date Notified (Adjusted)],"&lt;"&amp;G$26,Table2[Date Review Accepted by Commissioner],"&lt;&gt;",Table2[Calculated Location],"*"&amp;$D52&amp;"*")/COUNTIFS(Table2[Level of Review Required],"*"&amp;$AC$51&amp;"*",Table2[Date Notified (Adjusted)],"&gt;="&amp;F$26,Table2[Date Notified (Adjusted)],"&lt;"&amp;G$26,Table2[Calculated Location],"*"&amp;$D52&amp;"*")</f>
        <v>#DIV/0!</v>
      </c>
      <c r="G52" s="164" t="e">
        <f ca="1">COUNTIFS(Table2[Level of Review Required],"*"&amp;$AC$51&amp;"*",Table2[Date Notified (Adjusted)],"&gt;="&amp;G$26,Table2[Date Notified (Adjusted)],"&lt;"&amp;H$26,Table2[Date Review Accepted by Commissioner],"&lt;&gt;",Table2[Calculated Location],"*"&amp;$D52&amp;"*")/COUNTIFS(Table2[Level of Review Required],"*"&amp;$AC$51&amp;"*",Table2[Date Notified (Adjusted)],"&gt;="&amp;G$26,Table2[Date Notified (Adjusted)],"&lt;"&amp;H$26,Table2[Calculated Location],"*"&amp;$D52&amp;"*")</f>
        <v>#DIV/0!</v>
      </c>
      <c r="H52" s="164" t="e">
        <f ca="1">COUNTIFS(Table2[Level of Review Required],"*"&amp;$AC$51&amp;"*",Table2[Date Notified (Adjusted)],"&gt;="&amp;H$26,Table2[Date Notified (Adjusted)],"&lt;"&amp;I$26,Table2[Date Review Accepted by Commissioner],"&lt;&gt;",Table2[Calculated Location],"*"&amp;$D52&amp;"*")/COUNTIFS(Table2[Level of Review Required],"*"&amp;$AC$51&amp;"*",Table2[Date Notified (Adjusted)],"&gt;="&amp;H$26,Table2[Date Notified (Adjusted)],"&lt;"&amp;I$26,Table2[Calculated Location],"*"&amp;$D52&amp;"*")</f>
        <v>#DIV/0!</v>
      </c>
      <c r="I52" s="164" t="e">
        <f ca="1">COUNTIFS(Table2[Level of Review Required],"*"&amp;$AC$51&amp;"*",Table2[Date Notified (Adjusted)],"&gt;="&amp;I$26,Table2[Date Notified (Adjusted)],"&lt;"&amp;J$26,Table2[Date Review Accepted by Commissioner],"&lt;&gt;",Table2[Calculated Location],"*"&amp;$D52&amp;"*")/COUNTIFS(Table2[Level of Review Required],"*"&amp;$AC$51&amp;"*",Table2[Date Notified (Adjusted)],"&gt;="&amp;I$26,Table2[Date Notified (Adjusted)],"&lt;"&amp;J$26,Table2[Calculated Location],"*"&amp;$D52&amp;"*")</f>
        <v>#DIV/0!</v>
      </c>
      <c r="J52" s="164" t="e">
        <f ca="1">COUNTIFS(Table2[Level of Review Required],"*"&amp;$AC$51&amp;"*",Table2[Date Notified (Adjusted)],"&gt;="&amp;J$26,Table2[Date Notified (Adjusted)],"&lt;"&amp;K$26,Table2[Date Review Accepted by Commissioner],"&lt;&gt;",Table2[Calculated Location],"*"&amp;$D52&amp;"*")/COUNTIFS(Table2[Level of Review Required],"*"&amp;$AC$51&amp;"*",Table2[Date Notified (Adjusted)],"&gt;="&amp;J$26,Table2[Date Notified (Adjusted)],"&lt;"&amp;K$26,Table2[Calculated Location],"*"&amp;$D52&amp;"*")</f>
        <v>#DIV/0!</v>
      </c>
      <c r="K52" s="164" t="e">
        <f ca="1">COUNTIFS(Table2[Level of Review Required],"*"&amp;$AC$51&amp;"*",Table2[Date Notified (Adjusted)],"&gt;="&amp;K$26,Table2[Date Notified (Adjusted)],"&lt;"&amp;L$26,Table2[Date Review Accepted by Commissioner],"&lt;&gt;",Table2[Calculated Location],"*"&amp;$D52&amp;"*")/COUNTIFS(Table2[Level of Review Required],"*"&amp;$AC$51&amp;"*",Table2[Date Notified (Adjusted)],"&gt;="&amp;K$26,Table2[Date Notified (Adjusted)],"&lt;"&amp;L$26,Table2[Calculated Location],"*"&amp;$D52&amp;"*")</f>
        <v>#DIV/0!</v>
      </c>
      <c r="L52" s="164" t="e">
        <f ca="1">COUNTIFS(Table2[Level of Review Required],"*"&amp;$AC$51&amp;"*",Table2[Date Notified (Adjusted)],"&gt;="&amp;L$26,Table2[Date Notified (Adjusted)],"&lt;"&amp;M$26,Table2[Date Review Accepted by Commissioner],"&lt;&gt;",Table2[Calculated Location],"*"&amp;$D52&amp;"*")/COUNTIFS(Table2[Level of Review Required],"*"&amp;$AC$51&amp;"*",Table2[Date Notified (Adjusted)],"&gt;="&amp;L$26,Table2[Date Notified (Adjusted)],"&lt;"&amp;M$26,Table2[Calculated Location],"*"&amp;$D52&amp;"*")</f>
        <v>#DIV/0!</v>
      </c>
      <c r="M52" s="164" t="e">
        <f ca="1">COUNTIFS(Table2[Level of Review Required],"*"&amp;$AC$51&amp;"*",Table2[Date Notified (Adjusted)],"&gt;="&amp;M$26,Table2[Date Notified (Adjusted)],"&lt;"&amp;N$26,Table2[Date Review Accepted by Commissioner],"&lt;&gt;",Table2[Calculated Location],"*"&amp;$D52&amp;"*")/COUNTIFS(Table2[Level of Review Required],"*"&amp;$AC$51&amp;"*",Table2[Date Notified (Adjusted)],"&gt;="&amp;M$26,Table2[Date Notified (Adjusted)],"&lt;"&amp;N$26,Table2[Calculated Location],"*"&amp;$D52&amp;"*")</f>
        <v>#DIV/0!</v>
      </c>
      <c r="N52" s="164" t="e">
        <f ca="1">COUNTIFS(Table2[Level of Review Required],"*"&amp;$AC$51&amp;"*",Table2[Date Notified (Adjusted)],"&gt;="&amp;N$26,Table2[Date Notified (Adjusted)],"&lt;"&amp;O$26,Table2[Date Review Accepted by Commissioner],"&lt;&gt;",Table2[Calculated Location],"*"&amp;$D52&amp;"*")/COUNTIFS(Table2[Level of Review Required],"*"&amp;$AC$51&amp;"*",Table2[Date Notified (Adjusted)],"&gt;="&amp;N$26,Table2[Date Notified (Adjusted)],"&lt;"&amp;O$26,Table2[Calculated Location],"*"&amp;$D52&amp;"*")</f>
        <v>#DIV/0!</v>
      </c>
      <c r="O52" s="164" t="e">
        <f ca="1">COUNTIFS(Table2[Level of Review Required],"*"&amp;$AC$51&amp;"*",Table2[Date Notified (Adjusted)],"&gt;="&amp;O$26,Table2[Date Notified (Adjusted)],"&lt;"&amp;P$26,Table2[Date Review Accepted by Commissioner],"&lt;&gt;",Table2[Calculated Location],"*"&amp;$D52&amp;"*")/COUNTIFS(Table2[Level of Review Required],"*"&amp;$AC$51&amp;"*",Table2[Date Notified (Adjusted)],"&gt;="&amp;O$26,Table2[Date Notified (Adjusted)],"&lt;"&amp;P$26,Table2[Calculated Location],"*"&amp;$D52&amp;"*")</f>
        <v>#DIV/0!</v>
      </c>
      <c r="P52" s="164" t="e">
        <f ca="1">COUNTIFS(Table2[Level of Review Required],"*"&amp;$AC$51&amp;"*",Table2[Date Notified (Adjusted)],"&gt;="&amp;P$26,Table2[Date Notified (Adjusted)],"&lt;"&amp;Q$26,Table2[Date Review Accepted by Commissioner],"&lt;&gt;",Table2[Calculated Location],"*"&amp;$D52&amp;"*")/COUNTIFS(Table2[Level of Review Required],"*"&amp;$AC$51&amp;"*",Table2[Date Notified (Adjusted)],"&gt;="&amp;P$26,Table2[Date Notified (Adjusted)],"&lt;"&amp;Q$26,Table2[Calculated Location],"*"&amp;$D52&amp;"*")</f>
        <v>#DIV/0!</v>
      </c>
      <c r="Q52" s="164" t="e">
        <f ca="1">COUNTIFS(Table2[Level of Review Required],"*"&amp;$AC$51&amp;"*",Table2[Date Notified (Adjusted)],"&gt;="&amp;Q$26,Table2[Date Notified (Adjusted)],"&lt;"&amp;R$26,Table2[Date Review Accepted by Commissioner],"&lt;&gt;",Table2[Calculated Location],"*"&amp;$D52&amp;"*")/COUNTIFS(Table2[Level of Review Required],"*"&amp;$AC$51&amp;"*",Table2[Date Notified (Adjusted)],"&gt;="&amp;Q$26,Table2[Date Notified (Adjusted)],"&lt;"&amp;R$26,Table2[Calculated Location],"*"&amp;$D52&amp;"*")</f>
        <v>#DIV/0!</v>
      </c>
      <c r="R52" s="164" t="e">
        <f ca="1">COUNTIFS(Table2[Level of Review Required],"*"&amp;$AC$51&amp;"*",Table2[Date Notified (Adjusted)],"&gt;="&amp;R$26,Table2[Date Notified (Adjusted)],"&lt;"&amp;S$26,Table2[Date Review Accepted by Commissioner],"&lt;&gt;",Table2[Calculated Location],"*"&amp;$D52&amp;"*")/COUNTIFS(Table2[Level of Review Required],"*"&amp;$AC$51&amp;"*",Table2[Date Notified (Adjusted)],"&gt;="&amp;R$26,Table2[Date Notified (Adjusted)],"&lt;"&amp;S$26,Table2[Calculated Location],"*"&amp;$D52&amp;"*")</f>
        <v>#DIV/0!</v>
      </c>
      <c r="S52" s="164" t="e">
        <f ca="1">COUNTIFS(Table2[Level of Review Required],"*"&amp;$AC$51&amp;"*",Table2[Date Notified (Adjusted)],"&gt;="&amp;S$26,Table2[Date Notified (Adjusted)],"&lt;"&amp;T$26,Table2[Date Review Accepted by Commissioner],"&lt;&gt;",Table2[Calculated Location],"*"&amp;$D52&amp;"*")/COUNTIFS(Table2[Level of Review Required],"*"&amp;$AC$51&amp;"*",Table2[Date Notified (Adjusted)],"&gt;="&amp;S$26,Table2[Date Notified (Adjusted)],"&lt;"&amp;T$26,Table2[Calculated Location],"*"&amp;$D52&amp;"*")</f>
        <v>#DIV/0!</v>
      </c>
      <c r="T52" s="164" t="e">
        <f ca="1">COUNTIFS(Table2[Level of Review Required],"*"&amp;$AC$51&amp;"*",Table2[Date Notified (Adjusted)],"&gt;="&amp;T$26,Table2[Date Notified (Adjusted)],"&lt;"&amp;U$26,Table2[Date Review Accepted by Commissioner],"&lt;&gt;",Table2[Calculated Location],"*"&amp;$D52&amp;"*")/COUNTIFS(Table2[Level of Review Required],"*"&amp;$AC$51&amp;"*",Table2[Date Notified (Adjusted)],"&gt;="&amp;T$26,Table2[Date Notified (Adjusted)],"&lt;"&amp;U$26,Table2[Calculated Location],"*"&amp;$D52&amp;"*")</f>
        <v>#DIV/0!</v>
      </c>
      <c r="U52" s="161"/>
      <c r="V52" s="161"/>
      <c r="W52" s="228">
        <f ca="1">COUNTIFS(Table2[Level of Review Required],"*"&amp;$AC$51&amp;"*",Table2[Date Notified (Adjusted)],"&gt;="&amp;E$26,Table2[Date Notified (Adjusted)],"&lt;"&amp;U$26,Table2[Calculated Location],"*"&amp;$D52&amp;"*",Table2[Date Review Accepted by Commissioner],"&lt;&gt;")</f>
        <v>0</v>
      </c>
      <c r="X52" s="229" t="e">
        <f t="shared" ref="X52:X58" ca="1" si="8">W52/Y52</f>
        <v>#DIV/0!</v>
      </c>
      <c r="Y52" s="237">
        <f ca="1">COUNTIFS(Table2[Level of Review Required],"*"&amp;$AC$51&amp;"*",Table2[Date Notified (Adjusted)],"&gt;="&amp;E$26,Table2[Date Notified (Adjusted)],"&lt;"&amp;U$26,Table2[Calculated Location],"*"&amp;$D52&amp;"*")</f>
        <v>0</v>
      </c>
    </row>
    <row r="53" spans="2:29" x14ac:dyDescent="0.25">
      <c r="B53" s="222" t="s">
        <v>257</v>
      </c>
      <c r="C53" s="162"/>
      <c r="D53" s="162" t="s">
        <v>119</v>
      </c>
      <c r="E53" s="163" t="e">
        <f ca="1">COUNTIFS(Table2[Level of Review Required],"*"&amp;$AC$51&amp;"*",Table2[Date Notified (Adjusted)],"&gt;="&amp;E$26,Table2[Date Notified (Adjusted)],"&lt;"&amp;F$26,Table2[Date Review Accepted by Commissioner],"&lt;&gt;",Table2[Calculated Location],"*"&amp;$D53&amp;"*")/COUNTIFS(Table2[Level of Review Required],"*"&amp;$AC$51&amp;"*",Table2[Date Notified (Adjusted)],"&gt;="&amp;E$26,Table2[Date Notified (Adjusted)],"&lt;"&amp;F$26,Table2[Calculated Location],"*"&amp;$D53&amp;"*")</f>
        <v>#DIV/0!</v>
      </c>
      <c r="F53" s="164" t="e">
        <f ca="1">COUNTIFS(Table2[Level of Review Required],"*"&amp;$AC$51&amp;"*",Table2[Date Notified (Adjusted)],"&gt;="&amp;F$26,Table2[Date Notified (Adjusted)],"&lt;"&amp;G$26,Table2[Date Review Accepted by Commissioner],"&lt;&gt;",Table2[Calculated Location],"*"&amp;$D53&amp;"*")/COUNTIFS(Table2[Level of Review Required],"*"&amp;$AC$51&amp;"*",Table2[Date Notified (Adjusted)],"&gt;="&amp;F$26,Table2[Date Notified (Adjusted)],"&lt;"&amp;G$26,Table2[Calculated Location],"*"&amp;$D53&amp;"*")</f>
        <v>#DIV/0!</v>
      </c>
      <c r="G53" s="164" t="e">
        <f ca="1">COUNTIFS(Table2[Level of Review Required],"*"&amp;$AC$51&amp;"*",Table2[Date Notified (Adjusted)],"&gt;="&amp;G$26,Table2[Date Notified (Adjusted)],"&lt;"&amp;H$26,Table2[Date Review Accepted by Commissioner],"&lt;&gt;",Table2[Calculated Location],"*"&amp;$D53&amp;"*")/COUNTIFS(Table2[Level of Review Required],"*"&amp;$AC$51&amp;"*",Table2[Date Notified (Adjusted)],"&gt;="&amp;G$26,Table2[Date Notified (Adjusted)],"&lt;"&amp;H$26,Table2[Calculated Location],"*"&amp;$D53&amp;"*")</f>
        <v>#DIV/0!</v>
      </c>
      <c r="H53" s="164" t="e">
        <f ca="1">COUNTIFS(Table2[Level of Review Required],"*"&amp;$AC$51&amp;"*",Table2[Date Notified (Adjusted)],"&gt;="&amp;H$26,Table2[Date Notified (Adjusted)],"&lt;"&amp;I$26,Table2[Date Review Accepted by Commissioner],"&lt;&gt;",Table2[Calculated Location],"*"&amp;$D53&amp;"*")/COUNTIFS(Table2[Level of Review Required],"*"&amp;$AC$51&amp;"*",Table2[Date Notified (Adjusted)],"&gt;="&amp;H$26,Table2[Date Notified (Adjusted)],"&lt;"&amp;I$26,Table2[Calculated Location],"*"&amp;$D53&amp;"*")</f>
        <v>#DIV/0!</v>
      </c>
      <c r="I53" s="164" t="e">
        <f ca="1">COUNTIFS(Table2[Level of Review Required],"*"&amp;$AC$51&amp;"*",Table2[Date Notified (Adjusted)],"&gt;="&amp;I$26,Table2[Date Notified (Adjusted)],"&lt;"&amp;J$26,Table2[Date Review Accepted by Commissioner],"&lt;&gt;",Table2[Calculated Location],"*"&amp;$D53&amp;"*")/COUNTIFS(Table2[Level of Review Required],"*"&amp;$AC$51&amp;"*",Table2[Date Notified (Adjusted)],"&gt;="&amp;I$26,Table2[Date Notified (Adjusted)],"&lt;"&amp;J$26,Table2[Calculated Location],"*"&amp;$D53&amp;"*")</f>
        <v>#DIV/0!</v>
      </c>
      <c r="J53" s="164" t="e">
        <f ca="1">COUNTIFS(Table2[Level of Review Required],"*"&amp;$AC$51&amp;"*",Table2[Date Notified (Adjusted)],"&gt;="&amp;J$26,Table2[Date Notified (Adjusted)],"&lt;"&amp;K$26,Table2[Date Review Accepted by Commissioner],"&lt;&gt;",Table2[Calculated Location],"*"&amp;$D53&amp;"*")/COUNTIFS(Table2[Level of Review Required],"*"&amp;$AC$51&amp;"*",Table2[Date Notified (Adjusted)],"&gt;="&amp;J$26,Table2[Date Notified (Adjusted)],"&lt;"&amp;K$26,Table2[Calculated Location],"*"&amp;$D53&amp;"*")</f>
        <v>#DIV/0!</v>
      </c>
      <c r="K53" s="164" t="e">
        <f ca="1">COUNTIFS(Table2[Level of Review Required],"*"&amp;$AC$51&amp;"*",Table2[Date Notified (Adjusted)],"&gt;="&amp;K$26,Table2[Date Notified (Adjusted)],"&lt;"&amp;L$26,Table2[Date Review Accepted by Commissioner],"&lt;&gt;",Table2[Calculated Location],"*"&amp;$D53&amp;"*")/COUNTIFS(Table2[Level of Review Required],"*"&amp;$AC$51&amp;"*",Table2[Date Notified (Adjusted)],"&gt;="&amp;K$26,Table2[Date Notified (Adjusted)],"&lt;"&amp;L$26,Table2[Calculated Location],"*"&amp;$D53&amp;"*")</f>
        <v>#DIV/0!</v>
      </c>
      <c r="L53" s="164" t="e">
        <f ca="1">COUNTIFS(Table2[Level of Review Required],"*"&amp;$AC$51&amp;"*",Table2[Date Notified (Adjusted)],"&gt;="&amp;L$26,Table2[Date Notified (Adjusted)],"&lt;"&amp;M$26,Table2[Date Review Accepted by Commissioner],"&lt;&gt;",Table2[Calculated Location],"*"&amp;$D53&amp;"*")/COUNTIFS(Table2[Level of Review Required],"*"&amp;$AC$51&amp;"*",Table2[Date Notified (Adjusted)],"&gt;="&amp;L$26,Table2[Date Notified (Adjusted)],"&lt;"&amp;M$26,Table2[Calculated Location],"*"&amp;$D53&amp;"*")</f>
        <v>#DIV/0!</v>
      </c>
      <c r="M53" s="164" t="e">
        <f ca="1">COUNTIFS(Table2[Level of Review Required],"*"&amp;$AC$51&amp;"*",Table2[Date Notified (Adjusted)],"&gt;="&amp;M$26,Table2[Date Notified (Adjusted)],"&lt;"&amp;N$26,Table2[Date Review Accepted by Commissioner],"&lt;&gt;",Table2[Calculated Location],"*"&amp;$D53&amp;"*")/COUNTIFS(Table2[Level of Review Required],"*"&amp;$AC$51&amp;"*",Table2[Date Notified (Adjusted)],"&gt;="&amp;M$26,Table2[Date Notified (Adjusted)],"&lt;"&amp;N$26,Table2[Calculated Location],"*"&amp;$D53&amp;"*")</f>
        <v>#DIV/0!</v>
      </c>
      <c r="N53" s="164" t="e">
        <f ca="1">COUNTIFS(Table2[Level of Review Required],"*"&amp;$AC$51&amp;"*",Table2[Date Notified (Adjusted)],"&gt;="&amp;N$26,Table2[Date Notified (Adjusted)],"&lt;"&amp;O$26,Table2[Date Review Accepted by Commissioner],"&lt;&gt;",Table2[Calculated Location],"*"&amp;$D53&amp;"*")/COUNTIFS(Table2[Level of Review Required],"*"&amp;$AC$51&amp;"*",Table2[Date Notified (Adjusted)],"&gt;="&amp;N$26,Table2[Date Notified (Adjusted)],"&lt;"&amp;O$26,Table2[Calculated Location],"*"&amp;$D53&amp;"*")</f>
        <v>#DIV/0!</v>
      </c>
      <c r="O53" s="164" t="e">
        <f ca="1">COUNTIFS(Table2[Level of Review Required],"*"&amp;$AC$51&amp;"*",Table2[Date Notified (Adjusted)],"&gt;="&amp;O$26,Table2[Date Notified (Adjusted)],"&lt;"&amp;P$26,Table2[Date Review Accepted by Commissioner],"&lt;&gt;",Table2[Calculated Location],"*"&amp;$D53&amp;"*")/COUNTIFS(Table2[Level of Review Required],"*"&amp;$AC$51&amp;"*",Table2[Date Notified (Adjusted)],"&gt;="&amp;O$26,Table2[Date Notified (Adjusted)],"&lt;"&amp;P$26,Table2[Calculated Location],"*"&amp;$D53&amp;"*")</f>
        <v>#DIV/0!</v>
      </c>
      <c r="P53" s="164" t="e">
        <f ca="1">COUNTIFS(Table2[Level of Review Required],"*"&amp;$AC$51&amp;"*",Table2[Date Notified (Adjusted)],"&gt;="&amp;P$26,Table2[Date Notified (Adjusted)],"&lt;"&amp;Q$26,Table2[Date Review Accepted by Commissioner],"&lt;&gt;",Table2[Calculated Location],"*"&amp;$D53&amp;"*")/COUNTIFS(Table2[Level of Review Required],"*"&amp;$AC$51&amp;"*",Table2[Date Notified (Adjusted)],"&gt;="&amp;P$26,Table2[Date Notified (Adjusted)],"&lt;"&amp;Q$26,Table2[Calculated Location],"*"&amp;$D53&amp;"*")</f>
        <v>#DIV/0!</v>
      </c>
      <c r="Q53" s="164" t="e">
        <f ca="1">COUNTIFS(Table2[Level of Review Required],"*"&amp;$AC$51&amp;"*",Table2[Date Notified (Adjusted)],"&gt;="&amp;Q$26,Table2[Date Notified (Adjusted)],"&lt;"&amp;R$26,Table2[Date Review Accepted by Commissioner],"&lt;&gt;",Table2[Calculated Location],"*"&amp;$D53&amp;"*")/COUNTIFS(Table2[Level of Review Required],"*"&amp;$AC$51&amp;"*",Table2[Date Notified (Adjusted)],"&gt;="&amp;Q$26,Table2[Date Notified (Adjusted)],"&lt;"&amp;R$26,Table2[Calculated Location],"*"&amp;$D53&amp;"*")</f>
        <v>#DIV/0!</v>
      </c>
      <c r="R53" s="164" t="e">
        <f ca="1">COUNTIFS(Table2[Level of Review Required],"*"&amp;$AC$51&amp;"*",Table2[Date Notified (Adjusted)],"&gt;="&amp;R$26,Table2[Date Notified (Adjusted)],"&lt;"&amp;S$26,Table2[Date Review Accepted by Commissioner],"&lt;&gt;",Table2[Calculated Location],"*"&amp;$D53&amp;"*")/COUNTIFS(Table2[Level of Review Required],"*"&amp;$AC$51&amp;"*",Table2[Date Notified (Adjusted)],"&gt;="&amp;R$26,Table2[Date Notified (Adjusted)],"&lt;"&amp;S$26,Table2[Calculated Location],"*"&amp;$D53&amp;"*")</f>
        <v>#DIV/0!</v>
      </c>
      <c r="S53" s="164" t="e">
        <f ca="1">COUNTIFS(Table2[Level of Review Required],"*"&amp;$AC$51&amp;"*",Table2[Date Notified (Adjusted)],"&gt;="&amp;S$26,Table2[Date Notified (Adjusted)],"&lt;"&amp;T$26,Table2[Date Review Accepted by Commissioner],"&lt;&gt;",Table2[Calculated Location],"*"&amp;$D53&amp;"*")/COUNTIFS(Table2[Level of Review Required],"*"&amp;$AC$51&amp;"*",Table2[Date Notified (Adjusted)],"&gt;="&amp;S$26,Table2[Date Notified (Adjusted)],"&lt;"&amp;T$26,Table2[Calculated Location],"*"&amp;$D53&amp;"*")</f>
        <v>#DIV/0!</v>
      </c>
      <c r="T53" s="164" t="e">
        <f ca="1">COUNTIFS(Table2[Level of Review Required],"*"&amp;$AC$51&amp;"*",Table2[Date Notified (Adjusted)],"&gt;="&amp;T$26,Table2[Date Notified (Adjusted)],"&lt;"&amp;U$26,Table2[Date Review Accepted by Commissioner],"&lt;&gt;",Table2[Calculated Location],"*"&amp;$D53&amp;"*")/COUNTIFS(Table2[Level of Review Required],"*"&amp;$AC$51&amp;"*",Table2[Date Notified (Adjusted)],"&gt;="&amp;T$26,Table2[Date Notified (Adjusted)],"&lt;"&amp;U$26,Table2[Calculated Location],"*"&amp;$D53&amp;"*")</f>
        <v>#DIV/0!</v>
      </c>
      <c r="U53" s="161"/>
      <c r="V53" s="161"/>
      <c r="W53" s="228">
        <f ca="1">COUNTIFS(Table2[Level of Review Required],"*"&amp;$AC$51&amp;"*",Table2[Date Notified (Adjusted)],"&gt;="&amp;E$26,Table2[Date Notified (Adjusted)],"&lt;"&amp;U$26,Table2[Calculated Location],"*"&amp;$D53&amp;"*",Table2[Date Review Accepted by Commissioner],"&lt;&gt;")</f>
        <v>0</v>
      </c>
      <c r="X53" s="229" t="e">
        <f t="shared" ref="X53" ca="1" si="9">W53/Y53</f>
        <v>#DIV/0!</v>
      </c>
      <c r="Y53" s="237">
        <f ca="1">COUNTIFS(Table2[Level of Review Required],"*"&amp;$AC$51&amp;"*",Table2[Date Notified (Adjusted)],"&gt;="&amp;E$26,Table2[Date Notified (Adjusted)],"&lt;"&amp;U$26,Table2[Calculated Location],"*"&amp;$D53&amp;"*")</f>
        <v>0</v>
      </c>
    </row>
    <row r="54" spans="2:29" x14ac:dyDescent="0.25">
      <c r="B54" s="222" t="s">
        <v>258</v>
      </c>
      <c r="C54" s="161"/>
      <c r="D54" s="162" t="s">
        <v>120</v>
      </c>
      <c r="E54" s="163" t="e">
        <f ca="1">COUNTIFS(Table2[Level of Review Required],"*"&amp;$AC$51&amp;"*",Table2[Date Notified (Adjusted)],"&gt;="&amp;E$26,Table2[Date Notified (Adjusted)],"&lt;"&amp;F$26,Table2[Date Review Accepted by Commissioner],"&lt;&gt;",Table2[Calculated Location],"*"&amp;$D54&amp;"*")/COUNTIFS(Table2[Level of Review Required],"*"&amp;$AC$51&amp;"*",Table2[Date Notified (Adjusted)],"&gt;="&amp;E$26,Table2[Date Notified (Adjusted)],"&lt;"&amp;F$26,Table2[Calculated Location],"*"&amp;$D54&amp;"*")</f>
        <v>#DIV/0!</v>
      </c>
      <c r="F54" s="164" t="e">
        <f ca="1">COUNTIFS(Table2[Level of Review Required],"*"&amp;$AC$51&amp;"*",Table2[Date Notified (Adjusted)],"&gt;="&amp;F$26,Table2[Date Notified (Adjusted)],"&lt;"&amp;G$26,Table2[Date Review Accepted by Commissioner],"&lt;&gt;",Table2[Calculated Location],"*"&amp;$D54&amp;"*")/COUNTIFS(Table2[Level of Review Required],"*"&amp;$AC$51&amp;"*",Table2[Date Notified (Adjusted)],"&gt;="&amp;F$26,Table2[Date Notified (Adjusted)],"&lt;"&amp;G$26,Table2[Calculated Location],"*"&amp;$D54&amp;"*")</f>
        <v>#DIV/0!</v>
      </c>
      <c r="G54" s="164" t="e">
        <f ca="1">COUNTIFS(Table2[Level of Review Required],"*"&amp;$AC$51&amp;"*",Table2[Date Notified (Adjusted)],"&gt;="&amp;G$26,Table2[Date Notified (Adjusted)],"&lt;"&amp;H$26,Table2[Date Review Accepted by Commissioner],"&lt;&gt;",Table2[Calculated Location],"*"&amp;$D54&amp;"*")/COUNTIFS(Table2[Level of Review Required],"*"&amp;$AC$51&amp;"*",Table2[Date Notified (Adjusted)],"&gt;="&amp;G$26,Table2[Date Notified (Adjusted)],"&lt;"&amp;H$26,Table2[Calculated Location],"*"&amp;$D54&amp;"*")</f>
        <v>#DIV/0!</v>
      </c>
      <c r="H54" s="164" t="e">
        <f ca="1">COUNTIFS(Table2[Level of Review Required],"*"&amp;$AC$51&amp;"*",Table2[Date Notified (Adjusted)],"&gt;="&amp;H$26,Table2[Date Notified (Adjusted)],"&lt;"&amp;I$26,Table2[Date Review Accepted by Commissioner],"&lt;&gt;",Table2[Calculated Location],"*"&amp;$D54&amp;"*")/COUNTIFS(Table2[Level of Review Required],"*"&amp;$AC$51&amp;"*",Table2[Date Notified (Adjusted)],"&gt;="&amp;H$26,Table2[Date Notified (Adjusted)],"&lt;"&amp;I$26,Table2[Calculated Location],"*"&amp;$D54&amp;"*")</f>
        <v>#DIV/0!</v>
      </c>
      <c r="I54" s="164" t="e">
        <f ca="1">COUNTIFS(Table2[Level of Review Required],"*"&amp;$AC$51&amp;"*",Table2[Date Notified (Adjusted)],"&gt;="&amp;I$26,Table2[Date Notified (Adjusted)],"&lt;"&amp;J$26,Table2[Date Review Accepted by Commissioner],"&lt;&gt;",Table2[Calculated Location],"*"&amp;$D54&amp;"*")/COUNTIFS(Table2[Level of Review Required],"*"&amp;$AC$51&amp;"*",Table2[Date Notified (Adjusted)],"&gt;="&amp;I$26,Table2[Date Notified (Adjusted)],"&lt;"&amp;J$26,Table2[Calculated Location],"*"&amp;$D54&amp;"*")</f>
        <v>#DIV/0!</v>
      </c>
      <c r="J54" s="164" t="e">
        <f ca="1">COUNTIFS(Table2[Level of Review Required],"*"&amp;$AC$51&amp;"*",Table2[Date Notified (Adjusted)],"&gt;="&amp;J$26,Table2[Date Notified (Adjusted)],"&lt;"&amp;K$26,Table2[Date Review Accepted by Commissioner],"&lt;&gt;",Table2[Calculated Location],"*"&amp;$D54&amp;"*")/COUNTIFS(Table2[Level of Review Required],"*"&amp;$AC$51&amp;"*",Table2[Date Notified (Adjusted)],"&gt;="&amp;J$26,Table2[Date Notified (Adjusted)],"&lt;"&amp;K$26,Table2[Calculated Location],"*"&amp;$D54&amp;"*")</f>
        <v>#DIV/0!</v>
      </c>
      <c r="K54" s="164" t="e">
        <f ca="1">COUNTIFS(Table2[Level of Review Required],"*"&amp;$AC$51&amp;"*",Table2[Date Notified (Adjusted)],"&gt;="&amp;K$26,Table2[Date Notified (Adjusted)],"&lt;"&amp;L$26,Table2[Date Review Accepted by Commissioner],"&lt;&gt;",Table2[Calculated Location],"*"&amp;$D54&amp;"*")/COUNTIFS(Table2[Level of Review Required],"*"&amp;$AC$51&amp;"*",Table2[Date Notified (Adjusted)],"&gt;="&amp;K$26,Table2[Date Notified (Adjusted)],"&lt;"&amp;L$26,Table2[Calculated Location],"*"&amp;$D54&amp;"*")</f>
        <v>#DIV/0!</v>
      </c>
      <c r="L54" s="164" t="e">
        <f ca="1">COUNTIFS(Table2[Level of Review Required],"*"&amp;$AC$51&amp;"*",Table2[Date Notified (Adjusted)],"&gt;="&amp;L$26,Table2[Date Notified (Adjusted)],"&lt;"&amp;M$26,Table2[Date Review Accepted by Commissioner],"&lt;&gt;",Table2[Calculated Location],"*"&amp;$D54&amp;"*")/COUNTIFS(Table2[Level of Review Required],"*"&amp;$AC$51&amp;"*",Table2[Date Notified (Adjusted)],"&gt;="&amp;L$26,Table2[Date Notified (Adjusted)],"&lt;"&amp;M$26,Table2[Calculated Location],"*"&amp;$D54&amp;"*")</f>
        <v>#DIV/0!</v>
      </c>
      <c r="M54" s="164" t="e">
        <f ca="1">COUNTIFS(Table2[Level of Review Required],"*"&amp;$AC$51&amp;"*",Table2[Date Notified (Adjusted)],"&gt;="&amp;M$26,Table2[Date Notified (Adjusted)],"&lt;"&amp;N$26,Table2[Date Review Accepted by Commissioner],"&lt;&gt;",Table2[Calculated Location],"*"&amp;$D54&amp;"*")/COUNTIFS(Table2[Level of Review Required],"*"&amp;$AC$51&amp;"*",Table2[Date Notified (Adjusted)],"&gt;="&amp;M$26,Table2[Date Notified (Adjusted)],"&lt;"&amp;N$26,Table2[Calculated Location],"*"&amp;$D54&amp;"*")</f>
        <v>#DIV/0!</v>
      </c>
      <c r="N54" s="164" t="e">
        <f ca="1">COUNTIFS(Table2[Level of Review Required],"*"&amp;$AC$51&amp;"*",Table2[Date Notified (Adjusted)],"&gt;="&amp;N$26,Table2[Date Notified (Adjusted)],"&lt;"&amp;O$26,Table2[Date Review Accepted by Commissioner],"&lt;&gt;",Table2[Calculated Location],"*"&amp;$D54&amp;"*")/COUNTIFS(Table2[Level of Review Required],"*"&amp;$AC$51&amp;"*",Table2[Date Notified (Adjusted)],"&gt;="&amp;N$26,Table2[Date Notified (Adjusted)],"&lt;"&amp;O$26,Table2[Calculated Location],"*"&amp;$D54&amp;"*")</f>
        <v>#DIV/0!</v>
      </c>
      <c r="O54" s="164" t="e">
        <f ca="1">COUNTIFS(Table2[Level of Review Required],"*"&amp;$AC$51&amp;"*",Table2[Date Notified (Adjusted)],"&gt;="&amp;O$26,Table2[Date Notified (Adjusted)],"&lt;"&amp;P$26,Table2[Date Review Accepted by Commissioner],"&lt;&gt;",Table2[Calculated Location],"*"&amp;$D54&amp;"*")/COUNTIFS(Table2[Level of Review Required],"*"&amp;$AC$51&amp;"*",Table2[Date Notified (Adjusted)],"&gt;="&amp;O$26,Table2[Date Notified (Adjusted)],"&lt;"&amp;P$26,Table2[Calculated Location],"*"&amp;$D54&amp;"*")</f>
        <v>#DIV/0!</v>
      </c>
      <c r="P54" s="164" t="e">
        <f ca="1">COUNTIFS(Table2[Level of Review Required],"*"&amp;$AC$51&amp;"*",Table2[Date Notified (Adjusted)],"&gt;="&amp;P$26,Table2[Date Notified (Adjusted)],"&lt;"&amp;Q$26,Table2[Date Review Accepted by Commissioner],"&lt;&gt;",Table2[Calculated Location],"*"&amp;$D54&amp;"*")/COUNTIFS(Table2[Level of Review Required],"*"&amp;$AC$51&amp;"*",Table2[Date Notified (Adjusted)],"&gt;="&amp;P$26,Table2[Date Notified (Adjusted)],"&lt;"&amp;Q$26,Table2[Calculated Location],"*"&amp;$D54&amp;"*")</f>
        <v>#DIV/0!</v>
      </c>
      <c r="Q54" s="164" t="e">
        <f ca="1">COUNTIFS(Table2[Level of Review Required],"*"&amp;$AC$51&amp;"*",Table2[Date Notified (Adjusted)],"&gt;="&amp;Q$26,Table2[Date Notified (Adjusted)],"&lt;"&amp;R$26,Table2[Date Review Accepted by Commissioner],"&lt;&gt;",Table2[Calculated Location],"*"&amp;$D54&amp;"*")/COUNTIFS(Table2[Level of Review Required],"*"&amp;$AC$51&amp;"*",Table2[Date Notified (Adjusted)],"&gt;="&amp;Q$26,Table2[Date Notified (Adjusted)],"&lt;"&amp;R$26,Table2[Calculated Location],"*"&amp;$D54&amp;"*")</f>
        <v>#DIV/0!</v>
      </c>
      <c r="R54" s="164" t="e">
        <f ca="1">COUNTIFS(Table2[Level of Review Required],"*"&amp;$AC$51&amp;"*",Table2[Date Notified (Adjusted)],"&gt;="&amp;R$26,Table2[Date Notified (Adjusted)],"&lt;"&amp;S$26,Table2[Date Review Accepted by Commissioner],"&lt;&gt;",Table2[Calculated Location],"*"&amp;$D54&amp;"*")/COUNTIFS(Table2[Level of Review Required],"*"&amp;$AC$51&amp;"*",Table2[Date Notified (Adjusted)],"&gt;="&amp;R$26,Table2[Date Notified (Adjusted)],"&lt;"&amp;S$26,Table2[Calculated Location],"*"&amp;$D54&amp;"*")</f>
        <v>#DIV/0!</v>
      </c>
      <c r="S54" s="164" t="e">
        <f ca="1">COUNTIFS(Table2[Level of Review Required],"*"&amp;$AC$51&amp;"*",Table2[Date Notified (Adjusted)],"&gt;="&amp;S$26,Table2[Date Notified (Adjusted)],"&lt;"&amp;T$26,Table2[Date Review Accepted by Commissioner],"&lt;&gt;",Table2[Calculated Location],"*"&amp;$D54&amp;"*")/COUNTIFS(Table2[Level of Review Required],"*"&amp;$AC$51&amp;"*",Table2[Date Notified (Adjusted)],"&gt;="&amp;S$26,Table2[Date Notified (Adjusted)],"&lt;"&amp;T$26,Table2[Calculated Location],"*"&amp;$D54&amp;"*")</f>
        <v>#DIV/0!</v>
      </c>
      <c r="T54" s="164" t="e">
        <f ca="1">COUNTIFS(Table2[Level of Review Required],"*"&amp;$AC$51&amp;"*",Table2[Date Notified (Adjusted)],"&gt;="&amp;T$26,Table2[Date Notified (Adjusted)],"&lt;"&amp;U$26,Table2[Date Review Accepted by Commissioner],"&lt;&gt;",Table2[Calculated Location],"*"&amp;$D54&amp;"*")/COUNTIFS(Table2[Level of Review Required],"*"&amp;$AC$51&amp;"*",Table2[Date Notified (Adjusted)],"&gt;="&amp;T$26,Table2[Date Notified (Adjusted)],"&lt;"&amp;U$26,Table2[Calculated Location],"*"&amp;$D54&amp;"*")</f>
        <v>#DIV/0!</v>
      </c>
      <c r="U54" s="161"/>
      <c r="V54" s="161"/>
      <c r="W54" s="228">
        <f ca="1">COUNTIFS(Table2[Level of Review Required],"*"&amp;$AC$51&amp;"*",Table2[Date Notified (Adjusted)],"&gt;="&amp;E$26,Table2[Date Notified (Adjusted)],"&lt;"&amp;U$26,Table2[Calculated Location],"*"&amp;$D54&amp;"*",Table2[Date Review Accepted by Commissioner],"&lt;&gt;")</f>
        <v>0</v>
      </c>
      <c r="X54" s="229" t="e">
        <f t="shared" ca="1" si="8"/>
        <v>#DIV/0!</v>
      </c>
      <c r="Y54" s="237">
        <f ca="1">COUNTIFS(Table2[Level of Review Required],"*"&amp;$AC$51&amp;"*",Table2[Date Notified (Adjusted)],"&gt;="&amp;E$26,Table2[Date Notified (Adjusted)],"&lt;"&amp;U$26,Table2[Calculated Location],"*"&amp;$D54&amp;"*")</f>
        <v>0</v>
      </c>
    </row>
    <row r="55" spans="2:29" x14ac:dyDescent="0.25">
      <c r="B55" s="222" t="s">
        <v>259</v>
      </c>
      <c r="C55" s="161"/>
      <c r="D55" s="162" t="s">
        <v>122</v>
      </c>
      <c r="E55" s="163" t="e">
        <f ca="1">COUNTIFS(Table2[Level of Review Required],"*"&amp;$AC$51&amp;"*",Table2[Date Notified (Adjusted)],"&gt;="&amp;E$26,Table2[Date Notified (Adjusted)],"&lt;"&amp;F$26,Table2[Date Review Accepted by Commissioner],"&lt;&gt;",Table2[Calculated Location],"*"&amp;$D55&amp;"*")/COUNTIFS(Table2[Level of Review Required],"*"&amp;$AC$51&amp;"*",Table2[Date Notified (Adjusted)],"&gt;="&amp;E$26,Table2[Date Notified (Adjusted)],"&lt;"&amp;F$26,Table2[Calculated Location],"*"&amp;$D55&amp;"*")</f>
        <v>#DIV/0!</v>
      </c>
      <c r="F55" s="164" t="e">
        <f ca="1">COUNTIFS(Table2[Level of Review Required],"*"&amp;$AC$51&amp;"*",Table2[Date Notified (Adjusted)],"&gt;="&amp;F$26,Table2[Date Notified (Adjusted)],"&lt;"&amp;G$26,Table2[Date Review Accepted by Commissioner],"&lt;&gt;",Table2[Calculated Location],"*"&amp;$D55&amp;"*")/COUNTIFS(Table2[Level of Review Required],"*"&amp;$AC$51&amp;"*",Table2[Date Notified (Adjusted)],"&gt;="&amp;F$26,Table2[Date Notified (Adjusted)],"&lt;"&amp;G$26,Table2[Calculated Location],"*"&amp;$D55&amp;"*")</f>
        <v>#DIV/0!</v>
      </c>
      <c r="G55" s="164" t="e">
        <f ca="1">COUNTIFS(Table2[Level of Review Required],"*"&amp;$AC$51&amp;"*",Table2[Date Notified (Adjusted)],"&gt;="&amp;G$26,Table2[Date Notified (Adjusted)],"&lt;"&amp;H$26,Table2[Date Review Accepted by Commissioner],"&lt;&gt;",Table2[Calculated Location],"*"&amp;$D55&amp;"*")/COUNTIFS(Table2[Level of Review Required],"*"&amp;$AC$51&amp;"*",Table2[Date Notified (Adjusted)],"&gt;="&amp;G$26,Table2[Date Notified (Adjusted)],"&lt;"&amp;H$26,Table2[Calculated Location],"*"&amp;$D55&amp;"*")</f>
        <v>#DIV/0!</v>
      </c>
      <c r="H55" s="164" t="e">
        <f ca="1">COUNTIFS(Table2[Level of Review Required],"*"&amp;$AC$51&amp;"*",Table2[Date Notified (Adjusted)],"&gt;="&amp;H$26,Table2[Date Notified (Adjusted)],"&lt;"&amp;I$26,Table2[Date Review Accepted by Commissioner],"&lt;&gt;",Table2[Calculated Location],"*"&amp;$D55&amp;"*")/COUNTIFS(Table2[Level of Review Required],"*"&amp;$AC$51&amp;"*",Table2[Date Notified (Adjusted)],"&gt;="&amp;H$26,Table2[Date Notified (Adjusted)],"&lt;"&amp;I$26,Table2[Calculated Location],"*"&amp;$D55&amp;"*")</f>
        <v>#DIV/0!</v>
      </c>
      <c r="I55" s="164" t="e">
        <f ca="1">COUNTIFS(Table2[Level of Review Required],"*"&amp;$AC$51&amp;"*",Table2[Date Notified (Adjusted)],"&gt;="&amp;I$26,Table2[Date Notified (Adjusted)],"&lt;"&amp;J$26,Table2[Date Review Accepted by Commissioner],"&lt;&gt;",Table2[Calculated Location],"*"&amp;$D55&amp;"*")/COUNTIFS(Table2[Level of Review Required],"*"&amp;$AC$51&amp;"*",Table2[Date Notified (Adjusted)],"&gt;="&amp;I$26,Table2[Date Notified (Adjusted)],"&lt;"&amp;J$26,Table2[Calculated Location],"*"&amp;$D55&amp;"*")</f>
        <v>#DIV/0!</v>
      </c>
      <c r="J55" s="164" t="e">
        <f ca="1">COUNTIFS(Table2[Level of Review Required],"*"&amp;$AC$51&amp;"*",Table2[Date Notified (Adjusted)],"&gt;="&amp;J$26,Table2[Date Notified (Adjusted)],"&lt;"&amp;K$26,Table2[Date Review Accepted by Commissioner],"&lt;&gt;",Table2[Calculated Location],"*"&amp;$D55&amp;"*")/COUNTIFS(Table2[Level of Review Required],"*"&amp;$AC$51&amp;"*",Table2[Date Notified (Adjusted)],"&gt;="&amp;J$26,Table2[Date Notified (Adjusted)],"&lt;"&amp;K$26,Table2[Calculated Location],"*"&amp;$D55&amp;"*")</f>
        <v>#DIV/0!</v>
      </c>
      <c r="K55" s="164" t="e">
        <f ca="1">COUNTIFS(Table2[Level of Review Required],"*"&amp;$AC$51&amp;"*",Table2[Date Notified (Adjusted)],"&gt;="&amp;K$26,Table2[Date Notified (Adjusted)],"&lt;"&amp;L$26,Table2[Date Review Accepted by Commissioner],"&lt;&gt;",Table2[Calculated Location],"*"&amp;$D55&amp;"*")/COUNTIFS(Table2[Level of Review Required],"*"&amp;$AC$51&amp;"*",Table2[Date Notified (Adjusted)],"&gt;="&amp;K$26,Table2[Date Notified (Adjusted)],"&lt;"&amp;L$26,Table2[Calculated Location],"*"&amp;$D55&amp;"*")</f>
        <v>#DIV/0!</v>
      </c>
      <c r="L55" s="164" t="e">
        <f ca="1">COUNTIFS(Table2[Level of Review Required],"*"&amp;$AC$51&amp;"*",Table2[Date Notified (Adjusted)],"&gt;="&amp;L$26,Table2[Date Notified (Adjusted)],"&lt;"&amp;M$26,Table2[Date Review Accepted by Commissioner],"&lt;&gt;",Table2[Calculated Location],"*"&amp;$D55&amp;"*")/COUNTIFS(Table2[Level of Review Required],"*"&amp;$AC$51&amp;"*",Table2[Date Notified (Adjusted)],"&gt;="&amp;L$26,Table2[Date Notified (Adjusted)],"&lt;"&amp;M$26,Table2[Calculated Location],"*"&amp;$D55&amp;"*")</f>
        <v>#DIV/0!</v>
      </c>
      <c r="M55" s="164" t="e">
        <f ca="1">COUNTIFS(Table2[Level of Review Required],"*"&amp;$AC$51&amp;"*",Table2[Date Notified (Adjusted)],"&gt;="&amp;M$26,Table2[Date Notified (Adjusted)],"&lt;"&amp;N$26,Table2[Date Review Accepted by Commissioner],"&lt;&gt;",Table2[Calculated Location],"*"&amp;$D55&amp;"*")/COUNTIFS(Table2[Level of Review Required],"*"&amp;$AC$51&amp;"*",Table2[Date Notified (Adjusted)],"&gt;="&amp;M$26,Table2[Date Notified (Adjusted)],"&lt;"&amp;N$26,Table2[Calculated Location],"*"&amp;$D55&amp;"*")</f>
        <v>#DIV/0!</v>
      </c>
      <c r="N55" s="164" t="e">
        <f ca="1">COUNTIFS(Table2[Level of Review Required],"*"&amp;$AC$51&amp;"*",Table2[Date Notified (Adjusted)],"&gt;="&amp;N$26,Table2[Date Notified (Adjusted)],"&lt;"&amp;O$26,Table2[Date Review Accepted by Commissioner],"&lt;&gt;",Table2[Calculated Location],"*"&amp;$D55&amp;"*")/COUNTIFS(Table2[Level of Review Required],"*"&amp;$AC$51&amp;"*",Table2[Date Notified (Adjusted)],"&gt;="&amp;N$26,Table2[Date Notified (Adjusted)],"&lt;"&amp;O$26,Table2[Calculated Location],"*"&amp;$D55&amp;"*")</f>
        <v>#DIV/0!</v>
      </c>
      <c r="O55" s="164" t="e">
        <f ca="1">COUNTIFS(Table2[Level of Review Required],"*"&amp;$AC$51&amp;"*",Table2[Date Notified (Adjusted)],"&gt;="&amp;O$26,Table2[Date Notified (Adjusted)],"&lt;"&amp;P$26,Table2[Date Review Accepted by Commissioner],"&lt;&gt;",Table2[Calculated Location],"*"&amp;$D55&amp;"*")/COUNTIFS(Table2[Level of Review Required],"*"&amp;$AC$51&amp;"*",Table2[Date Notified (Adjusted)],"&gt;="&amp;O$26,Table2[Date Notified (Adjusted)],"&lt;"&amp;P$26,Table2[Calculated Location],"*"&amp;$D55&amp;"*")</f>
        <v>#DIV/0!</v>
      </c>
      <c r="P55" s="164" t="e">
        <f ca="1">COUNTIFS(Table2[Level of Review Required],"*"&amp;$AC$51&amp;"*",Table2[Date Notified (Adjusted)],"&gt;="&amp;P$26,Table2[Date Notified (Adjusted)],"&lt;"&amp;Q$26,Table2[Date Review Accepted by Commissioner],"&lt;&gt;",Table2[Calculated Location],"*"&amp;$D55&amp;"*")/COUNTIFS(Table2[Level of Review Required],"*"&amp;$AC$51&amp;"*",Table2[Date Notified (Adjusted)],"&gt;="&amp;P$26,Table2[Date Notified (Adjusted)],"&lt;"&amp;Q$26,Table2[Calculated Location],"*"&amp;$D55&amp;"*")</f>
        <v>#DIV/0!</v>
      </c>
      <c r="Q55" s="164" t="e">
        <f ca="1">COUNTIFS(Table2[Level of Review Required],"*"&amp;$AC$51&amp;"*",Table2[Date Notified (Adjusted)],"&gt;="&amp;Q$26,Table2[Date Notified (Adjusted)],"&lt;"&amp;R$26,Table2[Date Review Accepted by Commissioner],"&lt;&gt;",Table2[Calculated Location],"*"&amp;$D55&amp;"*")/COUNTIFS(Table2[Level of Review Required],"*"&amp;$AC$51&amp;"*",Table2[Date Notified (Adjusted)],"&gt;="&amp;Q$26,Table2[Date Notified (Adjusted)],"&lt;"&amp;R$26,Table2[Calculated Location],"*"&amp;$D55&amp;"*")</f>
        <v>#DIV/0!</v>
      </c>
      <c r="R55" s="164" t="e">
        <f ca="1">COUNTIFS(Table2[Level of Review Required],"*"&amp;$AC$51&amp;"*",Table2[Date Notified (Adjusted)],"&gt;="&amp;R$26,Table2[Date Notified (Adjusted)],"&lt;"&amp;S$26,Table2[Date Review Accepted by Commissioner],"&lt;&gt;",Table2[Calculated Location],"*"&amp;$D55&amp;"*")/COUNTIFS(Table2[Level of Review Required],"*"&amp;$AC$51&amp;"*",Table2[Date Notified (Adjusted)],"&gt;="&amp;R$26,Table2[Date Notified (Adjusted)],"&lt;"&amp;S$26,Table2[Calculated Location],"*"&amp;$D55&amp;"*")</f>
        <v>#DIV/0!</v>
      </c>
      <c r="S55" s="164" t="e">
        <f ca="1">COUNTIFS(Table2[Level of Review Required],"*"&amp;$AC$51&amp;"*",Table2[Date Notified (Adjusted)],"&gt;="&amp;S$26,Table2[Date Notified (Adjusted)],"&lt;"&amp;T$26,Table2[Date Review Accepted by Commissioner],"&lt;&gt;",Table2[Calculated Location],"*"&amp;$D55&amp;"*")/COUNTIFS(Table2[Level of Review Required],"*"&amp;$AC$51&amp;"*",Table2[Date Notified (Adjusted)],"&gt;="&amp;S$26,Table2[Date Notified (Adjusted)],"&lt;"&amp;T$26,Table2[Calculated Location],"*"&amp;$D55&amp;"*")</f>
        <v>#DIV/0!</v>
      </c>
      <c r="T55" s="164" t="e">
        <f ca="1">COUNTIFS(Table2[Level of Review Required],"*"&amp;$AC$51&amp;"*",Table2[Date Notified (Adjusted)],"&gt;="&amp;T$26,Table2[Date Notified (Adjusted)],"&lt;"&amp;U$26,Table2[Date Review Accepted by Commissioner],"&lt;&gt;",Table2[Calculated Location],"*"&amp;$D55&amp;"*")/COUNTIFS(Table2[Level of Review Required],"*"&amp;$AC$51&amp;"*",Table2[Date Notified (Adjusted)],"&gt;="&amp;T$26,Table2[Date Notified (Adjusted)],"&lt;"&amp;U$26,Table2[Calculated Location],"*"&amp;$D55&amp;"*")</f>
        <v>#DIV/0!</v>
      </c>
      <c r="U55" s="165"/>
      <c r="V55" s="161"/>
      <c r="W55" s="228">
        <f ca="1">COUNTIFS(Table2[Level of Review Required],"*"&amp;$AC$51&amp;"*",Table2[Date Notified (Adjusted)],"&gt;="&amp;E$26,Table2[Date Notified (Adjusted)],"&lt;"&amp;U$26,Table2[Calculated Location],"*"&amp;$D55&amp;"*",Table2[Date Review Accepted by Commissioner],"&lt;&gt;")</f>
        <v>0</v>
      </c>
      <c r="X55" s="229" t="e">
        <f t="shared" ca="1" si="8"/>
        <v>#DIV/0!</v>
      </c>
      <c r="Y55" s="237">
        <f ca="1">COUNTIFS(Table2[Level of Review Required],"*"&amp;$AC$51&amp;"*",Table2[Date Notified (Adjusted)],"&gt;="&amp;E$26,Table2[Date Notified (Adjusted)],"&lt;"&amp;U$26,Table2[Calculated Location],"*"&amp;$D55&amp;"*")</f>
        <v>0</v>
      </c>
    </row>
    <row r="56" spans="2:29" x14ac:dyDescent="0.25">
      <c r="B56" s="222" t="s">
        <v>260</v>
      </c>
      <c r="C56" s="161"/>
      <c r="D56" s="162" t="s">
        <v>123</v>
      </c>
      <c r="E56" s="163" t="e">
        <f ca="1">COUNTIFS(Table2[Level of Review Required],"*"&amp;$AC$51&amp;"*",Table2[Date Notified (Adjusted)],"&gt;="&amp;E$26,Table2[Date Notified (Adjusted)],"&lt;"&amp;F$26,Table2[Date Review Accepted by Commissioner],"&lt;&gt;",Table2[Calculated Location],"*"&amp;$D56&amp;"*")/COUNTIFS(Table2[Level of Review Required],"*"&amp;$AC$51&amp;"*",Table2[Date Notified (Adjusted)],"&gt;="&amp;E$26,Table2[Date Notified (Adjusted)],"&lt;"&amp;F$26,Table2[Calculated Location],"*"&amp;$D56&amp;"*")</f>
        <v>#DIV/0!</v>
      </c>
      <c r="F56" s="164" t="e">
        <f ca="1">COUNTIFS(Table2[Level of Review Required],"*"&amp;$AC$51&amp;"*",Table2[Date Notified (Adjusted)],"&gt;="&amp;F$26,Table2[Date Notified (Adjusted)],"&lt;"&amp;G$26,Table2[Date Review Accepted by Commissioner],"&lt;&gt;",Table2[Calculated Location],"*"&amp;$D56&amp;"*")/COUNTIFS(Table2[Level of Review Required],"*"&amp;$AC$51&amp;"*",Table2[Date Notified (Adjusted)],"&gt;="&amp;F$26,Table2[Date Notified (Adjusted)],"&lt;"&amp;G$26,Table2[Calculated Location],"*"&amp;$D56&amp;"*")</f>
        <v>#DIV/0!</v>
      </c>
      <c r="G56" s="164" t="e">
        <f ca="1">COUNTIFS(Table2[Level of Review Required],"*"&amp;$AC$51&amp;"*",Table2[Date Notified (Adjusted)],"&gt;="&amp;G$26,Table2[Date Notified (Adjusted)],"&lt;"&amp;H$26,Table2[Date Review Accepted by Commissioner],"&lt;&gt;",Table2[Calculated Location],"*"&amp;$D56&amp;"*")/COUNTIFS(Table2[Level of Review Required],"*"&amp;$AC$51&amp;"*",Table2[Date Notified (Adjusted)],"&gt;="&amp;G$26,Table2[Date Notified (Adjusted)],"&lt;"&amp;H$26,Table2[Calculated Location],"*"&amp;$D56&amp;"*")</f>
        <v>#DIV/0!</v>
      </c>
      <c r="H56" s="164" t="e">
        <f ca="1">COUNTIFS(Table2[Level of Review Required],"*"&amp;$AC$51&amp;"*",Table2[Date Notified (Adjusted)],"&gt;="&amp;H$26,Table2[Date Notified (Adjusted)],"&lt;"&amp;I$26,Table2[Date Review Accepted by Commissioner],"&lt;&gt;",Table2[Calculated Location],"*"&amp;$D56&amp;"*")/COUNTIFS(Table2[Level of Review Required],"*"&amp;$AC$51&amp;"*",Table2[Date Notified (Adjusted)],"&gt;="&amp;H$26,Table2[Date Notified (Adjusted)],"&lt;"&amp;I$26,Table2[Calculated Location],"*"&amp;$D56&amp;"*")</f>
        <v>#DIV/0!</v>
      </c>
      <c r="I56" s="164" t="e">
        <f ca="1">COUNTIFS(Table2[Level of Review Required],"*"&amp;$AC$51&amp;"*",Table2[Date Notified (Adjusted)],"&gt;="&amp;I$26,Table2[Date Notified (Adjusted)],"&lt;"&amp;J$26,Table2[Date Review Accepted by Commissioner],"&lt;&gt;",Table2[Calculated Location],"*"&amp;$D56&amp;"*")/COUNTIFS(Table2[Level of Review Required],"*"&amp;$AC$51&amp;"*",Table2[Date Notified (Adjusted)],"&gt;="&amp;I$26,Table2[Date Notified (Adjusted)],"&lt;"&amp;J$26,Table2[Calculated Location],"*"&amp;$D56&amp;"*")</f>
        <v>#DIV/0!</v>
      </c>
      <c r="J56" s="164" t="e">
        <f ca="1">COUNTIFS(Table2[Level of Review Required],"*"&amp;$AC$51&amp;"*",Table2[Date Notified (Adjusted)],"&gt;="&amp;J$26,Table2[Date Notified (Adjusted)],"&lt;"&amp;K$26,Table2[Date Review Accepted by Commissioner],"&lt;&gt;",Table2[Calculated Location],"*"&amp;$D56&amp;"*")/COUNTIFS(Table2[Level of Review Required],"*"&amp;$AC$51&amp;"*",Table2[Date Notified (Adjusted)],"&gt;="&amp;J$26,Table2[Date Notified (Adjusted)],"&lt;"&amp;K$26,Table2[Calculated Location],"*"&amp;$D56&amp;"*")</f>
        <v>#DIV/0!</v>
      </c>
      <c r="K56" s="164" t="e">
        <f ca="1">COUNTIFS(Table2[Level of Review Required],"*"&amp;$AC$51&amp;"*",Table2[Date Notified (Adjusted)],"&gt;="&amp;K$26,Table2[Date Notified (Adjusted)],"&lt;"&amp;L$26,Table2[Date Review Accepted by Commissioner],"&lt;&gt;",Table2[Calculated Location],"*"&amp;$D56&amp;"*")/COUNTIFS(Table2[Level of Review Required],"*"&amp;$AC$51&amp;"*",Table2[Date Notified (Adjusted)],"&gt;="&amp;K$26,Table2[Date Notified (Adjusted)],"&lt;"&amp;L$26,Table2[Calculated Location],"*"&amp;$D56&amp;"*")</f>
        <v>#DIV/0!</v>
      </c>
      <c r="L56" s="164" t="e">
        <f ca="1">COUNTIFS(Table2[Level of Review Required],"*"&amp;$AC$51&amp;"*",Table2[Date Notified (Adjusted)],"&gt;="&amp;L$26,Table2[Date Notified (Adjusted)],"&lt;"&amp;M$26,Table2[Date Review Accepted by Commissioner],"&lt;&gt;",Table2[Calculated Location],"*"&amp;$D56&amp;"*")/COUNTIFS(Table2[Level of Review Required],"*"&amp;$AC$51&amp;"*",Table2[Date Notified (Adjusted)],"&gt;="&amp;L$26,Table2[Date Notified (Adjusted)],"&lt;"&amp;M$26,Table2[Calculated Location],"*"&amp;$D56&amp;"*")</f>
        <v>#DIV/0!</v>
      </c>
      <c r="M56" s="164" t="e">
        <f ca="1">COUNTIFS(Table2[Level of Review Required],"*"&amp;$AC$51&amp;"*",Table2[Date Notified (Adjusted)],"&gt;="&amp;M$26,Table2[Date Notified (Adjusted)],"&lt;"&amp;N$26,Table2[Date Review Accepted by Commissioner],"&lt;&gt;",Table2[Calculated Location],"*"&amp;$D56&amp;"*")/COUNTIFS(Table2[Level of Review Required],"*"&amp;$AC$51&amp;"*",Table2[Date Notified (Adjusted)],"&gt;="&amp;M$26,Table2[Date Notified (Adjusted)],"&lt;"&amp;N$26,Table2[Calculated Location],"*"&amp;$D56&amp;"*")</f>
        <v>#DIV/0!</v>
      </c>
      <c r="N56" s="164" t="e">
        <f ca="1">COUNTIFS(Table2[Level of Review Required],"*"&amp;$AC$51&amp;"*",Table2[Date Notified (Adjusted)],"&gt;="&amp;N$26,Table2[Date Notified (Adjusted)],"&lt;"&amp;O$26,Table2[Date Review Accepted by Commissioner],"&lt;&gt;",Table2[Calculated Location],"*"&amp;$D56&amp;"*")/COUNTIFS(Table2[Level of Review Required],"*"&amp;$AC$51&amp;"*",Table2[Date Notified (Adjusted)],"&gt;="&amp;N$26,Table2[Date Notified (Adjusted)],"&lt;"&amp;O$26,Table2[Calculated Location],"*"&amp;$D56&amp;"*")</f>
        <v>#DIV/0!</v>
      </c>
      <c r="O56" s="164" t="e">
        <f ca="1">COUNTIFS(Table2[Level of Review Required],"*"&amp;$AC$51&amp;"*",Table2[Date Notified (Adjusted)],"&gt;="&amp;O$26,Table2[Date Notified (Adjusted)],"&lt;"&amp;P$26,Table2[Date Review Accepted by Commissioner],"&lt;&gt;",Table2[Calculated Location],"*"&amp;$D56&amp;"*")/COUNTIFS(Table2[Level of Review Required],"*"&amp;$AC$51&amp;"*",Table2[Date Notified (Adjusted)],"&gt;="&amp;O$26,Table2[Date Notified (Adjusted)],"&lt;"&amp;P$26,Table2[Calculated Location],"*"&amp;$D56&amp;"*")</f>
        <v>#DIV/0!</v>
      </c>
      <c r="P56" s="164" t="e">
        <f ca="1">COUNTIFS(Table2[Level of Review Required],"*"&amp;$AC$51&amp;"*",Table2[Date Notified (Adjusted)],"&gt;="&amp;P$26,Table2[Date Notified (Adjusted)],"&lt;"&amp;Q$26,Table2[Date Review Accepted by Commissioner],"&lt;&gt;",Table2[Calculated Location],"*"&amp;$D56&amp;"*")/COUNTIFS(Table2[Level of Review Required],"*"&amp;$AC$51&amp;"*",Table2[Date Notified (Adjusted)],"&gt;="&amp;P$26,Table2[Date Notified (Adjusted)],"&lt;"&amp;Q$26,Table2[Calculated Location],"*"&amp;$D56&amp;"*")</f>
        <v>#DIV/0!</v>
      </c>
      <c r="Q56" s="164" t="e">
        <f ca="1">COUNTIFS(Table2[Level of Review Required],"*"&amp;$AC$51&amp;"*",Table2[Date Notified (Adjusted)],"&gt;="&amp;Q$26,Table2[Date Notified (Adjusted)],"&lt;"&amp;R$26,Table2[Date Review Accepted by Commissioner],"&lt;&gt;",Table2[Calculated Location],"*"&amp;$D56&amp;"*")/COUNTIFS(Table2[Level of Review Required],"*"&amp;$AC$51&amp;"*",Table2[Date Notified (Adjusted)],"&gt;="&amp;Q$26,Table2[Date Notified (Adjusted)],"&lt;"&amp;R$26,Table2[Calculated Location],"*"&amp;$D56&amp;"*")</f>
        <v>#DIV/0!</v>
      </c>
      <c r="R56" s="164" t="e">
        <f ca="1">COUNTIFS(Table2[Level of Review Required],"*"&amp;$AC$51&amp;"*",Table2[Date Notified (Adjusted)],"&gt;="&amp;R$26,Table2[Date Notified (Adjusted)],"&lt;"&amp;S$26,Table2[Date Review Accepted by Commissioner],"&lt;&gt;",Table2[Calculated Location],"*"&amp;$D56&amp;"*")/COUNTIFS(Table2[Level of Review Required],"*"&amp;$AC$51&amp;"*",Table2[Date Notified (Adjusted)],"&gt;="&amp;R$26,Table2[Date Notified (Adjusted)],"&lt;"&amp;S$26,Table2[Calculated Location],"*"&amp;$D56&amp;"*")</f>
        <v>#DIV/0!</v>
      </c>
      <c r="S56" s="164" t="e">
        <f ca="1">COUNTIFS(Table2[Level of Review Required],"*"&amp;$AC$51&amp;"*",Table2[Date Notified (Adjusted)],"&gt;="&amp;S$26,Table2[Date Notified (Adjusted)],"&lt;"&amp;T$26,Table2[Date Review Accepted by Commissioner],"&lt;&gt;",Table2[Calculated Location],"*"&amp;$D56&amp;"*")/COUNTIFS(Table2[Level of Review Required],"*"&amp;$AC$51&amp;"*",Table2[Date Notified (Adjusted)],"&gt;="&amp;S$26,Table2[Date Notified (Adjusted)],"&lt;"&amp;T$26,Table2[Calculated Location],"*"&amp;$D56&amp;"*")</f>
        <v>#DIV/0!</v>
      </c>
      <c r="T56" s="164" t="e">
        <f ca="1">COUNTIFS(Table2[Level of Review Required],"*"&amp;$AC$51&amp;"*",Table2[Date Notified (Adjusted)],"&gt;="&amp;T$26,Table2[Date Notified (Adjusted)],"&lt;"&amp;U$26,Table2[Date Review Accepted by Commissioner],"&lt;&gt;",Table2[Calculated Location],"*"&amp;$D56&amp;"*")/COUNTIFS(Table2[Level of Review Required],"*"&amp;$AC$51&amp;"*",Table2[Date Notified (Adjusted)],"&gt;="&amp;T$26,Table2[Date Notified (Adjusted)],"&lt;"&amp;U$26,Table2[Calculated Location],"*"&amp;$D56&amp;"*")</f>
        <v>#DIV/0!</v>
      </c>
      <c r="U56" s="165"/>
      <c r="V56" s="161"/>
      <c r="W56" s="228">
        <f ca="1">COUNTIFS(Table2[Level of Review Required],"*"&amp;$AC$51&amp;"*",Table2[Date Notified (Adjusted)],"&gt;="&amp;E$26,Table2[Date Notified (Adjusted)],"&lt;"&amp;U$26,Table2[Calculated Location],"*"&amp;$D56&amp;"*",Table2[Date Review Accepted by Commissioner],"&lt;&gt;")</f>
        <v>0</v>
      </c>
      <c r="X56" s="229" t="e">
        <f t="shared" ca="1" si="8"/>
        <v>#DIV/0!</v>
      </c>
      <c r="Y56" s="237">
        <f ca="1">COUNTIFS(Table2[Level of Review Required],"*"&amp;$AC$51&amp;"*",Table2[Date Notified (Adjusted)],"&gt;="&amp;E$26,Table2[Date Notified (Adjusted)],"&lt;"&amp;U$26,Table2[Calculated Location],"*"&amp;$D56&amp;"*")</f>
        <v>0</v>
      </c>
    </row>
    <row r="57" spans="2:29" x14ac:dyDescent="0.25">
      <c r="B57" s="222" t="s">
        <v>261</v>
      </c>
      <c r="C57" s="161"/>
      <c r="D57" s="162" t="s">
        <v>117</v>
      </c>
      <c r="E57" s="163" t="e">
        <f ca="1">COUNTIFS(Table2[Level of Review Required],"*"&amp;$AC$51&amp;"*",Table2[Date Notified (Adjusted)],"&gt;="&amp;E$26,Table2[Date Notified (Adjusted)],"&lt;"&amp;F$26,Table2[Date Review Accepted by Commissioner],"&lt;&gt;",Table2[Calculated Location],"*"&amp;$D57&amp;"*")/COUNTIFS(Table2[Level of Review Required],"*"&amp;$AC$51&amp;"*",Table2[Date Notified (Adjusted)],"&gt;="&amp;E$26,Table2[Date Notified (Adjusted)],"&lt;"&amp;F$26,Table2[Calculated Location],"*"&amp;$D57&amp;"*")</f>
        <v>#DIV/0!</v>
      </c>
      <c r="F57" s="164" t="e">
        <f ca="1">COUNTIFS(Table2[Level of Review Required],"*"&amp;$AC$51&amp;"*",Table2[Date Notified (Adjusted)],"&gt;="&amp;F$26,Table2[Date Notified (Adjusted)],"&lt;"&amp;G$26,Table2[Date Review Accepted by Commissioner],"&lt;&gt;",Table2[Calculated Location],"*"&amp;$D57&amp;"*")/COUNTIFS(Table2[Level of Review Required],"*"&amp;$AC$51&amp;"*",Table2[Date Notified (Adjusted)],"&gt;="&amp;F$26,Table2[Date Notified (Adjusted)],"&lt;"&amp;G$26,Table2[Calculated Location],"*"&amp;$D57&amp;"*")</f>
        <v>#DIV/0!</v>
      </c>
      <c r="G57" s="164" t="e">
        <f ca="1">COUNTIFS(Table2[Level of Review Required],"*"&amp;$AC$51&amp;"*",Table2[Date Notified (Adjusted)],"&gt;="&amp;G$26,Table2[Date Notified (Adjusted)],"&lt;"&amp;H$26,Table2[Date Review Accepted by Commissioner],"&lt;&gt;",Table2[Calculated Location],"*"&amp;$D57&amp;"*")/COUNTIFS(Table2[Level of Review Required],"*"&amp;$AC$51&amp;"*",Table2[Date Notified (Adjusted)],"&gt;="&amp;G$26,Table2[Date Notified (Adjusted)],"&lt;"&amp;H$26,Table2[Calculated Location],"*"&amp;$D57&amp;"*")</f>
        <v>#DIV/0!</v>
      </c>
      <c r="H57" s="164" t="e">
        <f ca="1">COUNTIFS(Table2[Level of Review Required],"*"&amp;$AC$51&amp;"*",Table2[Date Notified (Adjusted)],"&gt;="&amp;H$26,Table2[Date Notified (Adjusted)],"&lt;"&amp;I$26,Table2[Date Review Accepted by Commissioner],"&lt;&gt;",Table2[Calculated Location],"*"&amp;$D57&amp;"*")/COUNTIFS(Table2[Level of Review Required],"*"&amp;$AC$51&amp;"*",Table2[Date Notified (Adjusted)],"&gt;="&amp;H$26,Table2[Date Notified (Adjusted)],"&lt;"&amp;I$26,Table2[Calculated Location],"*"&amp;$D57&amp;"*")</f>
        <v>#DIV/0!</v>
      </c>
      <c r="I57" s="164" t="e">
        <f ca="1">COUNTIFS(Table2[Level of Review Required],"*"&amp;$AC$51&amp;"*",Table2[Date Notified (Adjusted)],"&gt;="&amp;I$26,Table2[Date Notified (Adjusted)],"&lt;"&amp;J$26,Table2[Date Review Accepted by Commissioner],"&lt;&gt;",Table2[Calculated Location],"*"&amp;$D57&amp;"*")/COUNTIFS(Table2[Level of Review Required],"*"&amp;$AC$51&amp;"*",Table2[Date Notified (Adjusted)],"&gt;="&amp;I$26,Table2[Date Notified (Adjusted)],"&lt;"&amp;J$26,Table2[Calculated Location],"*"&amp;$D57&amp;"*")</f>
        <v>#DIV/0!</v>
      </c>
      <c r="J57" s="164" t="e">
        <f ca="1">COUNTIFS(Table2[Level of Review Required],"*"&amp;$AC$51&amp;"*",Table2[Date Notified (Adjusted)],"&gt;="&amp;J$26,Table2[Date Notified (Adjusted)],"&lt;"&amp;K$26,Table2[Date Review Accepted by Commissioner],"&lt;&gt;",Table2[Calculated Location],"*"&amp;$D57&amp;"*")/COUNTIFS(Table2[Level of Review Required],"*"&amp;$AC$51&amp;"*",Table2[Date Notified (Adjusted)],"&gt;="&amp;J$26,Table2[Date Notified (Adjusted)],"&lt;"&amp;K$26,Table2[Calculated Location],"*"&amp;$D57&amp;"*")</f>
        <v>#DIV/0!</v>
      </c>
      <c r="K57" s="164" t="e">
        <f ca="1">COUNTIFS(Table2[Level of Review Required],"*"&amp;$AC$51&amp;"*",Table2[Date Notified (Adjusted)],"&gt;="&amp;K$26,Table2[Date Notified (Adjusted)],"&lt;"&amp;L$26,Table2[Date Review Accepted by Commissioner],"&lt;&gt;",Table2[Calculated Location],"*"&amp;$D57&amp;"*")/COUNTIFS(Table2[Level of Review Required],"*"&amp;$AC$51&amp;"*",Table2[Date Notified (Adjusted)],"&gt;="&amp;K$26,Table2[Date Notified (Adjusted)],"&lt;"&amp;L$26,Table2[Calculated Location],"*"&amp;$D57&amp;"*")</f>
        <v>#DIV/0!</v>
      </c>
      <c r="L57" s="164" t="e">
        <f ca="1">COUNTIFS(Table2[Level of Review Required],"*"&amp;$AC$51&amp;"*",Table2[Date Notified (Adjusted)],"&gt;="&amp;L$26,Table2[Date Notified (Adjusted)],"&lt;"&amp;M$26,Table2[Date Review Accepted by Commissioner],"&lt;&gt;",Table2[Calculated Location],"*"&amp;$D57&amp;"*")/COUNTIFS(Table2[Level of Review Required],"*"&amp;$AC$51&amp;"*",Table2[Date Notified (Adjusted)],"&gt;="&amp;L$26,Table2[Date Notified (Adjusted)],"&lt;"&amp;M$26,Table2[Calculated Location],"*"&amp;$D57&amp;"*")</f>
        <v>#DIV/0!</v>
      </c>
      <c r="M57" s="164" t="e">
        <f ca="1">COUNTIFS(Table2[Level of Review Required],"*"&amp;$AC$51&amp;"*",Table2[Date Notified (Adjusted)],"&gt;="&amp;M$26,Table2[Date Notified (Adjusted)],"&lt;"&amp;N$26,Table2[Date Review Accepted by Commissioner],"&lt;&gt;",Table2[Calculated Location],"*"&amp;$D57&amp;"*")/COUNTIFS(Table2[Level of Review Required],"*"&amp;$AC$51&amp;"*",Table2[Date Notified (Adjusted)],"&gt;="&amp;M$26,Table2[Date Notified (Adjusted)],"&lt;"&amp;N$26,Table2[Calculated Location],"*"&amp;$D57&amp;"*")</f>
        <v>#DIV/0!</v>
      </c>
      <c r="N57" s="164" t="e">
        <f ca="1">COUNTIFS(Table2[Level of Review Required],"*"&amp;$AC$51&amp;"*",Table2[Date Notified (Adjusted)],"&gt;="&amp;N$26,Table2[Date Notified (Adjusted)],"&lt;"&amp;O$26,Table2[Date Review Accepted by Commissioner],"&lt;&gt;",Table2[Calculated Location],"*"&amp;$D57&amp;"*")/COUNTIFS(Table2[Level of Review Required],"*"&amp;$AC$51&amp;"*",Table2[Date Notified (Adjusted)],"&gt;="&amp;N$26,Table2[Date Notified (Adjusted)],"&lt;"&amp;O$26,Table2[Calculated Location],"*"&amp;$D57&amp;"*")</f>
        <v>#DIV/0!</v>
      </c>
      <c r="O57" s="164" t="e">
        <f ca="1">COUNTIFS(Table2[Level of Review Required],"*"&amp;$AC$51&amp;"*",Table2[Date Notified (Adjusted)],"&gt;="&amp;O$26,Table2[Date Notified (Adjusted)],"&lt;"&amp;P$26,Table2[Date Review Accepted by Commissioner],"&lt;&gt;",Table2[Calculated Location],"*"&amp;$D57&amp;"*")/COUNTIFS(Table2[Level of Review Required],"*"&amp;$AC$51&amp;"*",Table2[Date Notified (Adjusted)],"&gt;="&amp;O$26,Table2[Date Notified (Adjusted)],"&lt;"&amp;P$26,Table2[Calculated Location],"*"&amp;$D57&amp;"*")</f>
        <v>#DIV/0!</v>
      </c>
      <c r="P57" s="164" t="e">
        <f ca="1">COUNTIFS(Table2[Level of Review Required],"*"&amp;$AC$51&amp;"*",Table2[Date Notified (Adjusted)],"&gt;="&amp;P$26,Table2[Date Notified (Adjusted)],"&lt;"&amp;Q$26,Table2[Date Review Accepted by Commissioner],"&lt;&gt;",Table2[Calculated Location],"*"&amp;$D57&amp;"*")/COUNTIFS(Table2[Level of Review Required],"*"&amp;$AC$51&amp;"*",Table2[Date Notified (Adjusted)],"&gt;="&amp;P$26,Table2[Date Notified (Adjusted)],"&lt;"&amp;Q$26,Table2[Calculated Location],"*"&amp;$D57&amp;"*")</f>
        <v>#DIV/0!</v>
      </c>
      <c r="Q57" s="164" t="e">
        <f ca="1">COUNTIFS(Table2[Level of Review Required],"*"&amp;$AC$51&amp;"*",Table2[Date Notified (Adjusted)],"&gt;="&amp;Q$26,Table2[Date Notified (Adjusted)],"&lt;"&amp;R$26,Table2[Date Review Accepted by Commissioner],"&lt;&gt;",Table2[Calculated Location],"*"&amp;$D57&amp;"*")/COUNTIFS(Table2[Level of Review Required],"*"&amp;$AC$51&amp;"*",Table2[Date Notified (Adjusted)],"&gt;="&amp;Q$26,Table2[Date Notified (Adjusted)],"&lt;"&amp;R$26,Table2[Calculated Location],"*"&amp;$D57&amp;"*")</f>
        <v>#DIV/0!</v>
      </c>
      <c r="R57" s="164" t="e">
        <f ca="1">COUNTIFS(Table2[Level of Review Required],"*"&amp;$AC$51&amp;"*",Table2[Date Notified (Adjusted)],"&gt;="&amp;R$26,Table2[Date Notified (Adjusted)],"&lt;"&amp;S$26,Table2[Date Review Accepted by Commissioner],"&lt;&gt;",Table2[Calculated Location],"*"&amp;$D57&amp;"*")/COUNTIFS(Table2[Level of Review Required],"*"&amp;$AC$51&amp;"*",Table2[Date Notified (Adjusted)],"&gt;="&amp;R$26,Table2[Date Notified (Adjusted)],"&lt;"&amp;S$26,Table2[Calculated Location],"*"&amp;$D57&amp;"*")</f>
        <v>#DIV/0!</v>
      </c>
      <c r="S57" s="164" t="e">
        <f ca="1">COUNTIFS(Table2[Level of Review Required],"*"&amp;$AC$51&amp;"*",Table2[Date Notified (Adjusted)],"&gt;="&amp;S$26,Table2[Date Notified (Adjusted)],"&lt;"&amp;T$26,Table2[Date Review Accepted by Commissioner],"&lt;&gt;",Table2[Calculated Location],"*"&amp;$D57&amp;"*")/COUNTIFS(Table2[Level of Review Required],"*"&amp;$AC$51&amp;"*",Table2[Date Notified (Adjusted)],"&gt;="&amp;S$26,Table2[Date Notified (Adjusted)],"&lt;"&amp;T$26,Table2[Calculated Location],"*"&amp;$D57&amp;"*")</f>
        <v>#DIV/0!</v>
      </c>
      <c r="T57" s="164" t="e">
        <f ca="1">COUNTIFS(Table2[Level of Review Required],"*"&amp;$AC$51&amp;"*",Table2[Date Notified (Adjusted)],"&gt;="&amp;T$26,Table2[Date Notified (Adjusted)],"&lt;"&amp;U$26,Table2[Date Review Accepted by Commissioner],"&lt;&gt;",Table2[Calculated Location],"*"&amp;$D57&amp;"*")/COUNTIFS(Table2[Level of Review Required],"*"&amp;$AC$51&amp;"*",Table2[Date Notified (Adjusted)],"&gt;="&amp;T$26,Table2[Date Notified (Adjusted)],"&lt;"&amp;U$26,Table2[Calculated Location],"*"&amp;$D57&amp;"*")</f>
        <v>#DIV/0!</v>
      </c>
      <c r="U57" s="165"/>
      <c r="V57" s="161"/>
      <c r="W57" s="228">
        <f ca="1">COUNTIFS(Table2[Level of Review Required],"*"&amp;$AC$51&amp;"*",Table2[Date Notified (Adjusted)],"&gt;="&amp;E$26,Table2[Date Notified (Adjusted)],"&lt;"&amp;U$26,Table2[Calculated Location],"*"&amp;$D57&amp;"*",Table2[Date Review Accepted by Commissioner],"&lt;&gt;")</f>
        <v>0</v>
      </c>
      <c r="X57" s="229" t="e">
        <f t="shared" ca="1" si="8"/>
        <v>#DIV/0!</v>
      </c>
      <c r="Y57" s="237">
        <f ca="1">COUNTIFS(Table2[Level of Review Required],"*"&amp;$AC$51&amp;"*",Table2[Date Notified (Adjusted)],"&gt;="&amp;E$26,Table2[Date Notified (Adjusted)],"&lt;"&amp;U$26,Table2[Calculated Location],"*"&amp;$D57&amp;"*")</f>
        <v>0</v>
      </c>
    </row>
    <row r="58" spans="2:29" x14ac:dyDescent="0.25">
      <c r="B58" s="224" t="s">
        <v>262</v>
      </c>
      <c r="C58" s="166"/>
      <c r="D58" s="167" t="s">
        <v>104</v>
      </c>
      <c r="E58" s="168" t="e">
        <f ca="1">COUNTIFS(Table2[Level of Review Required],"*"&amp;$AC$51&amp;"*",Table2[Date Notified (Adjusted)],"&gt;="&amp;E$26,Table2[Date Notified (Adjusted)],"&lt;"&amp;F$26,Table2[Date Review Accepted by Commissioner],"&lt;&gt;",Table2[Calculated Location],"*"&amp;$D58&amp;"*")/COUNTIFS(Table2[Level of Review Required],"*"&amp;$AC$51&amp;"*",Table2[Date Notified (Adjusted)],"&gt;="&amp;E$26,Table2[Date Notified (Adjusted)],"&lt;"&amp;F$26,Table2[Calculated Location],"*"&amp;$D58&amp;"*")</f>
        <v>#DIV/0!</v>
      </c>
      <c r="F58" s="169" t="e">
        <f ca="1">COUNTIFS(Table2[Level of Review Required],"*"&amp;$AC$51&amp;"*",Table2[Date Notified (Adjusted)],"&gt;="&amp;F$26,Table2[Date Notified (Adjusted)],"&lt;"&amp;G$26,Table2[Date Review Accepted by Commissioner],"&lt;&gt;",Table2[Calculated Location],"*"&amp;$D58&amp;"*")/COUNTIFS(Table2[Level of Review Required],"*"&amp;$AC$51&amp;"*",Table2[Date Notified (Adjusted)],"&gt;="&amp;F$26,Table2[Date Notified (Adjusted)],"&lt;"&amp;G$26,Table2[Calculated Location],"*"&amp;$D58&amp;"*")</f>
        <v>#DIV/0!</v>
      </c>
      <c r="G58" s="169" t="e">
        <f ca="1">COUNTIFS(Table2[Level of Review Required],"*"&amp;$AC$51&amp;"*",Table2[Date Notified (Adjusted)],"&gt;="&amp;G$26,Table2[Date Notified (Adjusted)],"&lt;"&amp;H$26,Table2[Date Review Accepted by Commissioner],"&lt;&gt;",Table2[Calculated Location],"*"&amp;$D58&amp;"*")/COUNTIFS(Table2[Level of Review Required],"*"&amp;$AC$51&amp;"*",Table2[Date Notified (Adjusted)],"&gt;="&amp;G$26,Table2[Date Notified (Adjusted)],"&lt;"&amp;H$26,Table2[Calculated Location],"*"&amp;$D58&amp;"*")</f>
        <v>#DIV/0!</v>
      </c>
      <c r="H58" s="169" t="e">
        <f ca="1">COUNTIFS(Table2[Level of Review Required],"*"&amp;$AC$51&amp;"*",Table2[Date Notified (Adjusted)],"&gt;="&amp;H$26,Table2[Date Notified (Adjusted)],"&lt;"&amp;I$26,Table2[Date Review Accepted by Commissioner],"&lt;&gt;",Table2[Calculated Location],"*"&amp;$D58&amp;"*")/COUNTIFS(Table2[Level of Review Required],"*"&amp;$AC$51&amp;"*",Table2[Date Notified (Adjusted)],"&gt;="&amp;H$26,Table2[Date Notified (Adjusted)],"&lt;"&amp;I$26,Table2[Calculated Location],"*"&amp;$D58&amp;"*")</f>
        <v>#DIV/0!</v>
      </c>
      <c r="I58" s="169" t="e">
        <f ca="1">COUNTIFS(Table2[Level of Review Required],"*"&amp;$AC$51&amp;"*",Table2[Date Notified (Adjusted)],"&gt;="&amp;I$26,Table2[Date Notified (Adjusted)],"&lt;"&amp;J$26,Table2[Date Review Accepted by Commissioner],"&lt;&gt;",Table2[Calculated Location],"*"&amp;$D58&amp;"*")/COUNTIFS(Table2[Level of Review Required],"*"&amp;$AC$51&amp;"*",Table2[Date Notified (Adjusted)],"&gt;="&amp;I$26,Table2[Date Notified (Adjusted)],"&lt;"&amp;J$26,Table2[Calculated Location],"*"&amp;$D58&amp;"*")</f>
        <v>#DIV/0!</v>
      </c>
      <c r="J58" s="169" t="e">
        <f ca="1">COUNTIFS(Table2[Level of Review Required],"*"&amp;$AC$51&amp;"*",Table2[Date Notified (Adjusted)],"&gt;="&amp;J$26,Table2[Date Notified (Adjusted)],"&lt;"&amp;K$26,Table2[Date Review Accepted by Commissioner],"&lt;&gt;",Table2[Calculated Location],"*"&amp;$D58&amp;"*")/COUNTIFS(Table2[Level of Review Required],"*"&amp;$AC$51&amp;"*",Table2[Date Notified (Adjusted)],"&gt;="&amp;J$26,Table2[Date Notified (Adjusted)],"&lt;"&amp;K$26,Table2[Calculated Location],"*"&amp;$D58&amp;"*")</f>
        <v>#DIV/0!</v>
      </c>
      <c r="K58" s="169" t="e">
        <f ca="1">COUNTIFS(Table2[Level of Review Required],"*"&amp;$AC$51&amp;"*",Table2[Date Notified (Adjusted)],"&gt;="&amp;K$26,Table2[Date Notified (Adjusted)],"&lt;"&amp;L$26,Table2[Date Review Accepted by Commissioner],"&lt;&gt;",Table2[Calculated Location],"*"&amp;$D58&amp;"*")/COUNTIFS(Table2[Level of Review Required],"*"&amp;$AC$51&amp;"*",Table2[Date Notified (Adjusted)],"&gt;="&amp;K$26,Table2[Date Notified (Adjusted)],"&lt;"&amp;L$26,Table2[Calculated Location],"*"&amp;$D58&amp;"*")</f>
        <v>#DIV/0!</v>
      </c>
      <c r="L58" s="169" t="e">
        <f ca="1">COUNTIFS(Table2[Level of Review Required],"*"&amp;$AC$51&amp;"*",Table2[Date Notified (Adjusted)],"&gt;="&amp;L$26,Table2[Date Notified (Adjusted)],"&lt;"&amp;M$26,Table2[Date Review Accepted by Commissioner],"&lt;&gt;",Table2[Calculated Location],"*"&amp;$D58&amp;"*")/COUNTIFS(Table2[Level of Review Required],"*"&amp;$AC$51&amp;"*",Table2[Date Notified (Adjusted)],"&gt;="&amp;L$26,Table2[Date Notified (Adjusted)],"&lt;"&amp;M$26,Table2[Calculated Location],"*"&amp;$D58&amp;"*")</f>
        <v>#DIV/0!</v>
      </c>
      <c r="M58" s="169" t="e">
        <f ca="1">COUNTIFS(Table2[Level of Review Required],"*"&amp;$AC$51&amp;"*",Table2[Date Notified (Adjusted)],"&gt;="&amp;M$26,Table2[Date Notified (Adjusted)],"&lt;"&amp;N$26,Table2[Date Review Accepted by Commissioner],"&lt;&gt;",Table2[Calculated Location],"*"&amp;$D58&amp;"*")/COUNTIFS(Table2[Level of Review Required],"*"&amp;$AC$51&amp;"*",Table2[Date Notified (Adjusted)],"&gt;="&amp;M$26,Table2[Date Notified (Adjusted)],"&lt;"&amp;N$26,Table2[Calculated Location],"*"&amp;$D58&amp;"*")</f>
        <v>#DIV/0!</v>
      </c>
      <c r="N58" s="169" t="e">
        <f ca="1">COUNTIFS(Table2[Level of Review Required],"*"&amp;$AC$51&amp;"*",Table2[Date Notified (Adjusted)],"&gt;="&amp;N$26,Table2[Date Notified (Adjusted)],"&lt;"&amp;O$26,Table2[Date Review Accepted by Commissioner],"&lt;&gt;",Table2[Calculated Location],"*"&amp;$D58&amp;"*")/COUNTIFS(Table2[Level of Review Required],"*"&amp;$AC$51&amp;"*",Table2[Date Notified (Adjusted)],"&gt;="&amp;N$26,Table2[Date Notified (Adjusted)],"&lt;"&amp;O$26,Table2[Calculated Location],"*"&amp;$D58&amp;"*")</f>
        <v>#DIV/0!</v>
      </c>
      <c r="O58" s="169" t="e">
        <f ca="1">COUNTIFS(Table2[Level of Review Required],"*"&amp;$AC$51&amp;"*",Table2[Date Notified (Adjusted)],"&gt;="&amp;O$26,Table2[Date Notified (Adjusted)],"&lt;"&amp;P$26,Table2[Date Review Accepted by Commissioner],"&lt;&gt;",Table2[Calculated Location],"*"&amp;$D58&amp;"*")/COUNTIFS(Table2[Level of Review Required],"*"&amp;$AC$51&amp;"*",Table2[Date Notified (Adjusted)],"&gt;="&amp;O$26,Table2[Date Notified (Adjusted)],"&lt;"&amp;P$26,Table2[Calculated Location],"*"&amp;$D58&amp;"*")</f>
        <v>#DIV/0!</v>
      </c>
      <c r="P58" s="169" t="e">
        <f ca="1">COUNTIFS(Table2[Level of Review Required],"*"&amp;$AC$51&amp;"*",Table2[Date Notified (Adjusted)],"&gt;="&amp;P$26,Table2[Date Notified (Adjusted)],"&lt;"&amp;Q$26,Table2[Date Review Accepted by Commissioner],"&lt;&gt;",Table2[Calculated Location],"*"&amp;$D58&amp;"*")/COUNTIFS(Table2[Level of Review Required],"*"&amp;$AC$51&amp;"*",Table2[Date Notified (Adjusted)],"&gt;="&amp;P$26,Table2[Date Notified (Adjusted)],"&lt;"&amp;Q$26,Table2[Calculated Location],"*"&amp;$D58&amp;"*")</f>
        <v>#DIV/0!</v>
      </c>
      <c r="Q58" s="169" t="e">
        <f ca="1">COUNTIFS(Table2[Level of Review Required],"*"&amp;$AC$51&amp;"*",Table2[Date Notified (Adjusted)],"&gt;="&amp;Q$26,Table2[Date Notified (Adjusted)],"&lt;"&amp;R$26,Table2[Date Review Accepted by Commissioner],"&lt;&gt;",Table2[Calculated Location],"*"&amp;$D58&amp;"*")/COUNTIFS(Table2[Level of Review Required],"*"&amp;$AC$51&amp;"*",Table2[Date Notified (Adjusted)],"&gt;="&amp;Q$26,Table2[Date Notified (Adjusted)],"&lt;"&amp;R$26,Table2[Calculated Location],"*"&amp;$D58&amp;"*")</f>
        <v>#DIV/0!</v>
      </c>
      <c r="R58" s="169" t="e">
        <f ca="1">COUNTIFS(Table2[Level of Review Required],"*"&amp;$AC$51&amp;"*",Table2[Date Notified (Adjusted)],"&gt;="&amp;R$26,Table2[Date Notified (Adjusted)],"&lt;"&amp;S$26,Table2[Date Review Accepted by Commissioner],"&lt;&gt;",Table2[Calculated Location],"*"&amp;$D58&amp;"*")/COUNTIFS(Table2[Level of Review Required],"*"&amp;$AC$51&amp;"*",Table2[Date Notified (Adjusted)],"&gt;="&amp;R$26,Table2[Date Notified (Adjusted)],"&lt;"&amp;S$26,Table2[Calculated Location],"*"&amp;$D58&amp;"*")</f>
        <v>#DIV/0!</v>
      </c>
      <c r="S58" s="169" t="e">
        <f ca="1">COUNTIFS(Table2[Level of Review Required],"*"&amp;$AC$51&amp;"*",Table2[Date Notified (Adjusted)],"&gt;="&amp;S$26,Table2[Date Notified (Adjusted)],"&lt;"&amp;T$26,Table2[Date Review Accepted by Commissioner],"&lt;&gt;",Table2[Calculated Location],"*"&amp;$D58&amp;"*")/COUNTIFS(Table2[Level of Review Required],"*"&amp;$AC$51&amp;"*",Table2[Date Notified (Adjusted)],"&gt;="&amp;S$26,Table2[Date Notified (Adjusted)],"&lt;"&amp;T$26,Table2[Calculated Location],"*"&amp;$D58&amp;"*")</f>
        <v>#DIV/0!</v>
      </c>
      <c r="T58" s="169" t="e">
        <f ca="1">COUNTIFS(Table2[Level of Review Required],"*"&amp;$AC$51&amp;"*",Table2[Date Notified (Adjusted)],"&gt;="&amp;T$26,Table2[Date Notified (Adjusted)],"&lt;"&amp;U$26,Table2[Date Review Accepted by Commissioner],"&lt;&gt;",Table2[Calculated Location],"*"&amp;$D58&amp;"*")/COUNTIFS(Table2[Level of Review Required],"*"&amp;$AC$51&amp;"*",Table2[Date Notified (Adjusted)],"&gt;="&amp;T$26,Table2[Date Notified (Adjusted)],"&lt;"&amp;U$26,Table2[Calculated Location],"*"&amp;$D58&amp;"*")</f>
        <v>#DIV/0!</v>
      </c>
      <c r="U58" s="170"/>
      <c r="V58" s="166"/>
      <c r="W58" s="230">
        <f ca="1">COUNTIFS(Table2[Level of Review Required],"*"&amp;$AC$51&amp;"*",Table2[Date Notified (Adjusted)],"&gt;="&amp;E$26,Table2[Date Notified (Adjusted)],"&lt;"&amp;U$26,Table2[Calculated Location],"*"&amp;$D58&amp;"*",Table2[Date Review Accepted by Commissioner],"&lt;&gt;")</f>
        <v>0</v>
      </c>
      <c r="X58" s="231" t="e">
        <f t="shared" ca="1" si="8"/>
        <v>#DIV/0!</v>
      </c>
      <c r="Y58" s="238">
        <f ca="1">COUNTIFS(Table2[Level of Review Required],"*"&amp;$AC$51&amp;"*",Table2[Date Notified (Adjusted)],"&gt;="&amp;E$26,Table2[Date Notified (Adjusted)],"&lt;"&amp;U$26,Table2[Calculated Location],"*"&amp;$D58&amp;"*")</f>
        <v>0</v>
      </c>
    </row>
    <row r="59" spans="2:29" x14ac:dyDescent="0.25">
      <c r="B59" s="211" t="s">
        <v>154</v>
      </c>
      <c r="C59" s="13"/>
      <c r="D59" s="210"/>
      <c r="E59" s="172"/>
      <c r="F59" s="173"/>
      <c r="G59" s="173"/>
      <c r="H59" s="173"/>
      <c r="I59" s="173"/>
      <c r="J59" s="173"/>
      <c r="K59" s="173"/>
      <c r="L59" s="173"/>
      <c r="M59" s="173"/>
      <c r="N59" s="173"/>
      <c r="O59" s="173"/>
      <c r="P59" s="173"/>
      <c r="Q59" s="173"/>
      <c r="R59" s="173"/>
      <c r="S59" s="173"/>
      <c r="T59" s="173"/>
      <c r="U59" s="174"/>
      <c r="V59" s="174"/>
      <c r="W59" s="174">
        <f ca="1">SUM(W51:W58)</f>
        <v>0</v>
      </c>
      <c r="X59" s="173" t="e">
        <f ca="1">W59/Y59</f>
        <v>#DIV/0!</v>
      </c>
      <c r="Y59" s="212">
        <f ca="1">SUM(Y51:Y58)</f>
        <v>0</v>
      </c>
    </row>
    <row r="60" spans="2:29" x14ac:dyDescent="0.25">
      <c r="B60" s="220" t="s">
        <v>105</v>
      </c>
      <c r="C60" s="157"/>
      <c r="D60" s="158" t="s">
        <v>124</v>
      </c>
      <c r="E60" s="159" t="e">
        <f ca="1">COUNTIFS(Table2[Level of Review Required],"*"&amp;$AC$51&amp;"*",Table2[Date Notified (Adjusted)],"&gt;="&amp;E$26,Table2[Date Notified (Adjusted)],"&lt;"&amp;F$26,Table2[Date Review Accepted by Commissioner],"&lt;&gt;",Table2[Calculated Location],"*"&amp;$D60&amp;"*")/COUNTIFS(Table2[Level of Review Required],"*"&amp;$AC$51&amp;"*",Table2[Date Notified (Adjusted)],"&gt;="&amp;E$26,Table2[Date Notified (Adjusted)],"&lt;"&amp;F$26,Table2[Calculated Location],"*"&amp;$D60&amp;"*")</f>
        <v>#DIV/0!</v>
      </c>
      <c r="F60" s="160" t="e">
        <f ca="1">COUNTIFS(Table2[Level of Review Required],"*"&amp;$AC$51&amp;"*",Table2[Date Notified (Adjusted)],"&gt;="&amp;F$26,Table2[Date Notified (Adjusted)],"&lt;"&amp;G$26,Table2[Date Review Accepted by Commissioner],"&lt;&gt;",Table2[Calculated Location],"*"&amp;$D60&amp;"*")/COUNTIFS(Table2[Level of Review Required],"*"&amp;$AC$51&amp;"*",Table2[Date Notified (Adjusted)],"&gt;="&amp;F$26,Table2[Date Notified (Adjusted)],"&lt;"&amp;G$26,Table2[Calculated Location],"*"&amp;$D60&amp;"*")</f>
        <v>#DIV/0!</v>
      </c>
      <c r="G60" s="160" t="e">
        <f ca="1">COUNTIFS(Table2[Level of Review Required],"*"&amp;$AC$51&amp;"*",Table2[Date Notified (Adjusted)],"&gt;="&amp;G$26,Table2[Date Notified (Adjusted)],"&lt;"&amp;H$26,Table2[Date Review Accepted by Commissioner],"&lt;&gt;",Table2[Calculated Location],"*"&amp;$D60&amp;"*")/COUNTIFS(Table2[Level of Review Required],"*"&amp;$AC$51&amp;"*",Table2[Date Notified (Adjusted)],"&gt;="&amp;G$26,Table2[Date Notified (Adjusted)],"&lt;"&amp;H$26,Table2[Calculated Location],"*"&amp;$D60&amp;"*")</f>
        <v>#DIV/0!</v>
      </c>
      <c r="H60" s="160" t="e">
        <f ca="1">COUNTIFS(Table2[Level of Review Required],"*"&amp;$AC$51&amp;"*",Table2[Date Notified (Adjusted)],"&gt;="&amp;H$26,Table2[Date Notified (Adjusted)],"&lt;"&amp;I$26,Table2[Date Review Accepted by Commissioner],"&lt;&gt;",Table2[Calculated Location],"*"&amp;$D60&amp;"*")/COUNTIFS(Table2[Level of Review Required],"*"&amp;$AC$51&amp;"*",Table2[Date Notified (Adjusted)],"&gt;="&amp;H$26,Table2[Date Notified (Adjusted)],"&lt;"&amp;I$26,Table2[Calculated Location],"*"&amp;$D60&amp;"*")</f>
        <v>#DIV/0!</v>
      </c>
      <c r="I60" s="160" t="e">
        <f ca="1">COUNTIFS(Table2[Level of Review Required],"*"&amp;$AC$51&amp;"*",Table2[Date Notified (Adjusted)],"&gt;="&amp;I$26,Table2[Date Notified (Adjusted)],"&lt;"&amp;J$26,Table2[Date Review Accepted by Commissioner],"&lt;&gt;",Table2[Calculated Location],"*"&amp;$D60&amp;"*")/COUNTIFS(Table2[Level of Review Required],"*"&amp;$AC$51&amp;"*",Table2[Date Notified (Adjusted)],"&gt;="&amp;I$26,Table2[Date Notified (Adjusted)],"&lt;"&amp;J$26,Table2[Calculated Location],"*"&amp;$D60&amp;"*")</f>
        <v>#DIV/0!</v>
      </c>
      <c r="J60" s="160" t="e">
        <f ca="1">COUNTIFS(Table2[Level of Review Required],"*"&amp;$AC$51&amp;"*",Table2[Date Notified (Adjusted)],"&gt;="&amp;J$26,Table2[Date Notified (Adjusted)],"&lt;"&amp;K$26,Table2[Date Review Accepted by Commissioner],"&lt;&gt;",Table2[Calculated Location],"*"&amp;$D60&amp;"*")/COUNTIFS(Table2[Level of Review Required],"*"&amp;$AC$51&amp;"*",Table2[Date Notified (Adjusted)],"&gt;="&amp;J$26,Table2[Date Notified (Adjusted)],"&lt;"&amp;K$26,Table2[Calculated Location],"*"&amp;$D60&amp;"*")</f>
        <v>#DIV/0!</v>
      </c>
      <c r="K60" s="160" t="e">
        <f ca="1">COUNTIFS(Table2[Level of Review Required],"*"&amp;$AC$51&amp;"*",Table2[Date Notified (Adjusted)],"&gt;="&amp;K$26,Table2[Date Notified (Adjusted)],"&lt;"&amp;L$26,Table2[Date Review Accepted by Commissioner],"&lt;&gt;",Table2[Calculated Location],"*"&amp;$D60&amp;"*")/COUNTIFS(Table2[Level of Review Required],"*"&amp;$AC$51&amp;"*",Table2[Date Notified (Adjusted)],"&gt;="&amp;K$26,Table2[Date Notified (Adjusted)],"&lt;"&amp;L$26,Table2[Calculated Location],"*"&amp;$D60&amp;"*")</f>
        <v>#DIV/0!</v>
      </c>
      <c r="L60" s="160" t="e">
        <f ca="1">COUNTIFS(Table2[Level of Review Required],"*"&amp;$AC$51&amp;"*",Table2[Date Notified (Adjusted)],"&gt;="&amp;L$26,Table2[Date Notified (Adjusted)],"&lt;"&amp;M$26,Table2[Date Review Accepted by Commissioner],"&lt;&gt;",Table2[Calculated Location],"*"&amp;$D60&amp;"*")/COUNTIFS(Table2[Level of Review Required],"*"&amp;$AC$51&amp;"*",Table2[Date Notified (Adjusted)],"&gt;="&amp;L$26,Table2[Date Notified (Adjusted)],"&lt;"&amp;M$26,Table2[Calculated Location],"*"&amp;$D60&amp;"*")</f>
        <v>#DIV/0!</v>
      </c>
      <c r="M60" s="160" t="e">
        <f ca="1">COUNTIFS(Table2[Level of Review Required],"*"&amp;$AC$51&amp;"*",Table2[Date Notified (Adjusted)],"&gt;="&amp;M$26,Table2[Date Notified (Adjusted)],"&lt;"&amp;N$26,Table2[Date Review Accepted by Commissioner],"&lt;&gt;",Table2[Calculated Location],"*"&amp;$D60&amp;"*")/COUNTIFS(Table2[Level of Review Required],"*"&amp;$AC$51&amp;"*",Table2[Date Notified (Adjusted)],"&gt;="&amp;M$26,Table2[Date Notified (Adjusted)],"&lt;"&amp;N$26,Table2[Calculated Location],"*"&amp;$D60&amp;"*")</f>
        <v>#DIV/0!</v>
      </c>
      <c r="N60" s="160" t="e">
        <f ca="1">COUNTIFS(Table2[Level of Review Required],"*"&amp;$AC$51&amp;"*",Table2[Date Notified (Adjusted)],"&gt;="&amp;N$26,Table2[Date Notified (Adjusted)],"&lt;"&amp;O$26,Table2[Date Review Accepted by Commissioner],"&lt;&gt;",Table2[Calculated Location],"*"&amp;$D60&amp;"*")/COUNTIFS(Table2[Level of Review Required],"*"&amp;$AC$51&amp;"*",Table2[Date Notified (Adjusted)],"&gt;="&amp;N$26,Table2[Date Notified (Adjusted)],"&lt;"&amp;O$26,Table2[Calculated Location],"*"&amp;$D60&amp;"*")</f>
        <v>#DIV/0!</v>
      </c>
      <c r="O60" s="160" t="e">
        <f ca="1">COUNTIFS(Table2[Level of Review Required],"*"&amp;$AC$51&amp;"*",Table2[Date Notified (Adjusted)],"&gt;="&amp;O$26,Table2[Date Notified (Adjusted)],"&lt;"&amp;P$26,Table2[Date Review Accepted by Commissioner],"&lt;&gt;",Table2[Calculated Location],"*"&amp;$D60&amp;"*")/COUNTIFS(Table2[Level of Review Required],"*"&amp;$AC$51&amp;"*",Table2[Date Notified (Adjusted)],"&gt;="&amp;O$26,Table2[Date Notified (Adjusted)],"&lt;"&amp;P$26,Table2[Calculated Location],"*"&amp;$D60&amp;"*")</f>
        <v>#DIV/0!</v>
      </c>
      <c r="P60" s="160" t="e">
        <f ca="1">COUNTIFS(Table2[Level of Review Required],"*"&amp;$AC$51&amp;"*",Table2[Date Notified (Adjusted)],"&gt;="&amp;P$26,Table2[Date Notified (Adjusted)],"&lt;"&amp;Q$26,Table2[Date Review Accepted by Commissioner],"&lt;&gt;",Table2[Calculated Location],"*"&amp;$D60&amp;"*")/COUNTIFS(Table2[Level of Review Required],"*"&amp;$AC$51&amp;"*",Table2[Date Notified (Adjusted)],"&gt;="&amp;P$26,Table2[Date Notified (Adjusted)],"&lt;"&amp;Q$26,Table2[Calculated Location],"*"&amp;$D60&amp;"*")</f>
        <v>#DIV/0!</v>
      </c>
      <c r="Q60" s="160" t="e">
        <f ca="1">COUNTIFS(Table2[Level of Review Required],"*"&amp;$AC$51&amp;"*",Table2[Date Notified (Adjusted)],"&gt;="&amp;Q$26,Table2[Date Notified (Adjusted)],"&lt;"&amp;R$26,Table2[Date Review Accepted by Commissioner],"&lt;&gt;",Table2[Calculated Location],"*"&amp;$D60&amp;"*")/COUNTIFS(Table2[Level of Review Required],"*"&amp;$AC$51&amp;"*",Table2[Date Notified (Adjusted)],"&gt;="&amp;Q$26,Table2[Date Notified (Adjusted)],"&lt;"&amp;R$26,Table2[Calculated Location],"*"&amp;$D60&amp;"*")</f>
        <v>#DIV/0!</v>
      </c>
      <c r="R60" s="160" t="e">
        <f ca="1">COUNTIFS(Table2[Level of Review Required],"*"&amp;$AC$51&amp;"*",Table2[Date Notified (Adjusted)],"&gt;="&amp;R$26,Table2[Date Notified (Adjusted)],"&lt;"&amp;S$26,Table2[Date Review Accepted by Commissioner],"&lt;&gt;",Table2[Calculated Location],"*"&amp;$D60&amp;"*")/COUNTIFS(Table2[Level of Review Required],"*"&amp;$AC$51&amp;"*",Table2[Date Notified (Adjusted)],"&gt;="&amp;R$26,Table2[Date Notified (Adjusted)],"&lt;"&amp;S$26,Table2[Calculated Location],"*"&amp;$D60&amp;"*")</f>
        <v>#DIV/0!</v>
      </c>
      <c r="S60" s="160" t="e">
        <f ca="1">COUNTIFS(Table2[Level of Review Required],"*"&amp;$AC$51&amp;"*",Table2[Date Notified (Adjusted)],"&gt;="&amp;S$26,Table2[Date Notified (Adjusted)],"&lt;"&amp;T$26,Table2[Date Review Accepted by Commissioner],"&lt;&gt;",Table2[Calculated Location],"*"&amp;$D60&amp;"*")/COUNTIFS(Table2[Level of Review Required],"*"&amp;$AC$51&amp;"*",Table2[Date Notified (Adjusted)],"&gt;="&amp;S$26,Table2[Date Notified (Adjusted)],"&lt;"&amp;T$26,Table2[Calculated Location],"*"&amp;$D60&amp;"*")</f>
        <v>#DIV/0!</v>
      </c>
      <c r="T60" s="160" t="e">
        <f ca="1">COUNTIFS(Table2[Level of Review Required],"*"&amp;$AC$51&amp;"*",Table2[Date Notified (Adjusted)],"&gt;="&amp;T$26,Table2[Date Notified (Adjusted)],"&lt;"&amp;U$26,Table2[Date Review Accepted by Commissioner],"&lt;&gt;",Table2[Calculated Location],"*"&amp;$D60&amp;"*")/COUNTIFS(Table2[Level of Review Required],"*"&amp;$AC$51&amp;"*",Table2[Date Notified (Adjusted)],"&gt;="&amp;T$26,Table2[Date Notified (Adjusted)],"&lt;"&amp;U$26,Table2[Calculated Location],"*"&amp;$D60&amp;"*")</f>
        <v>#DIV/0!</v>
      </c>
      <c r="U60" s="157"/>
      <c r="V60" s="157"/>
      <c r="W60" s="226">
        <f ca="1">COUNTIFS(Table2[Level of Review Required],"*"&amp;$AC$51&amp;"*",Table2[Date Notified (Adjusted)],"&gt;="&amp;E$26,Table2[Date Notified (Adjusted)],"&lt;"&amp;U$26,Table2[Calculated Location],"*"&amp;$D60&amp;"*",Table2[Date Review Accepted by Commissioner],"&lt;&gt;")</f>
        <v>0</v>
      </c>
      <c r="X60" s="227" t="e">
        <f t="shared" ref="X60:X69" ca="1" si="10">W60/Y60</f>
        <v>#DIV/0!</v>
      </c>
      <c r="Y60" s="236">
        <f ca="1">COUNTIFS(Table2[Level of Review Required],"*"&amp;$AC$51&amp;"*",Table2[Date Notified (Adjusted)],"&gt;="&amp;E$26,Table2[Date Notified (Adjusted)],"&lt;"&amp;U$26,Table2[Calculated Location],"*"&amp;$D60&amp;"*")</f>
        <v>0</v>
      </c>
    </row>
    <row r="61" spans="2:29" x14ac:dyDescent="0.25">
      <c r="B61" s="222" t="s">
        <v>106</v>
      </c>
      <c r="C61" s="161"/>
      <c r="D61" s="162" t="s">
        <v>125</v>
      </c>
      <c r="E61" s="163" t="e">
        <f ca="1">COUNTIFS(Table2[Level of Review Required],"*"&amp;$AC$51&amp;"*",Table2[Date Notified (Adjusted)],"&gt;="&amp;E$26,Table2[Date Notified (Adjusted)],"&lt;"&amp;F$26,Table2[Date Review Accepted by Commissioner],"&lt;&gt;",Table2[Calculated Location],"*"&amp;$D61&amp;"*")/COUNTIFS(Table2[Level of Review Required],"*"&amp;$AC$51&amp;"*",Table2[Date Notified (Adjusted)],"&gt;="&amp;E$26,Table2[Date Notified (Adjusted)],"&lt;"&amp;F$26,Table2[Calculated Location],"*"&amp;$D61&amp;"*")</f>
        <v>#DIV/0!</v>
      </c>
      <c r="F61" s="164" t="e">
        <f ca="1">COUNTIFS(Table2[Level of Review Required],"*"&amp;$AC$51&amp;"*",Table2[Date Notified (Adjusted)],"&gt;="&amp;F$26,Table2[Date Notified (Adjusted)],"&lt;"&amp;G$26,Table2[Date Review Accepted by Commissioner],"&lt;&gt;",Table2[Calculated Location],"*"&amp;$D61&amp;"*")/COUNTIFS(Table2[Level of Review Required],"*"&amp;$AC$51&amp;"*",Table2[Date Notified (Adjusted)],"&gt;="&amp;F$26,Table2[Date Notified (Adjusted)],"&lt;"&amp;G$26,Table2[Calculated Location],"*"&amp;$D61&amp;"*")</f>
        <v>#DIV/0!</v>
      </c>
      <c r="G61" s="164" t="e">
        <f ca="1">COUNTIFS(Table2[Level of Review Required],"*"&amp;$AC$51&amp;"*",Table2[Date Notified (Adjusted)],"&gt;="&amp;G$26,Table2[Date Notified (Adjusted)],"&lt;"&amp;H$26,Table2[Date Review Accepted by Commissioner],"&lt;&gt;",Table2[Calculated Location],"*"&amp;$D61&amp;"*")/COUNTIFS(Table2[Level of Review Required],"*"&amp;$AC$51&amp;"*",Table2[Date Notified (Adjusted)],"&gt;="&amp;G$26,Table2[Date Notified (Adjusted)],"&lt;"&amp;H$26,Table2[Calculated Location],"*"&amp;$D61&amp;"*")</f>
        <v>#DIV/0!</v>
      </c>
      <c r="H61" s="164" t="e">
        <f ca="1">COUNTIFS(Table2[Level of Review Required],"*"&amp;$AC$51&amp;"*",Table2[Date Notified (Adjusted)],"&gt;="&amp;H$26,Table2[Date Notified (Adjusted)],"&lt;"&amp;I$26,Table2[Date Review Accepted by Commissioner],"&lt;&gt;",Table2[Calculated Location],"*"&amp;$D61&amp;"*")/COUNTIFS(Table2[Level of Review Required],"*"&amp;$AC$51&amp;"*",Table2[Date Notified (Adjusted)],"&gt;="&amp;H$26,Table2[Date Notified (Adjusted)],"&lt;"&amp;I$26,Table2[Calculated Location],"*"&amp;$D61&amp;"*")</f>
        <v>#DIV/0!</v>
      </c>
      <c r="I61" s="164" t="e">
        <f ca="1">COUNTIFS(Table2[Level of Review Required],"*"&amp;$AC$51&amp;"*",Table2[Date Notified (Adjusted)],"&gt;="&amp;I$26,Table2[Date Notified (Adjusted)],"&lt;"&amp;J$26,Table2[Date Review Accepted by Commissioner],"&lt;&gt;",Table2[Calculated Location],"*"&amp;$D61&amp;"*")/COUNTIFS(Table2[Level of Review Required],"*"&amp;$AC$51&amp;"*",Table2[Date Notified (Adjusted)],"&gt;="&amp;I$26,Table2[Date Notified (Adjusted)],"&lt;"&amp;J$26,Table2[Calculated Location],"*"&amp;$D61&amp;"*")</f>
        <v>#DIV/0!</v>
      </c>
      <c r="J61" s="164" t="e">
        <f ca="1">COUNTIFS(Table2[Level of Review Required],"*"&amp;$AC$51&amp;"*",Table2[Date Notified (Adjusted)],"&gt;="&amp;J$26,Table2[Date Notified (Adjusted)],"&lt;"&amp;K$26,Table2[Date Review Accepted by Commissioner],"&lt;&gt;",Table2[Calculated Location],"*"&amp;$D61&amp;"*")/COUNTIFS(Table2[Level of Review Required],"*"&amp;$AC$51&amp;"*",Table2[Date Notified (Adjusted)],"&gt;="&amp;J$26,Table2[Date Notified (Adjusted)],"&lt;"&amp;K$26,Table2[Calculated Location],"*"&amp;$D61&amp;"*")</f>
        <v>#DIV/0!</v>
      </c>
      <c r="K61" s="164" t="e">
        <f ca="1">COUNTIFS(Table2[Level of Review Required],"*"&amp;$AC$51&amp;"*",Table2[Date Notified (Adjusted)],"&gt;="&amp;K$26,Table2[Date Notified (Adjusted)],"&lt;"&amp;L$26,Table2[Date Review Accepted by Commissioner],"&lt;&gt;",Table2[Calculated Location],"*"&amp;$D61&amp;"*")/COUNTIFS(Table2[Level of Review Required],"*"&amp;$AC$51&amp;"*",Table2[Date Notified (Adjusted)],"&gt;="&amp;K$26,Table2[Date Notified (Adjusted)],"&lt;"&amp;L$26,Table2[Calculated Location],"*"&amp;$D61&amp;"*")</f>
        <v>#DIV/0!</v>
      </c>
      <c r="L61" s="164" t="e">
        <f ca="1">COUNTIFS(Table2[Level of Review Required],"*"&amp;$AC$51&amp;"*",Table2[Date Notified (Adjusted)],"&gt;="&amp;L$26,Table2[Date Notified (Adjusted)],"&lt;"&amp;M$26,Table2[Date Review Accepted by Commissioner],"&lt;&gt;",Table2[Calculated Location],"*"&amp;$D61&amp;"*")/COUNTIFS(Table2[Level of Review Required],"*"&amp;$AC$51&amp;"*",Table2[Date Notified (Adjusted)],"&gt;="&amp;L$26,Table2[Date Notified (Adjusted)],"&lt;"&amp;M$26,Table2[Calculated Location],"*"&amp;$D61&amp;"*")</f>
        <v>#DIV/0!</v>
      </c>
      <c r="M61" s="164" t="e">
        <f ca="1">COUNTIFS(Table2[Level of Review Required],"*"&amp;$AC$51&amp;"*",Table2[Date Notified (Adjusted)],"&gt;="&amp;M$26,Table2[Date Notified (Adjusted)],"&lt;"&amp;N$26,Table2[Date Review Accepted by Commissioner],"&lt;&gt;",Table2[Calculated Location],"*"&amp;$D61&amp;"*")/COUNTIFS(Table2[Level of Review Required],"*"&amp;$AC$51&amp;"*",Table2[Date Notified (Adjusted)],"&gt;="&amp;M$26,Table2[Date Notified (Adjusted)],"&lt;"&amp;N$26,Table2[Calculated Location],"*"&amp;$D61&amp;"*")</f>
        <v>#DIV/0!</v>
      </c>
      <c r="N61" s="164" t="e">
        <f ca="1">COUNTIFS(Table2[Level of Review Required],"*"&amp;$AC$51&amp;"*",Table2[Date Notified (Adjusted)],"&gt;="&amp;N$26,Table2[Date Notified (Adjusted)],"&lt;"&amp;O$26,Table2[Date Review Accepted by Commissioner],"&lt;&gt;",Table2[Calculated Location],"*"&amp;$D61&amp;"*")/COUNTIFS(Table2[Level of Review Required],"*"&amp;$AC$51&amp;"*",Table2[Date Notified (Adjusted)],"&gt;="&amp;N$26,Table2[Date Notified (Adjusted)],"&lt;"&amp;O$26,Table2[Calculated Location],"*"&amp;$D61&amp;"*")</f>
        <v>#DIV/0!</v>
      </c>
      <c r="O61" s="164" t="e">
        <f ca="1">COUNTIFS(Table2[Level of Review Required],"*"&amp;$AC$51&amp;"*",Table2[Date Notified (Adjusted)],"&gt;="&amp;O$26,Table2[Date Notified (Adjusted)],"&lt;"&amp;P$26,Table2[Date Review Accepted by Commissioner],"&lt;&gt;",Table2[Calculated Location],"*"&amp;$D61&amp;"*")/COUNTIFS(Table2[Level of Review Required],"*"&amp;$AC$51&amp;"*",Table2[Date Notified (Adjusted)],"&gt;="&amp;O$26,Table2[Date Notified (Adjusted)],"&lt;"&amp;P$26,Table2[Calculated Location],"*"&amp;$D61&amp;"*")</f>
        <v>#DIV/0!</v>
      </c>
      <c r="P61" s="164" t="e">
        <f ca="1">COUNTIFS(Table2[Level of Review Required],"*"&amp;$AC$51&amp;"*",Table2[Date Notified (Adjusted)],"&gt;="&amp;P$26,Table2[Date Notified (Adjusted)],"&lt;"&amp;Q$26,Table2[Date Review Accepted by Commissioner],"&lt;&gt;",Table2[Calculated Location],"*"&amp;$D61&amp;"*")/COUNTIFS(Table2[Level of Review Required],"*"&amp;$AC$51&amp;"*",Table2[Date Notified (Adjusted)],"&gt;="&amp;P$26,Table2[Date Notified (Adjusted)],"&lt;"&amp;Q$26,Table2[Calculated Location],"*"&amp;$D61&amp;"*")</f>
        <v>#DIV/0!</v>
      </c>
      <c r="Q61" s="164" t="e">
        <f ca="1">COUNTIFS(Table2[Level of Review Required],"*"&amp;$AC$51&amp;"*",Table2[Date Notified (Adjusted)],"&gt;="&amp;Q$26,Table2[Date Notified (Adjusted)],"&lt;"&amp;R$26,Table2[Date Review Accepted by Commissioner],"&lt;&gt;",Table2[Calculated Location],"*"&amp;$D61&amp;"*")/COUNTIFS(Table2[Level of Review Required],"*"&amp;$AC$51&amp;"*",Table2[Date Notified (Adjusted)],"&gt;="&amp;Q$26,Table2[Date Notified (Adjusted)],"&lt;"&amp;R$26,Table2[Calculated Location],"*"&amp;$D61&amp;"*")</f>
        <v>#DIV/0!</v>
      </c>
      <c r="R61" s="164" t="e">
        <f ca="1">COUNTIFS(Table2[Level of Review Required],"*"&amp;$AC$51&amp;"*",Table2[Date Notified (Adjusted)],"&gt;="&amp;R$26,Table2[Date Notified (Adjusted)],"&lt;"&amp;S$26,Table2[Date Review Accepted by Commissioner],"&lt;&gt;",Table2[Calculated Location],"*"&amp;$D61&amp;"*")/COUNTIFS(Table2[Level of Review Required],"*"&amp;$AC$51&amp;"*",Table2[Date Notified (Adjusted)],"&gt;="&amp;R$26,Table2[Date Notified (Adjusted)],"&lt;"&amp;S$26,Table2[Calculated Location],"*"&amp;$D61&amp;"*")</f>
        <v>#DIV/0!</v>
      </c>
      <c r="S61" s="164" t="e">
        <f ca="1">COUNTIFS(Table2[Level of Review Required],"*"&amp;$AC$51&amp;"*",Table2[Date Notified (Adjusted)],"&gt;="&amp;S$26,Table2[Date Notified (Adjusted)],"&lt;"&amp;T$26,Table2[Date Review Accepted by Commissioner],"&lt;&gt;",Table2[Calculated Location],"*"&amp;$D61&amp;"*")/COUNTIFS(Table2[Level of Review Required],"*"&amp;$AC$51&amp;"*",Table2[Date Notified (Adjusted)],"&gt;="&amp;S$26,Table2[Date Notified (Adjusted)],"&lt;"&amp;T$26,Table2[Calculated Location],"*"&amp;$D61&amp;"*")</f>
        <v>#DIV/0!</v>
      </c>
      <c r="T61" s="164" t="e">
        <f ca="1">COUNTIFS(Table2[Level of Review Required],"*"&amp;$AC$51&amp;"*",Table2[Date Notified (Adjusted)],"&gt;="&amp;T$26,Table2[Date Notified (Adjusted)],"&lt;"&amp;U$26,Table2[Date Review Accepted by Commissioner],"&lt;&gt;",Table2[Calculated Location],"*"&amp;$D61&amp;"*")/COUNTIFS(Table2[Level of Review Required],"*"&amp;$AC$51&amp;"*",Table2[Date Notified (Adjusted)],"&gt;="&amp;T$26,Table2[Date Notified (Adjusted)],"&lt;"&amp;U$26,Table2[Calculated Location],"*"&amp;$D61&amp;"*")</f>
        <v>#DIV/0!</v>
      </c>
      <c r="U61" s="161"/>
      <c r="V61" s="161"/>
      <c r="W61" s="228">
        <f ca="1">COUNTIFS(Table2[Level of Review Required],"*"&amp;$AC$51&amp;"*",Table2[Date Notified (Adjusted)],"&gt;="&amp;E$26,Table2[Date Notified (Adjusted)],"&lt;"&amp;U$26,Table2[Calculated Location],"*"&amp;$D61&amp;"*",Table2[Date Review Accepted by Commissioner],"&lt;&gt;")</f>
        <v>0</v>
      </c>
      <c r="X61" s="229" t="e">
        <f t="shared" ca="1" si="10"/>
        <v>#DIV/0!</v>
      </c>
      <c r="Y61" s="237">
        <f ca="1">COUNTIFS(Table2[Level of Review Required],"*"&amp;$AC$51&amp;"*",Table2[Date Notified (Adjusted)],"&gt;="&amp;E$26,Table2[Date Notified (Adjusted)],"&lt;"&amp;U$26,Table2[Calculated Location],"*"&amp;$D61&amp;"*")</f>
        <v>0</v>
      </c>
    </row>
    <row r="62" spans="2:29" x14ac:dyDescent="0.25">
      <c r="B62" s="222" t="s">
        <v>107</v>
      </c>
      <c r="C62" s="161"/>
      <c r="D62" s="162" t="s">
        <v>126</v>
      </c>
      <c r="E62" s="163" t="e">
        <f ca="1">COUNTIFS(Table2[Level of Review Required],"*"&amp;$AC$51&amp;"*",Table2[Date Notified (Adjusted)],"&gt;="&amp;E$26,Table2[Date Notified (Adjusted)],"&lt;"&amp;F$26,Table2[Date Review Accepted by Commissioner],"&lt;&gt;",Table2[Calculated Location],"*"&amp;$D62&amp;"*")/COUNTIFS(Table2[Level of Review Required],"*"&amp;$AC$51&amp;"*",Table2[Date Notified (Adjusted)],"&gt;="&amp;E$26,Table2[Date Notified (Adjusted)],"&lt;"&amp;F$26,Table2[Calculated Location],"*"&amp;$D62&amp;"*")</f>
        <v>#DIV/0!</v>
      </c>
      <c r="F62" s="164" t="e">
        <f ca="1">COUNTIFS(Table2[Level of Review Required],"*"&amp;$AC$51&amp;"*",Table2[Date Notified (Adjusted)],"&gt;="&amp;F$26,Table2[Date Notified (Adjusted)],"&lt;"&amp;G$26,Table2[Date Review Accepted by Commissioner],"&lt;&gt;",Table2[Calculated Location],"*"&amp;$D62&amp;"*")/COUNTIFS(Table2[Level of Review Required],"*"&amp;$AC$51&amp;"*",Table2[Date Notified (Adjusted)],"&gt;="&amp;F$26,Table2[Date Notified (Adjusted)],"&lt;"&amp;G$26,Table2[Calculated Location],"*"&amp;$D62&amp;"*")</f>
        <v>#DIV/0!</v>
      </c>
      <c r="G62" s="164" t="e">
        <f ca="1">COUNTIFS(Table2[Level of Review Required],"*"&amp;$AC$51&amp;"*",Table2[Date Notified (Adjusted)],"&gt;="&amp;G$26,Table2[Date Notified (Adjusted)],"&lt;"&amp;H$26,Table2[Date Review Accepted by Commissioner],"&lt;&gt;",Table2[Calculated Location],"*"&amp;$D62&amp;"*")/COUNTIFS(Table2[Level of Review Required],"*"&amp;$AC$51&amp;"*",Table2[Date Notified (Adjusted)],"&gt;="&amp;G$26,Table2[Date Notified (Adjusted)],"&lt;"&amp;H$26,Table2[Calculated Location],"*"&amp;$D62&amp;"*")</f>
        <v>#DIV/0!</v>
      </c>
      <c r="H62" s="164" t="e">
        <f ca="1">COUNTIFS(Table2[Level of Review Required],"*"&amp;$AC$51&amp;"*",Table2[Date Notified (Adjusted)],"&gt;="&amp;H$26,Table2[Date Notified (Adjusted)],"&lt;"&amp;I$26,Table2[Date Review Accepted by Commissioner],"&lt;&gt;",Table2[Calculated Location],"*"&amp;$D62&amp;"*")/COUNTIFS(Table2[Level of Review Required],"*"&amp;$AC$51&amp;"*",Table2[Date Notified (Adjusted)],"&gt;="&amp;H$26,Table2[Date Notified (Adjusted)],"&lt;"&amp;I$26,Table2[Calculated Location],"*"&amp;$D62&amp;"*")</f>
        <v>#DIV/0!</v>
      </c>
      <c r="I62" s="164" t="e">
        <f ca="1">COUNTIFS(Table2[Level of Review Required],"*"&amp;$AC$51&amp;"*",Table2[Date Notified (Adjusted)],"&gt;="&amp;I$26,Table2[Date Notified (Adjusted)],"&lt;"&amp;J$26,Table2[Date Review Accepted by Commissioner],"&lt;&gt;",Table2[Calculated Location],"*"&amp;$D62&amp;"*")/COUNTIFS(Table2[Level of Review Required],"*"&amp;$AC$51&amp;"*",Table2[Date Notified (Adjusted)],"&gt;="&amp;I$26,Table2[Date Notified (Adjusted)],"&lt;"&amp;J$26,Table2[Calculated Location],"*"&amp;$D62&amp;"*")</f>
        <v>#DIV/0!</v>
      </c>
      <c r="J62" s="164" t="e">
        <f ca="1">COUNTIFS(Table2[Level of Review Required],"*"&amp;$AC$51&amp;"*",Table2[Date Notified (Adjusted)],"&gt;="&amp;J$26,Table2[Date Notified (Adjusted)],"&lt;"&amp;K$26,Table2[Date Review Accepted by Commissioner],"&lt;&gt;",Table2[Calculated Location],"*"&amp;$D62&amp;"*")/COUNTIFS(Table2[Level of Review Required],"*"&amp;$AC$51&amp;"*",Table2[Date Notified (Adjusted)],"&gt;="&amp;J$26,Table2[Date Notified (Adjusted)],"&lt;"&amp;K$26,Table2[Calculated Location],"*"&amp;$D62&amp;"*")</f>
        <v>#DIV/0!</v>
      </c>
      <c r="K62" s="164" t="e">
        <f ca="1">COUNTIFS(Table2[Level of Review Required],"*"&amp;$AC$51&amp;"*",Table2[Date Notified (Adjusted)],"&gt;="&amp;K$26,Table2[Date Notified (Adjusted)],"&lt;"&amp;L$26,Table2[Date Review Accepted by Commissioner],"&lt;&gt;",Table2[Calculated Location],"*"&amp;$D62&amp;"*")/COUNTIFS(Table2[Level of Review Required],"*"&amp;$AC$51&amp;"*",Table2[Date Notified (Adjusted)],"&gt;="&amp;K$26,Table2[Date Notified (Adjusted)],"&lt;"&amp;L$26,Table2[Calculated Location],"*"&amp;$D62&amp;"*")</f>
        <v>#DIV/0!</v>
      </c>
      <c r="L62" s="164" t="e">
        <f ca="1">COUNTIFS(Table2[Level of Review Required],"*"&amp;$AC$51&amp;"*",Table2[Date Notified (Adjusted)],"&gt;="&amp;L$26,Table2[Date Notified (Adjusted)],"&lt;"&amp;M$26,Table2[Date Review Accepted by Commissioner],"&lt;&gt;",Table2[Calculated Location],"*"&amp;$D62&amp;"*")/COUNTIFS(Table2[Level of Review Required],"*"&amp;$AC$51&amp;"*",Table2[Date Notified (Adjusted)],"&gt;="&amp;L$26,Table2[Date Notified (Adjusted)],"&lt;"&amp;M$26,Table2[Calculated Location],"*"&amp;$D62&amp;"*")</f>
        <v>#DIV/0!</v>
      </c>
      <c r="M62" s="164" t="e">
        <f ca="1">COUNTIFS(Table2[Level of Review Required],"*"&amp;$AC$51&amp;"*",Table2[Date Notified (Adjusted)],"&gt;="&amp;M$26,Table2[Date Notified (Adjusted)],"&lt;"&amp;N$26,Table2[Date Review Accepted by Commissioner],"&lt;&gt;",Table2[Calculated Location],"*"&amp;$D62&amp;"*")/COUNTIFS(Table2[Level of Review Required],"*"&amp;$AC$51&amp;"*",Table2[Date Notified (Adjusted)],"&gt;="&amp;M$26,Table2[Date Notified (Adjusted)],"&lt;"&amp;N$26,Table2[Calculated Location],"*"&amp;$D62&amp;"*")</f>
        <v>#DIV/0!</v>
      </c>
      <c r="N62" s="164" t="e">
        <f ca="1">COUNTIFS(Table2[Level of Review Required],"*"&amp;$AC$51&amp;"*",Table2[Date Notified (Adjusted)],"&gt;="&amp;N$26,Table2[Date Notified (Adjusted)],"&lt;"&amp;O$26,Table2[Date Review Accepted by Commissioner],"&lt;&gt;",Table2[Calculated Location],"*"&amp;$D62&amp;"*")/COUNTIFS(Table2[Level of Review Required],"*"&amp;$AC$51&amp;"*",Table2[Date Notified (Adjusted)],"&gt;="&amp;N$26,Table2[Date Notified (Adjusted)],"&lt;"&amp;O$26,Table2[Calculated Location],"*"&amp;$D62&amp;"*")</f>
        <v>#DIV/0!</v>
      </c>
      <c r="O62" s="164" t="e">
        <f ca="1">COUNTIFS(Table2[Level of Review Required],"*"&amp;$AC$51&amp;"*",Table2[Date Notified (Adjusted)],"&gt;="&amp;O$26,Table2[Date Notified (Adjusted)],"&lt;"&amp;P$26,Table2[Date Review Accepted by Commissioner],"&lt;&gt;",Table2[Calculated Location],"*"&amp;$D62&amp;"*")/COUNTIFS(Table2[Level of Review Required],"*"&amp;$AC$51&amp;"*",Table2[Date Notified (Adjusted)],"&gt;="&amp;O$26,Table2[Date Notified (Adjusted)],"&lt;"&amp;P$26,Table2[Calculated Location],"*"&amp;$D62&amp;"*")</f>
        <v>#DIV/0!</v>
      </c>
      <c r="P62" s="164" t="e">
        <f ca="1">COUNTIFS(Table2[Level of Review Required],"*"&amp;$AC$51&amp;"*",Table2[Date Notified (Adjusted)],"&gt;="&amp;P$26,Table2[Date Notified (Adjusted)],"&lt;"&amp;Q$26,Table2[Date Review Accepted by Commissioner],"&lt;&gt;",Table2[Calculated Location],"*"&amp;$D62&amp;"*")/COUNTIFS(Table2[Level of Review Required],"*"&amp;$AC$51&amp;"*",Table2[Date Notified (Adjusted)],"&gt;="&amp;P$26,Table2[Date Notified (Adjusted)],"&lt;"&amp;Q$26,Table2[Calculated Location],"*"&amp;$D62&amp;"*")</f>
        <v>#DIV/0!</v>
      </c>
      <c r="Q62" s="164" t="e">
        <f ca="1">COUNTIFS(Table2[Level of Review Required],"*"&amp;$AC$51&amp;"*",Table2[Date Notified (Adjusted)],"&gt;="&amp;Q$26,Table2[Date Notified (Adjusted)],"&lt;"&amp;R$26,Table2[Date Review Accepted by Commissioner],"&lt;&gt;",Table2[Calculated Location],"*"&amp;$D62&amp;"*")/COUNTIFS(Table2[Level of Review Required],"*"&amp;$AC$51&amp;"*",Table2[Date Notified (Adjusted)],"&gt;="&amp;Q$26,Table2[Date Notified (Adjusted)],"&lt;"&amp;R$26,Table2[Calculated Location],"*"&amp;$D62&amp;"*")</f>
        <v>#DIV/0!</v>
      </c>
      <c r="R62" s="164" t="e">
        <f ca="1">COUNTIFS(Table2[Level of Review Required],"*"&amp;$AC$51&amp;"*",Table2[Date Notified (Adjusted)],"&gt;="&amp;R$26,Table2[Date Notified (Adjusted)],"&lt;"&amp;S$26,Table2[Date Review Accepted by Commissioner],"&lt;&gt;",Table2[Calculated Location],"*"&amp;$D62&amp;"*")/COUNTIFS(Table2[Level of Review Required],"*"&amp;$AC$51&amp;"*",Table2[Date Notified (Adjusted)],"&gt;="&amp;R$26,Table2[Date Notified (Adjusted)],"&lt;"&amp;S$26,Table2[Calculated Location],"*"&amp;$D62&amp;"*")</f>
        <v>#DIV/0!</v>
      </c>
      <c r="S62" s="164" t="e">
        <f ca="1">COUNTIFS(Table2[Level of Review Required],"*"&amp;$AC$51&amp;"*",Table2[Date Notified (Adjusted)],"&gt;="&amp;S$26,Table2[Date Notified (Adjusted)],"&lt;"&amp;T$26,Table2[Date Review Accepted by Commissioner],"&lt;&gt;",Table2[Calculated Location],"*"&amp;$D62&amp;"*")/COUNTIFS(Table2[Level of Review Required],"*"&amp;$AC$51&amp;"*",Table2[Date Notified (Adjusted)],"&gt;="&amp;S$26,Table2[Date Notified (Adjusted)],"&lt;"&amp;T$26,Table2[Calculated Location],"*"&amp;$D62&amp;"*")</f>
        <v>#DIV/0!</v>
      </c>
      <c r="T62" s="164" t="e">
        <f ca="1">COUNTIFS(Table2[Level of Review Required],"*"&amp;$AC$51&amp;"*",Table2[Date Notified (Adjusted)],"&gt;="&amp;T$26,Table2[Date Notified (Adjusted)],"&lt;"&amp;U$26,Table2[Date Review Accepted by Commissioner],"&lt;&gt;",Table2[Calculated Location],"*"&amp;$D62&amp;"*")/COUNTIFS(Table2[Level of Review Required],"*"&amp;$AC$51&amp;"*",Table2[Date Notified (Adjusted)],"&gt;="&amp;T$26,Table2[Date Notified (Adjusted)],"&lt;"&amp;U$26,Table2[Calculated Location],"*"&amp;$D62&amp;"*")</f>
        <v>#DIV/0!</v>
      </c>
      <c r="U62" s="161"/>
      <c r="V62" s="161"/>
      <c r="W62" s="228">
        <f ca="1">COUNTIFS(Table2[Level of Review Required],"*"&amp;$AC$51&amp;"*",Table2[Date Notified (Adjusted)],"&gt;="&amp;E$26,Table2[Date Notified (Adjusted)],"&lt;"&amp;U$26,Table2[Calculated Location],"*"&amp;$D62&amp;"*",Table2[Date Review Accepted by Commissioner],"&lt;&gt;")</f>
        <v>0</v>
      </c>
      <c r="X62" s="229" t="e">
        <f t="shared" ca="1" si="10"/>
        <v>#DIV/0!</v>
      </c>
      <c r="Y62" s="237">
        <f ca="1">COUNTIFS(Table2[Level of Review Required],"*"&amp;$AC$51&amp;"*",Table2[Date Notified (Adjusted)],"&gt;="&amp;E$26,Table2[Date Notified (Adjusted)],"&lt;"&amp;U$26,Table2[Calculated Location],"*"&amp;$D62&amp;"*")</f>
        <v>0</v>
      </c>
    </row>
    <row r="63" spans="2:29" x14ac:dyDescent="0.25">
      <c r="B63" s="222" t="s">
        <v>108</v>
      </c>
      <c r="C63" s="161"/>
      <c r="D63" s="162" t="s">
        <v>127</v>
      </c>
      <c r="E63" s="163" t="e">
        <f ca="1">COUNTIFS(Table2[Level of Review Required],"*"&amp;$AC$51&amp;"*",Table2[Date Notified (Adjusted)],"&gt;="&amp;E$26,Table2[Date Notified (Adjusted)],"&lt;"&amp;F$26,Table2[Date Review Accepted by Commissioner],"&lt;&gt;",Table2[Calculated Location],"*"&amp;$D63&amp;"*")/COUNTIFS(Table2[Level of Review Required],"*"&amp;$AC$51&amp;"*",Table2[Date Notified (Adjusted)],"&gt;="&amp;E$26,Table2[Date Notified (Adjusted)],"&lt;"&amp;F$26,Table2[Calculated Location],"*"&amp;$D63&amp;"*")</f>
        <v>#DIV/0!</v>
      </c>
      <c r="F63" s="164" t="e">
        <f ca="1">COUNTIFS(Table2[Level of Review Required],"*"&amp;$AC$51&amp;"*",Table2[Date Notified (Adjusted)],"&gt;="&amp;F$26,Table2[Date Notified (Adjusted)],"&lt;"&amp;G$26,Table2[Date Review Accepted by Commissioner],"&lt;&gt;",Table2[Calculated Location],"*"&amp;$D63&amp;"*")/COUNTIFS(Table2[Level of Review Required],"*"&amp;$AC$51&amp;"*",Table2[Date Notified (Adjusted)],"&gt;="&amp;F$26,Table2[Date Notified (Adjusted)],"&lt;"&amp;G$26,Table2[Calculated Location],"*"&amp;$D63&amp;"*")</f>
        <v>#DIV/0!</v>
      </c>
      <c r="G63" s="164" t="e">
        <f ca="1">COUNTIFS(Table2[Level of Review Required],"*"&amp;$AC$51&amp;"*",Table2[Date Notified (Adjusted)],"&gt;="&amp;G$26,Table2[Date Notified (Adjusted)],"&lt;"&amp;H$26,Table2[Date Review Accepted by Commissioner],"&lt;&gt;",Table2[Calculated Location],"*"&amp;$D63&amp;"*")/COUNTIFS(Table2[Level of Review Required],"*"&amp;$AC$51&amp;"*",Table2[Date Notified (Adjusted)],"&gt;="&amp;G$26,Table2[Date Notified (Adjusted)],"&lt;"&amp;H$26,Table2[Calculated Location],"*"&amp;$D63&amp;"*")</f>
        <v>#DIV/0!</v>
      </c>
      <c r="H63" s="164" t="e">
        <f ca="1">COUNTIFS(Table2[Level of Review Required],"*"&amp;$AC$51&amp;"*",Table2[Date Notified (Adjusted)],"&gt;="&amp;H$26,Table2[Date Notified (Adjusted)],"&lt;"&amp;I$26,Table2[Date Review Accepted by Commissioner],"&lt;&gt;",Table2[Calculated Location],"*"&amp;$D63&amp;"*")/COUNTIFS(Table2[Level of Review Required],"*"&amp;$AC$51&amp;"*",Table2[Date Notified (Adjusted)],"&gt;="&amp;H$26,Table2[Date Notified (Adjusted)],"&lt;"&amp;I$26,Table2[Calculated Location],"*"&amp;$D63&amp;"*")</f>
        <v>#DIV/0!</v>
      </c>
      <c r="I63" s="164" t="e">
        <f ca="1">COUNTIFS(Table2[Level of Review Required],"*"&amp;$AC$51&amp;"*",Table2[Date Notified (Adjusted)],"&gt;="&amp;I$26,Table2[Date Notified (Adjusted)],"&lt;"&amp;J$26,Table2[Date Review Accepted by Commissioner],"&lt;&gt;",Table2[Calculated Location],"*"&amp;$D63&amp;"*")/COUNTIFS(Table2[Level of Review Required],"*"&amp;$AC$51&amp;"*",Table2[Date Notified (Adjusted)],"&gt;="&amp;I$26,Table2[Date Notified (Adjusted)],"&lt;"&amp;J$26,Table2[Calculated Location],"*"&amp;$D63&amp;"*")</f>
        <v>#DIV/0!</v>
      </c>
      <c r="J63" s="164" t="e">
        <f ca="1">COUNTIFS(Table2[Level of Review Required],"*"&amp;$AC$51&amp;"*",Table2[Date Notified (Adjusted)],"&gt;="&amp;J$26,Table2[Date Notified (Adjusted)],"&lt;"&amp;K$26,Table2[Date Review Accepted by Commissioner],"&lt;&gt;",Table2[Calculated Location],"*"&amp;$D63&amp;"*")/COUNTIFS(Table2[Level of Review Required],"*"&amp;$AC$51&amp;"*",Table2[Date Notified (Adjusted)],"&gt;="&amp;J$26,Table2[Date Notified (Adjusted)],"&lt;"&amp;K$26,Table2[Calculated Location],"*"&amp;$D63&amp;"*")</f>
        <v>#DIV/0!</v>
      </c>
      <c r="K63" s="164" t="e">
        <f ca="1">COUNTIFS(Table2[Level of Review Required],"*"&amp;$AC$51&amp;"*",Table2[Date Notified (Adjusted)],"&gt;="&amp;K$26,Table2[Date Notified (Adjusted)],"&lt;"&amp;L$26,Table2[Date Review Accepted by Commissioner],"&lt;&gt;",Table2[Calculated Location],"*"&amp;$D63&amp;"*")/COUNTIFS(Table2[Level of Review Required],"*"&amp;$AC$51&amp;"*",Table2[Date Notified (Adjusted)],"&gt;="&amp;K$26,Table2[Date Notified (Adjusted)],"&lt;"&amp;L$26,Table2[Calculated Location],"*"&amp;$D63&amp;"*")</f>
        <v>#DIV/0!</v>
      </c>
      <c r="L63" s="164" t="e">
        <f ca="1">COUNTIFS(Table2[Level of Review Required],"*"&amp;$AC$51&amp;"*",Table2[Date Notified (Adjusted)],"&gt;="&amp;L$26,Table2[Date Notified (Adjusted)],"&lt;"&amp;M$26,Table2[Date Review Accepted by Commissioner],"&lt;&gt;",Table2[Calculated Location],"*"&amp;$D63&amp;"*")/COUNTIFS(Table2[Level of Review Required],"*"&amp;$AC$51&amp;"*",Table2[Date Notified (Adjusted)],"&gt;="&amp;L$26,Table2[Date Notified (Adjusted)],"&lt;"&amp;M$26,Table2[Calculated Location],"*"&amp;$D63&amp;"*")</f>
        <v>#DIV/0!</v>
      </c>
      <c r="M63" s="164" t="e">
        <f ca="1">COUNTIFS(Table2[Level of Review Required],"*"&amp;$AC$51&amp;"*",Table2[Date Notified (Adjusted)],"&gt;="&amp;M$26,Table2[Date Notified (Adjusted)],"&lt;"&amp;N$26,Table2[Date Review Accepted by Commissioner],"&lt;&gt;",Table2[Calculated Location],"*"&amp;$D63&amp;"*")/COUNTIFS(Table2[Level of Review Required],"*"&amp;$AC$51&amp;"*",Table2[Date Notified (Adjusted)],"&gt;="&amp;M$26,Table2[Date Notified (Adjusted)],"&lt;"&amp;N$26,Table2[Calculated Location],"*"&amp;$D63&amp;"*")</f>
        <v>#DIV/0!</v>
      </c>
      <c r="N63" s="164" t="e">
        <f ca="1">COUNTIFS(Table2[Level of Review Required],"*"&amp;$AC$51&amp;"*",Table2[Date Notified (Adjusted)],"&gt;="&amp;N$26,Table2[Date Notified (Adjusted)],"&lt;"&amp;O$26,Table2[Date Review Accepted by Commissioner],"&lt;&gt;",Table2[Calculated Location],"*"&amp;$D63&amp;"*")/COUNTIFS(Table2[Level of Review Required],"*"&amp;$AC$51&amp;"*",Table2[Date Notified (Adjusted)],"&gt;="&amp;N$26,Table2[Date Notified (Adjusted)],"&lt;"&amp;O$26,Table2[Calculated Location],"*"&amp;$D63&amp;"*")</f>
        <v>#DIV/0!</v>
      </c>
      <c r="O63" s="164" t="e">
        <f ca="1">COUNTIFS(Table2[Level of Review Required],"*"&amp;$AC$51&amp;"*",Table2[Date Notified (Adjusted)],"&gt;="&amp;O$26,Table2[Date Notified (Adjusted)],"&lt;"&amp;P$26,Table2[Date Review Accepted by Commissioner],"&lt;&gt;",Table2[Calculated Location],"*"&amp;$D63&amp;"*")/COUNTIFS(Table2[Level of Review Required],"*"&amp;$AC$51&amp;"*",Table2[Date Notified (Adjusted)],"&gt;="&amp;O$26,Table2[Date Notified (Adjusted)],"&lt;"&amp;P$26,Table2[Calculated Location],"*"&amp;$D63&amp;"*")</f>
        <v>#DIV/0!</v>
      </c>
      <c r="P63" s="164" t="e">
        <f ca="1">COUNTIFS(Table2[Level of Review Required],"*"&amp;$AC$51&amp;"*",Table2[Date Notified (Adjusted)],"&gt;="&amp;P$26,Table2[Date Notified (Adjusted)],"&lt;"&amp;Q$26,Table2[Date Review Accepted by Commissioner],"&lt;&gt;",Table2[Calculated Location],"*"&amp;$D63&amp;"*")/COUNTIFS(Table2[Level of Review Required],"*"&amp;$AC$51&amp;"*",Table2[Date Notified (Adjusted)],"&gt;="&amp;P$26,Table2[Date Notified (Adjusted)],"&lt;"&amp;Q$26,Table2[Calculated Location],"*"&amp;$D63&amp;"*")</f>
        <v>#DIV/0!</v>
      </c>
      <c r="Q63" s="164" t="e">
        <f ca="1">COUNTIFS(Table2[Level of Review Required],"*"&amp;$AC$51&amp;"*",Table2[Date Notified (Adjusted)],"&gt;="&amp;Q$26,Table2[Date Notified (Adjusted)],"&lt;"&amp;R$26,Table2[Date Review Accepted by Commissioner],"&lt;&gt;",Table2[Calculated Location],"*"&amp;$D63&amp;"*")/COUNTIFS(Table2[Level of Review Required],"*"&amp;$AC$51&amp;"*",Table2[Date Notified (Adjusted)],"&gt;="&amp;Q$26,Table2[Date Notified (Adjusted)],"&lt;"&amp;R$26,Table2[Calculated Location],"*"&amp;$D63&amp;"*")</f>
        <v>#DIV/0!</v>
      </c>
      <c r="R63" s="164" t="e">
        <f ca="1">COUNTIFS(Table2[Level of Review Required],"*"&amp;$AC$51&amp;"*",Table2[Date Notified (Adjusted)],"&gt;="&amp;R$26,Table2[Date Notified (Adjusted)],"&lt;"&amp;S$26,Table2[Date Review Accepted by Commissioner],"&lt;&gt;",Table2[Calculated Location],"*"&amp;$D63&amp;"*")/COUNTIFS(Table2[Level of Review Required],"*"&amp;$AC$51&amp;"*",Table2[Date Notified (Adjusted)],"&gt;="&amp;R$26,Table2[Date Notified (Adjusted)],"&lt;"&amp;S$26,Table2[Calculated Location],"*"&amp;$D63&amp;"*")</f>
        <v>#DIV/0!</v>
      </c>
      <c r="S63" s="164" t="e">
        <f ca="1">COUNTIFS(Table2[Level of Review Required],"*"&amp;$AC$51&amp;"*",Table2[Date Notified (Adjusted)],"&gt;="&amp;S$26,Table2[Date Notified (Adjusted)],"&lt;"&amp;T$26,Table2[Date Review Accepted by Commissioner],"&lt;&gt;",Table2[Calculated Location],"*"&amp;$D63&amp;"*")/COUNTIFS(Table2[Level of Review Required],"*"&amp;$AC$51&amp;"*",Table2[Date Notified (Adjusted)],"&gt;="&amp;S$26,Table2[Date Notified (Adjusted)],"&lt;"&amp;T$26,Table2[Calculated Location],"*"&amp;$D63&amp;"*")</f>
        <v>#DIV/0!</v>
      </c>
      <c r="T63" s="164" t="e">
        <f ca="1">COUNTIFS(Table2[Level of Review Required],"*"&amp;$AC$51&amp;"*",Table2[Date Notified (Adjusted)],"&gt;="&amp;T$26,Table2[Date Notified (Adjusted)],"&lt;"&amp;U$26,Table2[Date Review Accepted by Commissioner],"&lt;&gt;",Table2[Calculated Location],"*"&amp;$D63&amp;"*")/COUNTIFS(Table2[Level of Review Required],"*"&amp;$AC$51&amp;"*",Table2[Date Notified (Adjusted)],"&gt;="&amp;T$26,Table2[Date Notified (Adjusted)],"&lt;"&amp;U$26,Table2[Calculated Location],"*"&amp;$D63&amp;"*")</f>
        <v>#DIV/0!</v>
      </c>
      <c r="U63" s="161"/>
      <c r="V63" s="161"/>
      <c r="W63" s="228">
        <f ca="1">COUNTIFS(Table2[Level of Review Required],"*"&amp;$AC$51&amp;"*",Table2[Date Notified (Adjusted)],"&gt;="&amp;E$26,Table2[Date Notified (Adjusted)],"&lt;"&amp;U$26,Table2[Calculated Location],"*"&amp;$D63&amp;"*",Table2[Date Review Accepted by Commissioner],"&lt;&gt;")</f>
        <v>0</v>
      </c>
      <c r="X63" s="229" t="e">
        <f t="shared" ca="1" si="10"/>
        <v>#DIV/0!</v>
      </c>
      <c r="Y63" s="237">
        <f ca="1">COUNTIFS(Table2[Level of Review Required],"*"&amp;$AC$51&amp;"*",Table2[Date Notified (Adjusted)],"&gt;="&amp;E$26,Table2[Date Notified (Adjusted)],"&lt;"&amp;U$26,Table2[Calculated Location],"*"&amp;$D63&amp;"*")</f>
        <v>0</v>
      </c>
    </row>
    <row r="64" spans="2:29" x14ac:dyDescent="0.25">
      <c r="B64" s="222" t="s">
        <v>109</v>
      </c>
      <c r="C64" s="161"/>
      <c r="D64" s="162" t="s">
        <v>128</v>
      </c>
      <c r="E64" s="163" t="e">
        <f ca="1">COUNTIFS(Table2[Level of Review Required],"*"&amp;$AC$51&amp;"*",Table2[Date Notified (Adjusted)],"&gt;="&amp;E$26,Table2[Date Notified (Adjusted)],"&lt;"&amp;F$26,Table2[Date Review Accepted by Commissioner],"&lt;&gt;",Table2[Calculated Location],"*"&amp;$D64&amp;"*")/COUNTIFS(Table2[Level of Review Required],"*"&amp;$AC$51&amp;"*",Table2[Date Notified (Adjusted)],"&gt;="&amp;E$26,Table2[Date Notified (Adjusted)],"&lt;"&amp;F$26,Table2[Calculated Location],"*"&amp;$D64&amp;"*")</f>
        <v>#DIV/0!</v>
      </c>
      <c r="F64" s="164" t="e">
        <f ca="1">COUNTIFS(Table2[Level of Review Required],"*"&amp;$AC$51&amp;"*",Table2[Date Notified (Adjusted)],"&gt;="&amp;F$26,Table2[Date Notified (Adjusted)],"&lt;"&amp;G$26,Table2[Date Review Accepted by Commissioner],"&lt;&gt;",Table2[Calculated Location],"*"&amp;$D64&amp;"*")/COUNTIFS(Table2[Level of Review Required],"*"&amp;$AC$51&amp;"*",Table2[Date Notified (Adjusted)],"&gt;="&amp;F$26,Table2[Date Notified (Adjusted)],"&lt;"&amp;G$26,Table2[Calculated Location],"*"&amp;$D64&amp;"*")</f>
        <v>#DIV/0!</v>
      </c>
      <c r="G64" s="164" t="e">
        <f ca="1">COUNTIFS(Table2[Level of Review Required],"*"&amp;$AC$51&amp;"*",Table2[Date Notified (Adjusted)],"&gt;="&amp;G$26,Table2[Date Notified (Adjusted)],"&lt;"&amp;H$26,Table2[Date Review Accepted by Commissioner],"&lt;&gt;",Table2[Calculated Location],"*"&amp;$D64&amp;"*")/COUNTIFS(Table2[Level of Review Required],"*"&amp;$AC$51&amp;"*",Table2[Date Notified (Adjusted)],"&gt;="&amp;G$26,Table2[Date Notified (Adjusted)],"&lt;"&amp;H$26,Table2[Calculated Location],"*"&amp;$D64&amp;"*")</f>
        <v>#DIV/0!</v>
      </c>
      <c r="H64" s="164" t="e">
        <f ca="1">COUNTIFS(Table2[Level of Review Required],"*"&amp;$AC$51&amp;"*",Table2[Date Notified (Adjusted)],"&gt;="&amp;H$26,Table2[Date Notified (Adjusted)],"&lt;"&amp;I$26,Table2[Date Review Accepted by Commissioner],"&lt;&gt;",Table2[Calculated Location],"*"&amp;$D64&amp;"*")/COUNTIFS(Table2[Level of Review Required],"*"&amp;$AC$51&amp;"*",Table2[Date Notified (Adjusted)],"&gt;="&amp;H$26,Table2[Date Notified (Adjusted)],"&lt;"&amp;I$26,Table2[Calculated Location],"*"&amp;$D64&amp;"*")</f>
        <v>#DIV/0!</v>
      </c>
      <c r="I64" s="164" t="e">
        <f ca="1">COUNTIFS(Table2[Level of Review Required],"*"&amp;$AC$51&amp;"*",Table2[Date Notified (Adjusted)],"&gt;="&amp;I$26,Table2[Date Notified (Adjusted)],"&lt;"&amp;J$26,Table2[Date Review Accepted by Commissioner],"&lt;&gt;",Table2[Calculated Location],"*"&amp;$D64&amp;"*")/COUNTIFS(Table2[Level of Review Required],"*"&amp;$AC$51&amp;"*",Table2[Date Notified (Adjusted)],"&gt;="&amp;I$26,Table2[Date Notified (Adjusted)],"&lt;"&amp;J$26,Table2[Calculated Location],"*"&amp;$D64&amp;"*")</f>
        <v>#DIV/0!</v>
      </c>
      <c r="J64" s="164" t="e">
        <f ca="1">COUNTIFS(Table2[Level of Review Required],"*"&amp;$AC$51&amp;"*",Table2[Date Notified (Adjusted)],"&gt;="&amp;J$26,Table2[Date Notified (Adjusted)],"&lt;"&amp;K$26,Table2[Date Review Accepted by Commissioner],"&lt;&gt;",Table2[Calculated Location],"*"&amp;$D64&amp;"*")/COUNTIFS(Table2[Level of Review Required],"*"&amp;$AC$51&amp;"*",Table2[Date Notified (Adjusted)],"&gt;="&amp;J$26,Table2[Date Notified (Adjusted)],"&lt;"&amp;K$26,Table2[Calculated Location],"*"&amp;$D64&amp;"*")</f>
        <v>#DIV/0!</v>
      </c>
      <c r="K64" s="164" t="e">
        <f ca="1">COUNTIFS(Table2[Level of Review Required],"*"&amp;$AC$51&amp;"*",Table2[Date Notified (Adjusted)],"&gt;="&amp;K$26,Table2[Date Notified (Adjusted)],"&lt;"&amp;L$26,Table2[Date Review Accepted by Commissioner],"&lt;&gt;",Table2[Calculated Location],"*"&amp;$D64&amp;"*")/COUNTIFS(Table2[Level of Review Required],"*"&amp;$AC$51&amp;"*",Table2[Date Notified (Adjusted)],"&gt;="&amp;K$26,Table2[Date Notified (Adjusted)],"&lt;"&amp;L$26,Table2[Calculated Location],"*"&amp;$D64&amp;"*")</f>
        <v>#DIV/0!</v>
      </c>
      <c r="L64" s="164" t="e">
        <f ca="1">COUNTIFS(Table2[Level of Review Required],"*"&amp;$AC$51&amp;"*",Table2[Date Notified (Adjusted)],"&gt;="&amp;L$26,Table2[Date Notified (Adjusted)],"&lt;"&amp;M$26,Table2[Date Review Accepted by Commissioner],"&lt;&gt;",Table2[Calculated Location],"*"&amp;$D64&amp;"*")/COUNTIFS(Table2[Level of Review Required],"*"&amp;$AC$51&amp;"*",Table2[Date Notified (Adjusted)],"&gt;="&amp;L$26,Table2[Date Notified (Adjusted)],"&lt;"&amp;M$26,Table2[Calculated Location],"*"&amp;$D64&amp;"*")</f>
        <v>#DIV/0!</v>
      </c>
      <c r="M64" s="164" t="e">
        <f ca="1">COUNTIFS(Table2[Level of Review Required],"*"&amp;$AC$51&amp;"*",Table2[Date Notified (Adjusted)],"&gt;="&amp;M$26,Table2[Date Notified (Adjusted)],"&lt;"&amp;N$26,Table2[Date Review Accepted by Commissioner],"&lt;&gt;",Table2[Calculated Location],"*"&amp;$D64&amp;"*")/COUNTIFS(Table2[Level of Review Required],"*"&amp;$AC$51&amp;"*",Table2[Date Notified (Adjusted)],"&gt;="&amp;M$26,Table2[Date Notified (Adjusted)],"&lt;"&amp;N$26,Table2[Calculated Location],"*"&amp;$D64&amp;"*")</f>
        <v>#DIV/0!</v>
      </c>
      <c r="N64" s="164" t="e">
        <f ca="1">COUNTIFS(Table2[Level of Review Required],"*"&amp;$AC$51&amp;"*",Table2[Date Notified (Adjusted)],"&gt;="&amp;N$26,Table2[Date Notified (Adjusted)],"&lt;"&amp;O$26,Table2[Date Review Accepted by Commissioner],"&lt;&gt;",Table2[Calculated Location],"*"&amp;$D64&amp;"*")/COUNTIFS(Table2[Level of Review Required],"*"&amp;$AC$51&amp;"*",Table2[Date Notified (Adjusted)],"&gt;="&amp;N$26,Table2[Date Notified (Adjusted)],"&lt;"&amp;O$26,Table2[Calculated Location],"*"&amp;$D64&amp;"*")</f>
        <v>#DIV/0!</v>
      </c>
      <c r="O64" s="164" t="e">
        <f ca="1">COUNTIFS(Table2[Level of Review Required],"*"&amp;$AC$51&amp;"*",Table2[Date Notified (Adjusted)],"&gt;="&amp;O$26,Table2[Date Notified (Adjusted)],"&lt;"&amp;P$26,Table2[Date Review Accepted by Commissioner],"&lt;&gt;",Table2[Calculated Location],"*"&amp;$D64&amp;"*")/COUNTIFS(Table2[Level of Review Required],"*"&amp;$AC$51&amp;"*",Table2[Date Notified (Adjusted)],"&gt;="&amp;O$26,Table2[Date Notified (Adjusted)],"&lt;"&amp;P$26,Table2[Calculated Location],"*"&amp;$D64&amp;"*")</f>
        <v>#DIV/0!</v>
      </c>
      <c r="P64" s="164" t="e">
        <f ca="1">COUNTIFS(Table2[Level of Review Required],"*"&amp;$AC$51&amp;"*",Table2[Date Notified (Adjusted)],"&gt;="&amp;P$26,Table2[Date Notified (Adjusted)],"&lt;"&amp;Q$26,Table2[Date Review Accepted by Commissioner],"&lt;&gt;",Table2[Calculated Location],"*"&amp;$D64&amp;"*")/COUNTIFS(Table2[Level of Review Required],"*"&amp;$AC$51&amp;"*",Table2[Date Notified (Adjusted)],"&gt;="&amp;P$26,Table2[Date Notified (Adjusted)],"&lt;"&amp;Q$26,Table2[Calculated Location],"*"&amp;$D64&amp;"*")</f>
        <v>#DIV/0!</v>
      </c>
      <c r="Q64" s="164" t="e">
        <f ca="1">COUNTIFS(Table2[Level of Review Required],"*"&amp;$AC$51&amp;"*",Table2[Date Notified (Adjusted)],"&gt;="&amp;Q$26,Table2[Date Notified (Adjusted)],"&lt;"&amp;R$26,Table2[Date Review Accepted by Commissioner],"&lt;&gt;",Table2[Calculated Location],"*"&amp;$D64&amp;"*")/COUNTIFS(Table2[Level of Review Required],"*"&amp;$AC$51&amp;"*",Table2[Date Notified (Adjusted)],"&gt;="&amp;Q$26,Table2[Date Notified (Adjusted)],"&lt;"&amp;R$26,Table2[Calculated Location],"*"&amp;$D64&amp;"*")</f>
        <v>#DIV/0!</v>
      </c>
      <c r="R64" s="164" t="e">
        <f ca="1">COUNTIFS(Table2[Level of Review Required],"*"&amp;$AC$51&amp;"*",Table2[Date Notified (Adjusted)],"&gt;="&amp;R$26,Table2[Date Notified (Adjusted)],"&lt;"&amp;S$26,Table2[Date Review Accepted by Commissioner],"&lt;&gt;",Table2[Calculated Location],"*"&amp;$D64&amp;"*")/COUNTIFS(Table2[Level of Review Required],"*"&amp;$AC$51&amp;"*",Table2[Date Notified (Adjusted)],"&gt;="&amp;R$26,Table2[Date Notified (Adjusted)],"&lt;"&amp;S$26,Table2[Calculated Location],"*"&amp;$D64&amp;"*")</f>
        <v>#DIV/0!</v>
      </c>
      <c r="S64" s="164" t="e">
        <f ca="1">COUNTIFS(Table2[Level of Review Required],"*"&amp;$AC$51&amp;"*",Table2[Date Notified (Adjusted)],"&gt;="&amp;S$26,Table2[Date Notified (Adjusted)],"&lt;"&amp;T$26,Table2[Date Review Accepted by Commissioner],"&lt;&gt;",Table2[Calculated Location],"*"&amp;$D64&amp;"*")/COUNTIFS(Table2[Level of Review Required],"*"&amp;$AC$51&amp;"*",Table2[Date Notified (Adjusted)],"&gt;="&amp;S$26,Table2[Date Notified (Adjusted)],"&lt;"&amp;T$26,Table2[Calculated Location],"*"&amp;$D64&amp;"*")</f>
        <v>#DIV/0!</v>
      </c>
      <c r="T64" s="164" t="e">
        <f ca="1">COUNTIFS(Table2[Level of Review Required],"*"&amp;$AC$51&amp;"*",Table2[Date Notified (Adjusted)],"&gt;="&amp;T$26,Table2[Date Notified (Adjusted)],"&lt;"&amp;U$26,Table2[Date Review Accepted by Commissioner],"&lt;&gt;",Table2[Calculated Location],"*"&amp;$D64&amp;"*")/COUNTIFS(Table2[Level of Review Required],"*"&amp;$AC$51&amp;"*",Table2[Date Notified (Adjusted)],"&gt;="&amp;T$26,Table2[Date Notified (Adjusted)],"&lt;"&amp;U$26,Table2[Calculated Location],"*"&amp;$D64&amp;"*")</f>
        <v>#DIV/0!</v>
      </c>
      <c r="U64" s="161"/>
      <c r="V64" s="161"/>
      <c r="W64" s="228">
        <f ca="1">COUNTIFS(Table2[Level of Review Required],"*"&amp;$AC$51&amp;"*",Table2[Date Notified (Adjusted)],"&gt;="&amp;E$26,Table2[Date Notified (Adjusted)],"&lt;"&amp;U$26,Table2[Calculated Location],"*"&amp;$D64&amp;"*",Table2[Date Review Accepted by Commissioner],"&lt;&gt;")</f>
        <v>0</v>
      </c>
      <c r="X64" s="229" t="e">
        <f t="shared" ca="1" si="10"/>
        <v>#DIV/0!</v>
      </c>
      <c r="Y64" s="237">
        <f ca="1">COUNTIFS(Table2[Level of Review Required],"*"&amp;$AC$51&amp;"*",Table2[Date Notified (Adjusted)],"&gt;="&amp;E$26,Table2[Date Notified (Adjusted)],"&lt;"&amp;U$26,Table2[Calculated Location],"*"&amp;$D64&amp;"*")</f>
        <v>0</v>
      </c>
    </row>
    <row r="65" spans="2:29" x14ac:dyDescent="0.25">
      <c r="B65" s="222" t="s">
        <v>110</v>
      </c>
      <c r="C65" s="161"/>
      <c r="D65" s="162" t="s">
        <v>129</v>
      </c>
      <c r="E65" s="163" t="e">
        <f ca="1">COUNTIFS(Table2[Level of Review Required],"*"&amp;$AC$51&amp;"*",Table2[Date Notified (Adjusted)],"&gt;="&amp;E$26,Table2[Date Notified (Adjusted)],"&lt;"&amp;F$26,Table2[Date Review Accepted by Commissioner],"&lt;&gt;",Table2[Calculated Location],"*"&amp;$D65&amp;"*")/COUNTIFS(Table2[Level of Review Required],"*"&amp;$AC$51&amp;"*",Table2[Date Notified (Adjusted)],"&gt;="&amp;E$26,Table2[Date Notified (Adjusted)],"&lt;"&amp;F$26,Table2[Calculated Location],"*"&amp;$D65&amp;"*")</f>
        <v>#DIV/0!</v>
      </c>
      <c r="F65" s="164" t="e">
        <f ca="1">COUNTIFS(Table2[Level of Review Required],"*"&amp;$AC$51&amp;"*",Table2[Date Notified (Adjusted)],"&gt;="&amp;F$26,Table2[Date Notified (Adjusted)],"&lt;"&amp;G$26,Table2[Date Review Accepted by Commissioner],"&lt;&gt;",Table2[Calculated Location],"*"&amp;$D65&amp;"*")/COUNTIFS(Table2[Level of Review Required],"*"&amp;$AC$51&amp;"*",Table2[Date Notified (Adjusted)],"&gt;="&amp;F$26,Table2[Date Notified (Adjusted)],"&lt;"&amp;G$26,Table2[Calculated Location],"*"&amp;$D65&amp;"*")</f>
        <v>#DIV/0!</v>
      </c>
      <c r="G65" s="164" t="e">
        <f ca="1">COUNTIFS(Table2[Level of Review Required],"*"&amp;$AC$51&amp;"*",Table2[Date Notified (Adjusted)],"&gt;="&amp;G$26,Table2[Date Notified (Adjusted)],"&lt;"&amp;H$26,Table2[Date Review Accepted by Commissioner],"&lt;&gt;",Table2[Calculated Location],"*"&amp;$D65&amp;"*")/COUNTIFS(Table2[Level of Review Required],"*"&amp;$AC$51&amp;"*",Table2[Date Notified (Adjusted)],"&gt;="&amp;G$26,Table2[Date Notified (Adjusted)],"&lt;"&amp;H$26,Table2[Calculated Location],"*"&amp;$D65&amp;"*")</f>
        <v>#DIV/0!</v>
      </c>
      <c r="H65" s="164" t="e">
        <f ca="1">COUNTIFS(Table2[Level of Review Required],"*"&amp;$AC$51&amp;"*",Table2[Date Notified (Adjusted)],"&gt;="&amp;H$26,Table2[Date Notified (Adjusted)],"&lt;"&amp;I$26,Table2[Date Review Accepted by Commissioner],"&lt;&gt;",Table2[Calculated Location],"*"&amp;$D65&amp;"*")/COUNTIFS(Table2[Level of Review Required],"*"&amp;$AC$51&amp;"*",Table2[Date Notified (Adjusted)],"&gt;="&amp;H$26,Table2[Date Notified (Adjusted)],"&lt;"&amp;I$26,Table2[Calculated Location],"*"&amp;$D65&amp;"*")</f>
        <v>#DIV/0!</v>
      </c>
      <c r="I65" s="164" t="e">
        <f ca="1">COUNTIFS(Table2[Level of Review Required],"*"&amp;$AC$51&amp;"*",Table2[Date Notified (Adjusted)],"&gt;="&amp;I$26,Table2[Date Notified (Adjusted)],"&lt;"&amp;J$26,Table2[Date Review Accepted by Commissioner],"&lt;&gt;",Table2[Calculated Location],"*"&amp;$D65&amp;"*")/COUNTIFS(Table2[Level of Review Required],"*"&amp;$AC$51&amp;"*",Table2[Date Notified (Adjusted)],"&gt;="&amp;I$26,Table2[Date Notified (Adjusted)],"&lt;"&amp;J$26,Table2[Calculated Location],"*"&amp;$D65&amp;"*")</f>
        <v>#DIV/0!</v>
      </c>
      <c r="J65" s="164" t="e">
        <f ca="1">COUNTIFS(Table2[Level of Review Required],"*"&amp;$AC$51&amp;"*",Table2[Date Notified (Adjusted)],"&gt;="&amp;J$26,Table2[Date Notified (Adjusted)],"&lt;"&amp;K$26,Table2[Date Review Accepted by Commissioner],"&lt;&gt;",Table2[Calculated Location],"*"&amp;$D65&amp;"*")/COUNTIFS(Table2[Level of Review Required],"*"&amp;$AC$51&amp;"*",Table2[Date Notified (Adjusted)],"&gt;="&amp;J$26,Table2[Date Notified (Adjusted)],"&lt;"&amp;K$26,Table2[Calculated Location],"*"&amp;$D65&amp;"*")</f>
        <v>#DIV/0!</v>
      </c>
      <c r="K65" s="164" t="e">
        <f ca="1">COUNTIFS(Table2[Level of Review Required],"*"&amp;$AC$51&amp;"*",Table2[Date Notified (Adjusted)],"&gt;="&amp;K$26,Table2[Date Notified (Adjusted)],"&lt;"&amp;L$26,Table2[Date Review Accepted by Commissioner],"&lt;&gt;",Table2[Calculated Location],"*"&amp;$D65&amp;"*")/COUNTIFS(Table2[Level of Review Required],"*"&amp;$AC$51&amp;"*",Table2[Date Notified (Adjusted)],"&gt;="&amp;K$26,Table2[Date Notified (Adjusted)],"&lt;"&amp;L$26,Table2[Calculated Location],"*"&amp;$D65&amp;"*")</f>
        <v>#DIV/0!</v>
      </c>
      <c r="L65" s="164" t="e">
        <f ca="1">COUNTIFS(Table2[Level of Review Required],"*"&amp;$AC$51&amp;"*",Table2[Date Notified (Adjusted)],"&gt;="&amp;L$26,Table2[Date Notified (Adjusted)],"&lt;"&amp;M$26,Table2[Date Review Accepted by Commissioner],"&lt;&gt;",Table2[Calculated Location],"*"&amp;$D65&amp;"*")/COUNTIFS(Table2[Level of Review Required],"*"&amp;$AC$51&amp;"*",Table2[Date Notified (Adjusted)],"&gt;="&amp;L$26,Table2[Date Notified (Adjusted)],"&lt;"&amp;M$26,Table2[Calculated Location],"*"&amp;$D65&amp;"*")</f>
        <v>#DIV/0!</v>
      </c>
      <c r="M65" s="164" t="e">
        <f ca="1">COUNTIFS(Table2[Level of Review Required],"*"&amp;$AC$51&amp;"*",Table2[Date Notified (Adjusted)],"&gt;="&amp;M$26,Table2[Date Notified (Adjusted)],"&lt;"&amp;N$26,Table2[Date Review Accepted by Commissioner],"&lt;&gt;",Table2[Calculated Location],"*"&amp;$D65&amp;"*")/COUNTIFS(Table2[Level of Review Required],"*"&amp;$AC$51&amp;"*",Table2[Date Notified (Adjusted)],"&gt;="&amp;M$26,Table2[Date Notified (Adjusted)],"&lt;"&amp;N$26,Table2[Calculated Location],"*"&amp;$D65&amp;"*")</f>
        <v>#DIV/0!</v>
      </c>
      <c r="N65" s="164" t="e">
        <f ca="1">COUNTIFS(Table2[Level of Review Required],"*"&amp;$AC$51&amp;"*",Table2[Date Notified (Adjusted)],"&gt;="&amp;N$26,Table2[Date Notified (Adjusted)],"&lt;"&amp;O$26,Table2[Date Review Accepted by Commissioner],"&lt;&gt;",Table2[Calculated Location],"*"&amp;$D65&amp;"*")/COUNTIFS(Table2[Level of Review Required],"*"&amp;$AC$51&amp;"*",Table2[Date Notified (Adjusted)],"&gt;="&amp;N$26,Table2[Date Notified (Adjusted)],"&lt;"&amp;O$26,Table2[Calculated Location],"*"&amp;$D65&amp;"*")</f>
        <v>#DIV/0!</v>
      </c>
      <c r="O65" s="164" t="e">
        <f ca="1">COUNTIFS(Table2[Level of Review Required],"*"&amp;$AC$51&amp;"*",Table2[Date Notified (Adjusted)],"&gt;="&amp;O$26,Table2[Date Notified (Adjusted)],"&lt;"&amp;P$26,Table2[Date Review Accepted by Commissioner],"&lt;&gt;",Table2[Calculated Location],"*"&amp;$D65&amp;"*")/COUNTIFS(Table2[Level of Review Required],"*"&amp;$AC$51&amp;"*",Table2[Date Notified (Adjusted)],"&gt;="&amp;O$26,Table2[Date Notified (Adjusted)],"&lt;"&amp;P$26,Table2[Calculated Location],"*"&amp;$D65&amp;"*")</f>
        <v>#DIV/0!</v>
      </c>
      <c r="P65" s="164" t="e">
        <f ca="1">COUNTIFS(Table2[Level of Review Required],"*"&amp;$AC$51&amp;"*",Table2[Date Notified (Adjusted)],"&gt;="&amp;P$26,Table2[Date Notified (Adjusted)],"&lt;"&amp;Q$26,Table2[Date Review Accepted by Commissioner],"&lt;&gt;",Table2[Calculated Location],"*"&amp;$D65&amp;"*")/COUNTIFS(Table2[Level of Review Required],"*"&amp;$AC$51&amp;"*",Table2[Date Notified (Adjusted)],"&gt;="&amp;P$26,Table2[Date Notified (Adjusted)],"&lt;"&amp;Q$26,Table2[Calculated Location],"*"&amp;$D65&amp;"*")</f>
        <v>#DIV/0!</v>
      </c>
      <c r="Q65" s="164" t="e">
        <f ca="1">COUNTIFS(Table2[Level of Review Required],"*"&amp;$AC$51&amp;"*",Table2[Date Notified (Adjusted)],"&gt;="&amp;Q$26,Table2[Date Notified (Adjusted)],"&lt;"&amp;R$26,Table2[Date Review Accepted by Commissioner],"&lt;&gt;",Table2[Calculated Location],"*"&amp;$D65&amp;"*")/COUNTIFS(Table2[Level of Review Required],"*"&amp;$AC$51&amp;"*",Table2[Date Notified (Adjusted)],"&gt;="&amp;Q$26,Table2[Date Notified (Adjusted)],"&lt;"&amp;R$26,Table2[Calculated Location],"*"&amp;$D65&amp;"*")</f>
        <v>#DIV/0!</v>
      </c>
      <c r="R65" s="164" t="e">
        <f ca="1">COUNTIFS(Table2[Level of Review Required],"*"&amp;$AC$51&amp;"*",Table2[Date Notified (Adjusted)],"&gt;="&amp;R$26,Table2[Date Notified (Adjusted)],"&lt;"&amp;S$26,Table2[Date Review Accepted by Commissioner],"&lt;&gt;",Table2[Calculated Location],"*"&amp;$D65&amp;"*")/COUNTIFS(Table2[Level of Review Required],"*"&amp;$AC$51&amp;"*",Table2[Date Notified (Adjusted)],"&gt;="&amp;R$26,Table2[Date Notified (Adjusted)],"&lt;"&amp;S$26,Table2[Calculated Location],"*"&amp;$D65&amp;"*")</f>
        <v>#DIV/0!</v>
      </c>
      <c r="S65" s="164" t="e">
        <f ca="1">COUNTIFS(Table2[Level of Review Required],"*"&amp;$AC$51&amp;"*",Table2[Date Notified (Adjusted)],"&gt;="&amp;S$26,Table2[Date Notified (Adjusted)],"&lt;"&amp;T$26,Table2[Date Review Accepted by Commissioner],"&lt;&gt;",Table2[Calculated Location],"*"&amp;$D65&amp;"*")/COUNTIFS(Table2[Level of Review Required],"*"&amp;$AC$51&amp;"*",Table2[Date Notified (Adjusted)],"&gt;="&amp;S$26,Table2[Date Notified (Adjusted)],"&lt;"&amp;T$26,Table2[Calculated Location],"*"&amp;$D65&amp;"*")</f>
        <v>#DIV/0!</v>
      </c>
      <c r="T65" s="164" t="e">
        <f ca="1">COUNTIFS(Table2[Level of Review Required],"*"&amp;$AC$51&amp;"*",Table2[Date Notified (Adjusted)],"&gt;="&amp;T$26,Table2[Date Notified (Adjusted)],"&lt;"&amp;U$26,Table2[Date Review Accepted by Commissioner],"&lt;&gt;",Table2[Calculated Location],"*"&amp;$D65&amp;"*")/COUNTIFS(Table2[Level of Review Required],"*"&amp;$AC$51&amp;"*",Table2[Date Notified (Adjusted)],"&gt;="&amp;T$26,Table2[Date Notified (Adjusted)],"&lt;"&amp;U$26,Table2[Calculated Location],"*"&amp;$D65&amp;"*")</f>
        <v>#DIV/0!</v>
      </c>
      <c r="U65" s="161"/>
      <c r="V65" s="161"/>
      <c r="W65" s="228">
        <f ca="1">COUNTIFS(Table2[Level of Review Required],"*"&amp;$AC$51&amp;"*",Table2[Date Notified (Adjusted)],"&gt;="&amp;E$26,Table2[Date Notified (Adjusted)],"&lt;"&amp;U$26,Table2[Calculated Location],"*"&amp;$D65&amp;"*",Table2[Date Review Accepted by Commissioner],"&lt;&gt;")</f>
        <v>0</v>
      </c>
      <c r="X65" s="229" t="e">
        <f t="shared" ca="1" si="10"/>
        <v>#DIV/0!</v>
      </c>
      <c r="Y65" s="237">
        <f ca="1">COUNTIFS(Table2[Level of Review Required],"*"&amp;$AC$51&amp;"*",Table2[Date Notified (Adjusted)],"&gt;="&amp;E$26,Table2[Date Notified (Adjusted)],"&lt;"&amp;U$26,Table2[Calculated Location],"*"&amp;$D65&amp;"*")</f>
        <v>0</v>
      </c>
    </row>
    <row r="66" spans="2:29" x14ac:dyDescent="0.25">
      <c r="B66" s="222" t="s">
        <v>111</v>
      </c>
      <c r="C66" s="161"/>
      <c r="D66" s="162" t="s">
        <v>130</v>
      </c>
      <c r="E66" s="163" t="e">
        <f ca="1">COUNTIFS(Table2[Level of Review Required],"*"&amp;$AC$51&amp;"*",Table2[Date Notified (Adjusted)],"&gt;="&amp;E$26,Table2[Date Notified (Adjusted)],"&lt;"&amp;F$26,Table2[Date Review Accepted by Commissioner],"&lt;&gt;",Table2[Calculated Location],"*"&amp;$D66&amp;"*")/COUNTIFS(Table2[Level of Review Required],"*"&amp;$AC$51&amp;"*",Table2[Date Notified (Adjusted)],"&gt;="&amp;E$26,Table2[Date Notified (Adjusted)],"&lt;"&amp;F$26,Table2[Calculated Location],"*"&amp;$D66&amp;"*")</f>
        <v>#DIV/0!</v>
      </c>
      <c r="F66" s="164" t="e">
        <f ca="1">COUNTIFS(Table2[Level of Review Required],"*"&amp;$AC$51&amp;"*",Table2[Date Notified (Adjusted)],"&gt;="&amp;F$26,Table2[Date Notified (Adjusted)],"&lt;"&amp;G$26,Table2[Date Review Accepted by Commissioner],"&lt;&gt;",Table2[Calculated Location],"*"&amp;$D66&amp;"*")/COUNTIFS(Table2[Level of Review Required],"*"&amp;$AC$51&amp;"*",Table2[Date Notified (Adjusted)],"&gt;="&amp;F$26,Table2[Date Notified (Adjusted)],"&lt;"&amp;G$26,Table2[Calculated Location],"*"&amp;$D66&amp;"*")</f>
        <v>#DIV/0!</v>
      </c>
      <c r="G66" s="164" t="e">
        <f ca="1">COUNTIFS(Table2[Level of Review Required],"*"&amp;$AC$51&amp;"*",Table2[Date Notified (Adjusted)],"&gt;="&amp;G$26,Table2[Date Notified (Adjusted)],"&lt;"&amp;H$26,Table2[Date Review Accepted by Commissioner],"&lt;&gt;",Table2[Calculated Location],"*"&amp;$D66&amp;"*")/COUNTIFS(Table2[Level of Review Required],"*"&amp;$AC$51&amp;"*",Table2[Date Notified (Adjusted)],"&gt;="&amp;G$26,Table2[Date Notified (Adjusted)],"&lt;"&amp;H$26,Table2[Calculated Location],"*"&amp;$D66&amp;"*")</f>
        <v>#DIV/0!</v>
      </c>
      <c r="H66" s="164" t="e">
        <f ca="1">COUNTIFS(Table2[Level of Review Required],"*"&amp;$AC$51&amp;"*",Table2[Date Notified (Adjusted)],"&gt;="&amp;H$26,Table2[Date Notified (Adjusted)],"&lt;"&amp;I$26,Table2[Date Review Accepted by Commissioner],"&lt;&gt;",Table2[Calculated Location],"*"&amp;$D66&amp;"*")/COUNTIFS(Table2[Level of Review Required],"*"&amp;$AC$51&amp;"*",Table2[Date Notified (Adjusted)],"&gt;="&amp;H$26,Table2[Date Notified (Adjusted)],"&lt;"&amp;I$26,Table2[Calculated Location],"*"&amp;$D66&amp;"*")</f>
        <v>#DIV/0!</v>
      </c>
      <c r="I66" s="164" t="e">
        <f ca="1">COUNTIFS(Table2[Level of Review Required],"*"&amp;$AC$51&amp;"*",Table2[Date Notified (Adjusted)],"&gt;="&amp;I$26,Table2[Date Notified (Adjusted)],"&lt;"&amp;J$26,Table2[Date Review Accepted by Commissioner],"&lt;&gt;",Table2[Calculated Location],"*"&amp;$D66&amp;"*")/COUNTIFS(Table2[Level of Review Required],"*"&amp;$AC$51&amp;"*",Table2[Date Notified (Adjusted)],"&gt;="&amp;I$26,Table2[Date Notified (Adjusted)],"&lt;"&amp;J$26,Table2[Calculated Location],"*"&amp;$D66&amp;"*")</f>
        <v>#DIV/0!</v>
      </c>
      <c r="J66" s="164" t="e">
        <f ca="1">COUNTIFS(Table2[Level of Review Required],"*"&amp;$AC$51&amp;"*",Table2[Date Notified (Adjusted)],"&gt;="&amp;J$26,Table2[Date Notified (Adjusted)],"&lt;"&amp;K$26,Table2[Date Review Accepted by Commissioner],"&lt;&gt;",Table2[Calculated Location],"*"&amp;$D66&amp;"*")/COUNTIFS(Table2[Level of Review Required],"*"&amp;$AC$51&amp;"*",Table2[Date Notified (Adjusted)],"&gt;="&amp;J$26,Table2[Date Notified (Adjusted)],"&lt;"&amp;K$26,Table2[Calculated Location],"*"&amp;$D66&amp;"*")</f>
        <v>#DIV/0!</v>
      </c>
      <c r="K66" s="164" t="e">
        <f ca="1">COUNTIFS(Table2[Level of Review Required],"*"&amp;$AC$51&amp;"*",Table2[Date Notified (Adjusted)],"&gt;="&amp;K$26,Table2[Date Notified (Adjusted)],"&lt;"&amp;L$26,Table2[Date Review Accepted by Commissioner],"&lt;&gt;",Table2[Calculated Location],"*"&amp;$D66&amp;"*")/COUNTIFS(Table2[Level of Review Required],"*"&amp;$AC$51&amp;"*",Table2[Date Notified (Adjusted)],"&gt;="&amp;K$26,Table2[Date Notified (Adjusted)],"&lt;"&amp;L$26,Table2[Calculated Location],"*"&amp;$D66&amp;"*")</f>
        <v>#DIV/0!</v>
      </c>
      <c r="L66" s="164" t="e">
        <f ca="1">COUNTIFS(Table2[Level of Review Required],"*"&amp;$AC$51&amp;"*",Table2[Date Notified (Adjusted)],"&gt;="&amp;L$26,Table2[Date Notified (Adjusted)],"&lt;"&amp;M$26,Table2[Date Review Accepted by Commissioner],"&lt;&gt;",Table2[Calculated Location],"*"&amp;$D66&amp;"*")/COUNTIFS(Table2[Level of Review Required],"*"&amp;$AC$51&amp;"*",Table2[Date Notified (Adjusted)],"&gt;="&amp;L$26,Table2[Date Notified (Adjusted)],"&lt;"&amp;M$26,Table2[Calculated Location],"*"&amp;$D66&amp;"*")</f>
        <v>#DIV/0!</v>
      </c>
      <c r="M66" s="164" t="e">
        <f ca="1">COUNTIFS(Table2[Level of Review Required],"*"&amp;$AC$51&amp;"*",Table2[Date Notified (Adjusted)],"&gt;="&amp;M$26,Table2[Date Notified (Adjusted)],"&lt;"&amp;N$26,Table2[Date Review Accepted by Commissioner],"&lt;&gt;",Table2[Calculated Location],"*"&amp;$D66&amp;"*")/COUNTIFS(Table2[Level of Review Required],"*"&amp;$AC$51&amp;"*",Table2[Date Notified (Adjusted)],"&gt;="&amp;M$26,Table2[Date Notified (Adjusted)],"&lt;"&amp;N$26,Table2[Calculated Location],"*"&amp;$D66&amp;"*")</f>
        <v>#DIV/0!</v>
      </c>
      <c r="N66" s="164" t="e">
        <f ca="1">COUNTIFS(Table2[Level of Review Required],"*"&amp;$AC$51&amp;"*",Table2[Date Notified (Adjusted)],"&gt;="&amp;N$26,Table2[Date Notified (Adjusted)],"&lt;"&amp;O$26,Table2[Date Review Accepted by Commissioner],"&lt;&gt;",Table2[Calculated Location],"*"&amp;$D66&amp;"*")/COUNTIFS(Table2[Level of Review Required],"*"&amp;$AC$51&amp;"*",Table2[Date Notified (Adjusted)],"&gt;="&amp;N$26,Table2[Date Notified (Adjusted)],"&lt;"&amp;O$26,Table2[Calculated Location],"*"&amp;$D66&amp;"*")</f>
        <v>#DIV/0!</v>
      </c>
      <c r="O66" s="164" t="e">
        <f ca="1">COUNTIFS(Table2[Level of Review Required],"*"&amp;$AC$51&amp;"*",Table2[Date Notified (Adjusted)],"&gt;="&amp;O$26,Table2[Date Notified (Adjusted)],"&lt;"&amp;P$26,Table2[Date Review Accepted by Commissioner],"&lt;&gt;",Table2[Calculated Location],"*"&amp;$D66&amp;"*")/COUNTIFS(Table2[Level of Review Required],"*"&amp;$AC$51&amp;"*",Table2[Date Notified (Adjusted)],"&gt;="&amp;O$26,Table2[Date Notified (Adjusted)],"&lt;"&amp;P$26,Table2[Calculated Location],"*"&amp;$D66&amp;"*")</f>
        <v>#DIV/0!</v>
      </c>
      <c r="P66" s="164" t="e">
        <f ca="1">COUNTIFS(Table2[Level of Review Required],"*"&amp;$AC$51&amp;"*",Table2[Date Notified (Adjusted)],"&gt;="&amp;P$26,Table2[Date Notified (Adjusted)],"&lt;"&amp;Q$26,Table2[Date Review Accepted by Commissioner],"&lt;&gt;",Table2[Calculated Location],"*"&amp;$D66&amp;"*")/COUNTIFS(Table2[Level of Review Required],"*"&amp;$AC$51&amp;"*",Table2[Date Notified (Adjusted)],"&gt;="&amp;P$26,Table2[Date Notified (Adjusted)],"&lt;"&amp;Q$26,Table2[Calculated Location],"*"&amp;$D66&amp;"*")</f>
        <v>#DIV/0!</v>
      </c>
      <c r="Q66" s="164" t="e">
        <f ca="1">COUNTIFS(Table2[Level of Review Required],"*"&amp;$AC$51&amp;"*",Table2[Date Notified (Adjusted)],"&gt;="&amp;Q$26,Table2[Date Notified (Adjusted)],"&lt;"&amp;R$26,Table2[Date Review Accepted by Commissioner],"&lt;&gt;",Table2[Calculated Location],"*"&amp;$D66&amp;"*")/COUNTIFS(Table2[Level of Review Required],"*"&amp;$AC$51&amp;"*",Table2[Date Notified (Adjusted)],"&gt;="&amp;Q$26,Table2[Date Notified (Adjusted)],"&lt;"&amp;R$26,Table2[Calculated Location],"*"&amp;$D66&amp;"*")</f>
        <v>#DIV/0!</v>
      </c>
      <c r="R66" s="164" t="e">
        <f ca="1">COUNTIFS(Table2[Level of Review Required],"*"&amp;$AC$51&amp;"*",Table2[Date Notified (Adjusted)],"&gt;="&amp;R$26,Table2[Date Notified (Adjusted)],"&lt;"&amp;S$26,Table2[Date Review Accepted by Commissioner],"&lt;&gt;",Table2[Calculated Location],"*"&amp;$D66&amp;"*")/COUNTIFS(Table2[Level of Review Required],"*"&amp;$AC$51&amp;"*",Table2[Date Notified (Adjusted)],"&gt;="&amp;R$26,Table2[Date Notified (Adjusted)],"&lt;"&amp;S$26,Table2[Calculated Location],"*"&amp;$D66&amp;"*")</f>
        <v>#DIV/0!</v>
      </c>
      <c r="S66" s="164" t="e">
        <f ca="1">COUNTIFS(Table2[Level of Review Required],"*"&amp;$AC$51&amp;"*",Table2[Date Notified (Adjusted)],"&gt;="&amp;S$26,Table2[Date Notified (Adjusted)],"&lt;"&amp;T$26,Table2[Date Review Accepted by Commissioner],"&lt;&gt;",Table2[Calculated Location],"*"&amp;$D66&amp;"*")/COUNTIFS(Table2[Level of Review Required],"*"&amp;$AC$51&amp;"*",Table2[Date Notified (Adjusted)],"&gt;="&amp;S$26,Table2[Date Notified (Adjusted)],"&lt;"&amp;T$26,Table2[Calculated Location],"*"&amp;$D66&amp;"*")</f>
        <v>#DIV/0!</v>
      </c>
      <c r="T66" s="164" t="e">
        <f ca="1">COUNTIFS(Table2[Level of Review Required],"*"&amp;$AC$51&amp;"*",Table2[Date Notified (Adjusted)],"&gt;="&amp;T$26,Table2[Date Notified (Adjusted)],"&lt;"&amp;U$26,Table2[Date Review Accepted by Commissioner],"&lt;&gt;",Table2[Calculated Location],"*"&amp;$D66&amp;"*")/COUNTIFS(Table2[Level of Review Required],"*"&amp;$AC$51&amp;"*",Table2[Date Notified (Adjusted)],"&gt;="&amp;T$26,Table2[Date Notified (Adjusted)],"&lt;"&amp;U$26,Table2[Calculated Location],"*"&amp;$D66&amp;"*")</f>
        <v>#DIV/0!</v>
      </c>
      <c r="U66" s="161"/>
      <c r="V66" s="161"/>
      <c r="W66" s="228">
        <f ca="1">COUNTIFS(Table2[Level of Review Required],"*"&amp;$AC$51&amp;"*",Table2[Date Notified (Adjusted)],"&gt;="&amp;E$26,Table2[Date Notified (Adjusted)],"&lt;"&amp;U$26,Table2[Calculated Location],"*"&amp;$D66&amp;"*",Table2[Date Review Accepted by Commissioner],"&lt;&gt;")</f>
        <v>0</v>
      </c>
      <c r="X66" s="229" t="e">
        <f t="shared" ca="1" si="10"/>
        <v>#DIV/0!</v>
      </c>
      <c r="Y66" s="237">
        <f ca="1">COUNTIFS(Table2[Level of Review Required],"*"&amp;$AC$51&amp;"*",Table2[Date Notified (Adjusted)],"&gt;="&amp;E$26,Table2[Date Notified (Adjusted)],"&lt;"&amp;U$26,Table2[Calculated Location],"*"&amp;$D66&amp;"*")</f>
        <v>0</v>
      </c>
    </row>
    <row r="67" spans="2:29" x14ac:dyDescent="0.25">
      <c r="B67" s="222" t="s">
        <v>112</v>
      </c>
      <c r="C67" s="161"/>
      <c r="D67" s="162" t="s">
        <v>131</v>
      </c>
      <c r="E67" s="163" t="e">
        <f ca="1">COUNTIFS(Table2[Level of Review Required],"*"&amp;$AC$51&amp;"*",Table2[Date Notified (Adjusted)],"&gt;="&amp;E$26,Table2[Date Notified (Adjusted)],"&lt;"&amp;F$26,Table2[Date Review Accepted by Commissioner],"&lt;&gt;",Table2[Calculated Location],"*"&amp;$D67&amp;"*")/COUNTIFS(Table2[Level of Review Required],"*"&amp;$AC$51&amp;"*",Table2[Date Notified (Adjusted)],"&gt;="&amp;E$26,Table2[Date Notified (Adjusted)],"&lt;"&amp;F$26,Table2[Calculated Location],"*"&amp;$D67&amp;"*")</f>
        <v>#DIV/0!</v>
      </c>
      <c r="F67" s="164" t="e">
        <f ca="1">COUNTIFS(Table2[Level of Review Required],"*"&amp;$AC$51&amp;"*",Table2[Date Notified (Adjusted)],"&gt;="&amp;F$26,Table2[Date Notified (Adjusted)],"&lt;"&amp;G$26,Table2[Date Review Accepted by Commissioner],"&lt;&gt;",Table2[Calculated Location],"*"&amp;$D67&amp;"*")/COUNTIFS(Table2[Level of Review Required],"*"&amp;$AC$51&amp;"*",Table2[Date Notified (Adjusted)],"&gt;="&amp;F$26,Table2[Date Notified (Adjusted)],"&lt;"&amp;G$26,Table2[Calculated Location],"*"&amp;$D67&amp;"*")</f>
        <v>#DIV/0!</v>
      </c>
      <c r="G67" s="164" t="e">
        <f ca="1">COUNTIFS(Table2[Level of Review Required],"*"&amp;$AC$51&amp;"*",Table2[Date Notified (Adjusted)],"&gt;="&amp;G$26,Table2[Date Notified (Adjusted)],"&lt;"&amp;H$26,Table2[Date Review Accepted by Commissioner],"&lt;&gt;",Table2[Calculated Location],"*"&amp;$D67&amp;"*")/COUNTIFS(Table2[Level of Review Required],"*"&amp;$AC$51&amp;"*",Table2[Date Notified (Adjusted)],"&gt;="&amp;G$26,Table2[Date Notified (Adjusted)],"&lt;"&amp;H$26,Table2[Calculated Location],"*"&amp;$D67&amp;"*")</f>
        <v>#DIV/0!</v>
      </c>
      <c r="H67" s="164" t="e">
        <f ca="1">COUNTIFS(Table2[Level of Review Required],"*"&amp;$AC$51&amp;"*",Table2[Date Notified (Adjusted)],"&gt;="&amp;H$26,Table2[Date Notified (Adjusted)],"&lt;"&amp;I$26,Table2[Date Review Accepted by Commissioner],"&lt;&gt;",Table2[Calculated Location],"*"&amp;$D67&amp;"*")/COUNTIFS(Table2[Level of Review Required],"*"&amp;$AC$51&amp;"*",Table2[Date Notified (Adjusted)],"&gt;="&amp;H$26,Table2[Date Notified (Adjusted)],"&lt;"&amp;I$26,Table2[Calculated Location],"*"&amp;$D67&amp;"*")</f>
        <v>#DIV/0!</v>
      </c>
      <c r="I67" s="164" t="e">
        <f ca="1">COUNTIFS(Table2[Level of Review Required],"*"&amp;$AC$51&amp;"*",Table2[Date Notified (Adjusted)],"&gt;="&amp;I$26,Table2[Date Notified (Adjusted)],"&lt;"&amp;J$26,Table2[Date Review Accepted by Commissioner],"&lt;&gt;",Table2[Calculated Location],"*"&amp;$D67&amp;"*")/COUNTIFS(Table2[Level of Review Required],"*"&amp;$AC$51&amp;"*",Table2[Date Notified (Adjusted)],"&gt;="&amp;I$26,Table2[Date Notified (Adjusted)],"&lt;"&amp;J$26,Table2[Calculated Location],"*"&amp;$D67&amp;"*")</f>
        <v>#DIV/0!</v>
      </c>
      <c r="J67" s="164" t="e">
        <f ca="1">COUNTIFS(Table2[Level of Review Required],"*"&amp;$AC$51&amp;"*",Table2[Date Notified (Adjusted)],"&gt;="&amp;J$26,Table2[Date Notified (Adjusted)],"&lt;"&amp;K$26,Table2[Date Review Accepted by Commissioner],"&lt;&gt;",Table2[Calculated Location],"*"&amp;$D67&amp;"*")/COUNTIFS(Table2[Level of Review Required],"*"&amp;$AC$51&amp;"*",Table2[Date Notified (Adjusted)],"&gt;="&amp;J$26,Table2[Date Notified (Adjusted)],"&lt;"&amp;K$26,Table2[Calculated Location],"*"&amp;$D67&amp;"*")</f>
        <v>#DIV/0!</v>
      </c>
      <c r="K67" s="164" t="e">
        <f ca="1">COUNTIFS(Table2[Level of Review Required],"*"&amp;$AC$51&amp;"*",Table2[Date Notified (Adjusted)],"&gt;="&amp;K$26,Table2[Date Notified (Adjusted)],"&lt;"&amp;L$26,Table2[Date Review Accepted by Commissioner],"&lt;&gt;",Table2[Calculated Location],"*"&amp;$D67&amp;"*")/COUNTIFS(Table2[Level of Review Required],"*"&amp;$AC$51&amp;"*",Table2[Date Notified (Adjusted)],"&gt;="&amp;K$26,Table2[Date Notified (Adjusted)],"&lt;"&amp;L$26,Table2[Calculated Location],"*"&amp;$D67&amp;"*")</f>
        <v>#DIV/0!</v>
      </c>
      <c r="L67" s="164" t="e">
        <f ca="1">COUNTIFS(Table2[Level of Review Required],"*"&amp;$AC$51&amp;"*",Table2[Date Notified (Adjusted)],"&gt;="&amp;L$26,Table2[Date Notified (Adjusted)],"&lt;"&amp;M$26,Table2[Date Review Accepted by Commissioner],"&lt;&gt;",Table2[Calculated Location],"*"&amp;$D67&amp;"*")/COUNTIFS(Table2[Level of Review Required],"*"&amp;$AC$51&amp;"*",Table2[Date Notified (Adjusted)],"&gt;="&amp;L$26,Table2[Date Notified (Adjusted)],"&lt;"&amp;M$26,Table2[Calculated Location],"*"&amp;$D67&amp;"*")</f>
        <v>#DIV/0!</v>
      </c>
      <c r="M67" s="164" t="e">
        <f ca="1">COUNTIFS(Table2[Level of Review Required],"*"&amp;$AC$51&amp;"*",Table2[Date Notified (Adjusted)],"&gt;="&amp;M$26,Table2[Date Notified (Adjusted)],"&lt;"&amp;N$26,Table2[Date Review Accepted by Commissioner],"&lt;&gt;",Table2[Calculated Location],"*"&amp;$D67&amp;"*")/COUNTIFS(Table2[Level of Review Required],"*"&amp;$AC$51&amp;"*",Table2[Date Notified (Adjusted)],"&gt;="&amp;M$26,Table2[Date Notified (Adjusted)],"&lt;"&amp;N$26,Table2[Calculated Location],"*"&amp;$D67&amp;"*")</f>
        <v>#DIV/0!</v>
      </c>
      <c r="N67" s="164" t="e">
        <f ca="1">COUNTIFS(Table2[Level of Review Required],"*"&amp;$AC$51&amp;"*",Table2[Date Notified (Adjusted)],"&gt;="&amp;N$26,Table2[Date Notified (Adjusted)],"&lt;"&amp;O$26,Table2[Date Review Accepted by Commissioner],"&lt;&gt;",Table2[Calculated Location],"*"&amp;$D67&amp;"*")/COUNTIFS(Table2[Level of Review Required],"*"&amp;$AC$51&amp;"*",Table2[Date Notified (Adjusted)],"&gt;="&amp;N$26,Table2[Date Notified (Adjusted)],"&lt;"&amp;O$26,Table2[Calculated Location],"*"&amp;$D67&amp;"*")</f>
        <v>#DIV/0!</v>
      </c>
      <c r="O67" s="164" t="e">
        <f ca="1">COUNTIFS(Table2[Level of Review Required],"*"&amp;$AC$51&amp;"*",Table2[Date Notified (Adjusted)],"&gt;="&amp;O$26,Table2[Date Notified (Adjusted)],"&lt;"&amp;P$26,Table2[Date Review Accepted by Commissioner],"&lt;&gt;",Table2[Calculated Location],"*"&amp;$D67&amp;"*")/COUNTIFS(Table2[Level of Review Required],"*"&amp;$AC$51&amp;"*",Table2[Date Notified (Adjusted)],"&gt;="&amp;O$26,Table2[Date Notified (Adjusted)],"&lt;"&amp;P$26,Table2[Calculated Location],"*"&amp;$D67&amp;"*")</f>
        <v>#DIV/0!</v>
      </c>
      <c r="P67" s="164" t="e">
        <f ca="1">COUNTIFS(Table2[Level of Review Required],"*"&amp;$AC$51&amp;"*",Table2[Date Notified (Adjusted)],"&gt;="&amp;P$26,Table2[Date Notified (Adjusted)],"&lt;"&amp;Q$26,Table2[Date Review Accepted by Commissioner],"&lt;&gt;",Table2[Calculated Location],"*"&amp;$D67&amp;"*")/COUNTIFS(Table2[Level of Review Required],"*"&amp;$AC$51&amp;"*",Table2[Date Notified (Adjusted)],"&gt;="&amp;P$26,Table2[Date Notified (Adjusted)],"&lt;"&amp;Q$26,Table2[Calculated Location],"*"&amp;$D67&amp;"*")</f>
        <v>#DIV/0!</v>
      </c>
      <c r="Q67" s="164" t="e">
        <f ca="1">COUNTIFS(Table2[Level of Review Required],"*"&amp;$AC$51&amp;"*",Table2[Date Notified (Adjusted)],"&gt;="&amp;Q$26,Table2[Date Notified (Adjusted)],"&lt;"&amp;R$26,Table2[Date Review Accepted by Commissioner],"&lt;&gt;",Table2[Calculated Location],"*"&amp;$D67&amp;"*")/COUNTIFS(Table2[Level of Review Required],"*"&amp;$AC$51&amp;"*",Table2[Date Notified (Adjusted)],"&gt;="&amp;Q$26,Table2[Date Notified (Adjusted)],"&lt;"&amp;R$26,Table2[Calculated Location],"*"&amp;$D67&amp;"*")</f>
        <v>#DIV/0!</v>
      </c>
      <c r="R67" s="164" t="e">
        <f ca="1">COUNTIFS(Table2[Level of Review Required],"*"&amp;$AC$51&amp;"*",Table2[Date Notified (Adjusted)],"&gt;="&amp;R$26,Table2[Date Notified (Adjusted)],"&lt;"&amp;S$26,Table2[Date Review Accepted by Commissioner],"&lt;&gt;",Table2[Calculated Location],"*"&amp;$D67&amp;"*")/COUNTIFS(Table2[Level of Review Required],"*"&amp;$AC$51&amp;"*",Table2[Date Notified (Adjusted)],"&gt;="&amp;R$26,Table2[Date Notified (Adjusted)],"&lt;"&amp;S$26,Table2[Calculated Location],"*"&amp;$D67&amp;"*")</f>
        <v>#DIV/0!</v>
      </c>
      <c r="S67" s="164" t="e">
        <f ca="1">COUNTIFS(Table2[Level of Review Required],"*"&amp;$AC$51&amp;"*",Table2[Date Notified (Adjusted)],"&gt;="&amp;S$26,Table2[Date Notified (Adjusted)],"&lt;"&amp;T$26,Table2[Date Review Accepted by Commissioner],"&lt;&gt;",Table2[Calculated Location],"*"&amp;$D67&amp;"*")/COUNTIFS(Table2[Level of Review Required],"*"&amp;$AC$51&amp;"*",Table2[Date Notified (Adjusted)],"&gt;="&amp;S$26,Table2[Date Notified (Adjusted)],"&lt;"&amp;T$26,Table2[Calculated Location],"*"&amp;$D67&amp;"*")</f>
        <v>#DIV/0!</v>
      </c>
      <c r="T67" s="164" t="e">
        <f ca="1">COUNTIFS(Table2[Level of Review Required],"*"&amp;$AC$51&amp;"*",Table2[Date Notified (Adjusted)],"&gt;="&amp;T$26,Table2[Date Notified (Adjusted)],"&lt;"&amp;U$26,Table2[Date Review Accepted by Commissioner],"&lt;&gt;",Table2[Calculated Location],"*"&amp;$D67&amp;"*")/COUNTIFS(Table2[Level of Review Required],"*"&amp;$AC$51&amp;"*",Table2[Date Notified (Adjusted)],"&gt;="&amp;T$26,Table2[Date Notified (Adjusted)],"&lt;"&amp;U$26,Table2[Calculated Location],"*"&amp;$D67&amp;"*")</f>
        <v>#DIV/0!</v>
      </c>
      <c r="U67" s="161"/>
      <c r="V67" s="161"/>
      <c r="W67" s="228">
        <f ca="1">COUNTIFS(Table2[Level of Review Required],"*"&amp;$AC$51&amp;"*",Table2[Date Notified (Adjusted)],"&gt;="&amp;E$26,Table2[Date Notified (Adjusted)],"&lt;"&amp;U$26,Table2[Calculated Location],"*"&amp;$D67&amp;"*",Table2[Date Review Accepted by Commissioner],"&lt;&gt;")</f>
        <v>0</v>
      </c>
      <c r="X67" s="229" t="e">
        <f t="shared" ca="1" si="10"/>
        <v>#DIV/0!</v>
      </c>
      <c r="Y67" s="237">
        <f ca="1">COUNTIFS(Table2[Level of Review Required],"*"&amp;$AC$51&amp;"*",Table2[Date Notified (Adjusted)],"&gt;="&amp;E$26,Table2[Date Notified (Adjusted)],"&lt;"&amp;U$26,Table2[Calculated Location],"*"&amp;$D67&amp;"*")</f>
        <v>0</v>
      </c>
    </row>
    <row r="68" spans="2:29" x14ac:dyDescent="0.25">
      <c r="B68" s="222" t="s">
        <v>113</v>
      </c>
      <c r="C68" s="161"/>
      <c r="D68" s="162" t="s">
        <v>132</v>
      </c>
      <c r="E68" s="163" t="e">
        <f ca="1">COUNTIFS(Table2[Level of Review Required],"*"&amp;$AC$51&amp;"*",Table2[Date Notified (Adjusted)],"&gt;="&amp;E$26,Table2[Date Notified (Adjusted)],"&lt;"&amp;F$26,Table2[Date Review Accepted by Commissioner],"&lt;&gt;",Table2[Calculated Location],"*"&amp;$D68&amp;"*")/COUNTIFS(Table2[Level of Review Required],"*"&amp;$AC$51&amp;"*",Table2[Date Notified (Adjusted)],"&gt;="&amp;E$26,Table2[Date Notified (Adjusted)],"&lt;"&amp;F$26,Table2[Calculated Location],"*"&amp;$D68&amp;"*")</f>
        <v>#DIV/0!</v>
      </c>
      <c r="F68" s="164" t="e">
        <f ca="1">COUNTIFS(Table2[Level of Review Required],"*"&amp;$AC$51&amp;"*",Table2[Date Notified (Adjusted)],"&gt;="&amp;F$26,Table2[Date Notified (Adjusted)],"&lt;"&amp;G$26,Table2[Date Review Accepted by Commissioner],"&lt;&gt;",Table2[Calculated Location],"*"&amp;$D68&amp;"*")/COUNTIFS(Table2[Level of Review Required],"*"&amp;$AC$51&amp;"*",Table2[Date Notified (Adjusted)],"&gt;="&amp;F$26,Table2[Date Notified (Adjusted)],"&lt;"&amp;G$26,Table2[Calculated Location],"*"&amp;$D68&amp;"*")</f>
        <v>#DIV/0!</v>
      </c>
      <c r="G68" s="164" t="e">
        <f ca="1">COUNTIFS(Table2[Level of Review Required],"*"&amp;$AC$51&amp;"*",Table2[Date Notified (Adjusted)],"&gt;="&amp;G$26,Table2[Date Notified (Adjusted)],"&lt;"&amp;H$26,Table2[Date Review Accepted by Commissioner],"&lt;&gt;",Table2[Calculated Location],"*"&amp;$D68&amp;"*")/COUNTIFS(Table2[Level of Review Required],"*"&amp;$AC$51&amp;"*",Table2[Date Notified (Adjusted)],"&gt;="&amp;G$26,Table2[Date Notified (Adjusted)],"&lt;"&amp;H$26,Table2[Calculated Location],"*"&amp;$D68&amp;"*")</f>
        <v>#DIV/0!</v>
      </c>
      <c r="H68" s="164" t="e">
        <f ca="1">COUNTIFS(Table2[Level of Review Required],"*"&amp;$AC$51&amp;"*",Table2[Date Notified (Adjusted)],"&gt;="&amp;H$26,Table2[Date Notified (Adjusted)],"&lt;"&amp;I$26,Table2[Date Review Accepted by Commissioner],"&lt;&gt;",Table2[Calculated Location],"*"&amp;$D68&amp;"*")/COUNTIFS(Table2[Level of Review Required],"*"&amp;$AC$51&amp;"*",Table2[Date Notified (Adjusted)],"&gt;="&amp;H$26,Table2[Date Notified (Adjusted)],"&lt;"&amp;I$26,Table2[Calculated Location],"*"&amp;$D68&amp;"*")</f>
        <v>#DIV/0!</v>
      </c>
      <c r="I68" s="164" t="e">
        <f ca="1">COUNTIFS(Table2[Level of Review Required],"*"&amp;$AC$51&amp;"*",Table2[Date Notified (Adjusted)],"&gt;="&amp;I$26,Table2[Date Notified (Adjusted)],"&lt;"&amp;J$26,Table2[Date Review Accepted by Commissioner],"&lt;&gt;",Table2[Calculated Location],"*"&amp;$D68&amp;"*")/COUNTIFS(Table2[Level of Review Required],"*"&amp;$AC$51&amp;"*",Table2[Date Notified (Adjusted)],"&gt;="&amp;I$26,Table2[Date Notified (Adjusted)],"&lt;"&amp;J$26,Table2[Calculated Location],"*"&amp;$D68&amp;"*")</f>
        <v>#DIV/0!</v>
      </c>
      <c r="J68" s="164" t="e">
        <f ca="1">COUNTIFS(Table2[Level of Review Required],"*"&amp;$AC$51&amp;"*",Table2[Date Notified (Adjusted)],"&gt;="&amp;J$26,Table2[Date Notified (Adjusted)],"&lt;"&amp;K$26,Table2[Date Review Accepted by Commissioner],"&lt;&gt;",Table2[Calculated Location],"*"&amp;$D68&amp;"*")/COUNTIFS(Table2[Level of Review Required],"*"&amp;$AC$51&amp;"*",Table2[Date Notified (Adjusted)],"&gt;="&amp;J$26,Table2[Date Notified (Adjusted)],"&lt;"&amp;K$26,Table2[Calculated Location],"*"&amp;$D68&amp;"*")</f>
        <v>#DIV/0!</v>
      </c>
      <c r="K68" s="164" t="e">
        <f ca="1">COUNTIFS(Table2[Level of Review Required],"*"&amp;$AC$51&amp;"*",Table2[Date Notified (Adjusted)],"&gt;="&amp;K$26,Table2[Date Notified (Adjusted)],"&lt;"&amp;L$26,Table2[Date Review Accepted by Commissioner],"&lt;&gt;",Table2[Calculated Location],"*"&amp;$D68&amp;"*")/COUNTIFS(Table2[Level of Review Required],"*"&amp;$AC$51&amp;"*",Table2[Date Notified (Adjusted)],"&gt;="&amp;K$26,Table2[Date Notified (Adjusted)],"&lt;"&amp;L$26,Table2[Calculated Location],"*"&amp;$D68&amp;"*")</f>
        <v>#DIV/0!</v>
      </c>
      <c r="L68" s="164" t="e">
        <f ca="1">COUNTIFS(Table2[Level of Review Required],"*"&amp;$AC$51&amp;"*",Table2[Date Notified (Adjusted)],"&gt;="&amp;L$26,Table2[Date Notified (Adjusted)],"&lt;"&amp;M$26,Table2[Date Review Accepted by Commissioner],"&lt;&gt;",Table2[Calculated Location],"*"&amp;$D68&amp;"*")/COUNTIFS(Table2[Level of Review Required],"*"&amp;$AC$51&amp;"*",Table2[Date Notified (Adjusted)],"&gt;="&amp;L$26,Table2[Date Notified (Adjusted)],"&lt;"&amp;M$26,Table2[Calculated Location],"*"&amp;$D68&amp;"*")</f>
        <v>#DIV/0!</v>
      </c>
      <c r="M68" s="164" t="e">
        <f ca="1">COUNTIFS(Table2[Level of Review Required],"*"&amp;$AC$51&amp;"*",Table2[Date Notified (Adjusted)],"&gt;="&amp;M$26,Table2[Date Notified (Adjusted)],"&lt;"&amp;N$26,Table2[Date Review Accepted by Commissioner],"&lt;&gt;",Table2[Calculated Location],"*"&amp;$D68&amp;"*")/COUNTIFS(Table2[Level of Review Required],"*"&amp;$AC$51&amp;"*",Table2[Date Notified (Adjusted)],"&gt;="&amp;M$26,Table2[Date Notified (Adjusted)],"&lt;"&amp;N$26,Table2[Calculated Location],"*"&amp;$D68&amp;"*")</f>
        <v>#DIV/0!</v>
      </c>
      <c r="N68" s="164" t="e">
        <f ca="1">COUNTIFS(Table2[Level of Review Required],"*"&amp;$AC$51&amp;"*",Table2[Date Notified (Adjusted)],"&gt;="&amp;N$26,Table2[Date Notified (Adjusted)],"&lt;"&amp;O$26,Table2[Date Review Accepted by Commissioner],"&lt;&gt;",Table2[Calculated Location],"*"&amp;$D68&amp;"*")/COUNTIFS(Table2[Level of Review Required],"*"&amp;$AC$51&amp;"*",Table2[Date Notified (Adjusted)],"&gt;="&amp;N$26,Table2[Date Notified (Adjusted)],"&lt;"&amp;O$26,Table2[Calculated Location],"*"&amp;$D68&amp;"*")</f>
        <v>#DIV/0!</v>
      </c>
      <c r="O68" s="164" t="e">
        <f ca="1">COUNTIFS(Table2[Level of Review Required],"*"&amp;$AC$51&amp;"*",Table2[Date Notified (Adjusted)],"&gt;="&amp;O$26,Table2[Date Notified (Adjusted)],"&lt;"&amp;P$26,Table2[Date Review Accepted by Commissioner],"&lt;&gt;",Table2[Calculated Location],"*"&amp;$D68&amp;"*")/COUNTIFS(Table2[Level of Review Required],"*"&amp;$AC$51&amp;"*",Table2[Date Notified (Adjusted)],"&gt;="&amp;O$26,Table2[Date Notified (Adjusted)],"&lt;"&amp;P$26,Table2[Calculated Location],"*"&amp;$D68&amp;"*")</f>
        <v>#DIV/0!</v>
      </c>
      <c r="P68" s="164" t="e">
        <f ca="1">COUNTIFS(Table2[Level of Review Required],"*"&amp;$AC$51&amp;"*",Table2[Date Notified (Adjusted)],"&gt;="&amp;P$26,Table2[Date Notified (Adjusted)],"&lt;"&amp;Q$26,Table2[Date Review Accepted by Commissioner],"&lt;&gt;",Table2[Calculated Location],"*"&amp;$D68&amp;"*")/COUNTIFS(Table2[Level of Review Required],"*"&amp;$AC$51&amp;"*",Table2[Date Notified (Adjusted)],"&gt;="&amp;P$26,Table2[Date Notified (Adjusted)],"&lt;"&amp;Q$26,Table2[Calculated Location],"*"&amp;$D68&amp;"*")</f>
        <v>#DIV/0!</v>
      </c>
      <c r="Q68" s="164" t="e">
        <f ca="1">COUNTIFS(Table2[Level of Review Required],"*"&amp;$AC$51&amp;"*",Table2[Date Notified (Adjusted)],"&gt;="&amp;Q$26,Table2[Date Notified (Adjusted)],"&lt;"&amp;R$26,Table2[Date Review Accepted by Commissioner],"&lt;&gt;",Table2[Calculated Location],"*"&amp;$D68&amp;"*")/COUNTIFS(Table2[Level of Review Required],"*"&amp;$AC$51&amp;"*",Table2[Date Notified (Adjusted)],"&gt;="&amp;Q$26,Table2[Date Notified (Adjusted)],"&lt;"&amp;R$26,Table2[Calculated Location],"*"&amp;$D68&amp;"*")</f>
        <v>#DIV/0!</v>
      </c>
      <c r="R68" s="164" t="e">
        <f ca="1">COUNTIFS(Table2[Level of Review Required],"*"&amp;$AC$51&amp;"*",Table2[Date Notified (Adjusted)],"&gt;="&amp;R$26,Table2[Date Notified (Adjusted)],"&lt;"&amp;S$26,Table2[Date Review Accepted by Commissioner],"&lt;&gt;",Table2[Calculated Location],"*"&amp;$D68&amp;"*")/COUNTIFS(Table2[Level of Review Required],"*"&amp;$AC$51&amp;"*",Table2[Date Notified (Adjusted)],"&gt;="&amp;R$26,Table2[Date Notified (Adjusted)],"&lt;"&amp;S$26,Table2[Calculated Location],"*"&amp;$D68&amp;"*")</f>
        <v>#DIV/0!</v>
      </c>
      <c r="S68" s="164" t="e">
        <f ca="1">COUNTIFS(Table2[Level of Review Required],"*"&amp;$AC$51&amp;"*",Table2[Date Notified (Adjusted)],"&gt;="&amp;S$26,Table2[Date Notified (Adjusted)],"&lt;"&amp;T$26,Table2[Date Review Accepted by Commissioner],"&lt;&gt;",Table2[Calculated Location],"*"&amp;$D68&amp;"*")/COUNTIFS(Table2[Level of Review Required],"*"&amp;$AC$51&amp;"*",Table2[Date Notified (Adjusted)],"&gt;="&amp;S$26,Table2[Date Notified (Adjusted)],"&lt;"&amp;T$26,Table2[Calculated Location],"*"&amp;$D68&amp;"*")</f>
        <v>#DIV/0!</v>
      </c>
      <c r="T68" s="164" t="e">
        <f ca="1">COUNTIFS(Table2[Level of Review Required],"*"&amp;$AC$51&amp;"*",Table2[Date Notified (Adjusted)],"&gt;="&amp;T$26,Table2[Date Notified (Adjusted)],"&lt;"&amp;U$26,Table2[Date Review Accepted by Commissioner],"&lt;&gt;",Table2[Calculated Location],"*"&amp;$D68&amp;"*")/COUNTIFS(Table2[Level of Review Required],"*"&amp;$AC$51&amp;"*",Table2[Date Notified (Adjusted)],"&gt;="&amp;T$26,Table2[Date Notified (Adjusted)],"&lt;"&amp;U$26,Table2[Calculated Location],"*"&amp;$D68&amp;"*")</f>
        <v>#DIV/0!</v>
      </c>
      <c r="U68" s="161"/>
      <c r="V68" s="161"/>
      <c r="W68" s="228">
        <f ca="1">COUNTIFS(Table2[Level of Review Required],"*"&amp;$AC$51&amp;"*",Table2[Date Notified (Adjusted)],"&gt;="&amp;E$26,Table2[Date Notified (Adjusted)],"&lt;"&amp;U$26,Table2[Calculated Location],"*"&amp;$D68&amp;"*",Table2[Date Review Accepted by Commissioner],"&lt;&gt;")</f>
        <v>0</v>
      </c>
      <c r="X68" s="229" t="e">
        <f t="shared" ca="1" si="10"/>
        <v>#DIV/0!</v>
      </c>
      <c r="Y68" s="237">
        <f ca="1">COUNTIFS(Table2[Level of Review Required],"*"&amp;$AC$51&amp;"*",Table2[Date Notified (Adjusted)],"&gt;="&amp;E$26,Table2[Date Notified (Adjusted)],"&lt;"&amp;U$26,Table2[Calculated Location],"*"&amp;$D68&amp;"*")</f>
        <v>0</v>
      </c>
    </row>
    <row r="69" spans="2:29" x14ac:dyDescent="0.25">
      <c r="B69" s="224" t="s">
        <v>80</v>
      </c>
      <c r="C69" s="166"/>
      <c r="D69" s="171" t="s">
        <v>45</v>
      </c>
      <c r="E69" s="168" t="e">
        <f ca="1">COUNTIFS(Table2[Level of Review Required],"*"&amp;$AC$51&amp;"*",Table2[Date Notified (Adjusted)],"&gt;="&amp;E$26,Table2[Date Notified (Adjusted)],"&lt;"&amp;F$26,Table2[Date Review Accepted by Commissioner],"&lt;&gt;",Table2[Calculated Location],"*"&amp;$D69&amp;"*")/COUNTIFS(Table2[Level of Review Required],"*"&amp;$AC$51&amp;"*",Table2[Date Notified (Adjusted)],"&gt;="&amp;E$26,Table2[Date Notified (Adjusted)],"&lt;"&amp;F$26,Table2[Calculated Location],"*"&amp;$D69&amp;"*")</f>
        <v>#DIV/0!</v>
      </c>
      <c r="F69" s="169" t="e">
        <f ca="1">COUNTIFS(Table2[Level of Review Required],"*"&amp;$AC$51&amp;"*",Table2[Date Notified (Adjusted)],"&gt;="&amp;F$26,Table2[Date Notified (Adjusted)],"&lt;"&amp;G$26,Table2[Date Review Accepted by Commissioner],"&lt;&gt;",Table2[Calculated Location],"*"&amp;$D69&amp;"*")/COUNTIFS(Table2[Level of Review Required],"*"&amp;$AC$51&amp;"*",Table2[Date Notified (Adjusted)],"&gt;="&amp;F$26,Table2[Date Notified (Adjusted)],"&lt;"&amp;G$26,Table2[Calculated Location],"*"&amp;$D69&amp;"*")</f>
        <v>#DIV/0!</v>
      </c>
      <c r="G69" s="169" t="e">
        <f ca="1">COUNTIFS(Table2[Level of Review Required],"*"&amp;$AC$51&amp;"*",Table2[Date Notified (Adjusted)],"&gt;="&amp;G$26,Table2[Date Notified (Adjusted)],"&lt;"&amp;H$26,Table2[Date Review Accepted by Commissioner],"&lt;&gt;",Table2[Calculated Location],"*"&amp;$D69&amp;"*")/COUNTIFS(Table2[Level of Review Required],"*"&amp;$AC$51&amp;"*",Table2[Date Notified (Adjusted)],"&gt;="&amp;G$26,Table2[Date Notified (Adjusted)],"&lt;"&amp;H$26,Table2[Calculated Location],"*"&amp;$D69&amp;"*")</f>
        <v>#DIV/0!</v>
      </c>
      <c r="H69" s="169" t="e">
        <f ca="1">COUNTIFS(Table2[Level of Review Required],"*"&amp;$AC$51&amp;"*",Table2[Date Notified (Adjusted)],"&gt;="&amp;H$26,Table2[Date Notified (Adjusted)],"&lt;"&amp;I$26,Table2[Date Review Accepted by Commissioner],"&lt;&gt;",Table2[Calculated Location],"*"&amp;$D69&amp;"*")/COUNTIFS(Table2[Level of Review Required],"*"&amp;$AC$51&amp;"*",Table2[Date Notified (Adjusted)],"&gt;="&amp;H$26,Table2[Date Notified (Adjusted)],"&lt;"&amp;I$26,Table2[Calculated Location],"*"&amp;$D69&amp;"*")</f>
        <v>#DIV/0!</v>
      </c>
      <c r="I69" s="169" t="e">
        <f ca="1">COUNTIFS(Table2[Level of Review Required],"*"&amp;$AC$51&amp;"*",Table2[Date Notified (Adjusted)],"&gt;="&amp;I$26,Table2[Date Notified (Adjusted)],"&lt;"&amp;J$26,Table2[Date Review Accepted by Commissioner],"&lt;&gt;",Table2[Calculated Location],"*"&amp;$D69&amp;"*")/COUNTIFS(Table2[Level of Review Required],"*"&amp;$AC$51&amp;"*",Table2[Date Notified (Adjusted)],"&gt;="&amp;I$26,Table2[Date Notified (Adjusted)],"&lt;"&amp;J$26,Table2[Calculated Location],"*"&amp;$D69&amp;"*")</f>
        <v>#DIV/0!</v>
      </c>
      <c r="J69" s="169" t="e">
        <f ca="1">COUNTIFS(Table2[Level of Review Required],"*"&amp;$AC$51&amp;"*",Table2[Date Notified (Adjusted)],"&gt;="&amp;J$26,Table2[Date Notified (Adjusted)],"&lt;"&amp;K$26,Table2[Date Review Accepted by Commissioner],"&lt;&gt;",Table2[Calculated Location],"*"&amp;$D69&amp;"*")/COUNTIFS(Table2[Level of Review Required],"*"&amp;$AC$51&amp;"*",Table2[Date Notified (Adjusted)],"&gt;="&amp;J$26,Table2[Date Notified (Adjusted)],"&lt;"&amp;K$26,Table2[Calculated Location],"*"&amp;$D69&amp;"*")</f>
        <v>#DIV/0!</v>
      </c>
      <c r="K69" s="169" t="e">
        <f ca="1">COUNTIFS(Table2[Level of Review Required],"*"&amp;$AC$51&amp;"*",Table2[Date Notified (Adjusted)],"&gt;="&amp;K$26,Table2[Date Notified (Adjusted)],"&lt;"&amp;L$26,Table2[Date Review Accepted by Commissioner],"&lt;&gt;",Table2[Calculated Location],"*"&amp;$D69&amp;"*")/COUNTIFS(Table2[Level of Review Required],"*"&amp;$AC$51&amp;"*",Table2[Date Notified (Adjusted)],"&gt;="&amp;K$26,Table2[Date Notified (Adjusted)],"&lt;"&amp;L$26,Table2[Calculated Location],"*"&amp;$D69&amp;"*")</f>
        <v>#DIV/0!</v>
      </c>
      <c r="L69" s="169" t="e">
        <f ca="1">COUNTIFS(Table2[Level of Review Required],"*"&amp;$AC$51&amp;"*",Table2[Date Notified (Adjusted)],"&gt;="&amp;L$26,Table2[Date Notified (Adjusted)],"&lt;"&amp;M$26,Table2[Date Review Accepted by Commissioner],"&lt;&gt;",Table2[Calculated Location],"*"&amp;$D69&amp;"*")/COUNTIFS(Table2[Level of Review Required],"*"&amp;$AC$51&amp;"*",Table2[Date Notified (Adjusted)],"&gt;="&amp;L$26,Table2[Date Notified (Adjusted)],"&lt;"&amp;M$26,Table2[Calculated Location],"*"&amp;$D69&amp;"*")</f>
        <v>#DIV/0!</v>
      </c>
      <c r="M69" s="169" t="e">
        <f ca="1">COUNTIFS(Table2[Level of Review Required],"*"&amp;$AC$51&amp;"*",Table2[Date Notified (Adjusted)],"&gt;="&amp;M$26,Table2[Date Notified (Adjusted)],"&lt;"&amp;N$26,Table2[Date Review Accepted by Commissioner],"&lt;&gt;",Table2[Calculated Location],"*"&amp;$D69&amp;"*")/COUNTIFS(Table2[Level of Review Required],"*"&amp;$AC$51&amp;"*",Table2[Date Notified (Adjusted)],"&gt;="&amp;M$26,Table2[Date Notified (Adjusted)],"&lt;"&amp;N$26,Table2[Calculated Location],"*"&amp;$D69&amp;"*")</f>
        <v>#DIV/0!</v>
      </c>
      <c r="N69" s="169" t="e">
        <f ca="1">COUNTIFS(Table2[Level of Review Required],"*"&amp;$AC$51&amp;"*",Table2[Date Notified (Adjusted)],"&gt;="&amp;N$26,Table2[Date Notified (Adjusted)],"&lt;"&amp;O$26,Table2[Date Review Accepted by Commissioner],"&lt;&gt;",Table2[Calculated Location],"*"&amp;$D69&amp;"*")/COUNTIFS(Table2[Level of Review Required],"*"&amp;$AC$51&amp;"*",Table2[Date Notified (Adjusted)],"&gt;="&amp;N$26,Table2[Date Notified (Adjusted)],"&lt;"&amp;O$26,Table2[Calculated Location],"*"&amp;$D69&amp;"*")</f>
        <v>#DIV/0!</v>
      </c>
      <c r="O69" s="169" t="e">
        <f ca="1">COUNTIFS(Table2[Level of Review Required],"*"&amp;$AC$51&amp;"*",Table2[Date Notified (Adjusted)],"&gt;="&amp;O$26,Table2[Date Notified (Adjusted)],"&lt;"&amp;P$26,Table2[Date Review Accepted by Commissioner],"&lt;&gt;",Table2[Calculated Location],"*"&amp;$D69&amp;"*")/COUNTIFS(Table2[Level of Review Required],"*"&amp;$AC$51&amp;"*",Table2[Date Notified (Adjusted)],"&gt;="&amp;O$26,Table2[Date Notified (Adjusted)],"&lt;"&amp;P$26,Table2[Calculated Location],"*"&amp;$D69&amp;"*")</f>
        <v>#DIV/0!</v>
      </c>
      <c r="P69" s="169" t="e">
        <f ca="1">COUNTIFS(Table2[Level of Review Required],"*"&amp;$AC$51&amp;"*",Table2[Date Notified (Adjusted)],"&gt;="&amp;P$26,Table2[Date Notified (Adjusted)],"&lt;"&amp;Q$26,Table2[Date Review Accepted by Commissioner],"&lt;&gt;",Table2[Calculated Location],"*"&amp;$D69&amp;"*")/COUNTIFS(Table2[Level of Review Required],"*"&amp;$AC$51&amp;"*",Table2[Date Notified (Adjusted)],"&gt;="&amp;P$26,Table2[Date Notified (Adjusted)],"&lt;"&amp;Q$26,Table2[Calculated Location],"*"&amp;$D69&amp;"*")</f>
        <v>#DIV/0!</v>
      </c>
      <c r="Q69" s="169" t="e">
        <f ca="1">COUNTIFS(Table2[Level of Review Required],"*"&amp;$AC$51&amp;"*",Table2[Date Notified (Adjusted)],"&gt;="&amp;Q$26,Table2[Date Notified (Adjusted)],"&lt;"&amp;R$26,Table2[Date Review Accepted by Commissioner],"&lt;&gt;",Table2[Calculated Location],"*"&amp;$D69&amp;"*")/COUNTIFS(Table2[Level of Review Required],"*"&amp;$AC$51&amp;"*",Table2[Date Notified (Adjusted)],"&gt;="&amp;Q$26,Table2[Date Notified (Adjusted)],"&lt;"&amp;R$26,Table2[Calculated Location],"*"&amp;$D69&amp;"*")</f>
        <v>#DIV/0!</v>
      </c>
      <c r="R69" s="169" t="e">
        <f ca="1">COUNTIFS(Table2[Level of Review Required],"*"&amp;$AC$51&amp;"*",Table2[Date Notified (Adjusted)],"&gt;="&amp;R$26,Table2[Date Notified (Adjusted)],"&lt;"&amp;S$26,Table2[Date Review Accepted by Commissioner],"&lt;&gt;",Table2[Calculated Location],"*"&amp;$D69&amp;"*")/COUNTIFS(Table2[Level of Review Required],"*"&amp;$AC$51&amp;"*",Table2[Date Notified (Adjusted)],"&gt;="&amp;R$26,Table2[Date Notified (Adjusted)],"&lt;"&amp;S$26,Table2[Calculated Location],"*"&amp;$D69&amp;"*")</f>
        <v>#DIV/0!</v>
      </c>
      <c r="S69" s="169" t="e">
        <f ca="1">COUNTIFS(Table2[Level of Review Required],"*"&amp;$AC$51&amp;"*",Table2[Date Notified (Adjusted)],"&gt;="&amp;S$26,Table2[Date Notified (Adjusted)],"&lt;"&amp;T$26,Table2[Date Review Accepted by Commissioner],"&lt;&gt;",Table2[Calculated Location],"*"&amp;$D69&amp;"*")/COUNTIFS(Table2[Level of Review Required],"*"&amp;$AC$51&amp;"*",Table2[Date Notified (Adjusted)],"&gt;="&amp;S$26,Table2[Date Notified (Adjusted)],"&lt;"&amp;T$26,Table2[Calculated Location],"*"&amp;$D69&amp;"*")</f>
        <v>#DIV/0!</v>
      </c>
      <c r="T69" s="169" t="e">
        <f ca="1">COUNTIFS(Table2[Level of Review Required],"*"&amp;$AC$51&amp;"*",Table2[Date Notified (Adjusted)],"&gt;="&amp;T$26,Table2[Date Notified (Adjusted)],"&lt;"&amp;U$26,Table2[Date Review Accepted by Commissioner],"&lt;&gt;",Table2[Calculated Location],"*"&amp;$D69&amp;"*")/COUNTIFS(Table2[Level of Review Required],"*"&amp;$AC$51&amp;"*",Table2[Date Notified (Adjusted)],"&gt;="&amp;T$26,Table2[Date Notified (Adjusted)],"&lt;"&amp;U$26,Table2[Calculated Location],"*"&amp;$D69&amp;"*")</f>
        <v>#DIV/0!</v>
      </c>
      <c r="U69" s="166"/>
      <c r="V69" s="166"/>
      <c r="W69" s="230">
        <f ca="1">COUNTIFS(Table2[Level of Review Required],"*"&amp;$AC$51&amp;"*",Table2[Date Notified (Adjusted)],"&gt;="&amp;E$26,Table2[Date Notified (Adjusted)],"&lt;"&amp;U$26,Table2[Calculated Location],"*"&amp;$D69&amp;"*",Table2[Date Review Accepted by Commissioner],"&lt;&gt;")</f>
        <v>0</v>
      </c>
      <c r="X69" s="231" t="e">
        <f t="shared" ca="1" si="10"/>
        <v>#DIV/0!</v>
      </c>
      <c r="Y69" s="238">
        <f ca="1">COUNTIFS(Table2[Level of Review Required],"*"&amp;$AC$51&amp;"*",Table2[Date Notified (Adjusted)],"&gt;="&amp;E$26,Table2[Date Notified (Adjusted)],"&lt;"&amp;U$26,Table2[Calculated Location],"*"&amp;$D69&amp;"*")</f>
        <v>0</v>
      </c>
    </row>
    <row r="70" spans="2:29" x14ac:dyDescent="0.25">
      <c r="B70" s="213" t="s">
        <v>153</v>
      </c>
      <c r="C70" s="13"/>
      <c r="D70" s="13"/>
      <c r="E70" s="174"/>
      <c r="F70" s="174"/>
      <c r="G70" s="174"/>
      <c r="H70" s="174"/>
      <c r="I70" s="174"/>
      <c r="J70" s="174"/>
      <c r="K70" s="174"/>
      <c r="L70" s="174"/>
      <c r="M70" s="174"/>
      <c r="N70" s="174"/>
      <c r="O70" s="174"/>
      <c r="P70" s="174"/>
      <c r="Q70" s="174"/>
      <c r="R70" s="174"/>
      <c r="S70" s="174"/>
      <c r="T70" s="174"/>
      <c r="U70" s="174"/>
      <c r="V70" s="174"/>
      <c r="W70" s="174">
        <f ca="1">SUM(W60:W69)</f>
        <v>0</v>
      </c>
      <c r="X70" s="173" t="e">
        <f ca="1">W70/Y70</f>
        <v>#DIV/0!</v>
      </c>
      <c r="Y70" s="212">
        <f ca="1">SUM(Y60:Y69)</f>
        <v>0</v>
      </c>
    </row>
    <row r="71" spans="2:29" x14ac:dyDescent="0.25">
      <c r="B71" s="214"/>
      <c r="C71" s="215"/>
      <c r="D71" s="215"/>
      <c r="E71" s="216"/>
      <c r="F71" s="215"/>
      <c r="G71" s="215"/>
      <c r="H71" s="215"/>
      <c r="I71" s="215"/>
      <c r="J71" s="215"/>
      <c r="K71" s="215"/>
      <c r="L71" s="215"/>
      <c r="M71" s="215"/>
      <c r="N71" s="215"/>
      <c r="O71" s="215"/>
      <c r="P71" s="215"/>
      <c r="Q71" s="215"/>
      <c r="R71" s="215"/>
      <c r="S71" s="215"/>
      <c r="T71" s="215"/>
      <c r="U71" s="215"/>
      <c r="V71" s="215"/>
      <c r="W71" s="217">
        <f ca="1">SUM(W51:W58)+SUM(W60:W69)</f>
        <v>0</v>
      </c>
      <c r="X71" s="218" t="e">
        <f ca="1">W71/Y71</f>
        <v>#DIV/0!</v>
      </c>
      <c r="Y71" s="219">
        <f ca="1">SUM(Y51:Y58)+SUM(Y60:Y69)</f>
        <v>0</v>
      </c>
    </row>
    <row r="72" spans="2:29" x14ac:dyDescent="0.25">
      <c r="D72" s="3"/>
      <c r="G72" s="95"/>
    </row>
    <row r="73" spans="2:29" ht="45" customHeight="1" thickBot="1" x14ac:dyDescent="0.35">
      <c r="E73" s="396" t="s">
        <v>500</v>
      </c>
      <c r="F73" s="396"/>
      <c r="G73" s="396"/>
      <c r="H73" s="396"/>
      <c r="I73" s="396"/>
      <c r="J73" s="396"/>
      <c r="K73" s="396"/>
      <c r="L73" s="396"/>
      <c r="M73" s="396"/>
      <c r="N73" s="396"/>
      <c r="O73" s="396"/>
      <c r="P73" s="396"/>
      <c r="Q73" s="396"/>
      <c r="R73" s="396"/>
      <c r="S73" s="396"/>
      <c r="T73" s="396"/>
      <c r="U73" s="396"/>
      <c r="V73" s="396"/>
      <c r="W73" s="396"/>
      <c r="X73" s="396"/>
    </row>
    <row r="74" spans="2:29" ht="43.5" customHeight="1" thickBot="1" x14ac:dyDescent="0.3">
      <c r="B74" s="239"/>
      <c r="C74" s="240"/>
      <c r="D74" s="241"/>
      <c r="E74" s="242">
        <f ca="1">start125</f>
        <v>44470</v>
      </c>
      <c r="F74" s="242">
        <f ca="1">DATE(YEAR(E74),MONTH(E74)+1,1)</f>
        <v>44501</v>
      </c>
      <c r="G74" s="242">
        <f t="shared" ref="G74:U74" ca="1" si="11">DATE(YEAR(F74),MONTH(F74)+1,1)</f>
        <v>44531</v>
      </c>
      <c r="H74" s="242">
        <f t="shared" ca="1" si="11"/>
        <v>44562</v>
      </c>
      <c r="I74" s="242">
        <f t="shared" ca="1" si="11"/>
        <v>44593</v>
      </c>
      <c r="J74" s="242">
        <f t="shared" ca="1" si="11"/>
        <v>44621</v>
      </c>
      <c r="K74" s="242">
        <f t="shared" ca="1" si="11"/>
        <v>44652</v>
      </c>
      <c r="L74" s="242">
        <f t="shared" ca="1" si="11"/>
        <v>44682</v>
      </c>
      <c r="M74" s="242">
        <f t="shared" ca="1" si="11"/>
        <v>44713</v>
      </c>
      <c r="N74" s="242">
        <f t="shared" ca="1" si="11"/>
        <v>44743</v>
      </c>
      <c r="O74" s="242">
        <f t="shared" ca="1" si="11"/>
        <v>44774</v>
      </c>
      <c r="P74" s="242">
        <f t="shared" ca="1" si="11"/>
        <v>44805</v>
      </c>
      <c r="Q74" s="243">
        <f t="shared" ca="1" si="11"/>
        <v>44835</v>
      </c>
      <c r="R74" s="243">
        <f t="shared" ca="1" si="11"/>
        <v>44866</v>
      </c>
      <c r="S74" s="243">
        <f t="shared" ca="1" si="11"/>
        <v>44896</v>
      </c>
      <c r="T74" s="243">
        <f t="shared" ca="1" si="11"/>
        <v>44927</v>
      </c>
      <c r="U74" s="243">
        <f t="shared" ca="1" si="11"/>
        <v>44958</v>
      </c>
      <c r="V74" s="244"/>
      <c r="W74" s="234" t="s">
        <v>436</v>
      </c>
      <c r="X74" s="235" t="s">
        <v>316</v>
      </c>
      <c r="Y74" s="209" t="str">
        <f ca="1">CONCATENATE(TEXT(E74,"mmmyy"),"-",TEXT(T74,"mmmyy")," LR ",AC74)</f>
        <v>Oct21-Jan23 LR aggregate</v>
      </c>
      <c r="AB74" s="101" t="s">
        <v>325</v>
      </c>
      <c r="AC74" s="102" t="s">
        <v>331</v>
      </c>
    </row>
    <row r="75" spans="2:29" x14ac:dyDescent="0.25">
      <c r="B75" s="220" t="s">
        <v>256</v>
      </c>
      <c r="C75" s="157"/>
      <c r="D75" s="158" t="s">
        <v>121</v>
      </c>
      <c r="E75" s="159" t="e">
        <f ca="1">COUNTIFS(Table2[Level of Review Required],"*"&amp;$AC$75&amp;"*",Table2[Date Notified (Adjusted)],"&gt;="&amp;E$26,Table2[Date Notified (Adjusted)],"&lt;"&amp;F$26,Table2[Date Review Accepted by Commissioner],"&lt;&gt;",Table2[Calculated Location],"*"&amp;$D75&amp;"*")/COUNTIFS(Table2[Level of Review Required],"*"&amp;$AC$75&amp;"*",Table2[Date Notified (Adjusted)],"&gt;="&amp;E$26,Table2[Date Notified (Adjusted)],"&lt;"&amp;F$26,Table2[Calculated Location],"*"&amp;$D75&amp;"*")</f>
        <v>#DIV/0!</v>
      </c>
      <c r="F75" s="160" t="e">
        <f ca="1">COUNTIFS(Table2[Level of Review Required],"*"&amp;$AC$75&amp;"*",Table2[Date Notified (Adjusted)],"&gt;="&amp;F$26,Table2[Date Notified (Adjusted)],"&lt;"&amp;G$26,Table2[Date Review Accepted by Commissioner],"&lt;&gt;",Table2[Calculated Location],"*"&amp;$D75&amp;"*")/COUNTIFS(Table2[Level of Review Required],"*"&amp;$AC$75&amp;"*",Table2[Date Notified (Adjusted)],"&gt;="&amp;F$26,Table2[Date Notified (Adjusted)],"&lt;"&amp;G$26,Table2[Calculated Location],"*"&amp;$D75&amp;"*")</f>
        <v>#DIV/0!</v>
      </c>
      <c r="G75" s="160" t="e">
        <f ca="1">COUNTIFS(Table2[Level of Review Required],"*"&amp;$AC$75&amp;"*",Table2[Date Notified (Adjusted)],"&gt;="&amp;G$26,Table2[Date Notified (Adjusted)],"&lt;"&amp;H$26,Table2[Date Review Accepted by Commissioner],"&lt;&gt;",Table2[Calculated Location],"*"&amp;$D75&amp;"*")/COUNTIFS(Table2[Level of Review Required],"*"&amp;$AC$75&amp;"*",Table2[Date Notified (Adjusted)],"&gt;="&amp;G$26,Table2[Date Notified (Adjusted)],"&lt;"&amp;H$26,Table2[Calculated Location],"*"&amp;$D75&amp;"*")</f>
        <v>#DIV/0!</v>
      </c>
      <c r="H75" s="160" t="e">
        <f ca="1">COUNTIFS(Table2[Level of Review Required],"*"&amp;$AC$75&amp;"*",Table2[Date Notified (Adjusted)],"&gt;="&amp;H$26,Table2[Date Notified (Adjusted)],"&lt;"&amp;I$26,Table2[Date Review Accepted by Commissioner],"&lt;&gt;",Table2[Calculated Location],"*"&amp;$D75&amp;"*")/COUNTIFS(Table2[Level of Review Required],"*"&amp;$AC$75&amp;"*",Table2[Date Notified (Adjusted)],"&gt;="&amp;H$26,Table2[Date Notified (Adjusted)],"&lt;"&amp;I$26,Table2[Calculated Location],"*"&amp;$D75&amp;"*")</f>
        <v>#DIV/0!</v>
      </c>
      <c r="I75" s="160" t="e">
        <f ca="1">COUNTIFS(Table2[Level of Review Required],"*"&amp;$AC$75&amp;"*",Table2[Date Notified (Adjusted)],"&gt;="&amp;I$26,Table2[Date Notified (Adjusted)],"&lt;"&amp;J$26,Table2[Date Review Accepted by Commissioner],"&lt;&gt;",Table2[Calculated Location],"*"&amp;$D75&amp;"*")/COUNTIFS(Table2[Level of Review Required],"*"&amp;$AC$75&amp;"*",Table2[Date Notified (Adjusted)],"&gt;="&amp;I$26,Table2[Date Notified (Adjusted)],"&lt;"&amp;J$26,Table2[Calculated Location],"*"&amp;$D75&amp;"*")</f>
        <v>#DIV/0!</v>
      </c>
      <c r="J75" s="160" t="e">
        <f ca="1">COUNTIFS(Table2[Level of Review Required],"*"&amp;$AC$75&amp;"*",Table2[Date Notified (Adjusted)],"&gt;="&amp;J$26,Table2[Date Notified (Adjusted)],"&lt;"&amp;K$26,Table2[Date Review Accepted by Commissioner],"&lt;&gt;",Table2[Calculated Location],"*"&amp;$D75&amp;"*")/COUNTIFS(Table2[Level of Review Required],"*"&amp;$AC$75&amp;"*",Table2[Date Notified (Adjusted)],"&gt;="&amp;J$26,Table2[Date Notified (Adjusted)],"&lt;"&amp;K$26,Table2[Calculated Location],"*"&amp;$D75&amp;"*")</f>
        <v>#DIV/0!</v>
      </c>
      <c r="K75" s="160" t="e">
        <f ca="1">COUNTIFS(Table2[Level of Review Required],"*"&amp;$AC$75&amp;"*",Table2[Date Notified (Adjusted)],"&gt;="&amp;K$26,Table2[Date Notified (Adjusted)],"&lt;"&amp;L$26,Table2[Date Review Accepted by Commissioner],"&lt;&gt;",Table2[Calculated Location],"*"&amp;$D75&amp;"*")/COUNTIFS(Table2[Level of Review Required],"*"&amp;$AC$75&amp;"*",Table2[Date Notified (Adjusted)],"&gt;="&amp;K$26,Table2[Date Notified (Adjusted)],"&lt;"&amp;L$26,Table2[Calculated Location],"*"&amp;$D75&amp;"*")</f>
        <v>#DIV/0!</v>
      </c>
      <c r="L75" s="160" t="e">
        <f ca="1">COUNTIFS(Table2[Level of Review Required],"*"&amp;$AC$75&amp;"*",Table2[Date Notified (Adjusted)],"&gt;="&amp;L$26,Table2[Date Notified (Adjusted)],"&lt;"&amp;M$26,Table2[Date Review Accepted by Commissioner],"&lt;&gt;",Table2[Calculated Location],"*"&amp;$D75&amp;"*")/COUNTIFS(Table2[Level of Review Required],"*"&amp;$AC$75&amp;"*",Table2[Date Notified (Adjusted)],"&gt;="&amp;L$26,Table2[Date Notified (Adjusted)],"&lt;"&amp;M$26,Table2[Calculated Location],"*"&amp;$D75&amp;"*")</f>
        <v>#DIV/0!</v>
      </c>
      <c r="M75" s="160" t="e">
        <f ca="1">COUNTIFS(Table2[Level of Review Required],"*"&amp;$AC$75&amp;"*",Table2[Date Notified (Adjusted)],"&gt;="&amp;M$26,Table2[Date Notified (Adjusted)],"&lt;"&amp;N$26,Table2[Date Review Accepted by Commissioner],"&lt;&gt;",Table2[Calculated Location],"*"&amp;$D75&amp;"*")/COUNTIFS(Table2[Level of Review Required],"*"&amp;$AC$75&amp;"*",Table2[Date Notified (Adjusted)],"&gt;="&amp;M$26,Table2[Date Notified (Adjusted)],"&lt;"&amp;N$26,Table2[Calculated Location],"*"&amp;$D75&amp;"*")</f>
        <v>#DIV/0!</v>
      </c>
      <c r="N75" s="160" t="e">
        <f ca="1">COUNTIFS(Table2[Level of Review Required],"*"&amp;$AC$75&amp;"*",Table2[Date Notified (Adjusted)],"&gt;="&amp;N$26,Table2[Date Notified (Adjusted)],"&lt;"&amp;O$26,Table2[Date Review Accepted by Commissioner],"&lt;&gt;",Table2[Calculated Location],"*"&amp;$D75&amp;"*")/COUNTIFS(Table2[Level of Review Required],"*"&amp;$AC$75&amp;"*",Table2[Date Notified (Adjusted)],"&gt;="&amp;N$26,Table2[Date Notified (Adjusted)],"&lt;"&amp;O$26,Table2[Calculated Location],"*"&amp;$D75&amp;"*")</f>
        <v>#DIV/0!</v>
      </c>
      <c r="O75" s="160" t="e">
        <f ca="1">COUNTIFS(Table2[Level of Review Required],"*"&amp;$AC$75&amp;"*",Table2[Date Notified (Adjusted)],"&gt;="&amp;O$26,Table2[Date Notified (Adjusted)],"&lt;"&amp;P$26,Table2[Date Review Accepted by Commissioner],"&lt;&gt;",Table2[Calculated Location],"*"&amp;$D75&amp;"*")/COUNTIFS(Table2[Level of Review Required],"*"&amp;$AC$75&amp;"*",Table2[Date Notified (Adjusted)],"&gt;="&amp;O$26,Table2[Date Notified (Adjusted)],"&lt;"&amp;P$26,Table2[Calculated Location],"*"&amp;$D75&amp;"*")</f>
        <v>#DIV/0!</v>
      </c>
      <c r="P75" s="160" t="e">
        <f ca="1">COUNTIFS(Table2[Level of Review Required],"*"&amp;$AC$75&amp;"*",Table2[Date Notified (Adjusted)],"&gt;="&amp;P$26,Table2[Date Notified (Adjusted)],"&lt;"&amp;Q$26,Table2[Date Review Accepted by Commissioner],"&lt;&gt;",Table2[Calculated Location],"*"&amp;$D75&amp;"*")/COUNTIFS(Table2[Level of Review Required],"*"&amp;$AC$75&amp;"*",Table2[Date Notified (Adjusted)],"&gt;="&amp;P$26,Table2[Date Notified (Adjusted)],"&lt;"&amp;Q$26,Table2[Calculated Location],"*"&amp;$D75&amp;"*")</f>
        <v>#DIV/0!</v>
      </c>
      <c r="Q75" s="160" t="e">
        <f ca="1">COUNTIFS(Table2[Level of Review Required],"*"&amp;$AC$75&amp;"*",Table2[Date Notified (Adjusted)],"&gt;="&amp;Q$26,Table2[Date Notified (Adjusted)],"&lt;"&amp;R$26,Table2[Date Review Accepted by Commissioner],"&lt;&gt;",Table2[Calculated Location],"*"&amp;$D75&amp;"*")/COUNTIFS(Table2[Level of Review Required],"*"&amp;$AC$75&amp;"*",Table2[Date Notified (Adjusted)],"&gt;="&amp;Q$26,Table2[Date Notified (Adjusted)],"&lt;"&amp;R$26,Table2[Calculated Location],"*"&amp;$D75&amp;"*")</f>
        <v>#DIV/0!</v>
      </c>
      <c r="R75" s="160" t="e">
        <f ca="1">COUNTIFS(Table2[Level of Review Required],"*"&amp;$AC$75&amp;"*",Table2[Date Notified (Adjusted)],"&gt;="&amp;R$26,Table2[Date Notified (Adjusted)],"&lt;"&amp;S$26,Table2[Date Review Accepted by Commissioner],"&lt;&gt;",Table2[Calculated Location],"*"&amp;$D75&amp;"*")/COUNTIFS(Table2[Level of Review Required],"*"&amp;$AC$75&amp;"*",Table2[Date Notified (Adjusted)],"&gt;="&amp;R$26,Table2[Date Notified (Adjusted)],"&lt;"&amp;S$26,Table2[Calculated Location],"*"&amp;$D75&amp;"*")</f>
        <v>#DIV/0!</v>
      </c>
      <c r="S75" s="160" t="e">
        <f ca="1">COUNTIFS(Table2[Level of Review Required],"*"&amp;$AC$75&amp;"*",Table2[Date Notified (Adjusted)],"&gt;="&amp;S$26,Table2[Date Notified (Adjusted)],"&lt;"&amp;T$26,Table2[Date Review Accepted by Commissioner],"&lt;&gt;",Table2[Calculated Location],"*"&amp;$D75&amp;"*")/COUNTIFS(Table2[Level of Review Required],"*"&amp;$AC$75&amp;"*",Table2[Date Notified (Adjusted)],"&gt;="&amp;S$26,Table2[Date Notified (Adjusted)],"&lt;"&amp;T$26,Table2[Calculated Location],"*"&amp;$D75&amp;"*")</f>
        <v>#DIV/0!</v>
      </c>
      <c r="T75" s="160" t="e">
        <f ca="1">COUNTIFS(Table2[Level of Review Required],"*"&amp;$AC$75&amp;"*",Table2[Date Notified (Adjusted)],"&gt;="&amp;T$26,Table2[Date Notified (Adjusted)],"&lt;"&amp;U$26,Table2[Date Review Accepted by Commissioner],"&lt;&gt;",Table2[Calculated Location],"*"&amp;$D75&amp;"*")/COUNTIFS(Table2[Level of Review Required],"*"&amp;$AC$75&amp;"*",Table2[Date Notified (Adjusted)],"&gt;="&amp;T$26,Table2[Date Notified (Adjusted)],"&lt;"&amp;U$26,Table2[Calculated Location],"*"&amp;$D75&amp;"*")</f>
        <v>#DIV/0!</v>
      </c>
      <c r="U75" s="157"/>
      <c r="V75" s="157"/>
      <c r="W75" s="226">
        <f ca="1">COUNTIFS(Table2[Level of Review Required],"*"&amp;$AC$75&amp;"*",Table2[Date Notified (Adjusted)],"&gt;="&amp;E$26,Table2[Date Notified (Adjusted)],"&lt;"&amp;U$26,Table2[Calculated Location],"*"&amp;$D75&amp;"*",Table2[Date Review Accepted by Commissioner],"&lt;&gt;")</f>
        <v>0</v>
      </c>
      <c r="X75" s="227" t="e">
        <f ca="1">W75/Y75</f>
        <v>#DIV/0!</v>
      </c>
      <c r="Y75" s="236">
        <f ca="1">COUNTIFS(Table2[Level of Review Required],"*"&amp;$AC$75&amp;"*",Table2[Date Notified (Adjusted)],"&gt;="&amp;E$26,Table2[Date Notified (Adjusted)],"&lt;"&amp;U$26,Table2[Calculated Location],"*"&amp;$D75&amp;"*")</f>
        <v>0</v>
      </c>
      <c r="AB75" s="151" t="s">
        <v>420</v>
      </c>
      <c r="AC75" s="120" t="str">
        <f>IF(AC74="NFR","*further*",AC74)</f>
        <v>aggregate</v>
      </c>
    </row>
    <row r="76" spans="2:29" x14ac:dyDescent="0.25">
      <c r="B76" s="222" t="s">
        <v>234</v>
      </c>
      <c r="C76" s="161"/>
      <c r="D76" s="162" t="s">
        <v>118</v>
      </c>
      <c r="E76" s="163" t="e">
        <f ca="1">COUNTIFS(Table2[Level of Review Required],"*"&amp;$AC$75&amp;"*",Table2[Date Notified (Adjusted)],"&gt;="&amp;E$26,Table2[Date Notified (Adjusted)],"&lt;"&amp;F$26,Table2[Date Review Accepted by Commissioner],"&lt;&gt;",Table2[Calculated Location],"*"&amp;$D76&amp;"*")/COUNTIFS(Table2[Level of Review Required],"*"&amp;$AC$75&amp;"*",Table2[Date Notified (Adjusted)],"&gt;="&amp;E$26,Table2[Date Notified (Adjusted)],"&lt;"&amp;F$26,Table2[Calculated Location],"*"&amp;$D76&amp;"*")</f>
        <v>#DIV/0!</v>
      </c>
      <c r="F76" s="164" t="e">
        <f ca="1">COUNTIFS(Table2[Level of Review Required],"*"&amp;$AC$75&amp;"*",Table2[Date Notified (Adjusted)],"&gt;="&amp;F$26,Table2[Date Notified (Adjusted)],"&lt;"&amp;G$26,Table2[Date Review Accepted by Commissioner],"&lt;&gt;",Table2[Calculated Location],"*"&amp;$D76&amp;"*")/COUNTIFS(Table2[Level of Review Required],"*"&amp;$AC$75&amp;"*",Table2[Date Notified (Adjusted)],"&gt;="&amp;F$26,Table2[Date Notified (Adjusted)],"&lt;"&amp;G$26,Table2[Calculated Location],"*"&amp;$D76&amp;"*")</f>
        <v>#DIV/0!</v>
      </c>
      <c r="G76" s="164" t="e">
        <f ca="1">COUNTIFS(Table2[Level of Review Required],"*"&amp;$AC$75&amp;"*",Table2[Date Notified (Adjusted)],"&gt;="&amp;G$26,Table2[Date Notified (Adjusted)],"&lt;"&amp;H$26,Table2[Date Review Accepted by Commissioner],"&lt;&gt;",Table2[Calculated Location],"*"&amp;$D76&amp;"*")/COUNTIFS(Table2[Level of Review Required],"*"&amp;$AC$75&amp;"*",Table2[Date Notified (Adjusted)],"&gt;="&amp;G$26,Table2[Date Notified (Adjusted)],"&lt;"&amp;H$26,Table2[Calculated Location],"*"&amp;$D76&amp;"*")</f>
        <v>#DIV/0!</v>
      </c>
      <c r="H76" s="164" t="e">
        <f ca="1">COUNTIFS(Table2[Level of Review Required],"*"&amp;$AC$75&amp;"*",Table2[Date Notified (Adjusted)],"&gt;="&amp;H$26,Table2[Date Notified (Adjusted)],"&lt;"&amp;I$26,Table2[Date Review Accepted by Commissioner],"&lt;&gt;",Table2[Calculated Location],"*"&amp;$D76&amp;"*")/COUNTIFS(Table2[Level of Review Required],"*"&amp;$AC$75&amp;"*",Table2[Date Notified (Adjusted)],"&gt;="&amp;H$26,Table2[Date Notified (Adjusted)],"&lt;"&amp;I$26,Table2[Calculated Location],"*"&amp;$D76&amp;"*")</f>
        <v>#DIV/0!</v>
      </c>
      <c r="I76" s="164" t="e">
        <f ca="1">COUNTIFS(Table2[Level of Review Required],"*"&amp;$AC$75&amp;"*",Table2[Date Notified (Adjusted)],"&gt;="&amp;I$26,Table2[Date Notified (Adjusted)],"&lt;"&amp;J$26,Table2[Date Review Accepted by Commissioner],"&lt;&gt;",Table2[Calculated Location],"*"&amp;$D76&amp;"*")/COUNTIFS(Table2[Level of Review Required],"*"&amp;$AC$75&amp;"*",Table2[Date Notified (Adjusted)],"&gt;="&amp;I$26,Table2[Date Notified (Adjusted)],"&lt;"&amp;J$26,Table2[Calculated Location],"*"&amp;$D76&amp;"*")</f>
        <v>#DIV/0!</v>
      </c>
      <c r="J76" s="164" t="e">
        <f ca="1">COUNTIFS(Table2[Level of Review Required],"*"&amp;$AC$75&amp;"*",Table2[Date Notified (Adjusted)],"&gt;="&amp;J$26,Table2[Date Notified (Adjusted)],"&lt;"&amp;K$26,Table2[Date Review Accepted by Commissioner],"&lt;&gt;",Table2[Calculated Location],"*"&amp;$D76&amp;"*")/COUNTIFS(Table2[Level of Review Required],"*"&amp;$AC$75&amp;"*",Table2[Date Notified (Adjusted)],"&gt;="&amp;J$26,Table2[Date Notified (Adjusted)],"&lt;"&amp;K$26,Table2[Calculated Location],"*"&amp;$D76&amp;"*")</f>
        <v>#DIV/0!</v>
      </c>
      <c r="K76" s="164" t="e">
        <f ca="1">COUNTIFS(Table2[Level of Review Required],"*"&amp;$AC$75&amp;"*",Table2[Date Notified (Adjusted)],"&gt;="&amp;K$26,Table2[Date Notified (Adjusted)],"&lt;"&amp;L$26,Table2[Date Review Accepted by Commissioner],"&lt;&gt;",Table2[Calculated Location],"*"&amp;$D76&amp;"*")/COUNTIFS(Table2[Level of Review Required],"*"&amp;$AC$75&amp;"*",Table2[Date Notified (Adjusted)],"&gt;="&amp;K$26,Table2[Date Notified (Adjusted)],"&lt;"&amp;L$26,Table2[Calculated Location],"*"&amp;$D76&amp;"*")</f>
        <v>#DIV/0!</v>
      </c>
      <c r="L76" s="164" t="e">
        <f ca="1">COUNTIFS(Table2[Level of Review Required],"*"&amp;$AC$75&amp;"*",Table2[Date Notified (Adjusted)],"&gt;="&amp;L$26,Table2[Date Notified (Adjusted)],"&lt;"&amp;M$26,Table2[Date Review Accepted by Commissioner],"&lt;&gt;",Table2[Calculated Location],"*"&amp;$D76&amp;"*")/COUNTIFS(Table2[Level of Review Required],"*"&amp;$AC$75&amp;"*",Table2[Date Notified (Adjusted)],"&gt;="&amp;L$26,Table2[Date Notified (Adjusted)],"&lt;"&amp;M$26,Table2[Calculated Location],"*"&amp;$D76&amp;"*")</f>
        <v>#DIV/0!</v>
      </c>
      <c r="M76" s="164" t="e">
        <f ca="1">COUNTIFS(Table2[Level of Review Required],"*"&amp;$AC$75&amp;"*",Table2[Date Notified (Adjusted)],"&gt;="&amp;M$26,Table2[Date Notified (Adjusted)],"&lt;"&amp;N$26,Table2[Date Review Accepted by Commissioner],"&lt;&gt;",Table2[Calculated Location],"*"&amp;$D76&amp;"*")/COUNTIFS(Table2[Level of Review Required],"*"&amp;$AC$75&amp;"*",Table2[Date Notified (Adjusted)],"&gt;="&amp;M$26,Table2[Date Notified (Adjusted)],"&lt;"&amp;N$26,Table2[Calculated Location],"*"&amp;$D76&amp;"*")</f>
        <v>#DIV/0!</v>
      </c>
      <c r="N76" s="164" t="e">
        <f ca="1">COUNTIFS(Table2[Level of Review Required],"*"&amp;$AC$75&amp;"*",Table2[Date Notified (Adjusted)],"&gt;="&amp;N$26,Table2[Date Notified (Adjusted)],"&lt;"&amp;O$26,Table2[Date Review Accepted by Commissioner],"&lt;&gt;",Table2[Calculated Location],"*"&amp;$D76&amp;"*")/COUNTIFS(Table2[Level of Review Required],"*"&amp;$AC$75&amp;"*",Table2[Date Notified (Adjusted)],"&gt;="&amp;N$26,Table2[Date Notified (Adjusted)],"&lt;"&amp;O$26,Table2[Calculated Location],"*"&amp;$D76&amp;"*")</f>
        <v>#DIV/0!</v>
      </c>
      <c r="O76" s="164" t="e">
        <f ca="1">COUNTIFS(Table2[Level of Review Required],"*"&amp;$AC$75&amp;"*",Table2[Date Notified (Adjusted)],"&gt;="&amp;O$26,Table2[Date Notified (Adjusted)],"&lt;"&amp;P$26,Table2[Date Review Accepted by Commissioner],"&lt;&gt;",Table2[Calculated Location],"*"&amp;$D76&amp;"*")/COUNTIFS(Table2[Level of Review Required],"*"&amp;$AC$75&amp;"*",Table2[Date Notified (Adjusted)],"&gt;="&amp;O$26,Table2[Date Notified (Adjusted)],"&lt;"&amp;P$26,Table2[Calculated Location],"*"&amp;$D76&amp;"*")</f>
        <v>#DIV/0!</v>
      </c>
      <c r="P76" s="164" t="e">
        <f ca="1">COUNTIFS(Table2[Level of Review Required],"*"&amp;$AC$75&amp;"*",Table2[Date Notified (Adjusted)],"&gt;="&amp;P$26,Table2[Date Notified (Adjusted)],"&lt;"&amp;Q$26,Table2[Date Review Accepted by Commissioner],"&lt;&gt;",Table2[Calculated Location],"*"&amp;$D76&amp;"*")/COUNTIFS(Table2[Level of Review Required],"*"&amp;$AC$75&amp;"*",Table2[Date Notified (Adjusted)],"&gt;="&amp;P$26,Table2[Date Notified (Adjusted)],"&lt;"&amp;Q$26,Table2[Calculated Location],"*"&amp;$D76&amp;"*")</f>
        <v>#DIV/0!</v>
      </c>
      <c r="Q76" s="164" t="e">
        <f ca="1">COUNTIFS(Table2[Level of Review Required],"*"&amp;$AC$75&amp;"*",Table2[Date Notified (Adjusted)],"&gt;="&amp;Q$26,Table2[Date Notified (Adjusted)],"&lt;"&amp;R$26,Table2[Date Review Accepted by Commissioner],"&lt;&gt;",Table2[Calculated Location],"*"&amp;$D76&amp;"*")/COUNTIFS(Table2[Level of Review Required],"*"&amp;$AC$75&amp;"*",Table2[Date Notified (Adjusted)],"&gt;="&amp;Q$26,Table2[Date Notified (Adjusted)],"&lt;"&amp;R$26,Table2[Calculated Location],"*"&amp;$D76&amp;"*")</f>
        <v>#DIV/0!</v>
      </c>
      <c r="R76" s="164" t="e">
        <f ca="1">COUNTIFS(Table2[Level of Review Required],"*"&amp;$AC$75&amp;"*",Table2[Date Notified (Adjusted)],"&gt;="&amp;R$26,Table2[Date Notified (Adjusted)],"&lt;"&amp;S$26,Table2[Date Review Accepted by Commissioner],"&lt;&gt;",Table2[Calculated Location],"*"&amp;$D76&amp;"*")/COUNTIFS(Table2[Level of Review Required],"*"&amp;$AC$75&amp;"*",Table2[Date Notified (Adjusted)],"&gt;="&amp;R$26,Table2[Date Notified (Adjusted)],"&lt;"&amp;S$26,Table2[Calculated Location],"*"&amp;$D76&amp;"*")</f>
        <v>#DIV/0!</v>
      </c>
      <c r="S76" s="164" t="e">
        <f ca="1">COUNTIFS(Table2[Level of Review Required],"*"&amp;$AC$75&amp;"*",Table2[Date Notified (Adjusted)],"&gt;="&amp;S$26,Table2[Date Notified (Adjusted)],"&lt;"&amp;T$26,Table2[Date Review Accepted by Commissioner],"&lt;&gt;",Table2[Calculated Location],"*"&amp;$D76&amp;"*")/COUNTIFS(Table2[Level of Review Required],"*"&amp;$AC$75&amp;"*",Table2[Date Notified (Adjusted)],"&gt;="&amp;S$26,Table2[Date Notified (Adjusted)],"&lt;"&amp;T$26,Table2[Calculated Location],"*"&amp;$D76&amp;"*")</f>
        <v>#DIV/0!</v>
      </c>
      <c r="T76" s="164" t="e">
        <f ca="1">COUNTIFS(Table2[Level of Review Required],"*"&amp;$AC$75&amp;"*",Table2[Date Notified (Adjusted)],"&gt;="&amp;T$26,Table2[Date Notified (Adjusted)],"&lt;"&amp;U$26,Table2[Date Review Accepted by Commissioner],"&lt;&gt;",Table2[Calculated Location],"*"&amp;$D76&amp;"*")/COUNTIFS(Table2[Level of Review Required],"*"&amp;$AC$75&amp;"*",Table2[Date Notified (Adjusted)],"&gt;="&amp;T$26,Table2[Date Notified (Adjusted)],"&lt;"&amp;U$26,Table2[Calculated Location],"*"&amp;$D76&amp;"*")</f>
        <v>#DIV/0!</v>
      </c>
      <c r="U76" s="161"/>
      <c r="V76" s="161"/>
      <c r="W76" s="228">
        <f ca="1">COUNTIFS(Table2[Level of Review Required],"*"&amp;$AC$75&amp;"*",Table2[Date Notified (Adjusted)],"&gt;="&amp;E$26,Table2[Date Notified (Adjusted)],"&lt;"&amp;U$26,Table2[Calculated Location],"*"&amp;$D76&amp;"*",Table2[Date Review Accepted by Commissioner],"&lt;&gt;")</f>
        <v>0</v>
      </c>
      <c r="X76" s="229" t="e">
        <f t="shared" ref="X76:X82" ca="1" si="12">W76/Y76</f>
        <v>#DIV/0!</v>
      </c>
      <c r="Y76" s="237">
        <f ca="1">COUNTIFS(Table2[Level of Review Required],"*"&amp;$AC$75&amp;"*",Table2[Date Notified (Adjusted)],"&gt;="&amp;E$26,Table2[Date Notified (Adjusted)],"&lt;"&amp;U$26,Table2[Calculated Location],"*"&amp;$D76&amp;"*")</f>
        <v>0</v>
      </c>
    </row>
    <row r="77" spans="2:29" x14ac:dyDescent="0.25">
      <c r="B77" s="222" t="s">
        <v>257</v>
      </c>
      <c r="C77" s="162"/>
      <c r="D77" s="162" t="s">
        <v>119</v>
      </c>
      <c r="E77" s="163" t="e">
        <f ca="1">COUNTIFS(Table2[Level of Review Required],"*"&amp;$AC$75&amp;"*",Table2[Date Notified (Adjusted)],"&gt;="&amp;E$26,Table2[Date Notified (Adjusted)],"&lt;"&amp;F$26,Table2[Date Review Accepted by Commissioner],"&lt;&gt;",Table2[Calculated Location],"*"&amp;$D77&amp;"*")/COUNTIFS(Table2[Level of Review Required],"*"&amp;$AC$75&amp;"*",Table2[Date Notified (Adjusted)],"&gt;="&amp;E$26,Table2[Date Notified (Adjusted)],"&lt;"&amp;F$26,Table2[Calculated Location],"*"&amp;$D77&amp;"*")</f>
        <v>#DIV/0!</v>
      </c>
      <c r="F77" s="164" t="e">
        <f ca="1">COUNTIFS(Table2[Level of Review Required],"*"&amp;$AC$75&amp;"*",Table2[Date Notified (Adjusted)],"&gt;="&amp;F$26,Table2[Date Notified (Adjusted)],"&lt;"&amp;G$26,Table2[Date Review Accepted by Commissioner],"&lt;&gt;",Table2[Calculated Location],"*"&amp;$D77&amp;"*")/COUNTIFS(Table2[Level of Review Required],"*"&amp;$AC$75&amp;"*",Table2[Date Notified (Adjusted)],"&gt;="&amp;F$26,Table2[Date Notified (Adjusted)],"&lt;"&amp;G$26,Table2[Calculated Location],"*"&amp;$D77&amp;"*")</f>
        <v>#DIV/0!</v>
      </c>
      <c r="G77" s="164" t="e">
        <f ca="1">COUNTIFS(Table2[Level of Review Required],"*"&amp;$AC$75&amp;"*",Table2[Date Notified (Adjusted)],"&gt;="&amp;G$26,Table2[Date Notified (Adjusted)],"&lt;"&amp;H$26,Table2[Date Review Accepted by Commissioner],"&lt;&gt;",Table2[Calculated Location],"*"&amp;$D77&amp;"*")/COUNTIFS(Table2[Level of Review Required],"*"&amp;$AC$75&amp;"*",Table2[Date Notified (Adjusted)],"&gt;="&amp;G$26,Table2[Date Notified (Adjusted)],"&lt;"&amp;H$26,Table2[Calculated Location],"*"&amp;$D77&amp;"*")</f>
        <v>#DIV/0!</v>
      </c>
      <c r="H77" s="164" t="e">
        <f ca="1">COUNTIFS(Table2[Level of Review Required],"*"&amp;$AC$75&amp;"*",Table2[Date Notified (Adjusted)],"&gt;="&amp;H$26,Table2[Date Notified (Adjusted)],"&lt;"&amp;I$26,Table2[Date Review Accepted by Commissioner],"&lt;&gt;",Table2[Calculated Location],"*"&amp;$D77&amp;"*")/COUNTIFS(Table2[Level of Review Required],"*"&amp;$AC$75&amp;"*",Table2[Date Notified (Adjusted)],"&gt;="&amp;H$26,Table2[Date Notified (Adjusted)],"&lt;"&amp;I$26,Table2[Calculated Location],"*"&amp;$D77&amp;"*")</f>
        <v>#DIV/0!</v>
      </c>
      <c r="I77" s="164" t="e">
        <f ca="1">COUNTIFS(Table2[Level of Review Required],"*"&amp;$AC$75&amp;"*",Table2[Date Notified (Adjusted)],"&gt;="&amp;I$26,Table2[Date Notified (Adjusted)],"&lt;"&amp;J$26,Table2[Date Review Accepted by Commissioner],"&lt;&gt;",Table2[Calculated Location],"*"&amp;$D77&amp;"*")/COUNTIFS(Table2[Level of Review Required],"*"&amp;$AC$75&amp;"*",Table2[Date Notified (Adjusted)],"&gt;="&amp;I$26,Table2[Date Notified (Adjusted)],"&lt;"&amp;J$26,Table2[Calculated Location],"*"&amp;$D77&amp;"*")</f>
        <v>#DIV/0!</v>
      </c>
      <c r="J77" s="164" t="e">
        <f ca="1">COUNTIFS(Table2[Level of Review Required],"*"&amp;$AC$75&amp;"*",Table2[Date Notified (Adjusted)],"&gt;="&amp;J$26,Table2[Date Notified (Adjusted)],"&lt;"&amp;K$26,Table2[Date Review Accepted by Commissioner],"&lt;&gt;",Table2[Calculated Location],"*"&amp;$D77&amp;"*")/COUNTIFS(Table2[Level of Review Required],"*"&amp;$AC$75&amp;"*",Table2[Date Notified (Adjusted)],"&gt;="&amp;J$26,Table2[Date Notified (Adjusted)],"&lt;"&amp;K$26,Table2[Calculated Location],"*"&amp;$D77&amp;"*")</f>
        <v>#DIV/0!</v>
      </c>
      <c r="K77" s="164" t="e">
        <f ca="1">COUNTIFS(Table2[Level of Review Required],"*"&amp;$AC$75&amp;"*",Table2[Date Notified (Adjusted)],"&gt;="&amp;K$26,Table2[Date Notified (Adjusted)],"&lt;"&amp;L$26,Table2[Date Review Accepted by Commissioner],"&lt;&gt;",Table2[Calculated Location],"*"&amp;$D77&amp;"*")/COUNTIFS(Table2[Level of Review Required],"*"&amp;$AC$75&amp;"*",Table2[Date Notified (Adjusted)],"&gt;="&amp;K$26,Table2[Date Notified (Adjusted)],"&lt;"&amp;L$26,Table2[Calculated Location],"*"&amp;$D77&amp;"*")</f>
        <v>#DIV/0!</v>
      </c>
      <c r="L77" s="164" t="e">
        <f ca="1">COUNTIFS(Table2[Level of Review Required],"*"&amp;$AC$75&amp;"*",Table2[Date Notified (Adjusted)],"&gt;="&amp;L$26,Table2[Date Notified (Adjusted)],"&lt;"&amp;M$26,Table2[Date Review Accepted by Commissioner],"&lt;&gt;",Table2[Calculated Location],"*"&amp;$D77&amp;"*")/COUNTIFS(Table2[Level of Review Required],"*"&amp;$AC$75&amp;"*",Table2[Date Notified (Adjusted)],"&gt;="&amp;L$26,Table2[Date Notified (Adjusted)],"&lt;"&amp;M$26,Table2[Calculated Location],"*"&amp;$D77&amp;"*")</f>
        <v>#DIV/0!</v>
      </c>
      <c r="M77" s="164" t="e">
        <f ca="1">COUNTIFS(Table2[Level of Review Required],"*"&amp;$AC$75&amp;"*",Table2[Date Notified (Adjusted)],"&gt;="&amp;M$26,Table2[Date Notified (Adjusted)],"&lt;"&amp;N$26,Table2[Date Review Accepted by Commissioner],"&lt;&gt;",Table2[Calculated Location],"*"&amp;$D77&amp;"*")/COUNTIFS(Table2[Level of Review Required],"*"&amp;$AC$75&amp;"*",Table2[Date Notified (Adjusted)],"&gt;="&amp;M$26,Table2[Date Notified (Adjusted)],"&lt;"&amp;N$26,Table2[Calculated Location],"*"&amp;$D77&amp;"*")</f>
        <v>#DIV/0!</v>
      </c>
      <c r="N77" s="164" t="e">
        <f ca="1">COUNTIFS(Table2[Level of Review Required],"*"&amp;$AC$75&amp;"*",Table2[Date Notified (Adjusted)],"&gt;="&amp;N$26,Table2[Date Notified (Adjusted)],"&lt;"&amp;O$26,Table2[Date Review Accepted by Commissioner],"&lt;&gt;",Table2[Calculated Location],"*"&amp;$D77&amp;"*")/COUNTIFS(Table2[Level of Review Required],"*"&amp;$AC$75&amp;"*",Table2[Date Notified (Adjusted)],"&gt;="&amp;N$26,Table2[Date Notified (Adjusted)],"&lt;"&amp;O$26,Table2[Calculated Location],"*"&amp;$D77&amp;"*")</f>
        <v>#DIV/0!</v>
      </c>
      <c r="O77" s="164" t="e">
        <f ca="1">COUNTIFS(Table2[Level of Review Required],"*"&amp;$AC$75&amp;"*",Table2[Date Notified (Adjusted)],"&gt;="&amp;O$26,Table2[Date Notified (Adjusted)],"&lt;"&amp;P$26,Table2[Date Review Accepted by Commissioner],"&lt;&gt;",Table2[Calculated Location],"*"&amp;$D77&amp;"*")/COUNTIFS(Table2[Level of Review Required],"*"&amp;$AC$75&amp;"*",Table2[Date Notified (Adjusted)],"&gt;="&amp;O$26,Table2[Date Notified (Adjusted)],"&lt;"&amp;P$26,Table2[Calculated Location],"*"&amp;$D77&amp;"*")</f>
        <v>#DIV/0!</v>
      </c>
      <c r="P77" s="164" t="e">
        <f ca="1">COUNTIFS(Table2[Level of Review Required],"*"&amp;$AC$75&amp;"*",Table2[Date Notified (Adjusted)],"&gt;="&amp;P$26,Table2[Date Notified (Adjusted)],"&lt;"&amp;Q$26,Table2[Date Review Accepted by Commissioner],"&lt;&gt;",Table2[Calculated Location],"*"&amp;$D77&amp;"*")/COUNTIFS(Table2[Level of Review Required],"*"&amp;$AC$75&amp;"*",Table2[Date Notified (Adjusted)],"&gt;="&amp;P$26,Table2[Date Notified (Adjusted)],"&lt;"&amp;Q$26,Table2[Calculated Location],"*"&amp;$D77&amp;"*")</f>
        <v>#DIV/0!</v>
      </c>
      <c r="Q77" s="164" t="e">
        <f ca="1">COUNTIFS(Table2[Level of Review Required],"*"&amp;$AC$75&amp;"*",Table2[Date Notified (Adjusted)],"&gt;="&amp;Q$26,Table2[Date Notified (Adjusted)],"&lt;"&amp;R$26,Table2[Date Review Accepted by Commissioner],"&lt;&gt;",Table2[Calculated Location],"*"&amp;$D77&amp;"*")/COUNTIFS(Table2[Level of Review Required],"*"&amp;$AC$75&amp;"*",Table2[Date Notified (Adjusted)],"&gt;="&amp;Q$26,Table2[Date Notified (Adjusted)],"&lt;"&amp;R$26,Table2[Calculated Location],"*"&amp;$D77&amp;"*")</f>
        <v>#DIV/0!</v>
      </c>
      <c r="R77" s="164" t="e">
        <f ca="1">COUNTIFS(Table2[Level of Review Required],"*"&amp;$AC$75&amp;"*",Table2[Date Notified (Adjusted)],"&gt;="&amp;R$26,Table2[Date Notified (Adjusted)],"&lt;"&amp;S$26,Table2[Date Review Accepted by Commissioner],"&lt;&gt;",Table2[Calculated Location],"*"&amp;$D77&amp;"*")/COUNTIFS(Table2[Level of Review Required],"*"&amp;$AC$75&amp;"*",Table2[Date Notified (Adjusted)],"&gt;="&amp;R$26,Table2[Date Notified (Adjusted)],"&lt;"&amp;S$26,Table2[Calculated Location],"*"&amp;$D77&amp;"*")</f>
        <v>#DIV/0!</v>
      </c>
      <c r="S77" s="164" t="e">
        <f ca="1">COUNTIFS(Table2[Level of Review Required],"*"&amp;$AC$75&amp;"*",Table2[Date Notified (Adjusted)],"&gt;="&amp;S$26,Table2[Date Notified (Adjusted)],"&lt;"&amp;T$26,Table2[Date Review Accepted by Commissioner],"&lt;&gt;",Table2[Calculated Location],"*"&amp;$D77&amp;"*")/COUNTIFS(Table2[Level of Review Required],"*"&amp;$AC$75&amp;"*",Table2[Date Notified (Adjusted)],"&gt;="&amp;S$26,Table2[Date Notified (Adjusted)],"&lt;"&amp;T$26,Table2[Calculated Location],"*"&amp;$D77&amp;"*")</f>
        <v>#DIV/0!</v>
      </c>
      <c r="T77" s="164" t="e">
        <f ca="1">COUNTIFS(Table2[Level of Review Required],"*"&amp;$AC$75&amp;"*",Table2[Date Notified (Adjusted)],"&gt;="&amp;T$26,Table2[Date Notified (Adjusted)],"&lt;"&amp;U$26,Table2[Date Review Accepted by Commissioner],"&lt;&gt;",Table2[Calculated Location],"*"&amp;$D77&amp;"*")/COUNTIFS(Table2[Level of Review Required],"*"&amp;$AC$75&amp;"*",Table2[Date Notified (Adjusted)],"&gt;="&amp;T$26,Table2[Date Notified (Adjusted)],"&lt;"&amp;U$26,Table2[Calculated Location],"*"&amp;$D77&amp;"*")</f>
        <v>#DIV/0!</v>
      </c>
      <c r="U77" s="161"/>
      <c r="V77" s="161"/>
      <c r="W77" s="228">
        <f ca="1">COUNTIFS(Table2[Level of Review Required],"*"&amp;$AC$75&amp;"*",Table2[Date Notified (Adjusted)],"&gt;="&amp;E$26,Table2[Date Notified (Adjusted)],"&lt;"&amp;U$26,Table2[Calculated Location],"*"&amp;$D77&amp;"*",Table2[Date Review Accepted by Commissioner],"&lt;&gt;")</f>
        <v>0</v>
      </c>
      <c r="X77" s="229" t="e">
        <f t="shared" ref="X77" ca="1" si="13">W77/Y77</f>
        <v>#DIV/0!</v>
      </c>
      <c r="Y77" s="237">
        <f ca="1">COUNTIFS(Table2[Level of Review Required],"*"&amp;$AC$75&amp;"*",Table2[Date Notified (Adjusted)],"&gt;="&amp;E$26,Table2[Date Notified (Adjusted)],"&lt;"&amp;U$26,Table2[Calculated Location],"*"&amp;$D77&amp;"*")</f>
        <v>0</v>
      </c>
    </row>
    <row r="78" spans="2:29" x14ac:dyDescent="0.25">
      <c r="B78" s="222" t="s">
        <v>258</v>
      </c>
      <c r="C78" s="161"/>
      <c r="D78" s="162" t="s">
        <v>120</v>
      </c>
      <c r="E78" s="163" t="e">
        <f ca="1">COUNTIFS(Table2[Level of Review Required],"*"&amp;$AC$75&amp;"*",Table2[Date Notified (Adjusted)],"&gt;="&amp;E$26,Table2[Date Notified (Adjusted)],"&lt;"&amp;F$26,Table2[Date Review Accepted by Commissioner],"&lt;&gt;",Table2[Calculated Location],"*"&amp;$D78&amp;"*")/COUNTIFS(Table2[Level of Review Required],"*"&amp;$AC$75&amp;"*",Table2[Date Notified (Adjusted)],"&gt;="&amp;E$26,Table2[Date Notified (Adjusted)],"&lt;"&amp;F$26,Table2[Calculated Location],"*"&amp;$D78&amp;"*")</f>
        <v>#DIV/0!</v>
      </c>
      <c r="F78" s="164" t="e">
        <f ca="1">COUNTIFS(Table2[Level of Review Required],"*"&amp;$AC$75&amp;"*",Table2[Date Notified (Adjusted)],"&gt;="&amp;F$26,Table2[Date Notified (Adjusted)],"&lt;"&amp;G$26,Table2[Date Review Accepted by Commissioner],"&lt;&gt;",Table2[Calculated Location],"*"&amp;$D78&amp;"*")/COUNTIFS(Table2[Level of Review Required],"*"&amp;$AC$75&amp;"*",Table2[Date Notified (Adjusted)],"&gt;="&amp;F$26,Table2[Date Notified (Adjusted)],"&lt;"&amp;G$26,Table2[Calculated Location],"*"&amp;$D78&amp;"*")</f>
        <v>#DIV/0!</v>
      </c>
      <c r="G78" s="164" t="e">
        <f ca="1">COUNTIFS(Table2[Level of Review Required],"*"&amp;$AC$75&amp;"*",Table2[Date Notified (Adjusted)],"&gt;="&amp;G$26,Table2[Date Notified (Adjusted)],"&lt;"&amp;H$26,Table2[Date Review Accepted by Commissioner],"&lt;&gt;",Table2[Calculated Location],"*"&amp;$D78&amp;"*")/COUNTIFS(Table2[Level of Review Required],"*"&amp;$AC$75&amp;"*",Table2[Date Notified (Adjusted)],"&gt;="&amp;G$26,Table2[Date Notified (Adjusted)],"&lt;"&amp;H$26,Table2[Calculated Location],"*"&amp;$D78&amp;"*")</f>
        <v>#DIV/0!</v>
      </c>
      <c r="H78" s="164" t="e">
        <f ca="1">COUNTIFS(Table2[Level of Review Required],"*"&amp;$AC$75&amp;"*",Table2[Date Notified (Adjusted)],"&gt;="&amp;H$26,Table2[Date Notified (Adjusted)],"&lt;"&amp;I$26,Table2[Date Review Accepted by Commissioner],"&lt;&gt;",Table2[Calculated Location],"*"&amp;$D78&amp;"*")/COUNTIFS(Table2[Level of Review Required],"*"&amp;$AC$75&amp;"*",Table2[Date Notified (Adjusted)],"&gt;="&amp;H$26,Table2[Date Notified (Adjusted)],"&lt;"&amp;I$26,Table2[Calculated Location],"*"&amp;$D78&amp;"*")</f>
        <v>#DIV/0!</v>
      </c>
      <c r="I78" s="164" t="e">
        <f ca="1">COUNTIFS(Table2[Level of Review Required],"*"&amp;$AC$75&amp;"*",Table2[Date Notified (Adjusted)],"&gt;="&amp;I$26,Table2[Date Notified (Adjusted)],"&lt;"&amp;J$26,Table2[Date Review Accepted by Commissioner],"&lt;&gt;",Table2[Calculated Location],"*"&amp;$D78&amp;"*")/COUNTIFS(Table2[Level of Review Required],"*"&amp;$AC$75&amp;"*",Table2[Date Notified (Adjusted)],"&gt;="&amp;I$26,Table2[Date Notified (Adjusted)],"&lt;"&amp;J$26,Table2[Calculated Location],"*"&amp;$D78&amp;"*")</f>
        <v>#DIV/0!</v>
      </c>
      <c r="J78" s="164" t="e">
        <f ca="1">COUNTIFS(Table2[Level of Review Required],"*"&amp;$AC$75&amp;"*",Table2[Date Notified (Adjusted)],"&gt;="&amp;J$26,Table2[Date Notified (Adjusted)],"&lt;"&amp;K$26,Table2[Date Review Accepted by Commissioner],"&lt;&gt;",Table2[Calculated Location],"*"&amp;$D78&amp;"*")/COUNTIFS(Table2[Level of Review Required],"*"&amp;$AC$75&amp;"*",Table2[Date Notified (Adjusted)],"&gt;="&amp;J$26,Table2[Date Notified (Adjusted)],"&lt;"&amp;K$26,Table2[Calculated Location],"*"&amp;$D78&amp;"*")</f>
        <v>#DIV/0!</v>
      </c>
      <c r="K78" s="164" t="e">
        <f ca="1">COUNTIFS(Table2[Level of Review Required],"*"&amp;$AC$75&amp;"*",Table2[Date Notified (Adjusted)],"&gt;="&amp;K$26,Table2[Date Notified (Adjusted)],"&lt;"&amp;L$26,Table2[Date Review Accepted by Commissioner],"&lt;&gt;",Table2[Calculated Location],"*"&amp;$D78&amp;"*")/COUNTIFS(Table2[Level of Review Required],"*"&amp;$AC$75&amp;"*",Table2[Date Notified (Adjusted)],"&gt;="&amp;K$26,Table2[Date Notified (Adjusted)],"&lt;"&amp;L$26,Table2[Calculated Location],"*"&amp;$D78&amp;"*")</f>
        <v>#DIV/0!</v>
      </c>
      <c r="L78" s="164" t="e">
        <f ca="1">COUNTIFS(Table2[Level of Review Required],"*"&amp;$AC$75&amp;"*",Table2[Date Notified (Adjusted)],"&gt;="&amp;L$26,Table2[Date Notified (Adjusted)],"&lt;"&amp;M$26,Table2[Date Review Accepted by Commissioner],"&lt;&gt;",Table2[Calculated Location],"*"&amp;$D78&amp;"*")/COUNTIFS(Table2[Level of Review Required],"*"&amp;$AC$75&amp;"*",Table2[Date Notified (Adjusted)],"&gt;="&amp;L$26,Table2[Date Notified (Adjusted)],"&lt;"&amp;M$26,Table2[Calculated Location],"*"&amp;$D78&amp;"*")</f>
        <v>#DIV/0!</v>
      </c>
      <c r="M78" s="164" t="e">
        <f ca="1">COUNTIFS(Table2[Level of Review Required],"*"&amp;$AC$75&amp;"*",Table2[Date Notified (Adjusted)],"&gt;="&amp;M$26,Table2[Date Notified (Adjusted)],"&lt;"&amp;N$26,Table2[Date Review Accepted by Commissioner],"&lt;&gt;",Table2[Calculated Location],"*"&amp;$D78&amp;"*")/COUNTIFS(Table2[Level of Review Required],"*"&amp;$AC$75&amp;"*",Table2[Date Notified (Adjusted)],"&gt;="&amp;M$26,Table2[Date Notified (Adjusted)],"&lt;"&amp;N$26,Table2[Calculated Location],"*"&amp;$D78&amp;"*")</f>
        <v>#DIV/0!</v>
      </c>
      <c r="N78" s="164" t="e">
        <f ca="1">COUNTIFS(Table2[Level of Review Required],"*"&amp;$AC$75&amp;"*",Table2[Date Notified (Adjusted)],"&gt;="&amp;N$26,Table2[Date Notified (Adjusted)],"&lt;"&amp;O$26,Table2[Date Review Accepted by Commissioner],"&lt;&gt;",Table2[Calculated Location],"*"&amp;$D78&amp;"*")/COUNTIFS(Table2[Level of Review Required],"*"&amp;$AC$75&amp;"*",Table2[Date Notified (Adjusted)],"&gt;="&amp;N$26,Table2[Date Notified (Adjusted)],"&lt;"&amp;O$26,Table2[Calculated Location],"*"&amp;$D78&amp;"*")</f>
        <v>#DIV/0!</v>
      </c>
      <c r="O78" s="164" t="e">
        <f ca="1">COUNTIFS(Table2[Level of Review Required],"*"&amp;$AC$75&amp;"*",Table2[Date Notified (Adjusted)],"&gt;="&amp;O$26,Table2[Date Notified (Adjusted)],"&lt;"&amp;P$26,Table2[Date Review Accepted by Commissioner],"&lt;&gt;",Table2[Calculated Location],"*"&amp;$D78&amp;"*")/COUNTIFS(Table2[Level of Review Required],"*"&amp;$AC$75&amp;"*",Table2[Date Notified (Adjusted)],"&gt;="&amp;O$26,Table2[Date Notified (Adjusted)],"&lt;"&amp;P$26,Table2[Calculated Location],"*"&amp;$D78&amp;"*")</f>
        <v>#DIV/0!</v>
      </c>
      <c r="P78" s="164" t="e">
        <f ca="1">COUNTIFS(Table2[Level of Review Required],"*"&amp;$AC$75&amp;"*",Table2[Date Notified (Adjusted)],"&gt;="&amp;P$26,Table2[Date Notified (Adjusted)],"&lt;"&amp;Q$26,Table2[Date Review Accepted by Commissioner],"&lt;&gt;",Table2[Calculated Location],"*"&amp;$D78&amp;"*")/COUNTIFS(Table2[Level of Review Required],"*"&amp;$AC$75&amp;"*",Table2[Date Notified (Adjusted)],"&gt;="&amp;P$26,Table2[Date Notified (Adjusted)],"&lt;"&amp;Q$26,Table2[Calculated Location],"*"&amp;$D78&amp;"*")</f>
        <v>#DIV/0!</v>
      </c>
      <c r="Q78" s="164" t="e">
        <f ca="1">COUNTIFS(Table2[Level of Review Required],"*"&amp;$AC$75&amp;"*",Table2[Date Notified (Adjusted)],"&gt;="&amp;Q$26,Table2[Date Notified (Adjusted)],"&lt;"&amp;R$26,Table2[Date Review Accepted by Commissioner],"&lt;&gt;",Table2[Calculated Location],"*"&amp;$D78&amp;"*")/COUNTIFS(Table2[Level of Review Required],"*"&amp;$AC$75&amp;"*",Table2[Date Notified (Adjusted)],"&gt;="&amp;Q$26,Table2[Date Notified (Adjusted)],"&lt;"&amp;R$26,Table2[Calculated Location],"*"&amp;$D78&amp;"*")</f>
        <v>#DIV/0!</v>
      </c>
      <c r="R78" s="164" t="e">
        <f ca="1">COUNTIFS(Table2[Level of Review Required],"*"&amp;$AC$75&amp;"*",Table2[Date Notified (Adjusted)],"&gt;="&amp;R$26,Table2[Date Notified (Adjusted)],"&lt;"&amp;S$26,Table2[Date Review Accepted by Commissioner],"&lt;&gt;",Table2[Calculated Location],"*"&amp;$D78&amp;"*")/COUNTIFS(Table2[Level of Review Required],"*"&amp;$AC$75&amp;"*",Table2[Date Notified (Adjusted)],"&gt;="&amp;R$26,Table2[Date Notified (Adjusted)],"&lt;"&amp;S$26,Table2[Calculated Location],"*"&amp;$D78&amp;"*")</f>
        <v>#DIV/0!</v>
      </c>
      <c r="S78" s="164" t="e">
        <f ca="1">COUNTIFS(Table2[Level of Review Required],"*"&amp;$AC$75&amp;"*",Table2[Date Notified (Adjusted)],"&gt;="&amp;S$26,Table2[Date Notified (Adjusted)],"&lt;"&amp;T$26,Table2[Date Review Accepted by Commissioner],"&lt;&gt;",Table2[Calculated Location],"*"&amp;$D78&amp;"*")/COUNTIFS(Table2[Level of Review Required],"*"&amp;$AC$75&amp;"*",Table2[Date Notified (Adjusted)],"&gt;="&amp;S$26,Table2[Date Notified (Adjusted)],"&lt;"&amp;T$26,Table2[Calculated Location],"*"&amp;$D78&amp;"*")</f>
        <v>#DIV/0!</v>
      </c>
      <c r="T78" s="164" t="e">
        <f ca="1">COUNTIFS(Table2[Level of Review Required],"*"&amp;$AC$75&amp;"*",Table2[Date Notified (Adjusted)],"&gt;="&amp;T$26,Table2[Date Notified (Adjusted)],"&lt;"&amp;U$26,Table2[Date Review Accepted by Commissioner],"&lt;&gt;",Table2[Calculated Location],"*"&amp;$D78&amp;"*")/COUNTIFS(Table2[Level of Review Required],"*"&amp;$AC$75&amp;"*",Table2[Date Notified (Adjusted)],"&gt;="&amp;T$26,Table2[Date Notified (Adjusted)],"&lt;"&amp;U$26,Table2[Calculated Location],"*"&amp;$D78&amp;"*")</f>
        <v>#DIV/0!</v>
      </c>
      <c r="U78" s="161"/>
      <c r="V78" s="161"/>
      <c r="W78" s="228">
        <f ca="1">COUNTIFS(Table2[Level of Review Required],"*"&amp;$AC$75&amp;"*",Table2[Date Notified (Adjusted)],"&gt;="&amp;E$26,Table2[Date Notified (Adjusted)],"&lt;"&amp;U$26,Table2[Calculated Location],"*"&amp;$D78&amp;"*",Table2[Date Review Accepted by Commissioner],"&lt;&gt;")</f>
        <v>0</v>
      </c>
      <c r="X78" s="229" t="e">
        <f t="shared" ca="1" si="12"/>
        <v>#DIV/0!</v>
      </c>
      <c r="Y78" s="237">
        <f ca="1">COUNTIFS(Table2[Level of Review Required],"*"&amp;$AC$75&amp;"*",Table2[Date Notified (Adjusted)],"&gt;="&amp;E$26,Table2[Date Notified (Adjusted)],"&lt;"&amp;U$26,Table2[Calculated Location],"*"&amp;$D78&amp;"*")</f>
        <v>0</v>
      </c>
    </row>
    <row r="79" spans="2:29" x14ac:dyDescent="0.25">
      <c r="B79" s="222" t="s">
        <v>259</v>
      </c>
      <c r="C79" s="161"/>
      <c r="D79" s="162" t="s">
        <v>122</v>
      </c>
      <c r="E79" s="163" t="e">
        <f ca="1">COUNTIFS(Table2[Level of Review Required],"*"&amp;$AC$75&amp;"*",Table2[Date Notified (Adjusted)],"&gt;="&amp;E$26,Table2[Date Notified (Adjusted)],"&lt;"&amp;F$26,Table2[Date Review Accepted by Commissioner],"&lt;&gt;",Table2[Calculated Location],"*"&amp;$D79&amp;"*")/COUNTIFS(Table2[Level of Review Required],"*"&amp;$AC$75&amp;"*",Table2[Date Notified (Adjusted)],"&gt;="&amp;E$26,Table2[Date Notified (Adjusted)],"&lt;"&amp;F$26,Table2[Calculated Location],"*"&amp;$D79&amp;"*")</f>
        <v>#DIV/0!</v>
      </c>
      <c r="F79" s="164" t="e">
        <f ca="1">COUNTIFS(Table2[Level of Review Required],"*"&amp;$AC$75&amp;"*",Table2[Date Notified (Adjusted)],"&gt;="&amp;F$26,Table2[Date Notified (Adjusted)],"&lt;"&amp;G$26,Table2[Date Review Accepted by Commissioner],"&lt;&gt;",Table2[Calculated Location],"*"&amp;$D79&amp;"*")/COUNTIFS(Table2[Level of Review Required],"*"&amp;$AC$75&amp;"*",Table2[Date Notified (Adjusted)],"&gt;="&amp;F$26,Table2[Date Notified (Adjusted)],"&lt;"&amp;G$26,Table2[Calculated Location],"*"&amp;$D79&amp;"*")</f>
        <v>#DIV/0!</v>
      </c>
      <c r="G79" s="164" t="e">
        <f ca="1">COUNTIFS(Table2[Level of Review Required],"*"&amp;$AC$75&amp;"*",Table2[Date Notified (Adjusted)],"&gt;="&amp;G$26,Table2[Date Notified (Adjusted)],"&lt;"&amp;H$26,Table2[Date Review Accepted by Commissioner],"&lt;&gt;",Table2[Calculated Location],"*"&amp;$D79&amp;"*")/COUNTIFS(Table2[Level of Review Required],"*"&amp;$AC$75&amp;"*",Table2[Date Notified (Adjusted)],"&gt;="&amp;G$26,Table2[Date Notified (Adjusted)],"&lt;"&amp;H$26,Table2[Calculated Location],"*"&amp;$D79&amp;"*")</f>
        <v>#DIV/0!</v>
      </c>
      <c r="H79" s="164" t="e">
        <f ca="1">COUNTIFS(Table2[Level of Review Required],"*"&amp;$AC$75&amp;"*",Table2[Date Notified (Adjusted)],"&gt;="&amp;H$26,Table2[Date Notified (Adjusted)],"&lt;"&amp;I$26,Table2[Date Review Accepted by Commissioner],"&lt;&gt;",Table2[Calculated Location],"*"&amp;$D79&amp;"*")/COUNTIFS(Table2[Level of Review Required],"*"&amp;$AC$75&amp;"*",Table2[Date Notified (Adjusted)],"&gt;="&amp;H$26,Table2[Date Notified (Adjusted)],"&lt;"&amp;I$26,Table2[Calculated Location],"*"&amp;$D79&amp;"*")</f>
        <v>#DIV/0!</v>
      </c>
      <c r="I79" s="164" t="e">
        <f ca="1">COUNTIFS(Table2[Level of Review Required],"*"&amp;$AC$75&amp;"*",Table2[Date Notified (Adjusted)],"&gt;="&amp;I$26,Table2[Date Notified (Adjusted)],"&lt;"&amp;J$26,Table2[Date Review Accepted by Commissioner],"&lt;&gt;",Table2[Calculated Location],"*"&amp;$D79&amp;"*")/COUNTIFS(Table2[Level of Review Required],"*"&amp;$AC$75&amp;"*",Table2[Date Notified (Adjusted)],"&gt;="&amp;I$26,Table2[Date Notified (Adjusted)],"&lt;"&amp;J$26,Table2[Calculated Location],"*"&amp;$D79&amp;"*")</f>
        <v>#DIV/0!</v>
      </c>
      <c r="J79" s="164" t="e">
        <f ca="1">COUNTIFS(Table2[Level of Review Required],"*"&amp;$AC$75&amp;"*",Table2[Date Notified (Adjusted)],"&gt;="&amp;J$26,Table2[Date Notified (Adjusted)],"&lt;"&amp;K$26,Table2[Date Review Accepted by Commissioner],"&lt;&gt;",Table2[Calculated Location],"*"&amp;$D79&amp;"*")/COUNTIFS(Table2[Level of Review Required],"*"&amp;$AC$75&amp;"*",Table2[Date Notified (Adjusted)],"&gt;="&amp;J$26,Table2[Date Notified (Adjusted)],"&lt;"&amp;K$26,Table2[Calculated Location],"*"&amp;$D79&amp;"*")</f>
        <v>#DIV/0!</v>
      </c>
      <c r="K79" s="164" t="e">
        <f ca="1">COUNTIFS(Table2[Level of Review Required],"*"&amp;$AC$75&amp;"*",Table2[Date Notified (Adjusted)],"&gt;="&amp;K$26,Table2[Date Notified (Adjusted)],"&lt;"&amp;L$26,Table2[Date Review Accepted by Commissioner],"&lt;&gt;",Table2[Calculated Location],"*"&amp;$D79&amp;"*")/COUNTIFS(Table2[Level of Review Required],"*"&amp;$AC$75&amp;"*",Table2[Date Notified (Adjusted)],"&gt;="&amp;K$26,Table2[Date Notified (Adjusted)],"&lt;"&amp;L$26,Table2[Calculated Location],"*"&amp;$D79&amp;"*")</f>
        <v>#DIV/0!</v>
      </c>
      <c r="L79" s="164" t="e">
        <f ca="1">COUNTIFS(Table2[Level of Review Required],"*"&amp;$AC$75&amp;"*",Table2[Date Notified (Adjusted)],"&gt;="&amp;L$26,Table2[Date Notified (Adjusted)],"&lt;"&amp;M$26,Table2[Date Review Accepted by Commissioner],"&lt;&gt;",Table2[Calculated Location],"*"&amp;$D79&amp;"*")/COUNTIFS(Table2[Level of Review Required],"*"&amp;$AC$75&amp;"*",Table2[Date Notified (Adjusted)],"&gt;="&amp;L$26,Table2[Date Notified (Adjusted)],"&lt;"&amp;M$26,Table2[Calculated Location],"*"&amp;$D79&amp;"*")</f>
        <v>#DIV/0!</v>
      </c>
      <c r="M79" s="164" t="e">
        <f ca="1">COUNTIFS(Table2[Level of Review Required],"*"&amp;$AC$75&amp;"*",Table2[Date Notified (Adjusted)],"&gt;="&amp;M$26,Table2[Date Notified (Adjusted)],"&lt;"&amp;N$26,Table2[Date Review Accepted by Commissioner],"&lt;&gt;",Table2[Calculated Location],"*"&amp;$D79&amp;"*")/COUNTIFS(Table2[Level of Review Required],"*"&amp;$AC$75&amp;"*",Table2[Date Notified (Adjusted)],"&gt;="&amp;M$26,Table2[Date Notified (Adjusted)],"&lt;"&amp;N$26,Table2[Calculated Location],"*"&amp;$D79&amp;"*")</f>
        <v>#DIV/0!</v>
      </c>
      <c r="N79" s="164" t="e">
        <f ca="1">COUNTIFS(Table2[Level of Review Required],"*"&amp;$AC$75&amp;"*",Table2[Date Notified (Adjusted)],"&gt;="&amp;N$26,Table2[Date Notified (Adjusted)],"&lt;"&amp;O$26,Table2[Date Review Accepted by Commissioner],"&lt;&gt;",Table2[Calculated Location],"*"&amp;$D79&amp;"*")/COUNTIFS(Table2[Level of Review Required],"*"&amp;$AC$75&amp;"*",Table2[Date Notified (Adjusted)],"&gt;="&amp;N$26,Table2[Date Notified (Adjusted)],"&lt;"&amp;O$26,Table2[Calculated Location],"*"&amp;$D79&amp;"*")</f>
        <v>#DIV/0!</v>
      </c>
      <c r="O79" s="164" t="e">
        <f ca="1">COUNTIFS(Table2[Level of Review Required],"*"&amp;$AC$75&amp;"*",Table2[Date Notified (Adjusted)],"&gt;="&amp;O$26,Table2[Date Notified (Adjusted)],"&lt;"&amp;P$26,Table2[Date Review Accepted by Commissioner],"&lt;&gt;",Table2[Calculated Location],"*"&amp;$D79&amp;"*")/COUNTIFS(Table2[Level of Review Required],"*"&amp;$AC$75&amp;"*",Table2[Date Notified (Adjusted)],"&gt;="&amp;O$26,Table2[Date Notified (Adjusted)],"&lt;"&amp;P$26,Table2[Calculated Location],"*"&amp;$D79&amp;"*")</f>
        <v>#DIV/0!</v>
      </c>
      <c r="P79" s="164" t="e">
        <f ca="1">COUNTIFS(Table2[Level of Review Required],"*"&amp;$AC$75&amp;"*",Table2[Date Notified (Adjusted)],"&gt;="&amp;P$26,Table2[Date Notified (Adjusted)],"&lt;"&amp;Q$26,Table2[Date Review Accepted by Commissioner],"&lt;&gt;",Table2[Calculated Location],"*"&amp;$D79&amp;"*")/COUNTIFS(Table2[Level of Review Required],"*"&amp;$AC$75&amp;"*",Table2[Date Notified (Adjusted)],"&gt;="&amp;P$26,Table2[Date Notified (Adjusted)],"&lt;"&amp;Q$26,Table2[Calculated Location],"*"&amp;$D79&amp;"*")</f>
        <v>#DIV/0!</v>
      </c>
      <c r="Q79" s="164" t="e">
        <f ca="1">COUNTIFS(Table2[Level of Review Required],"*"&amp;$AC$75&amp;"*",Table2[Date Notified (Adjusted)],"&gt;="&amp;Q$26,Table2[Date Notified (Adjusted)],"&lt;"&amp;R$26,Table2[Date Review Accepted by Commissioner],"&lt;&gt;",Table2[Calculated Location],"*"&amp;$D79&amp;"*")/COUNTIFS(Table2[Level of Review Required],"*"&amp;$AC$75&amp;"*",Table2[Date Notified (Adjusted)],"&gt;="&amp;Q$26,Table2[Date Notified (Adjusted)],"&lt;"&amp;R$26,Table2[Calculated Location],"*"&amp;$D79&amp;"*")</f>
        <v>#DIV/0!</v>
      </c>
      <c r="R79" s="164" t="e">
        <f ca="1">COUNTIFS(Table2[Level of Review Required],"*"&amp;$AC$75&amp;"*",Table2[Date Notified (Adjusted)],"&gt;="&amp;R$26,Table2[Date Notified (Adjusted)],"&lt;"&amp;S$26,Table2[Date Review Accepted by Commissioner],"&lt;&gt;",Table2[Calculated Location],"*"&amp;$D79&amp;"*")/COUNTIFS(Table2[Level of Review Required],"*"&amp;$AC$75&amp;"*",Table2[Date Notified (Adjusted)],"&gt;="&amp;R$26,Table2[Date Notified (Adjusted)],"&lt;"&amp;S$26,Table2[Calculated Location],"*"&amp;$D79&amp;"*")</f>
        <v>#DIV/0!</v>
      </c>
      <c r="S79" s="164" t="e">
        <f ca="1">COUNTIFS(Table2[Level of Review Required],"*"&amp;$AC$75&amp;"*",Table2[Date Notified (Adjusted)],"&gt;="&amp;S$26,Table2[Date Notified (Adjusted)],"&lt;"&amp;T$26,Table2[Date Review Accepted by Commissioner],"&lt;&gt;",Table2[Calculated Location],"*"&amp;$D79&amp;"*")/COUNTIFS(Table2[Level of Review Required],"*"&amp;$AC$75&amp;"*",Table2[Date Notified (Adjusted)],"&gt;="&amp;S$26,Table2[Date Notified (Adjusted)],"&lt;"&amp;T$26,Table2[Calculated Location],"*"&amp;$D79&amp;"*")</f>
        <v>#DIV/0!</v>
      </c>
      <c r="T79" s="164" t="e">
        <f ca="1">COUNTIFS(Table2[Level of Review Required],"*"&amp;$AC$75&amp;"*",Table2[Date Notified (Adjusted)],"&gt;="&amp;T$26,Table2[Date Notified (Adjusted)],"&lt;"&amp;U$26,Table2[Date Review Accepted by Commissioner],"&lt;&gt;",Table2[Calculated Location],"*"&amp;$D79&amp;"*")/COUNTIFS(Table2[Level of Review Required],"*"&amp;$AC$75&amp;"*",Table2[Date Notified (Adjusted)],"&gt;="&amp;T$26,Table2[Date Notified (Adjusted)],"&lt;"&amp;U$26,Table2[Calculated Location],"*"&amp;$D79&amp;"*")</f>
        <v>#DIV/0!</v>
      </c>
      <c r="U79" s="165"/>
      <c r="V79" s="161"/>
      <c r="W79" s="228">
        <f ca="1">COUNTIFS(Table2[Level of Review Required],"*"&amp;$AC$75&amp;"*",Table2[Date Notified (Adjusted)],"&gt;="&amp;E$26,Table2[Date Notified (Adjusted)],"&lt;"&amp;U$26,Table2[Calculated Location],"*"&amp;$D79&amp;"*",Table2[Date Review Accepted by Commissioner],"&lt;&gt;")</f>
        <v>0</v>
      </c>
      <c r="X79" s="229" t="e">
        <f t="shared" ca="1" si="12"/>
        <v>#DIV/0!</v>
      </c>
      <c r="Y79" s="237">
        <f ca="1">COUNTIFS(Table2[Level of Review Required],"*"&amp;$AC$75&amp;"*",Table2[Date Notified (Adjusted)],"&gt;="&amp;E$26,Table2[Date Notified (Adjusted)],"&lt;"&amp;U$26,Table2[Calculated Location],"*"&amp;$D79&amp;"*")</f>
        <v>0</v>
      </c>
    </row>
    <row r="80" spans="2:29" x14ac:dyDescent="0.25">
      <c r="B80" s="222" t="s">
        <v>260</v>
      </c>
      <c r="C80" s="161"/>
      <c r="D80" s="162" t="s">
        <v>123</v>
      </c>
      <c r="E80" s="163" t="e">
        <f ca="1">COUNTIFS(Table2[Level of Review Required],"*"&amp;$AC$75&amp;"*",Table2[Date Notified (Adjusted)],"&gt;="&amp;E$26,Table2[Date Notified (Adjusted)],"&lt;"&amp;F$26,Table2[Date Review Accepted by Commissioner],"&lt;&gt;",Table2[Calculated Location],"*"&amp;$D80&amp;"*")/COUNTIFS(Table2[Level of Review Required],"*"&amp;$AC$75&amp;"*",Table2[Date Notified (Adjusted)],"&gt;="&amp;E$26,Table2[Date Notified (Adjusted)],"&lt;"&amp;F$26,Table2[Calculated Location],"*"&amp;$D80&amp;"*")</f>
        <v>#DIV/0!</v>
      </c>
      <c r="F80" s="164" t="e">
        <f ca="1">COUNTIFS(Table2[Level of Review Required],"*"&amp;$AC$75&amp;"*",Table2[Date Notified (Adjusted)],"&gt;="&amp;F$26,Table2[Date Notified (Adjusted)],"&lt;"&amp;G$26,Table2[Date Review Accepted by Commissioner],"&lt;&gt;",Table2[Calculated Location],"*"&amp;$D80&amp;"*")/COUNTIFS(Table2[Level of Review Required],"*"&amp;$AC$75&amp;"*",Table2[Date Notified (Adjusted)],"&gt;="&amp;F$26,Table2[Date Notified (Adjusted)],"&lt;"&amp;G$26,Table2[Calculated Location],"*"&amp;$D80&amp;"*")</f>
        <v>#DIV/0!</v>
      </c>
      <c r="G80" s="164" t="e">
        <f ca="1">COUNTIFS(Table2[Level of Review Required],"*"&amp;$AC$75&amp;"*",Table2[Date Notified (Adjusted)],"&gt;="&amp;G$26,Table2[Date Notified (Adjusted)],"&lt;"&amp;H$26,Table2[Date Review Accepted by Commissioner],"&lt;&gt;",Table2[Calculated Location],"*"&amp;$D80&amp;"*")/COUNTIFS(Table2[Level of Review Required],"*"&amp;$AC$75&amp;"*",Table2[Date Notified (Adjusted)],"&gt;="&amp;G$26,Table2[Date Notified (Adjusted)],"&lt;"&amp;H$26,Table2[Calculated Location],"*"&amp;$D80&amp;"*")</f>
        <v>#DIV/0!</v>
      </c>
      <c r="H80" s="164" t="e">
        <f ca="1">COUNTIFS(Table2[Level of Review Required],"*"&amp;$AC$75&amp;"*",Table2[Date Notified (Adjusted)],"&gt;="&amp;H$26,Table2[Date Notified (Adjusted)],"&lt;"&amp;I$26,Table2[Date Review Accepted by Commissioner],"&lt;&gt;",Table2[Calculated Location],"*"&amp;$D80&amp;"*")/COUNTIFS(Table2[Level of Review Required],"*"&amp;$AC$75&amp;"*",Table2[Date Notified (Adjusted)],"&gt;="&amp;H$26,Table2[Date Notified (Adjusted)],"&lt;"&amp;I$26,Table2[Calculated Location],"*"&amp;$D80&amp;"*")</f>
        <v>#DIV/0!</v>
      </c>
      <c r="I80" s="164" t="e">
        <f ca="1">COUNTIFS(Table2[Level of Review Required],"*"&amp;$AC$75&amp;"*",Table2[Date Notified (Adjusted)],"&gt;="&amp;I$26,Table2[Date Notified (Adjusted)],"&lt;"&amp;J$26,Table2[Date Review Accepted by Commissioner],"&lt;&gt;",Table2[Calculated Location],"*"&amp;$D80&amp;"*")/COUNTIFS(Table2[Level of Review Required],"*"&amp;$AC$75&amp;"*",Table2[Date Notified (Adjusted)],"&gt;="&amp;I$26,Table2[Date Notified (Adjusted)],"&lt;"&amp;J$26,Table2[Calculated Location],"*"&amp;$D80&amp;"*")</f>
        <v>#DIV/0!</v>
      </c>
      <c r="J80" s="164" t="e">
        <f ca="1">COUNTIFS(Table2[Level of Review Required],"*"&amp;$AC$75&amp;"*",Table2[Date Notified (Adjusted)],"&gt;="&amp;J$26,Table2[Date Notified (Adjusted)],"&lt;"&amp;K$26,Table2[Date Review Accepted by Commissioner],"&lt;&gt;",Table2[Calculated Location],"*"&amp;$D80&amp;"*")/COUNTIFS(Table2[Level of Review Required],"*"&amp;$AC$75&amp;"*",Table2[Date Notified (Adjusted)],"&gt;="&amp;J$26,Table2[Date Notified (Adjusted)],"&lt;"&amp;K$26,Table2[Calculated Location],"*"&amp;$D80&amp;"*")</f>
        <v>#DIV/0!</v>
      </c>
      <c r="K80" s="164" t="e">
        <f ca="1">COUNTIFS(Table2[Level of Review Required],"*"&amp;$AC$75&amp;"*",Table2[Date Notified (Adjusted)],"&gt;="&amp;K$26,Table2[Date Notified (Adjusted)],"&lt;"&amp;L$26,Table2[Date Review Accepted by Commissioner],"&lt;&gt;",Table2[Calculated Location],"*"&amp;$D80&amp;"*")/COUNTIFS(Table2[Level of Review Required],"*"&amp;$AC$75&amp;"*",Table2[Date Notified (Adjusted)],"&gt;="&amp;K$26,Table2[Date Notified (Adjusted)],"&lt;"&amp;L$26,Table2[Calculated Location],"*"&amp;$D80&amp;"*")</f>
        <v>#DIV/0!</v>
      </c>
      <c r="L80" s="164" t="e">
        <f ca="1">COUNTIFS(Table2[Level of Review Required],"*"&amp;$AC$75&amp;"*",Table2[Date Notified (Adjusted)],"&gt;="&amp;L$26,Table2[Date Notified (Adjusted)],"&lt;"&amp;M$26,Table2[Date Review Accepted by Commissioner],"&lt;&gt;",Table2[Calculated Location],"*"&amp;$D80&amp;"*")/COUNTIFS(Table2[Level of Review Required],"*"&amp;$AC$75&amp;"*",Table2[Date Notified (Adjusted)],"&gt;="&amp;L$26,Table2[Date Notified (Adjusted)],"&lt;"&amp;M$26,Table2[Calculated Location],"*"&amp;$D80&amp;"*")</f>
        <v>#DIV/0!</v>
      </c>
      <c r="M80" s="164" t="e">
        <f ca="1">COUNTIFS(Table2[Level of Review Required],"*"&amp;$AC$75&amp;"*",Table2[Date Notified (Adjusted)],"&gt;="&amp;M$26,Table2[Date Notified (Adjusted)],"&lt;"&amp;N$26,Table2[Date Review Accepted by Commissioner],"&lt;&gt;",Table2[Calculated Location],"*"&amp;$D80&amp;"*")/COUNTIFS(Table2[Level of Review Required],"*"&amp;$AC$75&amp;"*",Table2[Date Notified (Adjusted)],"&gt;="&amp;M$26,Table2[Date Notified (Adjusted)],"&lt;"&amp;N$26,Table2[Calculated Location],"*"&amp;$D80&amp;"*")</f>
        <v>#DIV/0!</v>
      </c>
      <c r="N80" s="164" t="e">
        <f ca="1">COUNTIFS(Table2[Level of Review Required],"*"&amp;$AC$75&amp;"*",Table2[Date Notified (Adjusted)],"&gt;="&amp;N$26,Table2[Date Notified (Adjusted)],"&lt;"&amp;O$26,Table2[Date Review Accepted by Commissioner],"&lt;&gt;",Table2[Calculated Location],"*"&amp;$D80&amp;"*")/COUNTIFS(Table2[Level of Review Required],"*"&amp;$AC$75&amp;"*",Table2[Date Notified (Adjusted)],"&gt;="&amp;N$26,Table2[Date Notified (Adjusted)],"&lt;"&amp;O$26,Table2[Calculated Location],"*"&amp;$D80&amp;"*")</f>
        <v>#DIV/0!</v>
      </c>
      <c r="O80" s="164" t="e">
        <f ca="1">COUNTIFS(Table2[Level of Review Required],"*"&amp;$AC$75&amp;"*",Table2[Date Notified (Adjusted)],"&gt;="&amp;O$26,Table2[Date Notified (Adjusted)],"&lt;"&amp;P$26,Table2[Date Review Accepted by Commissioner],"&lt;&gt;",Table2[Calculated Location],"*"&amp;$D80&amp;"*")/COUNTIFS(Table2[Level of Review Required],"*"&amp;$AC$75&amp;"*",Table2[Date Notified (Adjusted)],"&gt;="&amp;O$26,Table2[Date Notified (Adjusted)],"&lt;"&amp;P$26,Table2[Calculated Location],"*"&amp;$D80&amp;"*")</f>
        <v>#DIV/0!</v>
      </c>
      <c r="P80" s="164" t="e">
        <f ca="1">COUNTIFS(Table2[Level of Review Required],"*"&amp;$AC$75&amp;"*",Table2[Date Notified (Adjusted)],"&gt;="&amp;P$26,Table2[Date Notified (Adjusted)],"&lt;"&amp;Q$26,Table2[Date Review Accepted by Commissioner],"&lt;&gt;",Table2[Calculated Location],"*"&amp;$D80&amp;"*")/COUNTIFS(Table2[Level of Review Required],"*"&amp;$AC$75&amp;"*",Table2[Date Notified (Adjusted)],"&gt;="&amp;P$26,Table2[Date Notified (Adjusted)],"&lt;"&amp;Q$26,Table2[Calculated Location],"*"&amp;$D80&amp;"*")</f>
        <v>#DIV/0!</v>
      </c>
      <c r="Q80" s="164" t="e">
        <f ca="1">COUNTIFS(Table2[Level of Review Required],"*"&amp;$AC$75&amp;"*",Table2[Date Notified (Adjusted)],"&gt;="&amp;Q$26,Table2[Date Notified (Adjusted)],"&lt;"&amp;R$26,Table2[Date Review Accepted by Commissioner],"&lt;&gt;",Table2[Calculated Location],"*"&amp;$D80&amp;"*")/COUNTIFS(Table2[Level of Review Required],"*"&amp;$AC$75&amp;"*",Table2[Date Notified (Adjusted)],"&gt;="&amp;Q$26,Table2[Date Notified (Adjusted)],"&lt;"&amp;R$26,Table2[Calculated Location],"*"&amp;$D80&amp;"*")</f>
        <v>#DIV/0!</v>
      </c>
      <c r="R80" s="164" t="e">
        <f ca="1">COUNTIFS(Table2[Level of Review Required],"*"&amp;$AC$75&amp;"*",Table2[Date Notified (Adjusted)],"&gt;="&amp;R$26,Table2[Date Notified (Adjusted)],"&lt;"&amp;S$26,Table2[Date Review Accepted by Commissioner],"&lt;&gt;",Table2[Calculated Location],"*"&amp;$D80&amp;"*")/COUNTIFS(Table2[Level of Review Required],"*"&amp;$AC$75&amp;"*",Table2[Date Notified (Adjusted)],"&gt;="&amp;R$26,Table2[Date Notified (Adjusted)],"&lt;"&amp;S$26,Table2[Calculated Location],"*"&amp;$D80&amp;"*")</f>
        <v>#DIV/0!</v>
      </c>
      <c r="S80" s="164" t="e">
        <f ca="1">COUNTIFS(Table2[Level of Review Required],"*"&amp;$AC$75&amp;"*",Table2[Date Notified (Adjusted)],"&gt;="&amp;S$26,Table2[Date Notified (Adjusted)],"&lt;"&amp;T$26,Table2[Date Review Accepted by Commissioner],"&lt;&gt;",Table2[Calculated Location],"*"&amp;$D80&amp;"*")/COUNTIFS(Table2[Level of Review Required],"*"&amp;$AC$75&amp;"*",Table2[Date Notified (Adjusted)],"&gt;="&amp;S$26,Table2[Date Notified (Adjusted)],"&lt;"&amp;T$26,Table2[Calculated Location],"*"&amp;$D80&amp;"*")</f>
        <v>#DIV/0!</v>
      </c>
      <c r="T80" s="164" t="e">
        <f ca="1">COUNTIFS(Table2[Level of Review Required],"*"&amp;$AC$75&amp;"*",Table2[Date Notified (Adjusted)],"&gt;="&amp;T$26,Table2[Date Notified (Adjusted)],"&lt;"&amp;U$26,Table2[Date Review Accepted by Commissioner],"&lt;&gt;",Table2[Calculated Location],"*"&amp;$D80&amp;"*")/COUNTIFS(Table2[Level of Review Required],"*"&amp;$AC$75&amp;"*",Table2[Date Notified (Adjusted)],"&gt;="&amp;T$26,Table2[Date Notified (Adjusted)],"&lt;"&amp;U$26,Table2[Calculated Location],"*"&amp;$D80&amp;"*")</f>
        <v>#DIV/0!</v>
      </c>
      <c r="U80" s="165"/>
      <c r="V80" s="161"/>
      <c r="W80" s="228">
        <f ca="1">COUNTIFS(Table2[Level of Review Required],"*"&amp;$AC$75&amp;"*",Table2[Date Notified (Adjusted)],"&gt;="&amp;E$26,Table2[Date Notified (Adjusted)],"&lt;"&amp;U$26,Table2[Calculated Location],"*"&amp;$D80&amp;"*",Table2[Date Review Accepted by Commissioner],"&lt;&gt;")</f>
        <v>0</v>
      </c>
      <c r="X80" s="229" t="e">
        <f t="shared" ca="1" si="12"/>
        <v>#DIV/0!</v>
      </c>
      <c r="Y80" s="237">
        <f ca="1">COUNTIFS(Table2[Level of Review Required],"*"&amp;$AC$75&amp;"*",Table2[Date Notified (Adjusted)],"&gt;="&amp;E$26,Table2[Date Notified (Adjusted)],"&lt;"&amp;U$26,Table2[Calculated Location],"*"&amp;$D80&amp;"*")</f>
        <v>0</v>
      </c>
    </row>
    <row r="81" spans="2:25" x14ac:dyDescent="0.25">
      <c r="B81" s="222" t="s">
        <v>261</v>
      </c>
      <c r="C81" s="161"/>
      <c r="D81" s="162" t="s">
        <v>117</v>
      </c>
      <c r="E81" s="163" t="e">
        <f ca="1">COUNTIFS(Table2[Level of Review Required],"*"&amp;$AC$75&amp;"*",Table2[Date Notified (Adjusted)],"&gt;="&amp;E$26,Table2[Date Notified (Adjusted)],"&lt;"&amp;F$26,Table2[Date Review Accepted by Commissioner],"&lt;&gt;",Table2[Calculated Location],"*"&amp;$D81&amp;"*")/COUNTIFS(Table2[Level of Review Required],"*"&amp;$AC$75&amp;"*",Table2[Date Notified (Adjusted)],"&gt;="&amp;E$26,Table2[Date Notified (Adjusted)],"&lt;"&amp;F$26,Table2[Calculated Location],"*"&amp;$D81&amp;"*")</f>
        <v>#DIV/0!</v>
      </c>
      <c r="F81" s="164" t="e">
        <f ca="1">COUNTIFS(Table2[Level of Review Required],"*"&amp;$AC$75&amp;"*",Table2[Date Notified (Adjusted)],"&gt;="&amp;F$26,Table2[Date Notified (Adjusted)],"&lt;"&amp;G$26,Table2[Date Review Accepted by Commissioner],"&lt;&gt;",Table2[Calculated Location],"*"&amp;$D81&amp;"*")/COUNTIFS(Table2[Level of Review Required],"*"&amp;$AC$75&amp;"*",Table2[Date Notified (Adjusted)],"&gt;="&amp;F$26,Table2[Date Notified (Adjusted)],"&lt;"&amp;G$26,Table2[Calculated Location],"*"&amp;$D81&amp;"*")</f>
        <v>#DIV/0!</v>
      </c>
      <c r="G81" s="164" t="e">
        <f ca="1">COUNTIFS(Table2[Level of Review Required],"*"&amp;$AC$75&amp;"*",Table2[Date Notified (Adjusted)],"&gt;="&amp;G$26,Table2[Date Notified (Adjusted)],"&lt;"&amp;H$26,Table2[Date Review Accepted by Commissioner],"&lt;&gt;",Table2[Calculated Location],"*"&amp;$D81&amp;"*")/COUNTIFS(Table2[Level of Review Required],"*"&amp;$AC$75&amp;"*",Table2[Date Notified (Adjusted)],"&gt;="&amp;G$26,Table2[Date Notified (Adjusted)],"&lt;"&amp;H$26,Table2[Calculated Location],"*"&amp;$D81&amp;"*")</f>
        <v>#DIV/0!</v>
      </c>
      <c r="H81" s="164" t="e">
        <f ca="1">COUNTIFS(Table2[Level of Review Required],"*"&amp;$AC$75&amp;"*",Table2[Date Notified (Adjusted)],"&gt;="&amp;H$26,Table2[Date Notified (Adjusted)],"&lt;"&amp;I$26,Table2[Date Review Accepted by Commissioner],"&lt;&gt;",Table2[Calculated Location],"*"&amp;$D81&amp;"*")/COUNTIFS(Table2[Level of Review Required],"*"&amp;$AC$75&amp;"*",Table2[Date Notified (Adjusted)],"&gt;="&amp;H$26,Table2[Date Notified (Adjusted)],"&lt;"&amp;I$26,Table2[Calculated Location],"*"&amp;$D81&amp;"*")</f>
        <v>#DIV/0!</v>
      </c>
      <c r="I81" s="164" t="e">
        <f ca="1">COUNTIFS(Table2[Level of Review Required],"*"&amp;$AC$75&amp;"*",Table2[Date Notified (Adjusted)],"&gt;="&amp;I$26,Table2[Date Notified (Adjusted)],"&lt;"&amp;J$26,Table2[Date Review Accepted by Commissioner],"&lt;&gt;",Table2[Calculated Location],"*"&amp;$D81&amp;"*")/COUNTIFS(Table2[Level of Review Required],"*"&amp;$AC$75&amp;"*",Table2[Date Notified (Adjusted)],"&gt;="&amp;I$26,Table2[Date Notified (Adjusted)],"&lt;"&amp;J$26,Table2[Calculated Location],"*"&amp;$D81&amp;"*")</f>
        <v>#DIV/0!</v>
      </c>
      <c r="J81" s="164" t="e">
        <f ca="1">COUNTIFS(Table2[Level of Review Required],"*"&amp;$AC$75&amp;"*",Table2[Date Notified (Adjusted)],"&gt;="&amp;J$26,Table2[Date Notified (Adjusted)],"&lt;"&amp;K$26,Table2[Date Review Accepted by Commissioner],"&lt;&gt;",Table2[Calculated Location],"*"&amp;$D81&amp;"*")/COUNTIFS(Table2[Level of Review Required],"*"&amp;$AC$75&amp;"*",Table2[Date Notified (Adjusted)],"&gt;="&amp;J$26,Table2[Date Notified (Adjusted)],"&lt;"&amp;K$26,Table2[Calculated Location],"*"&amp;$D81&amp;"*")</f>
        <v>#DIV/0!</v>
      </c>
      <c r="K81" s="164" t="e">
        <f ca="1">COUNTIFS(Table2[Level of Review Required],"*"&amp;$AC$75&amp;"*",Table2[Date Notified (Adjusted)],"&gt;="&amp;K$26,Table2[Date Notified (Adjusted)],"&lt;"&amp;L$26,Table2[Date Review Accepted by Commissioner],"&lt;&gt;",Table2[Calculated Location],"*"&amp;$D81&amp;"*")/COUNTIFS(Table2[Level of Review Required],"*"&amp;$AC$75&amp;"*",Table2[Date Notified (Adjusted)],"&gt;="&amp;K$26,Table2[Date Notified (Adjusted)],"&lt;"&amp;L$26,Table2[Calculated Location],"*"&amp;$D81&amp;"*")</f>
        <v>#DIV/0!</v>
      </c>
      <c r="L81" s="164" t="e">
        <f ca="1">COUNTIFS(Table2[Level of Review Required],"*"&amp;$AC$75&amp;"*",Table2[Date Notified (Adjusted)],"&gt;="&amp;L$26,Table2[Date Notified (Adjusted)],"&lt;"&amp;M$26,Table2[Date Review Accepted by Commissioner],"&lt;&gt;",Table2[Calculated Location],"*"&amp;$D81&amp;"*")/COUNTIFS(Table2[Level of Review Required],"*"&amp;$AC$75&amp;"*",Table2[Date Notified (Adjusted)],"&gt;="&amp;L$26,Table2[Date Notified (Adjusted)],"&lt;"&amp;M$26,Table2[Calculated Location],"*"&amp;$D81&amp;"*")</f>
        <v>#DIV/0!</v>
      </c>
      <c r="M81" s="164" t="e">
        <f ca="1">COUNTIFS(Table2[Level of Review Required],"*"&amp;$AC$75&amp;"*",Table2[Date Notified (Adjusted)],"&gt;="&amp;M$26,Table2[Date Notified (Adjusted)],"&lt;"&amp;N$26,Table2[Date Review Accepted by Commissioner],"&lt;&gt;",Table2[Calculated Location],"*"&amp;$D81&amp;"*")/COUNTIFS(Table2[Level of Review Required],"*"&amp;$AC$75&amp;"*",Table2[Date Notified (Adjusted)],"&gt;="&amp;M$26,Table2[Date Notified (Adjusted)],"&lt;"&amp;N$26,Table2[Calculated Location],"*"&amp;$D81&amp;"*")</f>
        <v>#DIV/0!</v>
      </c>
      <c r="N81" s="164" t="e">
        <f ca="1">COUNTIFS(Table2[Level of Review Required],"*"&amp;$AC$75&amp;"*",Table2[Date Notified (Adjusted)],"&gt;="&amp;N$26,Table2[Date Notified (Adjusted)],"&lt;"&amp;O$26,Table2[Date Review Accepted by Commissioner],"&lt;&gt;",Table2[Calculated Location],"*"&amp;$D81&amp;"*")/COUNTIFS(Table2[Level of Review Required],"*"&amp;$AC$75&amp;"*",Table2[Date Notified (Adjusted)],"&gt;="&amp;N$26,Table2[Date Notified (Adjusted)],"&lt;"&amp;O$26,Table2[Calculated Location],"*"&amp;$D81&amp;"*")</f>
        <v>#DIV/0!</v>
      </c>
      <c r="O81" s="164" t="e">
        <f ca="1">COUNTIFS(Table2[Level of Review Required],"*"&amp;$AC$75&amp;"*",Table2[Date Notified (Adjusted)],"&gt;="&amp;O$26,Table2[Date Notified (Adjusted)],"&lt;"&amp;P$26,Table2[Date Review Accepted by Commissioner],"&lt;&gt;",Table2[Calculated Location],"*"&amp;$D81&amp;"*")/COUNTIFS(Table2[Level of Review Required],"*"&amp;$AC$75&amp;"*",Table2[Date Notified (Adjusted)],"&gt;="&amp;O$26,Table2[Date Notified (Adjusted)],"&lt;"&amp;P$26,Table2[Calculated Location],"*"&amp;$D81&amp;"*")</f>
        <v>#DIV/0!</v>
      </c>
      <c r="P81" s="164" t="e">
        <f ca="1">COUNTIFS(Table2[Level of Review Required],"*"&amp;$AC$75&amp;"*",Table2[Date Notified (Adjusted)],"&gt;="&amp;P$26,Table2[Date Notified (Adjusted)],"&lt;"&amp;Q$26,Table2[Date Review Accepted by Commissioner],"&lt;&gt;",Table2[Calculated Location],"*"&amp;$D81&amp;"*")/COUNTIFS(Table2[Level of Review Required],"*"&amp;$AC$75&amp;"*",Table2[Date Notified (Adjusted)],"&gt;="&amp;P$26,Table2[Date Notified (Adjusted)],"&lt;"&amp;Q$26,Table2[Calculated Location],"*"&amp;$D81&amp;"*")</f>
        <v>#DIV/0!</v>
      </c>
      <c r="Q81" s="164" t="e">
        <f ca="1">COUNTIFS(Table2[Level of Review Required],"*"&amp;$AC$75&amp;"*",Table2[Date Notified (Adjusted)],"&gt;="&amp;Q$26,Table2[Date Notified (Adjusted)],"&lt;"&amp;R$26,Table2[Date Review Accepted by Commissioner],"&lt;&gt;",Table2[Calculated Location],"*"&amp;$D81&amp;"*")/COUNTIFS(Table2[Level of Review Required],"*"&amp;$AC$75&amp;"*",Table2[Date Notified (Adjusted)],"&gt;="&amp;Q$26,Table2[Date Notified (Adjusted)],"&lt;"&amp;R$26,Table2[Calculated Location],"*"&amp;$D81&amp;"*")</f>
        <v>#DIV/0!</v>
      </c>
      <c r="R81" s="164" t="e">
        <f ca="1">COUNTIFS(Table2[Level of Review Required],"*"&amp;$AC$75&amp;"*",Table2[Date Notified (Adjusted)],"&gt;="&amp;R$26,Table2[Date Notified (Adjusted)],"&lt;"&amp;S$26,Table2[Date Review Accepted by Commissioner],"&lt;&gt;",Table2[Calculated Location],"*"&amp;$D81&amp;"*")/COUNTIFS(Table2[Level of Review Required],"*"&amp;$AC$75&amp;"*",Table2[Date Notified (Adjusted)],"&gt;="&amp;R$26,Table2[Date Notified (Adjusted)],"&lt;"&amp;S$26,Table2[Calculated Location],"*"&amp;$D81&amp;"*")</f>
        <v>#DIV/0!</v>
      </c>
      <c r="S81" s="164" t="e">
        <f ca="1">COUNTIFS(Table2[Level of Review Required],"*"&amp;$AC$75&amp;"*",Table2[Date Notified (Adjusted)],"&gt;="&amp;S$26,Table2[Date Notified (Adjusted)],"&lt;"&amp;T$26,Table2[Date Review Accepted by Commissioner],"&lt;&gt;",Table2[Calculated Location],"*"&amp;$D81&amp;"*")/COUNTIFS(Table2[Level of Review Required],"*"&amp;$AC$75&amp;"*",Table2[Date Notified (Adjusted)],"&gt;="&amp;S$26,Table2[Date Notified (Adjusted)],"&lt;"&amp;T$26,Table2[Calculated Location],"*"&amp;$D81&amp;"*")</f>
        <v>#DIV/0!</v>
      </c>
      <c r="T81" s="164" t="e">
        <f ca="1">COUNTIFS(Table2[Level of Review Required],"*"&amp;$AC$75&amp;"*",Table2[Date Notified (Adjusted)],"&gt;="&amp;T$26,Table2[Date Notified (Adjusted)],"&lt;"&amp;U$26,Table2[Date Review Accepted by Commissioner],"&lt;&gt;",Table2[Calculated Location],"*"&amp;$D81&amp;"*")/COUNTIFS(Table2[Level of Review Required],"*"&amp;$AC$75&amp;"*",Table2[Date Notified (Adjusted)],"&gt;="&amp;T$26,Table2[Date Notified (Adjusted)],"&lt;"&amp;U$26,Table2[Calculated Location],"*"&amp;$D81&amp;"*")</f>
        <v>#DIV/0!</v>
      </c>
      <c r="U81" s="165"/>
      <c r="V81" s="161"/>
      <c r="W81" s="228">
        <f ca="1">COUNTIFS(Table2[Level of Review Required],"*"&amp;$AC$75&amp;"*",Table2[Date Notified (Adjusted)],"&gt;="&amp;E$26,Table2[Date Notified (Adjusted)],"&lt;"&amp;U$26,Table2[Calculated Location],"*"&amp;$D81&amp;"*",Table2[Date Review Accepted by Commissioner],"&lt;&gt;")</f>
        <v>0</v>
      </c>
      <c r="X81" s="229" t="e">
        <f t="shared" ca="1" si="12"/>
        <v>#DIV/0!</v>
      </c>
      <c r="Y81" s="237">
        <f ca="1">COUNTIFS(Table2[Level of Review Required],"*"&amp;$AC$75&amp;"*",Table2[Date Notified (Adjusted)],"&gt;="&amp;E$26,Table2[Date Notified (Adjusted)],"&lt;"&amp;U$26,Table2[Calculated Location],"*"&amp;$D81&amp;"*")</f>
        <v>0</v>
      </c>
    </row>
    <row r="82" spans="2:25" x14ac:dyDescent="0.25">
      <c r="B82" s="224" t="s">
        <v>262</v>
      </c>
      <c r="C82" s="166"/>
      <c r="D82" s="167" t="s">
        <v>104</v>
      </c>
      <c r="E82" s="168" t="e">
        <f ca="1">COUNTIFS(Table2[Level of Review Required],"*"&amp;$AC$75&amp;"*",Table2[Date Notified (Adjusted)],"&gt;="&amp;E$26,Table2[Date Notified (Adjusted)],"&lt;"&amp;F$26,Table2[Date Review Accepted by Commissioner],"&lt;&gt;",Table2[Calculated Location],"*"&amp;$D82&amp;"*")/COUNTIFS(Table2[Level of Review Required],"*"&amp;$AC$75&amp;"*",Table2[Date Notified (Adjusted)],"&gt;="&amp;E$26,Table2[Date Notified (Adjusted)],"&lt;"&amp;F$26,Table2[Calculated Location],"*"&amp;$D82&amp;"*")</f>
        <v>#DIV/0!</v>
      </c>
      <c r="F82" s="169" t="e">
        <f ca="1">COUNTIFS(Table2[Level of Review Required],"*"&amp;$AC$75&amp;"*",Table2[Date Notified (Adjusted)],"&gt;="&amp;F$26,Table2[Date Notified (Adjusted)],"&lt;"&amp;G$26,Table2[Date Review Accepted by Commissioner],"&lt;&gt;",Table2[Calculated Location],"*"&amp;$D82&amp;"*")/COUNTIFS(Table2[Level of Review Required],"*"&amp;$AC$75&amp;"*",Table2[Date Notified (Adjusted)],"&gt;="&amp;F$26,Table2[Date Notified (Adjusted)],"&lt;"&amp;G$26,Table2[Calculated Location],"*"&amp;$D82&amp;"*")</f>
        <v>#DIV/0!</v>
      </c>
      <c r="G82" s="169" t="e">
        <f ca="1">COUNTIFS(Table2[Level of Review Required],"*"&amp;$AC$75&amp;"*",Table2[Date Notified (Adjusted)],"&gt;="&amp;G$26,Table2[Date Notified (Adjusted)],"&lt;"&amp;H$26,Table2[Date Review Accepted by Commissioner],"&lt;&gt;",Table2[Calculated Location],"*"&amp;$D82&amp;"*")/COUNTIFS(Table2[Level of Review Required],"*"&amp;$AC$75&amp;"*",Table2[Date Notified (Adjusted)],"&gt;="&amp;G$26,Table2[Date Notified (Adjusted)],"&lt;"&amp;H$26,Table2[Calculated Location],"*"&amp;$D82&amp;"*")</f>
        <v>#DIV/0!</v>
      </c>
      <c r="H82" s="169" t="e">
        <f ca="1">COUNTIFS(Table2[Level of Review Required],"*"&amp;$AC$75&amp;"*",Table2[Date Notified (Adjusted)],"&gt;="&amp;H$26,Table2[Date Notified (Adjusted)],"&lt;"&amp;I$26,Table2[Date Review Accepted by Commissioner],"&lt;&gt;",Table2[Calculated Location],"*"&amp;$D82&amp;"*")/COUNTIFS(Table2[Level of Review Required],"*"&amp;$AC$75&amp;"*",Table2[Date Notified (Adjusted)],"&gt;="&amp;H$26,Table2[Date Notified (Adjusted)],"&lt;"&amp;I$26,Table2[Calculated Location],"*"&amp;$D82&amp;"*")</f>
        <v>#DIV/0!</v>
      </c>
      <c r="I82" s="169" t="e">
        <f ca="1">COUNTIFS(Table2[Level of Review Required],"*"&amp;$AC$75&amp;"*",Table2[Date Notified (Adjusted)],"&gt;="&amp;I$26,Table2[Date Notified (Adjusted)],"&lt;"&amp;J$26,Table2[Date Review Accepted by Commissioner],"&lt;&gt;",Table2[Calculated Location],"*"&amp;$D82&amp;"*")/COUNTIFS(Table2[Level of Review Required],"*"&amp;$AC$75&amp;"*",Table2[Date Notified (Adjusted)],"&gt;="&amp;I$26,Table2[Date Notified (Adjusted)],"&lt;"&amp;J$26,Table2[Calculated Location],"*"&amp;$D82&amp;"*")</f>
        <v>#DIV/0!</v>
      </c>
      <c r="J82" s="169" t="e">
        <f ca="1">COUNTIFS(Table2[Level of Review Required],"*"&amp;$AC$75&amp;"*",Table2[Date Notified (Adjusted)],"&gt;="&amp;J$26,Table2[Date Notified (Adjusted)],"&lt;"&amp;K$26,Table2[Date Review Accepted by Commissioner],"&lt;&gt;",Table2[Calculated Location],"*"&amp;$D82&amp;"*")/COUNTIFS(Table2[Level of Review Required],"*"&amp;$AC$75&amp;"*",Table2[Date Notified (Adjusted)],"&gt;="&amp;J$26,Table2[Date Notified (Adjusted)],"&lt;"&amp;K$26,Table2[Calculated Location],"*"&amp;$D82&amp;"*")</f>
        <v>#DIV/0!</v>
      </c>
      <c r="K82" s="169" t="e">
        <f ca="1">COUNTIFS(Table2[Level of Review Required],"*"&amp;$AC$75&amp;"*",Table2[Date Notified (Adjusted)],"&gt;="&amp;K$26,Table2[Date Notified (Adjusted)],"&lt;"&amp;L$26,Table2[Date Review Accepted by Commissioner],"&lt;&gt;",Table2[Calculated Location],"*"&amp;$D82&amp;"*")/COUNTIFS(Table2[Level of Review Required],"*"&amp;$AC$75&amp;"*",Table2[Date Notified (Adjusted)],"&gt;="&amp;K$26,Table2[Date Notified (Adjusted)],"&lt;"&amp;L$26,Table2[Calculated Location],"*"&amp;$D82&amp;"*")</f>
        <v>#DIV/0!</v>
      </c>
      <c r="L82" s="169" t="e">
        <f ca="1">COUNTIFS(Table2[Level of Review Required],"*"&amp;$AC$75&amp;"*",Table2[Date Notified (Adjusted)],"&gt;="&amp;L$26,Table2[Date Notified (Adjusted)],"&lt;"&amp;M$26,Table2[Date Review Accepted by Commissioner],"&lt;&gt;",Table2[Calculated Location],"*"&amp;$D82&amp;"*")/COUNTIFS(Table2[Level of Review Required],"*"&amp;$AC$75&amp;"*",Table2[Date Notified (Adjusted)],"&gt;="&amp;L$26,Table2[Date Notified (Adjusted)],"&lt;"&amp;M$26,Table2[Calculated Location],"*"&amp;$D82&amp;"*")</f>
        <v>#DIV/0!</v>
      </c>
      <c r="M82" s="169" t="e">
        <f ca="1">COUNTIFS(Table2[Level of Review Required],"*"&amp;$AC$75&amp;"*",Table2[Date Notified (Adjusted)],"&gt;="&amp;M$26,Table2[Date Notified (Adjusted)],"&lt;"&amp;N$26,Table2[Date Review Accepted by Commissioner],"&lt;&gt;",Table2[Calculated Location],"*"&amp;$D82&amp;"*")/COUNTIFS(Table2[Level of Review Required],"*"&amp;$AC$75&amp;"*",Table2[Date Notified (Adjusted)],"&gt;="&amp;M$26,Table2[Date Notified (Adjusted)],"&lt;"&amp;N$26,Table2[Calculated Location],"*"&amp;$D82&amp;"*")</f>
        <v>#DIV/0!</v>
      </c>
      <c r="N82" s="169" t="e">
        <f ca="1">COUNTIFS(Table2[Level of Review Required],"*"&amp;$AC$75&amp;"*",Table2[Date Notified (Adjusted)],"&gt;="&amp;N$26,Table2[Date Notified (Adjusted)],"&lt;"&amp;O$26,Table2[Date Review Accepted by Commissioner],"&lt;&gt;",Table2[Calculated Location],"*"&amp;$D82&amp;"*")/COUNTIFS(Table2[Level of Review Required],"*"&amp;$AC$75&amp;"*",Table2[Date Notified (Adjusted)],"&gt;="&amp;N$26,Table2[Date Notified (Adjusted)],"&lt;"&amp;O$26,Table2[Calculated Location],"*"&amp;$D82&amp;"*")</f>
        <v>#DIV/0!</v>
      </c>
      <c r="O82" s="169" t="e">
        <f ca="1">COUNTIFS(Table2[Level of Review Required],"*"&amp;$AC$75&amp;"*",Table2[Date Notified (Adjusted)],"&gt;="&amp;O$26,Table2[Date Notified (Adjusted)],"&lt;"&amp;P$26,Table2[Date Review Accepted by Commissioner],"&lt;&gt;",Table2[Calculated Location],"*"&amp;$D82&amp;"*")/COUNTIFS(Table2[Level of Review Required],"*"&amp;$AC$75&amp;"*",Table2[Date Notified (Adjusted)],"&gt;="&amp;O$26,Table2[Date Notified (Adjusted)],"&lt;"&amp;P$26,Table2[Calculated Location],"*"&amp;$D82&amp;"*")</f>
        <v>#DIV/0!</v>
      </c>
      <c r="P82" s="169" t="e">
        <f ca="1">COUNTIFS(Table2[Level of Review Required],"*"&amp;$AC$75&amp;"*",Table2[Date Notified (Adjusted)],"&gt;="&amp;P$26,Table2[Date Notified (Adjusted)],"&lt;"&amp;Q$26,Table2[Date Review Accepted by Commissioner],"&lt;&gt;",Table2[Calculated Location],"*"&amp;$D82&amp;"*")/COUNTIFS(Table2[Level of Review Required],"*"&amp;$AC$75&amp;"*",Table2[Date Notified (Adjusted)],"&gt;="&amp;P$26,Table2[Date Notified (Adjusted)],"&lt;"&amp;Q$26,Table2[Calculated Location],"*"&amp;$D82&amp;"*")</f>
        <v>#DIV/0!</v>
      </c>
      <c r="Q82" s="169" t="e">
        <f ca="1">COUNTIFS(Table2[Level of Review Required],"*"&amp;$AC$75&amp;"*",Table2[Date Notified (Adjusted)],"&gt;="&amp;Q$26,Table2[Date Notified (Adjusted)],"&lt;"&amp;R$26,Table2[Date Review Accepted by Commissioner],"&lt;&gt;",Table2[Calculated Location],"*"&amp;$D82&amp;"*")/COUNTIFS(Table2[Level of Review Required],"*"&amp;$AC$75&amp;"*",Table2[Date Notified (Adjusted)],"&gt;="&amp;Q$26,Table2[Date Notified (Adjusted)],"&lt;"&amp;R$26,Table2[Calculated Location],"*"&amp;$D82&amp;"*")</f>
        <v>#DIV/0!</v>
      </c>
      <c r="R82" s="169" t="e">
        <f ca="1">COUNTIFS(Table2[Level of Review Required],"*"&amp;$AC$75&amp;"*",Table2[Date Notified (Adjusted)],"&gt;="&amp;R$26,Table2[Date Notified (Adjusted)],"&lt;"&amp;S$26,Table2[Date Review Accepted by Commissioner],"&lt;&gt;",Table2[Calculated Location],"*"&amp;$D82&amp;"*")/COUNTIFS(Table2[Level of Review Required],"*"&amp;$AC$75&amp;"*",Table2[Date Notified (Adjusted)],"&gt;="&amp;R$26,Table2[Date Notified (Adjusted)],"&lt;"&amp;S$26,Table2[Calculated Location],"*"&amp;$D82&amp;"*")</f>
        <v>#DIV/0!</v>
      </c>
      <c r="S82" s="169" t="e">
        <f ca="1">COUNTIFS(Table2[Level of Review Required],"*"&amp;$AC$75&amp;"*",Table2[Date Notified (Adjusted)],"&gt;="&amp;S$26,Table2[Date Notified (Adjusted)],"&lt;"&amp;T$26,Table2[Date Review Accepted by Commissioner],"&lt;&gt;",Table2[Calculated Location],"*"&amp;$D82&amp;"*")/COUNTIFS(Table2[Level of Review Required],"*"&amp;$AC$75&amp;"*",Table2[Date Notified (Adjusted)],"&gt;="&amp;S$26,Table2[Date Notified (Adjusted)],"&lt;"&amp;T$26,Table2[Calculated Location],"*"&amp;$D82&amp;"*")</f>
        <v>#DIV/0!</v>
      </c>
      <c r="T82" s="169" t="e">
        <f ca="1">COUNTIFS(Table2[Level of Review Required],"*"&amp;$AC$75&amp;"*",Table2[Date Notified (Adjusted)],"&gt;="&amp;T$26,Table2[Date Notified (Adjusted)],"&lt;"&amp;U$26,Table2[Date Review Accepted by Commissioner],"&lt;&gt;",Table2[Calculated Location],"*"&amp;$D82&amp;"*")/COUNTIFS(Table2[Level of Review Required],"*"&amp;$AC$75&amp;"*",Table2[Date Notified (Adjusted)],"&gt;="&amp;T$26,Table2[Date Notified (Adjusted)],"&lt;"&amp;U$26,Table2[Calculated Location],"*"&amp;$D82&amp;"*")</f>
        <v>#DIV/0!</v>
      </c>
      <c r="U82" s="170"/>
      <c r="V82" s="166"/>
      <c r="W82" s="230">
        <f ca="1">COUNTIFS(Table2[Level of Review Required],"*"&amp;$AC$75&amp;"*",Table2[Date Notified (Adjusted)],"&gt;="&amp;E$26,Table2[Date Notified (Adjusted)],"&lt;"&amp;U$26,Table2[Calculated Location],"*"&amp;$D82&amp;"*",Table2[Date Review Accepted by Commissioner],"&lt;&gt;")</f>
        <v>0</v>
      </c>
      <c r="X82" s="231" t="e">
        <f t="shared" ca="1" si="12"/>
        <v>#DIV/0!</v>
      </c>
      <c r="Y82" s="238">
        <f ca="1">COUNTIFS(Table2[Level of Review Required],"*"&amp;$AC$75&amp;"*",Table2[Date Notified (Adjusted)],"&gt;="&amp;E$26,Table2[Date Notified (Adjusted)],"&lt;"&amp;U$26,Table2[Calculated Location],"*"&amp;$D82&amp;"*")</f>
        <v>0</v>
      </c>
    </row>
    <row r="83" spans="2:25" x14ac:dyDescent="0.25">
      <c r="B83" s="211" t="s">
        <v>154</v>
      </c>
      <c r="C83" s="13"/>
      <c r="D83" s="210"/>
      <c r="E83" s="172"/>
      <c r="F83" s="173"/>
      <c r="G83" s="173"/>
      <c r="H83" s="173"/>
      <c r="I83" s="173"/>
      <c r="J83" s="173"/>
      <c r="K83" s="173"/>
      <c r="L83" s="173"/>
      <c r="M83" s="173"/>
      <c r="N83" s="173"/>
      <c r="O83" s="173"/>
      <c r="P83" s="173"/>
      <c r="Q83" s="173"/>
      <c r="R83" s="173"/>
      <c r="S83" s="173"/>
      <c r="T83" s="173"/>
      <c r="U83" s="174"/>
      <c r="V83" s="174"/>
      <c r="W83" s="174">
        <f ca="1">SUM(W75:W82)</f>
        <v>0</v>
      </c>
      <c r="X83" s="173" t="e">
        <f ca="1">W83/Y83</f>
        <v>#DIV/0!</v>
      </c>
      <c r="Y83" s="212">
        <f ca="1">SUM(Y75:Y82)</f>
        <v>0</v>
      </c>
    </row>
    <row r="84" spans="2:25" x14ac:dyDescent="0.25">
      <c r="B84" s="220" t="s">
        <v>105</v>
      </c>
      <c r="C84" s="157"/>
      <c r="D84" s="158" t="s">
        <v>124</v>
      </c>
      <c r="E84" s="159" t="e">
        <f ca="1">COUNTIFS(Table2[Level of Review Required],"*"&amp;$AC$75&amp;"*",Table2[Date Notified (Adjusted)],"&gt;="&amp;E$26,Table2[Date Notified (Adjusted)],"&lt;"&amp;F$26,Table2[Date Review Accepted by Commissioner],"&lt;&gt;",Table2[Calculated Location],"*"&amp;$D84&amp;"*")/COUNTIFS(Table2[Level of Review Required],"*"&amp;$AC$75&amp;"*",Table2[Date Notified (Adjusted)],"&gt;="&amp;E$26,Table2[Date Notified (Adjusted)],"&lt;"&amp;F$26,Table2[Calculated Location],"*"&amp;$D84&amp;"*")</f>
        <v>#DIV/0!</v>
      </c>
      <c r="F84" s="160" t="e">
        <f ca="1">COUNTIFS(Table2[Level of Review Required],"*"&amp;$AC$75&amp;"*",Table2[Date Notified (Adjusted)],"&gt;="&amp;F$26,Table2[Date Notified (Adjusted)],"&lt;"&amp;G$26,Table2[Date Review Accepted by Commissioner],"&lt;&gt;",Table2[Calculated Location],"*"&amp;$D84&amp;"*")/COUNTIFS(Table2[Level of Review Required],"*"&amp;$AC$75&amp;"*",Table2[Date Notified (Adjusted)],"&gt;="&amp;F$26,Table2[Date Notified (Adjusted)],"&lt;"&amp;G$26,Table2[Calculated Location],"*"&amp;$D84&amp;"*")</f>
        <v>#DIV/0!</v>
      </c>
      <c r="G84" s="160" t="e">
        <f ca="1">COUNTIFS(Table2[Level of Review Required],"*"&amp;$AC$75&amp;"*",Table2[Date Notified (Adjusted)],"&gt;="&amp;G$26,Table2[Date Notified (Adjusted)],"&lt;"&amp;H$26,Table2[Date Review Accepted by Commissioner],"&lt;&gt;",Table2[Calculated Location],"*"&amp;$D84&amp;"*")/COUNTIFS(Table2[Level of Review Required],"*"&amp;$AC$75&amp;"*",Table2[Date Notified (Adjusted)],"&gt;="&amp;G$26,Table2[Date Notified (Adjusted)],"&lt;"&amp;H$26,Table2[Calculated Location],"*"&amp;$D84&amp;"*")</f>
        <v>#DIV/0!</v>
      </c>
      <c r="H84" s="160" t="e">
        <f ca="1">COUNTIFS(Table2[Level of Review Required],"*"&amp;$AC$75&amp;"*",Table2[Date Notified (Adjusted)],"&gt;="&amp;H$26,Table2[Date Notified (Adjusted)],"&lt;"&amp;I$26,Table2[Date Review Accepted by Commissioner],"&lt;&gt;",Table2[Calculated Location],"*"&amp;$D84&amp;"*")/COUNTIFS(Table2[Level of Review Required],"*"&amp;$AC$75&amp;"*",Table2[Date Notified (Adjusted)],"&gt;="&amp;H$26,Table2[Date Notified (Adjusted)],"&lt;"&amp;I$26,Table2[Calculated Location],"*"&amp;$D84&amp;"*")</f>
        <v>#DIV/0!</v>
      </c>
      <c r="I84" s="160" t="e">
        <f ca="1">COUNTIFS(Table2[Level of Review Required],"*"&amp;$AC$75&amp;"*",Table2[Date Notified (Adjusted)],"&gt;="&amp;I$26,Table2[Date Notified (Adjusted)],"&lt;"&amp;J$26,Table2[Date Review Accepted by Commissioner],"&lt;&gt;",Table2[Calculated Location],"*"&amp;$D84&amp;"*")/COUNTIFS(Table2[Level of Review Required],"*"&amp;$AC$75&amp;"*",Table2[Date Notified (Adjusted)],"&gt;="&amp;I$26,Table2[Date Notified (Adjusted)],"&lt;"&amp;J$26,Table2[Calculated Location],"*"&amp;$D84&amp;"*")</f>
        <v>#DIV/0!</v>
      </c>
      <c r="J84" s="160" t="e">
        <f ca="1">COUNTIFS(Table2[Level of Review Required],"*"&amp;$AC$75&amp;"*",Table2[Date Notified (Adjusted)],"&gt;="&amp;J$26,Table2[Date Notified (Adjusted)],"&lt;"&amp;K$26,Table2[Date Review Accepted by Commissioner],"&lt;&gt;",Table2[Calculated Location],"*"&amp;$D84&amp;"*")/COUNTIFS(Table2[Level of Review Required],"*"&amp;$AC$75&amp;"*",Table2[Date Notified (Adjusted)],"&gt;="&amp;J$26,Table2[Date Notified (Adjusted)],"&lt;"&amp;K$26,Table2[Calculated Location],"*"&amp;$D84&amp;"*")</f>
        <v>#DIV/0!</v>
      </c>
      <c r="K84" s="160" t="e">
        <f ca="1">COUNTIFS(Table2[Level of Review Required],"*"&amp;$AC$75&amp;"*",Table2[Date Notified (Adjusted)],"&gt;="&amp;K$26,Table2[Date Notified (Adjusted)],"&lt;"&amp;L$26,Table2[Date Review Accepted by Commissioner],"&lt;&gt;",Table2[Calculated Location],"*"&amp;$D84&amp;"*")/COUNTIFS(Table2[Level of Review Required],"*"&amp;$AC$75&amp;"*",Table2[Date Notified (Adjusted)],"&gt;="&amp;K$26,Table2[Date Notified (Adjusted)],"&lt;"&amp;L$26,Table2[Calculated Location],"*"&amp;$D84&amp;"*")</f>
        <v>#DIV/0!</v>
      </c>
      <c r="L84" s="160" t="e">
        <f ca="1">COUNTIFS(Table2[Level of Review Required],"*"&amp;$AC$75&amp;"*",Table2[Date Notified (Adjusted)],"&gt;="&amp;L$26,Table2[Date Notified (Adjusted)],"&lt;"&amp;M$26,Table2[Date Review Accepted by Commissioner],"&lt;&gt;",Table2[Calculated Location],"*"&amp;$D84&amp;"*")/COUNTIFS(Table2[Level of Review Required],"*"&amp;$AC$75&amp;"*",Table2[Date Notified (Adjusted)],"&gt;="&amp;L$26,Table2[Date Notified (Adjusted)],"&lt;"&amp;M$26,Table2[Calculated Location],"*"&amp;$D84&amp;"*")</f>
        <v>#DIV/0!</v>
      </c>
      <c r="M84" s="160" t="e">
        <f ca="1">COUNTIFS(Table2[Level of Review Required],"*"&amp;$AC$75&amp;"*",Table2[Date Notified (Adjusted)],"&gt;="&amp;M$26,Table2[Date Notified (Adjusted)],"&lt;"&amp;N$26,Table2[Date Review Accepted by Commissioner],"&lt;&gt;",Table2[Calculated Location],"*"&amp;$D84&amp;"*")/COUNTIFS(Table2[Level of Review Required],"*"&amp;$AC$75&amp;"*",Table2[Date Notified (Adjusted)],"&gt;="&amp;M$26,Table2[Date Notified (Adjusted)],"&lt;"&amp;N$26,Table2[Calculated Location],"*"&amp;$D84&amp;"*")</f>
        <v>#DIV/0!</v>
      </c>
      <c r="N84" s="160" t="e">
        <f ca="1">COUNTIFS(Table2[Level of Review Required],"*"&amp;$AC$75&amp;"*",Table2[Date Notified (Adjusted)],"&gt;="&amp;N$26,Table2[Date Notified (Adjusted)],"&lt;"&amp;O$26,Table2[Date Review Accepted by Commissioner],"&lt;&gt;",Table2[Calculated Location],"*"&amp;$D84&amp;"*")/COUNTIFS(Table2[Level of Review Required],"*"&amp;$AC$75&amp;"*",Table2[Date Notified (Adjusted)],"&gt;="&amp;N$26,Table2[Date Notified (Adjusted)],"&lt;"&amp;O$26,Table2[Calculated Location],"*"&amp;$D84&amp;"*")</f>
        <v>#DIV/0!</v>
      </c>
      <c r="O84" s="160" t="e">
        <f ca="1">COUNTIFS(Table2[Level of Review Required],"*"&amp;$AC$75&amp;"*",Table2[Date Notified (Adjusted)],"&gt;="&amp;O$26,Table2[Date Notified (Adjusted)],"&lt;"&amp;P$26,Table2[Date Review Accepted by Commissioner],"&lt;&gt;",Table2[Calculated Location],"*"&amp;$D84&amp;"*")/COUNTIFS(Table2[Level of Review Required],"*"&amp;$AC$75&amp;"*",Table2[Date Notified (Adjusted)],"&gt;="&amp;O$26,Table2[Date Notified (Adjusted)],"&lt;"&amp;P$26,Table2[Calculated Location],"*"&amp;$D84&amp;"*")</f>
        <v>#DIV/0!</v>
      </c>
      <c r="P84" s="160" t="e">
        <f ca="1">COUNTIFS(Table2[Level of Review Required],"*"&amp;$AC$75&amp;"*",Table2[Date Notified (Adjusted)],"&gt;="&amp;P$26,Table2[Date Notified (Adjusted)],"&lt;"&amp;Q$26,Table2[Date Review Accepted by Commissioner],"&lt;&gt;",Table2[Calculated Location],"*"&amp;$D84&amp;"*")/COUNTIFS(Table2[Level of Review Required],"*"&amp;$AC$75&amp;"*",Table2[Date Notified (Adjusted)],"&gt;="&amp;P$26,Table2[Date Notified (Adjusted)],"&lt;"&amp;Q$26,Table2[Calculated Location],"*"&amp;$D84&amp;"*")</f>
        <v>#DIV/0!</v>
      </c>
      <c r="Q84" s="160" t="e">
        <f ca="1">COUNTIFS(Table2[Level of Review Required],"*"&amp;$AC$75&amp;"*",Table2[Date Notified (Adjusted)],"&gt;="&amp;Q$26,Table2[Date Notified (Adjusted)],"&lt;"&amp;R$26,Table2[Date Review Accepted by Commissioner],"&lt;&gt;",Table2[Calculated Location],"*"&amp;$D84&amp;"*")/COUNTIFS(Table2[Level of Review Required],"*"&amp;$AC$75&amp;"*",Table2[Date Notified (Adjusted)],"&gt;="&amp;Q$26,Table2[Date Notified (Adjusted)],"&lt;"&amp;R$26,Table2[Calculated Location],"*"&amp;$D84&amp;"*")</f>
        <v>#DIV/0!</v>
      </c>
      <c r="R84" s="160" t="e">
        <f ca="1">COUNTIFS(Table2[Level of Review Required],"*"&amp;$AC$75&amp;"*",Table2[Date Notified (Adjusted)],"&gt;="&amp;R$26,Table2[Date Notified (Adjusted)],"&lt;"&amp;S$26,Table2[Date Review Accepted by Commissioner],"&lt;&gt;",Table2[Calculated Location],"*"&amp;$D84&amp;"*")/COUNTIFS(Table2[Level of Review Required],"*"&amp;$AC$75&amp;"*",Table2[Date Notified (Adjusted)],"&gt;="&amp;R$26,Table2[Date Notified (Adjusted)],"&lt;"&amp;S$26,Table2[Calculated Location],"*"&amp;$D84&amp;"*")</f>
        <v>#DIV/0!</v>
      </c>
      <c r="S84" s="160" t="e">
        <f ca="1">COUNTIFS(Table2[Level of Review Required],"*"&amp;$AC$75&amp;"*",Table2[Date Notified (Adjusted)],"&gt;="&amp;S$26,Table2[Date Notified (Adjusted)],"&lt;"&amp;T$26,Table2[Date Review Accepted by Commissioner],"&lt;&gt;",Table2[Calculated Location],"*"&amp;$D84&amp;"*")/COUNTIFS(Table2[Level of Review Required],"*"&amp;$AC$75&amp;"*",Table2[Date Notified (Adjusted)],"&gt;="&amp;S$26,Table2[Date Notified (Adjusted)],"&lt;"&amp;T$26,Table2[Calculated Location],"*"&amp;$D84&amp;"*")</f>
        <v>#DIV/0!</v>
      </c>
      <c r="T84" s="160" t="e">
        <f ca="1">COUNTIFS(Table2[Level of Review Required],"*"&amp;$AC$75&amp;"*",Table2[Date Notified (Adjusted)],"&gt;="&amp;T$26,Table2[Date Notified (Adjusted)],"&lt;"&amp;U$26,Table2[Date Review Accepted by Commissioner],"&lt;&gt;",Table2[Calculated Location],"*"&amp;$D84&amp;"*")/COUNTIFS(Table2[Level of Review Required],"*"&amp;$AC$75&amp;"*",Table2[Date Notified (Adjusted)],"&gt;="&amp;T$26,Table2[Date Notified (Adjusted)],"&lt;"&amp;U$26,Table2[Calculated Location],"*"&amp;$D84&amp;"*")</f>
        <v>#DIV/0!</v>
      </c>
      <c r="U84" s="157"/>
      <c r="V84" s="157"/>
      <c r="W84" s="226">
        <f ca="1">COUNTIFS(Table2[Level of Review Required],"*"&amp;$AC$75&amp;"*",Table2[Date Notified (Adjusted)],"&gt;="&amp;E$26,Table2[Date Notified (Adjusted)],"&lt;"&amp;U$26,Table2[Calculated Location],"*"&amp;$D84&amp;"*",Table2[Date Review Accepted by Commissioner],"&lt;&gt;")</f>
        <v>0</v>
      </c>
      <c r="X84" s="227" t="e">
        <f t="shared" ref="X84:X93" ca="1" si="14">W84/Y84</f>
        <v>#DIV/0!</v>
      </c>
      <c r="Y84" s="236">
        <f ca="1">COUNTIFS(Table2[Level of Review Required],"*"&amp;$AC$75&amp;"*",Table2[Date Notified (Adjusted)],"&gt;="&amp;E$26,Table2[Date Notified (Adjusted)],"&lt;"&amp;U$26,Table2[Calculated Location],"*"&amp;$D84&amp;"*")</f>
        <v>0</v>
      </c>
    </row>
    <row r="85" spans="2:25" x14ac:dyDescent="0.25">
      <c r="B85" s="222" t="s">
        <v>106</v>
      </c>
      <c r="C85" s="161"/>
      <c r="D85" s="162" t="s">
        <v>125</v>
      </c>
      <c r="E85" s="163" t="e">
        <f ca="1">COUNTIFS(Table2[Level of Review Required],"*"&amp;$AC$75&amp;"*",Table2[Date Notified (Adjusted)],"&gt;="&amp;E$26,Table2[Date Notified (Adjusted)],"&lt;"&amp;F$26,Table2[Date Review Accepted by Commissioner],"&lt;&gt;",Table2[Calculated Location],"*"&amp;$D85&amp;"*")/COUNTIFS(Table2[Level of Review Required],"*"&amp;$AC$75&amp;"*",Table2[Date Notified (Adjusted)],"&gt;="&amp;E$26,Table2[Date Notified (Adjusted)],"&lt;"&amp;F$26,Table2[Calculated Location],"*"&amp;$D85&amp;"*")</f>
        <v>#DIV/0!</v>
      </c>
      <c r="F85" s="164" t="e">
        <f ca="1">COUNTIFS(Table2[Level of Review Required],"*"&amp;$AC$75&amp;"*",Table2[Date Notified (Adjusted)],"&gt;="&amp;F$26,Table2[Date Notified (Adjusted)],"&lt;"&amp;G$26,Table2[Date Review Accepted by Commissioner],"&lt;&gt;",Table2[Calculated Location],"*"&amp;$D85&amp;"*")/COUNTIFS(Table2[Level of Review Required],"*"&amp;$AC$75&amp;"*",Table2[Date Notified (Adjusted)],"&gt;="&amp;F$26,Table2[Date Notified (Adjusted)],"&lt;"&amp;G$26,Table2[Calculated Location],"*"&amp;$D85&amp;"*")</f>
        <v>#DIV/0!</v>
      </c>
      <c r="G85" s="164" t="e">
        <f ca="1">COUNTIFS(Table2[Level of Review Required],"*"&amp;$AC$75&amp;"*",Table2[Date Notified (Adjusted)],"&gt;="&amp;G$26,Table2[Date Notified (Adjusted)],"&lt;"&amp;H$26,Table2[Date Review Accepted by Commissioner],"&lt;&gt;",Table2[Calculated Location],"*"&amp;$D85&amp;"*")/COUNTIFS(Table2[Level of Review Required],"*"&amp;$AC$75&amp;"*",Table2[Date Notified (Adjusted)],"&gt;="&amp;G$26,Table2[Date Notified (Adjusted)],"&lt;"&amp;H$26,Table2[Calculated Location],"*"&amp;$D85&amp;"*")</f>
        <v>#DIV/0!</v>
      </c>
      <c r="H85" s="164" t="e">
        <f ca="1">COUNTIFS(Table2[Level of Review Required],"*"&amp;$AC$75&amp;"*",Table2[Date Notified (Adjusted)],"&gt;="&amp;H$26,Table2[Date Notified (Adjusted)],"&lt;"&amp;I$26,Table2[Date Review Accepted by Commissioner],"&lt;&gt;",Table2[Calculated Location],"*"&amp;$D85&amp;"*")/COUNTIFS(Table2[Level of Review Required],"*"&amp;$AC$75&amp;"*",Table2[Date Notified (Adjusted)],"&gt;="&amp;H$26,Table2[Date Notified (Adjusted)],"&lt;"&amp;I$26,Table2[Calculated Location],"*"&amp;$D85&amp;"*")</f>
        <v>#DIV/0!</v>
      </c>
      <c r="I85" s="164" t="e">
        <f ca="1">COUNTIFS(Table2[Level of Review Required],"*"&amp;$AC$75&amp;"*",Table2[Date Notified (Adjusted)],"&gt;="&amp;I$26,Table2[Date Notified (Adjusted)],"&lt;"&amp;J$26,Table2[Date Review Accepted by Commissioner],"&lt;&gt;",Table2[Calculated Location],"*"&amp;$D85&amp;"*")/COUNTIFS(Table2[Level of Review Required],"*"&amp;$AC$75&amp;"*",Table2[Date Notified (Adjusted)],"&gt;="&amp;I$26,Table2[Date Notified (Adjusted)],"&lt;"&amp;J$26,Table2[Calculated Location],"*"&amp;$D85&amp;"*")</f>
        <v>#DIV/0!</v>
      </c>
      <c r="J85" s="164" t="e">
        <f ca="1">COUNTIFS(Table2[Level of Review Required],"*"&amp;$AC$75&amp;"*",Table2[Date Notified (Adjusted)],"&gt;="&amp;J$26,Table2[Date Notified (Adjusted)],"&lt;"&amp;K$26,Table2[Date Review Accepted by Commissioner],"&lt;&gt;",Table2[Calculated Location],"*"&amp;$D85&amp;"*")/COUNTIFS(Table2[Level of Review Required],"*"&amp;$AC$75&amp;"*",Table2[Date Notified (Adjusted)],"&gt;="&amp;J$26,Table2[Date Notified (Adjusted)],"&lt;"&amp;K$26,Table2[Calculated Location],"*"&amp;$D85&amp;"*")</f>
        <v>#DIV/0!</v>
      </c>
      <c r="K85" s="164" t="e">
        <f ca="1">COUNTIFS(Table2[Level of Review Required],"*"&amp;$AC$75&amp;"*",Table2[Date Notified (Adjusted)],"&gt;="&amp;K$26,Table2[Date Notified (Adjusted)],"&lt;"&amp;L$26,Table2[Date Review Accepted by Commissioner],"&lt;&gt;",Table2[Calculated Location],"*"&amp;$D85&amp;"*")/COUNTIFS(Table2[Level of Review Required],"*"&amp;$AC$75&amp;"*",Table2[Date Notified (Adjusted)],"&gt;="&amp;K$26,Table2[Date Notified (Adjusted)],"&lt;"&amp;L$26,Table2[Calculated Location],"*"&amp;$D85&amp;"*")</f>
        <v>#DIV/0!</v>
      </c>
      <c r="L85" s="164" t="e">
        <f ca="1">COUNTIFS(Table2[Level of Review Required],"*"&amp;$AC$75&amp;"*",Table2[Date Notified (Adjusted)],"&gt;="&amp;L$26,Table2[Date Notified (Adjusted)],"&lt;"&amp;M$26,Table2[Date Review Accepted by Commissioner],"&lt;&gt;",Table2[Calculated Location],"*"&amp;$D85&amp;"*")/COUNTIFS(Table2[Level of Review Required],"*"&amp;$AC$75&amp;"*",Table2[Date Notified (Adjusted)],"&gt;="&amp;L$26,Table2[Date Notified (Adjusted)],"&lt;"&amp;M$26,Table2[Calculated Location],"*"&amp;$D85&amp;"*")</f>
        <v>#DIV/0!</v>
      </c>
      <c r="M85" s="164" t="e">
        <f ca="1">COUNTIFS(Table2[Level of Review Required],"*"&amp;$AC$75&amp;"*",Table2[Date Notified (Adjusted)],"&gt;="&amp;M$26,Table2[Date Notified (Adjusted)],"&lt;"&amp;N$26,Table2[Date Review Accepted by Commissioner],"&lt;&gt;",Table2[Calculated Location],"*"&amp;$D85&amp;"*")/COUNTIFS(Table2[Level of Review Required],"*"&amp;$AC$75&amp;"*",Table2[Date Notified (Adjusted)],"&gt;="&amp;M$26,Table2[Date Notified (Adjusted)],"&lt;"&amp;N$26,Table2[Calculated Location],"*"&amp;$D85&amp;"*")</f>
        <v>#DIV/0!</v>
      </c>
      <c r="N85" s="164" t="e">
        <f ca="1">COUNTIFS(Table2[Level of Review Required],"*"&amp;$AC$75&amp;"*",Table2[Date Notified (Adjusted)],"&gt;="&amp;N$26,Table2[Date Notified (Adjusted)],"&lt;"&amp;O$26,Table2[Date Review Accepted by Commissioner],"&lt;&gt;",Table2[Calculated Location],"*"&amp;$D85&amp;"*")/COUNTIFS(Table2[Level of Review Required],"*"&amp;$AC$75&amp;"*",Table2[Date Notified (Adjusted)],"&gt;="&amp;N$26,Table2[Date Notified (Adjusted)],"&lt;"&amp;O$26,Table2[Calculated Location],"*"&amp;$D85&amp;"*")</f>
        <v>#DIV/0!</v>
      </c>
      <c r="O85" s="164" t="e">
        <f ca="1">COUNTIFS(Table2[Level of Review Required],"*"&amp;$AC$75&amp;"*",Table2[Date Notified (Adjusted)],"&gt;="&amp;O$26,Table2[Date Notified (Adjusted)],"&lt;"&amp;P$26,Table2[Date Review Accepted by Commissioner],"&lt;&gt;",Table2[Calculated Location],"*"&amp;$D85&amp;"*")/COUNTIFS(Table2[Level of Review Required],"*"&amp;$AC$75&amp;"*",Table2[Date Notified (Adjusted)],"&gt;="&amp;O$26,Table2[Date Notified (Adjusted)],"&lt;"&amp;P$26,Table2[Calculated Location],"*"&amp;$D85&amp;"*")</f>
        <v>#DIV/0!</v>
      </c>
      <c r="P85" s="164" t="e">
        <f ca="1">COUNTIFS(Table2[Level of Review Required],"*"&amp;$AC$75&amp;"*",Table2[Date Notified (Adjusted)],"&gt;="&amp;P$26,Table2[Date Notified (Adjusted)],"&lt;"&amp;Q$26,Table2[Date Review Accepted by Commissioner],"&lt;&gt;",Table2[Calculated Location],"*"&amp;$D85&amp;"*")/COUNTIFS(Table2[Level of Review Required],"*"&amp;$AC$75&amp;"*",Table2[Date Notified (Adjusted)],"&gt;="&amp;P$26,Table2[Date Notified (Adjusted)],"&lt;"&amp;Q$26,Table2[Calculated Location],"*"&amp;$D85&amp;"*")</f>
        <v>#DIV/0!</v>
      </c>
      <c r="Q85" s="164" t="e">
        <f ca="1">COUNTIFS(Table2[Level of Review Required],"*"&amp;$AC$75&amp;"*",Table2[Date Notified (Adjusted)],"&gt;="&amp;Q$26,Table2[Date Notified (Adjusted)],"&lt;"&amp;R$26,Table2[Date Review Accepted by Commissioner],"&lt;&gt;",Table2[Calculated Location],"*"&amp;$D85&amp;"*")/COUNTIFS(Table2[Level of Review Required],"*"&amp;$AC$75&amp;"*",Table2[Date Notified (Adjusted)],"&gt;="&amp;Q$26,Table2[Date Notified (Adjusted)],"&lt;"&amp;R$26,Table2[Calculated Location],"*"&amp;$D85&amp;"*")</f>
        <v>#DIV/0!</v>
      </c>
      <c r="R85" s="164" t="e">
        <f ca="1">COUNTIFS(Table2[Level of Review Required],"*"&amp;$AC$75&amp;"*",Table2[Date Notified (Adjusted)],"&gt;="&amp;R$26,Table2[Date Notified (Adjusted)],"&lt;"&amp;S$26,Table2[Date Review Accepted by Commissioner],"&lt;&gt;",Table2[Calculated Location],"*"&amp;$D85&amp;"*")/COUNTIFS(Table2[Level of Review Required],"*"&amp;$AC$75&amp;"*",Table2[Date Notified (Adjusted)],"&gt;="&amp;R$26,Table2[Date Notified (Adjusted)],"&lt;"&amp;S$26,Table2[Calculated Location],"*"&amp;$D85&amp;"*")</f>
        <v>#DIV/0!</v>
      </c>
      <c r="S85" s="164" t="e">
        <f ca="1">COUNTIFS(Table2[Level of Review Required],"*"&amp;$AC$75&amp;"*",Table2[Date Notified (Adjusted)],"&gt;="&amp;S$26,Table2[Date Notified (Adjusted)],"&lt;"&amp;T$26,Table2[Date Review Accepted by Commissioner],"&lt;&gt;",Table2[Calculated Location],"*"&amp;$D85&amp;"*")/COUNTIFS(Table2[Level of Review Required],"*"&amp;$AC$75&amp;"*",Table2[Date Notified (Adjusted)],"&gt;="&amp;S$26,Table2[Date Notified (Adjusted)],"&lt;"&amp;T$26,Table2[Calculated Location],"*"&amp;$D85&amp;"*")</f>
        <v>#DIV/0!</v>
      </c>
      <c r="T85" s="164" t="e">
        <f ca="1">COUNTIFS(Table2[Level of Review Required],"*"&amp;$AC$75&amp;"*",Table2[Date Notified (Adjusted)],"&gt;="&amp;T$26,Table2[Date Notified (Adjusted)],"&lt;"&amp;U$26,Table2[Date Review Accepted by Commissioner],"&lt;&gt;",Table2[Calculated Location],"*"&amp;$D85&amp;"*")/COUNTIFS(Table2[Level of Review Required],"*"&amp;$AC$75&amp;"*",Table2[Date Notified (Adjusted)],"&gt;="&amp;T$26,Table2[Date Notified (Adjusted)],"&lt;"&amp;U$26,Table2[Calculated Location],"*"&amp;$D85&amp;"*")</f>
        <v>#DIV/0!</v>
      </c>
      <c r="U85" s="161"/>
      <c r="V85" s="161"/>
      <c r="W85" s="228">
        <f ca="1">COUNTIFS(Table2[Level of Review Required],"*"&amp;$AC$75&amp;"*",Table2[Date Notified (Adjusted)],"&gt;="&amp;E$26,Table2[Date Notified (Adjusted)],"&lt;"&amp;U$26,Table2[Calculated Location],"*"&amp;$D85&amp;"*",Table2[Date Review Accepted by Commissioner],"&lt;&gt;")</f>
        <v>0</v>
      </c>
      <c r="X85" s="229" t="e">
        <f t="shared" ca="1" si="14"/>
        <v>#DIV/0!</v>
      </c>
      <c r="Y85" s="237">
        <f ca="1">COUNTIFS(Table2[Level of Review Required],"*"&amp;$AC$75&amp;"*",Table2[Date Notified (Adjusted)],"&gt;="&amp;E$26,Table2[Date Notified (Adjusted)],"&lt;"&amp;U$26,Table2[Calculated Location],"*"&amp;$D85&amp;"*")</f>
        <v>0</v>
      </c>
    </row>
    <row r="86" spans="2:25" x14ac:dyDescent="0.25">
      <c r="B86" s="222" t="s">
        <v>107</v>
      </c>
      <c r="C86" s="161"/>
      <c r="D86" s="162" t="s">
        <v>126</v>
      </c>
      <c r="E86" s="163" t="e">
        <f ca="1">COUNTIFS(Table2[Level of Review Required],"*"&amp;$AC$75&amp;"*",Table2[Date Notified (Adjusted)],"&gt;="&amp;E$26,Table2[Date Notified (Adjusted)],"&lt;"&amp;F$26,Table2[Date Review Accepted by Commissioner],"&lt;&gt;",Table2[Calculated Location],"*"&amp;$D86&amp;"*")/COUNTIFS(Table2[Level of Review Required],"*"&amp;$AC$75&amp;"*",Table2[Date Notified (Adjusted)],"&gt;="&amp;E$26,Table2[Date Notified (Adjusted)],"&lt;"&amp;F$26,Table2[Calculated Location],"*"&amp;$D86&amp;"*")</f>
        <v>#DIV/0!</v>
      </c>
      <c r="F86" s="164" t="e">
        <f ca="1">COUNTIFS(Table2[Level of Review Required],"*"&amp;$AC$75&amp;"*",Table2[Date Notified (Adjusted)],"&gt;="&amp;F$26,Table2[Date Notified (Adjusted)],"&lt;"&amp;G$26,Table2[Date Review Accepted by Commissioner],"&lt;&gt;",Table2[Calculated Location],"*"&amp;$D86&amp;"*")/COUNTIFS(Table2[Level of Review Required],"*"&amp;$AC$75&amp;"*",Table2[Date Notified (Adjusted)],"&gt;="&amp;F$26,Table2[Date Notified (Adjusted)],"&lt;"&amp;G$26,Table2[Calculated Location],"*"&amp;$D86&amp;"*")</f>
        <v>#DIV/0!</v>
      </c>
      <c r="G86" s="164" t="e">
        <f ca="1">COUNTIFS(Table2[Level of Review Required],"*"&amp;$AC$75&amp;"*",Table2[Date Notified (Adjusted)],"&gt;="&amp;G$26,Table2[Date Notified (Adjusted)],"&lt;"&amp;H$26,Table2[Date Review Accepted by Commissioner],"&lt;&gt;",Table2[Calculated Location],"*"&amp;$D86&amp;"*")/COUNTIFS(Table2[Level of Review Required],"*"&amp;$AC$75&amp;"*",Table2[Date Notified (Adjusted)],"&gt;="&amp;G$26,Table2[Date Notified (Adjusted)],"&lt;"&amp;H$26,Table2[Calculated Location],"*"&amp;$D86&amp;"*")</f>
        <v>#DIV/0!</v>
      </c>
      <c r="H86" s="164" t="e">
        <f ca="1">COUNTIFS(Table2[Level of Review Required],"*"&amp;$AC$75&amp;"*",Table2[Date Notified (Adjusted)],"&gt;="&amp;H$26,Table2[Date Notified (Adjusted)],"&lt;"&amp;I$26,Table2[Date Review Accepted by Commissioner],"&lt;&gt;",Table2[Calculated Location],"*"&amp;$D86&amp;"*")/COUNTIFS(Table2[Level of Review Required],"*"&amp;$AC$75&amp;"*",Table2[Date Notified (Adjusted)],"&gt;="&amp;H$26,Table2[Date Notified (Adjusted)],"&lt;"&amp;I$26,Table2[Calculated Location],"*"&amp;$D86&amp;"*")</f>
        <v>#DIV/0!</v>
      </c>
      <c r="I86" s="164" t="e">
        <f ca="1">COUNTIFS(Table2[Level of Review Required],"*"&amp;$AC$75&amp;"*",Table2[Date Notified (Adjusted)],"&gt;="&amp;I$26,Table2[Date Notified (Adjusted)],"&lt;"&amp;J$26,Table2[Date Review Accepted by Commissioner],"&lt;&gt;",Table2[Calculated Location],"*"&amp;$D86&amp;"*")/COUNTIFS(Table2[Level of Review Required],"*"&amp;$AC$75&amp;"*",Table2[Date Notified (Adjusted)],"&gt;="&amp;I$26,Table2[Date Notified (Adjusted)],"&lt;"&amp;J$26,Table2[Calculated Location],"*"&amp;$D86&amp;"*")</f>
        <v>#DIV/0!</v>
      </c>
      <c r="J86" s="164" t="e">
        <f ca="1">COUNTIFS(Table2[Level of Review Required],"*"&amp;$AC$75&amp;"*",Table2[Date Notified (Adjusted)],"&gt;="&amp;J$26,Table2[Date Notified (Adjusted)],"&lt;"&amp;K$26,Table2[Date Review Accepted by Commissioner],"&lt;&gt;",Table2[Calculated Location],"*"&amp;$D86&amp;"*")/COUNTIFS(Table2[Level of Review Required],"*"&amp;$AC$75&amp;"*",Table2[Date Notified (Adjusted)],"&gt;="&amp;J$26,Table2[Date Notified (Adjusted)],"&lt;"&amp;K$26,Table2[Calculated Location],"*"&amp;$D86&amp;"*")</f>
        <v>#DIV/0!</v>
      </c>
      <c r="K86" s="164" t="e">
        <f ca="1">COUNTIFS(Table2[Level of Review Required],"*"&amp;$AC$75&amp;"*",Table2[Date Notified (Adjusted)],"&gt;="&amp;K$26,Table2[Date Notified (Adjusted)],"&lt;"&amp;L$26,Table2[Date Review Accepted by Commissioner],"&lt;&gt;",Table2[Calculated Location],"*"&amp;$D86&amp;"*")/COUNTIFS(Table2[Level of Review Required],"*"&amp;$AC$75&amp;"*",Table2[Date Notified (Adjusted)],"&gt;="&amp;K$26,Table2[Date Notified (Adjusted)],"&lt;"&amp;L$26,Table2[Calculated Location],"*"&amp;$D86&amp;"*")</f>
        <v>#DIV/0!</v>
      </c>
      <c r="L86" s="164" t="e">
        <f ca="1">COUNTIFS(Table2[Level of Review Required],"*"&amp;$AC$75&amp;"*",Table2[Date Notified (Adjusted)],"&gt;="&amp;L$26,Table2[Date Notified (Adjusted)],"&lt;"&amp;M$26,Table2[Date Review Accepted by Commissioner],"&lt;&gt;",Table2[Calculated Location],"*"&amp;$D86&amp;"*")/COUNTIFS(Table2[Level of Review Required],"*"&amp;$AC$75&amp;"*",Table2[Date Notified (Adjusted)],"&gt;="&amp;L$26,Table2[Date Notified (Adjusted)],"&lt;"&amp;M$26,Table2[Calculated Location],"*"&amp;$D86&amp;"*")</f>
        <v>#DIV/0!</v>
      </c>
      <c r="M86" s="164" t="e">
        <f ca="1">COUNTIFS(Table2[Level of Review Required],"*"&amp;$AC$75&amp;"*",Table2[Date Notified (Adjusted)],"&gt;="&amp;M$26,Table2[Date Notified (Adjusted)],"&lt;"&amp;N$26,Table2[Date Review Accepted by Commissioner],"&lt;&gt;",Table2[Calculated Location],"*"&amp;$D86&amp;"*")/COUNTIFS(Table2[Level of Review Required],"*"&amp;$AC$75&amp;"*",Table2[Date Notified (Adjusted)],"&gt;="&amp;M$26,Table2[Date Notified (Adjusted)],"&lt;"&amp;N$26,Table2[Calculated Location],"*"&amp;$D86&amp;"*")</f>
        <v>#DIV/0!</v>
      </c>
      <c r="N86" s="164" t="e">
        <f ca="1">COUNTIFS(Table2[Level of Review Required],"*"&amp;$AC$75&amp;"*",Table2[Date Notified (Adjusted)],"&gt;="&amp;N$26,Table2[Date Notified (Adjusted)],"&lt;"&amp;O$26,Table2[Date Review Accepted by Commissioner],"&lt;&gt;",Table2[Calculated Location],"*"&amp;$D86&amp;"*")/COUNTIFS(Table2[Level of Review Required],"*"&amp;$AC$75&amp;"*",Table2[Date Notified (Adjusted)],"&gt;="&amp;N$26,Table2[Date Notified (Adjusted)],"&lt;"&amp;O$26,Table2[Calculated Location],"*"&amp;$D86&amp;"*")</f>
        <v>#DIV/0!</v>
      </c>
      <c r="O86" s="164" t="e">
        <f ca="1">COUNTIFS(Table2[Level of Review Required],"*"&amp;$AC$75&amp;"*",Table2[Date Notified (Adjusted)],"&gt;="&amp;O$26,Table2[Date Notified (Adjusted)],"&lt;"&amp;P$26,Table2[Date Review Accepted by Commissioner],"&lt;&gt;",Table2[Calculated Location],"*"&amp;$D86&amp;"*")/COUNTIFS(Table2[Level of Review Required],"*"&amp;$AC$75&amp;"*",Table2[Date Notified (Adjusted)],"&gt;="&amp;O$26,Table2[Date Notified (Adjusted)],"&lt;"&amp;P$26,Table2[Calculated Location],"*"&amp;$D86&amp;"*")</f>
        <v>#DIV/0!</v>
      </c>
      <c r="P86" s="164" t="e">
        <f ca="1">COUNTIFS(Table2[Level of Review Required],"*"&amp;$AC$75&amp;"*",Table2[Date Notified (Adjusted)],"&gt;="&amp;P$26,Table2[Date Notified (Adjusted)],"&lt;"&amp;Q$26,Table2[Date Review Accepted by Commissioner],"&lt;&gt;",Table2[Calculated Location],"*"&amp;$D86&amp;"*")/COUNTIFS(Table2[Level of Review Required],"*"&amp;$AC$75&amp;"*",Table2[Date Notified (Adjusted)],"&gt;="&amp;P$26,Table2[Date Notified (Adjusted)],"&lt;"&amp;Q$26,Table2[Calculated Location],"*"&amp;$D86&amp;"*")</f>
        <v>#DIV/0!</v>
      </c>
      <c r="Q86" s="164" t="e">
        <f ca="1">COUNTIFS(Table2[Level of Review Required],"*"&amp;$AC$75&amp;"*",Table2[Date Notified (Adjusted)],"&gt;="&amp;Q$26,Table2[Date Notified (Adjusted)],"&lt;"&amp;R$26,Table2[Date Review Accepted by Commissioner],"&lt;&gt;",Table2[Calculated Location],"*"&amp;$D86&amp;"*")/COUNTIFS(Table2[Level of Review Required],"*"&amp;$AC$75&amp;"*",Table2[Date Notified (Adjusted)],"&gt;="&amp;Q$26,Table2[Date Notified (Adjusted)],"&lt;"&amp;R$26,Table2[Calculated Location],"*"&amp;$D86&amp;"*")</f>
        <v>#DIV/0!</v>
      </c>
      <c r="R86" s="164" t="e">
        <f ca="1">COUNTIFS(Table2[Level of Review Required],"*"&amp;$AC$75&amp;"*",Table2[Date Notified (Adjusted)],"&gt;="&amp;R$26,Table2[Date Notified (Adjusted)],"&lt;"&amp;S$26,Table2[Date Review Accepted by Commissioner],"&lt;&gt;",Table2[Calculated Location],"*"&amp;$D86&amp;"*")/COUNTIFS(Table2[Level of Review Required],"*"&amp;$AC$75&amp;"*",Table2[Date Notified (Adjusted)],"&gt;="&amp;R$26,Table2[Date Notified (Adjusted)],"&lt;"&amp;S$26,Table2[Calculated Location],"*"&amp;$D86&amp;"*")</f>
        <v>#DIV/0!</v>
      </c>
      <c r="S86" s="164" t="e">
        <f ca="1">COUNTIFS(Table2[Level of Review Required],"*"&amp;$AC$75&amp;"*",Table2[Date Notified (Adjusted)],"&gt;="&amp;S$26,Table2[Date Notified (Adjusted)],"&lt;"&amp;T$26,Table2[Date Review Accepted by Commissioner],"&lt;&gt;",Table2[Calculated Location],"*"&amp;$D86&amp;"*")/COUNTIFS(Table2[Level of Review Required],"*"&amp;$AC$75&amp;"*",Table2[Date Notified (Adjusted)],"&gt;="&amp;S$26,Table2[Date Notified (Adjusted)],"&lt;"&amp;T$26,Table2[Calculated Location],"*"&amp;$D86&amp;"*")</f>
        <v>#DIV/0!</v>
      </c>
      <c r="T86" s="164" t="e">
        <f ca="1">COUNTIFS(Table2[Level of Review Required],"*"&amp;$AC$75&amp;"*",Table2[Date Notified (Adjusted)],"&gt;="&amp;T$26,Table2[Date Notified (Adjusted)],"&lt;"&amp;U$26,Table2[Date Review Accepted by Commissioner],"&lt;&gt;",Table2[Calculated Location],"*"&amp;$D86&amp;"*")/COUNTIFS(Table2[Level of Review Required],"*"&amp;$AC$75&amp;"*",Table2[Date Notified (Adjusted)],"&gt;="&amp;T$26,Table2[Date Notified (Adjusted)],"&lt;"&amp;U$26,Table2[Calculated Location],"*"&amp;$D86&amp;"*")</f>
        <v>#DIV/0!</v>
      </c>
      <c r="U86" s="161"/>
      <c r="V86" s="161"/>
      <c r="W86" s="228">
        <f ca="1">COUNTIFS(Table2[Level of Review Required],"*"&amp;$AC$75&amp;"*",Table2[Date Notified (Adjusted)],"&gt;="&amp;E$26,Table2[Date Notified (Adjusted)],"&lt;"&amp;U$26,Table2[Calculated Location],"*"&amp;$D86&amp;"*",Table2[Date Review Accepted by Commissioner],"&lt;&gt;")</f>
        <v>0</v>
      </c>
      <c r="X86" s="229" t="e">
        <f t="shared" ca="1" si="14"/>
        <v>#DIV/0!</v>
      </c>
      <c r="Y86" s="237">
        <f ca="1">COUNTIFS(Table2[Level of Review Required],"*"&amp;$AC$75&amp;"*",Table2[Date Notified (Adjusted)],"&gt;="&amp;E$26,Table2[Date Notified (Adjusted)],"&lt;"&amp;U$26,Table2[Calculated Location],"*"&amp;$D86&amp;"*")</f>
        <v>0</v>
      </c>
    </row>
    <row r="87" spans="2:25" x14ac:dyDescent="0.25">
      <c r="B87" s="222" t="s">
        <v>108</v>
      </c>
      <c r="C87" s="161"/>
      <c r="D87" s="162" t="s">
        <v>127</v>
      </c>
      <c r="E87" s="163" t="e">
        <f ca="1">COUNTIFS(Table2[Level of Review Required],"*"&amp;$AC$75&amp;"*",Table2[Date Notified (Adjusted)],"&gt;="&amp;E$26,Table2[Date Notified (Adjusted)],"&lt;"&amp;F$26,Table2[Date Review Accepted by Commissioner],"&lt;&gt;",Table2[Calculated Location],"*"&amp;$D87&amp;"*")/COUNTIFS(Table2[Level of Review Required],"*"&amp;$AC$75&amp;"*",Table2[Date Notified (Adjusted)],"&gt;="&amp;E$26,Table2[Date Notified (Adjusted)],"&lt;"&amp;F$26,Table2[Calculated Location],"*"&amp;$D87&amp;"*")</f>
        <v>#DIV/0!</v>
      </c>
      <c r="F87" s="164" t="e">
        <f ca="1">COUNTIFS(Table2[Level of Review Required],"*"&amp;$AC$75&amp;"*",Table2[Date Notified (Adjusted)],"&gt;="&amp;F$26,Table2[Date Notified (Adjusted)],"&lt;"&amp;G$26,Table2[Date Review Accepted by Commissioner],"&lt;&gt;",Table2[Calculated Location],"*"&amp;$D87&amp;"*")/COUNTIFS(Table2[Level of Review Required],"*"&amp;$AC$75&amp;"*",Table2[Date Notified (Adjusted)],"&gt;="&amp;F$26,Table2[Date Notified (Adjusted)],"&lt;"&amp;G$26,Table2[Calculated Location],"*"&amp;$D87&amp;"*")</f>
        <v>#DIV/0!</v>
      </c>
      <c r="G87" s="164" t="e">
        <f ca="1">COUNTIFS(Table2[Level of Review Required],"*"&amp;$AC$75&amp;"*",Table2[Date Notified (Adjusted)],"&gt;="&amp;G$26,Table2[Date Notified (Adjusted)],"&lt;"&amp;H$26,Table2[Date Review Accepted by Commissioner],"&lt;&gt;",Table2[Calculated Location],"*"&amp;$D87&amp;"*")/COUNTIFS(Table2[Level of Review Required],"*"&amp;$AC$75&amp;"*",Table2[Date Notified (Adjusted)],"&gt;="&amp;G$26,Table2[Date Notified (Adjusted)],"&lt;"&amp;H$26,Table2[Calculated Location],"*"&amp;$D87&amp;"*")</f>
        <v>#DIV/0!</v>
      </c>
      <c r="H87" s="164" t="e">
        <f ca="1">COUNTIFS(Table2[Level of Review Required],"*"&amp;$AC$75&amp;"*",Table2[Date Notified (Adjusted)],"&gt;="&amp;H$26,Table2[Date Notified (Adjusted)],"&lt;"&amp;I$26,Table2[Date Review Accepted by Commissioner],"&lt;&gt;",Table2[Calculated Location],"*"&amp;$D87&amp;"*")/COUNTIFS(Table2[Level of Review Required],"*"&amp;$AC$75&amp;"*",Table2[Date Notified (Adjusted)],"&gt;="&amp;H$26,Table2[Date Notified (Adjusted)],"&lt;"&amp;I$26,Table2[Calculated Location],"*"&amp;$D87&amp;"*")</f>
        <v>#DIV/0!</v>
      </c>
      <c r="I87" s="164" t="e">
        <f ca="1">COUNTIFS(Table2[Level of Review Required],"*"&amp;$AC$75&amp;"*",Table2[Date Notified (Adjusted)],"&gt;="&amp;I$26,Table2[Date Notified (Adjusted)],"&lt;"&amp;J$26,Table2[Date Review Accepted by Commissioner],"&lt;&gt;",Table2[Calculated Location],"*"&amp;$D87&amp;"*")/COUNTIFS(Table2[Level of Review Required],"*"&amp;$AC$75&amp;"*",Table2[Date Notified (Adjusted)],"&gt;="&amp;I$26,Table2[Date Notified (Adjusted)],"&lt;"&amp;J$26,Table2[Calculated Location],"*"&amp;$D87&amp;"*")</f>
        <v>#DIV/0!</v>
      </c>
      <c r="J87" s="164" t="e">
        <f ca="1">COUNTIFS(Table2[Level of Review Required],"*"&amp;$AC$75&amp;"*",Table2[Date Notified (Adjusted)],"&gt;="&amp;J$26,Table2[Date Notified (Adjusted)],"&lt;"&amp;K$26,Table2[Date Review Accepted by Commissioner],"&lt;&gt;",Table2[Calculated Location],"*"&amp;$D87&amp;"*")/COUNTIFS(Table2[Level of Review Required],"*"&amp;$AC$75&amp;"*",Table2[Date Notified (Adjusted)],"&gt;="&amp;J$26,Table2[Date Notified (Adjusted)],"&lt;"&amp;K$26,Table2[Calculated Location],"*"&amp;$D87&amp;"*")</f>
        <v>#DIV/0!</v>
      </c>
      <c r="K87" s="164" t="e">
        <f ca="1">COUNTIFS(Table2[Level of Review Required],"*"&amp;$AC$75&amp;"*",Table2[Date Notified (Adjusted)],"&gt;="&amp;K$26,Table2[Date Notified (Adjusted)],"&lt;"&amp;L$26,Table2[Date Review Accepted by Commissioner],"&lt;&gt;",Table2[Calculated Location],"*"&amp;$D87&amp;"*")/COUNTIFS(Table2[Level of Review Required],"*"&amp;$AC$75&amp;"*",Table2[Date Notified (Adjusted)],"&gt;="&amp;K$26,Table2[Date Notified (Adjusted)],"&lt;"&amp;L$26,Table2[Calculated Location],"*"&amp;$D87&amp;"*")</f>
        <v>#DIV/0!</v>
      </c>
      <c r="L87" s="164" t="e">
        <f ca="1">COUNTIFS(Table2[Level of Review Required],"*"&amp;$AC$75&amp;"*",Table2[Date Notified (Adjusted)],"&gt;="&amp;L$26,Table2[Date Notified (Adjusted)],"&lt;"&amp;M$26,Table2[Date Review Accepted by Commissioner],"&lt;&gt;",Table2[Calculated Location],"*"&amp;$D87&amp;"*")/COUNTIFS(Table2[Level of Review Required],"*"&amp;$AC$75&amp;"*",Table2[Date Notified (Adjusted)],"&gt;="&amp;L$26,Table2[Date Notified (Adjusted)],"&lt;"&amp;M$26,Table2[Calculated Location],"*"&amp;$D87&amp;"*")</f>
        <v>#DIV/0!</v>
      </c>
      <c r="M87" s="164" t="e">
        <f ca="1">COUNTIFS(Table2[Level of Review Required],"*"&amp;$AC$75&amp;"*",Table2[Date Notified (Adjusted)],"&gt;="&amp;M$26,Table2[Date Notified (Adjusted)],"&lt;"&amp;N$26,Table2[Date Review Accepted by Commissioner],"&lt;&gt;",Table2[Calculated Location],"*"&amp;$D87&amp;"*")/COUNTIFS(Table2[Level of Review Required],"*"&amp;$AC$75&amp;"*",Table2[Date Notified (Adjusted)],"&gt;="&amp;M$26,Table2[Date Notified (Adjusted)],"&lt;"&amp;N$26,Table2[Calculated Location],"*"&amp;$D87&amp;"*")</f>
        <v>#DIV/0!</v>
      </c>
      <c r="N87" s="164" t="e">
        <f ca="1">COUNTIFS(Table2[Level of Review Required],"*"&amp;$AC$75&amp;"*",Table2[Date Notified (Adjusted)],"&gt;="&amp;N$26,Table2[Date Notified (Adjusted)],"&lt;"&amp;O$26,Table2[Date Review Accepted by Commissioner],"&lt;&gt;",Table2[Calculated Location],"*"&amp;$D87&amp;"*")/COUNTIFS(Table2[Level of Review Required],"*"&amp;$AC$75&amp;"*",Table2[Date Notified (Adjusted)],"&gt;="&amp;N$26,Table2[Date Notified (Adjusted)],"&lt;"&amp;O$26,Table2[Calculated Location],"*"&amp;$D87&amp;"*")</f>
        <v>#DIV/0!</v>
      </c>
      <c r="O87" s="164" t="e">
        <f ca="1">COUNTIFS(Table2[Level of Review Required],"*"&amp;$AC$75&amp;"*",Table2[Date Notified (Adjusted)],"&gt;="&amp;O$26,Table2[Date Notified (Adjusted)],"&lt;"&amp;P$26,Table2[Date Review Accepted by Commissioner],"&lt;&gt;",Table2[Calculated Location],"*"&amp;$D87&amp;"*")/COUNTIFS(Table2[Level of Review Required],"*"&amp;$AC$75&amp;"*",Table2[Date Notified (Adjusted)],"&gt;="&amp;O$26,Table2[Date Notified (Adjusted)],"&lt;"&amp;P$26,Table2[Calculated Location],"*"&amp;$D87&amp;"*")</f>
        <v>#DIV/0!</v>
      </c>
      <c r="P87" s="164" t="e">
        <f ca="1">COUNTIFS(Table2[Level of Review Required],"*"&amp;$AC$75&amp;"*",Table2[Date Notified (Adjusted)],"&gt;="&amp;P$26,Table2[Date Notified (Adjusted)],"&lt;"&amp;Q$26,Table2[Date Review Accepted by Commissioner],"&lt;&gt;",Table2[Calculated Location],"*"&amp;$D87&amp;"*")/COUNTIFS(Table2[Level of Review Required],"*"&amp;$AC$75&amp;"*",Table2[Date Notified (Adjusted)],"&gt;="&amp;P$26,Table2[Date Notified (Adjusted)],"&lt;"&amp;Q$26,Table2[Calculated Location],"*"&amp;$D87&amp;"*")</f>
        <v>#DIV/0!</v>
      </c>
      <c r="Q87" s="164" t="e">
        <f ca="1">COUNTIFS(Table2[Level of Review Required],"*"&amp;$AC$75&amp;"*",Table2[Date Notified (Adjusted)],"&gt;="&amp;Q$26,Table2[Date Notified (Adjusted)],"&lt;"&amp;R$26,Table2[Date Review Accepted by Commissioner],"&lt;&gt;",Table2[Calculated Location],"*"&amp;$D87&amp;"*")/COUNTIFS(Table2[Level of Review Required],"*"&amp;$AC$75&amp;"*",Table2[Date Notified (Adjusted)],"&gt;="&amp;Q$26,Table2[Date Notified (Adjusted)],"&lt;"&amp;R$26,Table2[Calculated Location],"*"&amp;$D87&amp;"*")</f>
        <v>#DIV/0!</v>
      </c>
      <c r="R87" s="164" t="e">
        <f ca="1">COUNTIFS(Table2[Level of Review Required],"*"&amp;$AC$75&amp;"*",Table2[Date Notified (Adjusted)],"&gt;="&amp;R$26,Table2[Date Notified (Adjusted)],"&lt;"&amp;S$26,Table2[Date Review Accepted by Commissioner],"&lt;&gt;",Table2[Calculated Location],"*"&amp;$D87&amp;"*")/COUNTIFS(Table2[Level of Review Required],"*"&amp;$AC$75&amp;"*",Table2[Date Notified (Adjusted)],"&gt;="&amp;R$26,Table2[Date Notified (Adjusted)],"&lt;"&amp;S$26,Table2[Calculated Location],"*"&amp;$D87&amp;"*")</f>
        <v>#DIV/0!</v>
      </c>
      <c r="S87" s="164" t="e">
        <f ca="1">COUNTIFS(Table2[Level of Review Required],"*"&amp;$AC$75&amp;"*",Table2[Date Notified (Adjusted)],"&gt;="&amp;S$26,Table2[Date Notified (Adjusted)],"&lt;"&amp;T$26,Table2[Date Review Accepted by Commissioner],"&lt;&gt;",Table2[Calculated Location],"*"&amp;$D87&amp;"*")/COUNTIFS(Table2[Level of Review Required],"*"&amp;$AC$75&amp;"*",Table2[Date Notified (Adjusted)],"&gt;="&amp;S$26,Table2[Date Notified (Adjusted)],"&lt;"&amp;T$26,Table2[Calculated Location],"*"&amp;$D87&amp;"*")</f>
        <v>#DIV/0!</v>
      </c>
      <c r="T87" s="164" t="e">
        <f ca="1">COUNTIFS(Table2[Level of Review Required],"*"&amp;$AC$75&amp;"*",Table2[Date Notified (Adjusted)],"&gt;="&amp;T$26,Table2[Date Notified (Adjusted)],"&lt;"&amp;U$26,Table2[Date Review Accepted by Commissioner],"&lt;&gt;",Table2[Calculated Location],"*"&amp;$D87&amp;"*")/COUNTIFS(Table2[Level of Review Required],"*"&amp;$AC$75&amp;"*",Table2[Date Notified (Adjusted)],"&gt;="&amp;T$26,Table2[Date Notified (Adjusted)],"&lt;"&amp;U$26,Table2[Calculated Location],"*"&amp;$D87&amp;"*")</f>
        <v>#DIV/0!</v>
      </c>
      <c r="U87" s="161"/>
      <c r="V87" s="161"/>
      <c r="W87" s="228">
        <f ca="1">COUNTIFS(Table2[Level of Review Required],"*"&amp;$AC$75&amp;"*",Table2[Date Notified (Adjusted)],"&gt;="&amp;E$26,Table2[Date Notified (Adjusted)],"&lt;"&amp;U$26,Table2[Calculated Location],"*"&amp;$D87&amp;"*",Table2[Date Review Accepted by Commissioner],"&lt;&gt;")</f>
        <v>0</v>
      </c>
      <c r="X87" s="229" t="e">
        <f t="shared" ca="1" si="14"/>
        <v>#DIV/0!</v>
      </c>
      <c r="Y87" s="237">
        <f ca="1">COUNTIFS(Table2[Level of Review Required],"*"&amp;$AC$75&amp;"*",Table2[Date Notified (Adjusted)],"&gt;="&amp;E$26,Table2[Date Notified (Adjusted)],"&lt;"&amp;U$26,Table2[Calculated Location],"*"&amp;$D87&amp;"*")</f>
        <v>0</v>
      </c>
    </row>
    <row r="88" spans="2:25" x14ac:dyDescent="0.25">
      <c r="B88" s="222" t="s">
        <v>109</v>
      </c>
      <c r="C88" s="161"/>
      <c r="D88" s="162" t="s">
        <v>128</v>
      </c>
      <c r="E88" s="163" t="e">
        <f ca="1">COUNTIFS(Table2[Level of Review Required],"*"&amp;$AC$75&amp;"*",Table2[Date Notified (Adjusted)],"&gt;="&amp;E$26,Table2[Date Notified (Adjusted)],"&lt;"&amp;F$26,Table2[Date Review Accepted by Commissioner],"&lt;&gt;",Table2[Calculated Location],"*"&amp;$D88&amp;"*")/COUNTIFS(Table2[Level of Review Required],"*"&amp;$AC$75&amp;"*",Table2[Date Notified (Adjusted)],"&gt;="&amp;E$26,Table2[Date Notified (Adjusted)],"&lt;"&amp;F$26,Table2[Calculated Location],"*"&amp;$D88&amp;"*")</f>
        <v>#DIV/0!</v>
      </c>
      <c r="F88" s="164" t="e">
        <f ca="1">COUNTIFS(Table2[Level of Review Required],"*"&amp;$AC$75&amp;"*",Table2[Date Notified (Adjusted)],"&gt;="&amp;F$26,Table2[Date Notified (Adjusted)],"&lt;"&amp;G$26,Table2[Date Review Accepted by Commissioner],"&lt;&gt;",Table2[Calculated Location],"*"&amp;$D88&amp;"*")/COUNTIFS(Table2[Level of Review Required],"*"&amp;$AC$75&amp;"*",Table2[Date Notified (Adjusted)],"&gt;="&amp;F$26,Table2[Date Notified (Adjusted)],"&lt;"&amp;G$26,Table2[Calculated Location],"*"&amp;$D88&amp;"*")</f>
        <v>#DIV/0!</v>
      </c>
      <c r="G88" s="164" t="e">
        <f ca="1">COUNTIFS(Table2[Level of Review Required],"*"&amp;$AC$75&amp;"*",Table2[Date Notified (Adjusted)],"&gt;="&amp;G$26,Table2[Date Notified (Adjusted)],"&lt;"&amp;H$26,Table2[Date Review Accepted by Commissioner],"&lt;&gt;",Table2[Calculated Location],"*"&amp;$D88&amp;"*")/COUNTIFS(Table2[Level of Review Required],"*"&amp;$AC$75&amp;"*",Table2[Date Notified (Adjusted)],"&gt;="&amp;G$26,Table2[Date Notified (Adjusted)],"&lt;"&amp;H$26,Table2[Calculated Location],"*"&amp;$D88&amp;"*")</f>
        <v>#DIV/0!</v>
      </c>
      <c r="H88" s="164" t="e">
        <f ca="1">COUNTIFS(Table2[Level of Review Required],"*"&amp;$AC$75&amp;"*",Table2[Date Notified (Adjusted)],"&gt;="&amp;H$26,Table2[Date Notified (Adjusted)],"&lt;"&amp;I$26,Table2[Date Review Accepted by Commissioner],"&lt;&gt;",Table2[Calculated Location],"*"&amp;$D88&amp;"*")/COUNTIFS(Table2[Level of Review Required],"*"&amp;$AC$75&amp;"*",Table2[Date Notified (Adjusted)],"&gt;="&amp;H$26,Table2[Date Notified (Adjusted)],"&lt;"&amp;I$26,Table2[Calculated Location],"*"&amp;$D88&amp;"*")</f>
        <v>#DIV/0!</v>
      </c>
      <c r="I88" s="164" t="e">
        <f ca="1">COUNTIFS(Table2[Level of Review Required],"*"&amp;$AC$75&amp;"*",Table2[Date Notified (Adjusted)],"&gt;="&amp;I$26,Table2[Date Notified (Adjusted)],"&lt;"&amp;J$26,Table2[Date Review Accepted by Commissioner],"&lt;&gt;",Table2[Calculated Location],"*"&amp;$D88&amp;"*")/COUNTIFS(Table2[Level of Review Required],"*"&amp;$AC$75&amp;"*",Table2[Date Notified (Adjusted)],"&gt;="&amp;I$26,Table2[Date Notified (Adjusted)],"&lt;"&amp;J$26,Table2[Calculated Location],"*"&amp;$D88&amp;"*")</f>
        <v>#DIV/0!</v>
      </c>
      <c r="J88" s="164" t="e">
        <f ca="1">COUNTIFS(Table2[Level of Review Required],"*"&amp;$AC$75&amp;"*",Table2[Date Notified (Adjusted)],"&gt;="&amp;J$26,Table2[Date Notified (Adjusted)],"&lt;"&amp;K$26,Table2[Date Review Accepted by Commissioner],"&lt;&gt;",Table2[Calculated Location],"*"&amp;$D88&amp;"*")/COUNTIFS(Table2[Level of Review Required],"*"&amp;$AC$75&amp;"*",Table2[Date Notified (Adjusted)],"&gt;="&amp;J$26,Table2[Date Notified (Adjusted)],"&lt;"&amp;K$26,Table2[Calculated Location],"*"&amp;$D88&amp;"*")</f>
        <v>#DIV/0!</v>
      </c>
      <c r="K88" s="164" t="e">
        <f ca="1">COUNTIFS(Table2[Level of Review Required],"*"&amp;$AC$75&amp;"*",Table2[Date Notified (Adjusted)],"&gt;="&amp;K$26,Table2[Date Notified (Adjusted)],"&lt;"&amp;L$26,Table2[Date Review Accepted by Commissioner],"&lt;&gt;",Table2[Calculated Location],"*"&amp;$D88&amp;"*")/COUNTIFS(Table2[Level of Review Required],"*"&amp;$AC$75&amp;"*",Table2[Date Notified (Adjusted)],"&gt;="&amp;K$26,Table2[Date Notified (Adjusted)],"&lt;"&amp;L$26,Table2[Calculated Location],"*"&amp;$D88&amp;"*")</f>
        <v>#DIV/0!</v>
      </c>
      <c r="L88" s="164" t="e">
        <f ca="1">COUNTIFS(Table2[Level of Review Required],"*"&amp;$AC$75&amp;"*",Table2[Date Notified (Adjusted)],"&gt;="&amp;L$26,Table2[Date Notified (Adjusted)],"&lt;"&amp;M$26,Table2[Date Review Accepted by Commissioner],"&lt;&gt;",Table2[Calculated Location],"*"&amp;$D88&amp;"*")/COUNTIFS(Table2[Level of Review Required],"*"&amp;$AC$75&amp;"*",Table2[Date Notified (Adjusted)],"&gt;="&amp;L$26,Table2[Date Notified (Adjusted)],"&lt;"&amp;M$26,Table2[Calculated Location],"*"&amp;$D88&amp;"*")</f>
        <v>#DIV/0!</v>
      </c>
      <c r="M88" s="164" t="e">
        <f ca="1">COUNTIFS(Table2[Level of Review Required],"*"&amp;$AC$75&amp;"*",Table2[Date Notified (Adjusted)],"&gt;="&amp;M$26,Table2[Date Notified (Adjusted)],"&lt;"&amp;N$26,Table2[Date Review Accepted by Commissioner],"&lt;&gt;",Table2[Calculated Location],"*"&amp;$D88&amp;"*")/COUNTIFS(Table2[Level of Review Required],"*"&amp;$AC$75&amp;"*",Table2[Date Notified (Adjusted)],"&gt;="&amp;M$26,Table2[Date Notified (Adjusted)],"&lt;"&amp;N$26,Table2[Calculated Location],"*"&amp;$D88&amp;"*")</f>
        <v>#DIV/0!</v>
      </c>
      <c r="N88" s="164" t="e">
        <f ca="1">COUNTIFS(Table2[Level of Review Required],"*"&amp;$AC$75&amp;"*",Table2[Date Notified (Adjusted)],"&gt;="&amp;N$26,Table2[Date Notified (Adjusted)],"&lt;"&amp;O$26,Table2[Date Review Accepted by Commissioner],"&lt;&gt;",Table2[Calculated Location],"*"&amp;$D88&amp;"*")/COUNTIFS(Table2[Level of Review Required],"*"&amp;$AC$75&amp;"*",Table2[Date Notified (Adjusted)],"&gt;="&amp;N$26,Table2[Date Notified (Adjusted)],"&lt;"&amp;O$26,Table2[Calculated Location],"*"&amp;$D88&amp;"*")</f>
        <v>#DIV/0!</v>
      </c>
      <c r="O88" s="164" t="e">
        <f ca="1">COUNTIFS(Table2[Level of Review Required],"*"&amp;$AC$75&amp;"*",Table2[Date Notified (Adjusted)],"&gt;="&amp;O$26,Table2[Date Notified (Adjusted)],"&lt;"&amp;P$26,Table2[Date Review Accepted by Commissioner],"&lt;&gt;",Table2[Calculated Location],"*"&amp;$D88&amp;"*")/COUNTIFS(Table2[Level of Review Required],"*"&amp;$AC$75&amp;"*",Table2[Date Notified (Adjusted)],"&gt;="&amp;O$26,Table2[Date Notified (Adjusted)],"&lt;"&amp;P$26,Table2[Calculated Location],"*"&amp;$D88&amp;"*")</f>
        <v>#DIV/0!</v>
      </c>
      <c r="P88" s="164" t="e">
        <f ca="1">COUNTIFS(Table2[Level of Review Required],"*"&amp;$AC$75&amp;"*",Table2[Date Notified (Adjusted)],"&gt;="&amp;P$26,Table2[Date Notified (Adjusted)],"&lt;"&amp;Q$26,Table2[Date Review Accepted by Commissioner],"&lt;&gt;",Table2[Calculated Location],"*"&amp;$D88&amp;"*")/COUNTIFS(Table2[Level of Review Required],"*"&amp;$AC$75&amp;"*",Table2[Date Notified (Adjusted)],"&gt;="&amp;P$26,Table2[Date Notified (Adjusted)],"&lt;"&amp;Q$26,Table2[Calculated Location],"*"&amp;$D88&amp;"*")</f>
        <v>#DIV/0!</v>
      </c>
      <c r="Q88" s="164" t="e">
        <f ca="1">COUNTIFS(Table2[Level of Review Required],"*"&amp;$AC$75&amp;"*",Table2[Date Notified (Adjusted)],"&gt;="&amp;Q$26,Table2[Date Notified (Adjusted)],"&lt;"&amp;R$26,Table2[Date Review Accepted by Commissioner],"&lt;&gt;",Table2[Calculated Location],"*"&amp;$D88&amp;"*")/COUNTIFS(Table2[Level of Review Required],"*"&amp;$AC$75&amp;"*",Table2[Date Notified (Adjusted)],"&gt;="&amp;Q$26,Table2[Date Notified (Adjusted)],"&lt;"&amp;R$26,Table2[Calculated Location],"*"&amp;$D88&amp;"*")</f>
        <v>#DIV/0!</v>
      </c>
      <c r="R88" s="164" t="e">
        <f ca="1">COUNTIFS(Table2[Level of Review Required],"*"&amp;$AC$75&amp;"*",Table2[Date Notified (Adjusted)],"&gt;="&amp;R$26,Table2[Date Notified (Adjusted)],"&lt;"&amp;S$26,Table2[Date Review Accepted by Commissioner],"&lt;&gt;",Table2[Calculated Location],"*"&amp;$D88&amp;"*")/COUNTIFS(Table2[Level of Review Required],"*"&amp;$AC$75&amp;"*",Table2[Date Notified (Adjusted)],"&gt;="&amp;R$26,Table2[Date Notified (Adjusted)],"&lt;"&amp;S$26,Table2[Calculated Location],"*"&amp;$D88&amp;"*")</f>
        <v>#DIV/0!</v>
      </c>
      <c r="S88" s="164" t="e">
        <f ca="1">COUNTIFS(Table2[Level of Review Required],"*"&amp;$AC$75&amp;"*",Table2[Date Notified (Adjusted)],"&gt;="&amp;S$26,Table2[Date Notified (Adjusted)],"&lt;"&amp;T$26,Table2[Date Review Accepted by Commissioner],"&lt;&gt;",Table2[Calculated Location],"*"&amp;$D88&amp;"*")/COUNTIFS(Table2[Level of Review Required],"*"&amp;$AC$75&amp;"*",Table2[Date Notified (Adjusted)],"&gt;="&amp;S$26,Table2[Date Notified (Adjusted)],"&lt;"&amp;T$26,Table2[Calculated Location],"*"&amp;$D88&amp;"*")</f>
        <v>#DIV/0!</v>
      </c>
      <c r="T88" s="164" t="e">
        <f ca="1">COUNTIFS(Table2[Level of Review Required],"*"&amp;$AC$75&amp;"*",Table2[Date Notified (Adjusted)],"&gt;="&amp;T$26,Table2[Date Notified (Adjusted)],"&lt;"&amp;U$26,Table2[Date Review Accepted by Commissioner],"&lt;&gt;",Table2[Calculated Location],"*"&amp;$D88&amp;"*")/COUNTIFS(Table2[Level of Review Required],"*"&amp;$AC$75&amp;"*",Table2[Date Notified (Adjusted)],"&gt;="&amp;T$26,Table2[Date Notified (Adjusted)],"&lt;"&amp;U$26,Table2[Calculated Location],"*"&amp;$D88&amp;"*")</f>
        <v>#DIV/0!</v>
      </c>
      <c r="U88" s="161"/>
      <c r="V88" s="161"/>
      <c r="W88" s="228">
        <f ca="1">COUNTIFS(Table2[Level of Review Required],"*"&amp;$AC$75&amp;"*",Table2[Date Notified (Adjusted)],"&gt;="&amp;E$26,Table2[Date Notified (Adjusted)],"&lt;"&amp;U$26,Table2[Calculated Location],"*"&amp;$D88&amp;"*",Table2[Date Review Accepted by Commissioner],"&lt;&gt;")</f>
        <v>0</v>
      </c>
      <c r="X88" s="229" t="e">
        <f t="shared" ca="1" si="14"/>
        <v>#DIV/0!</v>
      </c>
      <c r="Y88" s="237">
        <f ca="1">COUNTIFS(Table2[Level of Review Required],"*"&amp;$AC$75&amp;"*",Table2[Date Notified (Adjusted)],"&gt;="&amp;E$26,Table2[Date Notified (Adjusted)],"&lt;"&amp;U$26,Table2[Calculated Location],"*"&amp;$D88&amp;"*")</f>
        <v>0</v>
      </c>
    </row>
    <row r="89" spans="2:25" x14ac:dyDescent="0.25">
      <c r="B89" s="222" t="s">
        <v>110</v>
      </c>
      <c r="C89" s="161"/>
      <c r="D89" s="162" t="s">
        <v>129</v>
      </c>
      <c r="E89" s="163" t="e">
        <f ca="1">COUNTIFS(Table2[Level of Review Required],"*"&amp;$AC$75&amp;"*",Table2[Date Notified (Adjusted)],"&gt;="&amp;E$26,Table2[Date Notified (Adjusted)],"&lt;"&amp;F$26,Table2[Date Review Accepted by Commissioner],"&lt;&gt;",Table2[Calculated Location],"*"&amp;$D89&amp;"*")/COUNTIFS(Table2[Level of Review Required],"*"&amp;$AC$75&amp;"*",Table2[Date Notified (Adjusted)],"&gt;="&amp;E$26,Table2[Date Notified (Adjusted)],"&lt;"&amp;F$26,Table2[Calculated Location],"*"&amp;$D89&amp;"*")</f>
        <v>#DIV/0!</v>
      </c>
      <c r="F89" s="164" t="e">
        <f ca="1">COUNTIFS(Table2[Level of Review Required],"*"&amp;$AC$75&amp;"*",Table2[Date Notified (Adjusted)],"&gt;="&amp;F$26,Table2[Date Notified (Adjusted)],"&lt;"&amp;G$26,Table2[Date Review Accepted by Commissioner],"&lt;&gt;",Table2[Calculated Location],"*"&amp;$D89&amp;"*")/COUNTIFS(Table2[Level of Review Required],"*"&amp;$AC$75&amp;"*",Table2[Date Notified (Adjusted)],"&gt;="&amp;F$26,Table2[Date Notified (Adjusted)],"&lt;"&amp;G$26,Table2[Calculated Location],"*"&amp;$D89&amp;"*")</f>
        <v>#DIV/0!</v>
      </c>
      <c r="G89" s="164" t="e">
        <f ca="1">COUNTIFS(Table2[Level of Review Required],"*"&amp;$AC$75&amp;"*",Table2[Date Notified (Adjusted)],"&gt;="&amp;G$26,Table2[Date Notified (Adjusted)],"&lt;"&amp;H$26,Table2[Date Review Accepted by Commissioner],"&lt;&gt;",Table2[Calculated Location],"*"&amp;$D89&amp;"*")/COUNTIFS(Table2[Level of Review Required],"*"&amp;$AC$75&amp;"*",Table2[Date Notified (Adjusted)],"&gt;="&amp;G$26,Table2[Date Notified (Adjusted)],"&lt;"&amp;H$26,Table2[Calculated Location],"*"&amp;$D89&amp;"*")</f>
        <v>#DIV/0!</v>
      </c>
      <c r="H89" s="164" t="e">
        <f ca="1">COUNTIFS(Table2[Level of Review Required],"*"&amp;$AC$75&amp;"*",Table2[Date Notified (Adjusted)],"&gt;="&amp;H$26,Table2[Date Notified (Adjusted)],"&lt;"&amp;I$26,Table2[Date Review Accepted by Commissioner],"&lt;&gt;",Table2[Calculated Location],"*"&amp;$D89&amp;"*")/COUNTIFS(Table2[Level of Review Required],"*"&amp;$AC$75&amp;"*",Table2[Date Notified (Adjusted)],"&gt;="&amp;H$26,Table2[Date Notified (Adjusted)],"&lt;"&amp;I$26,Table2[Calculated Location],"*"&amp;$D89&amp;"*")</f>
        <v>#DIV/0!</v>
      </c>
      <c r="I89" s="164" t="e">
        <f ca="1">COUNTIFS(Table2[Level of Review Required],"*"&amp;$AC$75&amp;"*",Table2[Date Notified (Adjusted)],"&gt;="&amp;I$26,Table2[Date Notified (Adjusted)],"&lt;"&amp;J$26,Table2[Date Review Accepted by Commissioner],"&lt;&gt;",Table2[Calculated Location],"*"&amp;$D89&amp;"*")/COUNTIFS(Table2[Level of Review Required],"*"&amp;$AC$75&amp;"*",Table2[Date Notified (Adjusted)],"&gt;="&amp;I$26,Table2[Date Notified (Adjusted)],"&lt;"&amp;J$26,Table2[Calculated Location],"*"&amp;$D89&amp;"*")</f>
        <v>#DIV/0!</v>
      </c>
      <c r="J89" s="164" t="e">
        <f ca="1">COUNTIFS(Table2[Level of Review Required],"*"&amp;$AC$75&amp;"*",Table2[Date Notified (Adjusted)],"&gt;="&amp;J$26,Table2[Date Notified (Adjusted)],"&lt;"&amp;K$26,Table2[Date Review Accepted by Commissioner],"&lt;&gt;",Table2[Calculated Location],"*"&amp;$D89&amp;"*")/COUNTIFS(Table2[Level of Review Required],"*"&amp;$AC$75&amp;"*",Table2[Date Notified (Adjusted)],"&gt;="&amp;J$26,Table2[Date Notified (Adjusted)],"&lt;"&amp;K$26,Table2[Calculated Location],"*"&amp;$D89&amp;"*")</f>
        <v>#DIV/0!</v>
      </c>
      <c r="K89" s="164" t="e">
        <f ca="1">COUNTIFS(Table2[Level of Review Required],"*"&amp;$AC$75&amp;"*",Table2[Date Notified (Adjusted)],"&gt;="&amp;K$26,Table2[Date Notified (Adjusted)],"&lt;"&amp;L$26,Table2[Date Review Accepted by Commissioner],"&lt;&gt;",Table2[Calculated Location],"*"&amp;$D89&amp;"*")/COUNTIFS(Table2[Level of Review Required],"*"&amp;$AC$75&amp;"*",Table2[Date Notified (Adjusted)],"&gt;="&amp;K$26,Table2[Date Notified (Adjusted)],"&lt;"&amp;L$26,Table2[Calculated Location],"*"&amp;$D89&amp;"*")</f>
        <v>#DIV/0!</v>
      </c>
      <c r="L89" s="164" t="e">
        <f ca="1">COUNTIFS(Table2[Level of Review Required],"*"&amp;$AC$75&amp;"*",Table2[Date Notified (Adjusted)],"&gt;="&amp;L$26,Table2[Date Notified (Adjusted)],"&lt;"&amp;M$26,Table2[Date Review Accepted by Commissioner],"&lt;&gt;",Table2[Calculated Location],"*"&amp;$D89&amp;"*")/COUNTIFS(Table2[Level of Review Required],"*"&amp;$AC$75&amp;"*",Table2[Date Notified (Adjusted)],"&gt;="&amp;L$26,Table2[Date Notified (Adjusted)],"&lt;"&amp;M$26,Table2[Calculated Location],"*"&amp;$D89&amp;"*")</f>
        <v>#DIV/0!</v>
      </c>
      <c r="M89" s="164" t="e">
        <f ca="1">COUNTIFS(Table2[Level of Review Required],"*"&amp;$AC$75&amp;"*",Table2[Date Notified (Adjusted)],"&gt;="&amp;M$26,Table2[Date Notified (Adjusted)],"&lt;"&amp;N$26,Table2[Date Review Accepted by Commissioner],"&lt;&gt;",Table2[Calculated Location],"*"&amp;$D89&amp;"*")/COUNTIFS(Table2[Level of Review Required],"*"&amp;$AC$75&amp;"*",Table2[Date Notified (Adjusted)],"&gt;="&amp;M$26,Table2[Date Notified (Adjusted)],"&lt;"&amp;N$26,Table2[Calculated Location],"*"&amp;$D89&amp;"*")</f>
        <v>#DIV/0!</v>
      </c>
      <c r="N89" s="164" t="e">
        <f ca="1">COUNTIFS(Table2[Level of Review Required],"*"&amp;$AC$75&amp;"*",Table2[Date Notified (Adjusted)],"&gt;="&amp;N$26,Table2[Date Notified (Adjusted)],"&lt;"&amp;O$26,Table2[Date Review Accepted by Commissioner],"&lt;&gt;",Table2[Calculated Location],"*"&amp;$D89&amp;"*")/COUNTIFS(Table2[Level of Review Required],"*"&amp;$AC$75&amp;"*",Table2[Date Notified (Adjusted)],"&gt;="&amp;N$26,Table2[Date Notified (Adjusted)],"&lt;"&amp;O$26,Table2[Calculated Location],"*"&amp;$D89&amp;"*")</f>
        <v>#DIV/0!</v>
      </c>
      <c r="O89" s="164" t="e">
        <f ca="1">COUNTIFS(Table2[Level of Review Required],"*"&amp;$AC$75&amp;"*",Table2[Date Notified (Adjusted)],"&gt;="&amp;O$26,Table2[Date Notified (Adjusted)],"&lt;"&amp;P$26,Table2[Date Review Accepted by Commissioner],"&lt;&gt;",Table2[Calculated Location],"*"&amp;$D89&amp;"*")/COUNTIFS(Table2[Level of Review Required],"*"&amp;$AC$75&amp;"*",Table2[Date Notified (Adjusted)],"&gt;="&amp;O$26,Table2[Date Notified (Adjusted)],"&lt;"&amp;P$26,Table2[Calculated Location],"*"&amp;$D89&amp;"*")</f>
        <v>#DIV/0!</v>
      </c>
      <c r="P89" s="164" t="e">
        <f ca="1">COUNTIFS(Table2[Level of Review Required],"*"&amp;$AC$75&amp;"*",Table2[Date Notified (Adjusted)],"&gt;="&amp;P$26,Table2[Date Notified (Adjusted)],"&lt;"&amp;Q$26,Table2[Date Review Accepted by Commissioner],"&lt;&gt;",Table2[Calculated Location],"*"&amp;$D89&amp;"*")/COUNTIFS(Table2[Level of Review Required],"*"&amp;$AC$75&amp;"*",Table2[Date Notified (Adjusted)],"&gt;="&amp;P$26,Table2[Date Notified (Adjusted)],"&lt;"&amp;Q$26,Table2[Calculated Location],"*"&amp;$D89&amp;"*")</f>
        <v>#DIV/0!</v>
      </c>
      <c r="Q89" s="164" t="e">
        <f ca="1">COUNTIFS(Table2[Level of Review Required],"*"&amp;$AC$75&amp;"*",Table2[Date Notified (Adjusted)],"&gt;="&amp;Q$26,Table2[Date Notified (Adjusted)],"&lt;"&amp;R$26,Table2[Date Review Accepted by Commissioner],"&lt;&gt;",Table2[Calculated Location],"*"&amp;$D89&amp;"*")/COUNTIFS(Table2[Level of Review Required],"*"&amp;$AC$75&amp;"*",Table2[Date Notified (Adjusted)],"&gt;="&amp;Q$26,Table2[Date Notified (Adjusted)],"&lt;"&amp;R$26,Table2[Calculated Location],"*"&amp;$D89&amp;"*")</f>
        <v>#DIV/0!</v>
      </c>
      <c r="R89" s="164" t="e">
        <f ca="1">COUNTIFS(Table2[Level of Review Required],"*"&amp;$AC$75&amp;"*",Table2[Date Notified (Adjusted)],"&gt;="&amp;R$26,Table2[Date Notified (Adjusted)],"&lt;"&amp;S$26,Table2[Date Review Accepted by Commissioner],"&lt;&gt;",Table2[Calculated Location],"*"&amp;$D89&amp;"*")/COUNTIFS(Table2[Level of Review Required],"*"&amp;$AC$75&amp;"*",Table2[Date Notified (Adjusted)],"&gt;="&amp;R$26,Table2[Date Notified (Adjusted)],"&lt;"&amp;S$26,Table2[Calculated Location],"*"&amp;$D89&amp;"*")</f>
        <v>#DIV/0!</v>
      </c>
      <c r="S89" s="164" t="e">
        <f ca="1">COUNTIFS(Table2[Level of Review Required],"*"&amp;$AC$75&amp;"*",Table2[Date Notified (Adjusted)],"&gt;="&amp;S$26,Table2[Date Notified (Adjusted)],"&lt;"&amp;T$26,Table2[Date Review Accepted by Commissioner],"&lt;&gt;",Table2[Calculated Location],"*"&amp;$D89&amp;"*")/COUNTIFS(Table2[Level of Review Required],"*"&amp;$AC$75&amp;"*",Table2[Date Notified (Adjusted)],"&gt;="&amp;S$26,Table2[Date Notified (Adjusted)],"&lt;"&amp;T$26,Table2[Calculated Location],"*"&amp;$D89&amp;"*")</f>
        <v>#DIV/0!</v>
      </c>
      <c r="T89" s="164" t="e">
        <f ca="1">COUNTIFS(Table2[Level of Review Required],"*"&amp;$AC$75&amp;"*",Table2[Date Notified (Adjusted)],"&gt;="&amp;T$26,Table2[Date Notified (Adjusted)],"&lt;"&amp;U$26,Table2[Date Review Accepted by Commissioner],"&lt;&gt;",Table2[Calculated Location],"*"&amp;$D89&amp;"*")/COUNTIFS(Table2[Level of Review Required],"*"&amp;$AC$75&amp;"*",Table2[Date Notified (Adjusted)],"&gt;="&amp;T$26,Table2[Date Notified (Adjusted)],"&lt;"&amp;U$26,Table2[Calculated Location],"*"&amp;$D89&amp;"*")</f>
        <v>#DIV/0!</v>
      </c>
      <c r="U89" s="161"/>
      <c r="V89" s="161"/>
      <c r="W89" s="228">
        <f ca="1">COUNTIFS(Table2[Level of Review Required],"*"&amp;$AC$75&amp;"*",Table2[Date Notified (Adjusted)],"&gt;="&amp;E$26,Table2[Date Notified (Adjusted)],"&lt;"&amp;U$26,Table2[Calculated Location],"*"&amp;$D89&amp;"*",Table2[Date Review Accepted by Commissioner],"&lt;&gt;")</f>
        <v>0</v>
      </c>
      <c r="X89" s="229" t="e">
        <f t="shared" ca="1" si="14"/>
        <v>#DIV/0!</v>
      </c>
      <c r="Y89" s="237">
        <f ca="1">COUNTIFS(Table2[Level of Review Required],"*"&amp;$AC$75&amp;"*",Table2[Date Notified (Adjusted)],"&gt;="&amp;E$26,Table2[Date Notified (Adjusted)],"&lt;"&amp;U$26,Table2[Calculated Location],"*"&amp;$D89&amp;"*")</f>
        <v>0</v>
      </c>
    </row>
    <row r="90" spans="2:25" x14ac:dyDescent="0.25">
      <c r="B90" s="222" t="s">
        <v>111</v>
      </c>
      <c r="C90" s="161"/>
      <c r="D90" s="162" t="s">
        <v>130</v>
      </c>
      <c r="E90" s="163" t="e">
        <f ca="1">COUNTIFS(Table2[Level of Review Required],"*"&amp;$AC$75&amp;"*",Table2[Date Notified (Adjusted)],"&gt;="&amp;E$26,Table2[Date Notified (Adjusted)],"&lt;"&amp;F$26,Table2[Date Review Accepted by Commissioner],"&lt;&gt;",Table2[Calculated Location],"*"&amp;$D90&amp;"*")/COUNTIFS(Table2[Level of Review Required],"*"&amp;$AC$75&amp;"*",Table2[Date Notified (Adjusted)],"&gt;="&amp;E$26,Table2[Date Notified (Adjusted)],"&lt;"&amp;F$26,Table2[Calculated Location],"*"&amp;$D90&amp;"*")</f>
        <v>#DIV/0!</v>
      </c>
      <c r="F90" s="164" t="e">
        <f ca="1">COUNTIFS(Table2[Level of Review Required],"*"&amp;$AC$75&amp;"*",Table2[Date Notified (Adjusted)],"&gt;="&amp;F$26,Table2[Date Notified (Adjusted)],"&lt;"&amp;G$26,Table2[Date Review Accepted by Commissioner],"&lt;&gt;",Table2[Calculated Location],"*"&amp;$D90&amp;"*")/COUNTIFS(Table2[Level of Review Required],"*"&amp;$AC$75&amp;"*",Table2[Date Notified (Adjusted)],"&gt;="&amp;F$26,Table2[Date Notified (Adjusted)],"&lt;"&amp;G$26,Table2[Calculated Location],"*"&amp;$D90&amp;"*")</f>
        <v>#DIV/0!</v>
      </c>
      <c r="G90" s="164" t="e">
        <f ca="1">COUNTIFS(Table2[Level of Review Required],"*"&amp;$AC$75&amp;"*",Table2[Date Notified (Adjusted)],"&gt;="&amp;G$26,Table2[Date Notified (Adjusted)],"&lt;"&amp;H$26,Table2[Date Review Accepted by Commissioner],"&lt;&gt;",Table2[Calculated Location],"*"&amp;$D90&amp;"*")/COUNTIFS(Table2[Level of Review Required],"*"&amp;$AC$75&amp;"*",Table2[Date Notified (Adjusted)],"&gt;="&amp;G$26,Table2[Date Notified (Adjusted)],"&lt;"&amp;H$26,Table2[Calculated Location],"*"&amp;$D90&amp;"*")</f>
        <v>#DIV/0!</v>
      </c>
      <c r="H90" s="164" t="e">
        <f ca="1">COUNTIFS(Table2[Level of Review Required],"*"&amp;$AC$75&amp;"*",Table2[Date Notified (Adjusted)],"&gt;="&amp;H$26,Table2[Date Notified (Adjusted)],"&lt;"&amp;I$26,Table2[Date Review Accepted by Commissioner],"&lt;&gt;",Table2[Calculated Location],"*"&amp;$D90&amp;"*")/COUNTIFS(Table2[Level of Review Required],"*"&amp;$AC$75&amp;"*",Table2[Date Notified (Adjusted)],"&gt;="&amp;H$26,Table2[Date Notified (Adjusted)],"&lt;"&amp;I$26,Table2[Calculated Location],"*"&amp;$D90&amp;"*")</f>
        <v>#DIV/0!</v>
      </c>
      <c r="I90" s="164" t="e">
        <f ca="1">COUNTIFS(Table2[Level of Review Required],"*"&amp;$AC$75&amp;"*",Table2[Date Notified (Adjusted)],"&gt;="&amp;I$26,Table2[Date Notified (Adjusted)],"&lt;"&amp;J$26,Table2[Date Review Accepted by Commissioner],"&lt;&gt;",Table2[Calculated Location],"*"&amp;$D90&amp;"*")/COUNTIFS(Table2[Level of Review Required],"*"&amp;$AC$75&amp;"*",Table2[Date Notified (Adjusted)],"&gt;="&amp;I$26,Table2[Date Notified (Adjusted)],"&lt;"&amp;J$26,Table2[Calculated Location],"*"&amp;$D90&amp;"*")</f>
        <v>#DIV/0!</v>
      </c>
      <c r="J90" s="164" t="e">
        <f ca="1">COUNTIFS(Table2[Level of Review Required],"*"&amp;$AC$75&amp;"*",Table2[Date Notified (Adjusted)],"&gt;="&amp;J$26,Table2[Date Notified (Adjusted)],"&lt;"&amp;K$26,Table2[Date Review Accepted by Commissioner],"&lt;&gt;",Table2[Calculated Location],"*"&amp;$D90&amp;"*")/COUNTIFS(Table2[Level of Review Required],"*"&amp;$AC$75&amp;"*",Table2[Date Notified (Adjusted)],"&gt;="&amp;J$26,Table2[Date Notified (Adjusted)],"&lt;"&amp;K$26,Table2[Calculated Location],"*"&amp;$D90&amp;"*")</f>
        <v>#DIV/0!</v>
      </c>
      <c r="K90" s="164" t="e">
        <f ca="1">COUNTIFS(Table2[Level of Review Required],"*"&amp;$AC$75&amp;"*",Table2[Date Notified (Adjusted)],"&gt;="&amp;K$26,Table2[Date Notified (Adjusted)],"&lt;"&amp;L$26,Table2[Date Review Accepted by Commissioner],"&lt;&gt;",Table2[Calculated Location],"*"&amp;$D90&amp;"*")/COUNTIFS(Table2[Level of Review Required],"*"&amp;$AC$75&amp;"*",Table2[Date Notified (Adjusted)],"&gt;="&amp;K$26,Table2[Date Notified (Adjusted)],"&lt;"&amp;L$26,Table2[Calculated Location],"*"&amp;$D90&amp;"*")</f>
        <v>#DIV/0!</v>
      </c>
      <c r="L90" s="164" t="e">
        <f ca="1">COUNTIFS(Table2[Level of Review Required],"*"&amp;$AC$75&amp;"*",Table2[Date Notified (Adjusted)],"&gt;="&amp;L$26,Table2[Date Notified (Adjusted)],"&lt;"&amp;M$26,Table2[Date Review Accepted by Commissioner],"&lt;&gt;",Table2[Calculated Location],"*"&amp;$D90&amp;"*")/COUNTIFS(Table2[Level of Review Required],"*"&amp;$AC$75&amp;"*",Table2[Date Notified (Adjusted)],"&gt;="&amp;L$26,Table2[Date Notified (Adjusted)],"&lt;"&amp;M$26,Table2[Calculated Location],"*"&amp;$D90&amp;"*")</f>
        <v>#DIV/0!</v>
      </c>
      <c r="M90" s="164" t="e">
        <f ca="1">COUNTIFS(Table2[Level of Review Required],"*"&amp;$AC$75&amp;"*",Table2[Date Notified (Adjusted)],"&gt;="&amp;M$26,Table2[Date Notified (Adjusted)],"&lt;"&amp;N$26,Table2[Date Review Accepted by Commissioner],"&lt;&gt;",Table2[Calculated Location],"*"&amp;$D90&amp;"*")/COUNTIFS(Table2[Level of Review Required],"*"&amp;$AC$75&amp;"*",Table2[Date Notified (Adjusted)],"&gt;="&amp;M$26,Table2[Date Notified (Adjusted)],"&lt;"&amp;N$26,Table2[Calculated Location],"*"&amp;$D90&amp;"*")</f>
        <v>#DIV/0!</v>
      </c>
      <c r="N90" s="164" t="e">
        <f ca="1">COUNTIFS(Table2[Level of Review Required],"*"&amp;$AC$75&amp;"*",Table2[Date Notified (Adjusted)],"&gt;="&amp;N$26,Table2[Date Notified (Adjusted)],"&lt;"&amp;O$26,Table2[Date Review Accepted by Commissioner],"&lt;&gt;",Table2[Calculated Location],"*"&amp;$D90&amp;"*")/COUNTIFS(Table2[Level of Review Required],"*"&amp;$AC$75&amp;"*",Table2[Date Notified (Adjusted)],"&gt;="&amp;N$26,Table2[Date Notified (Adjusted)],"&lt;"&amp;O$26,Table2[Calculated Location],"*"&amp;$D90&amp;"*")</f>
        <v>#DIV/0!</v>
      </c>
      <c r="O90" s="164" t="e">
        <f ca="1">COUNTIFS(Table2[Level of Review Required],"*"&amp;$AC$75&amp;"*",Table2[Date Notified (Adjusted)],"&gt;="&amp;O$26,Table2[Date Notified (Adjusted)],"&lt;"&amp;P$26,Table2[Date Review Accepted by Commissioner],"&lt;&gt;",Table2[Calculated Location],"*"&amp;$D90&amp;"*")/COUNTIFS(Table2[Level of Review Required],"*"&amp;$AC$75&amp;"*",Table2[Date Notified (Adjusted)],"&gt;="&amp;O$26,Table2[Date Notified (Adjusted)],"&lt;"&amp;P$26,Table2[Calculated Location],"*"&amp;$D90&amp;"*")</f>
        <v>#DIV/0!</v>
      </c>
      <c r="P90" s="164" t="e">
        <f ca="1">COUNTIFS(Table2[Level of Review Required],"*"&amp;$AC$75&amp;"*",Table2[Date Notified (Adjusted)],"&gt;="&amp;P$26,Table2[Date Notified (Adjusted)],"&lt;"&amp;Q$26,Table2[Date Review Accepted by Commissioner],"&lt;&gt;",Table2[Calculated Location],"*"&amp;$D90&amp;"*")/COUNTIFS(Table2[Level of Review Required],"*"&amp;$AC$75&amp;"*",Table2[Date Notified (Adjusted)],"&gt;="&amp;P$26,Table2[Date Notified (Adjusted)],"&lt;"&amp;Q$26,Table2[Calculated Location],"*"&amp;$D90&amp;"*")</f>
        <v>#DIV/0!</v>
      </c>
      <c r="Q90" s="164" t="e">
        <f ca="1">COUNTIFS(Table2[Level of Review Required],"*"&amp;$AC$75&amp;"*",Table2[Date Notified (Adjusted)],"&gt;="&amp;Q$26,Table2[Date Notified (Adjusted)],"&lt;"&amp;R$26,Table2[Date Review Accepted by Commissioner],"&lt;&gt;",Table2[Calculated Location],"*"&amp;$D90&amp;"*")/COUNTIFS(Table2[Level of Review Required],"*"&amp;$AC$75&amp;"*",Table2[Date Notified (Adjusted)],"&gt;="&amp;Q$26,Table2[Date Notified (Adjusted)],"&lt;"&amp;R$26,Table2[Calculated Location],"*"&amp;$D90&amp;"*")</f>
        <v>#DIV/0!</v>
      </c>
      <c r="R90" s="164" t="e">
        <f ca="1">COUNTIFS(Table2[Level of Review Required],"*"&amp;$AC$75&amp;"*",Table2[Date Notified (Adjusted)],"&gt;="&amp;R$26,Table2[Date Notified (Adjusted)],"&lt;"&amp;S$26,Table2[Date Review Accepted by Commissioner],"&lt;&gt;",Table2[Calculated Location],"*"&amp;$D90&amp;"*")/COUNTIFS(Table2[Level of Review Required],"*"&amp;$AC$75&amp;"*",Table2[Date Notified (Adjusted)],"&gt;="&amp;R$26,Table2[Date Notified (Adjusted)],"&lt;"&amp;S$26,Table2[Calculated Location],"*"&amp;$D90&amp;"*")</f>
        <v>#DIV/0!</v>
      </c>
      <c r="S90" s="164" t="e">
        <f ca="1">COUNTIFS(Table2[Level of Review Required],"*"&amp;$AC$75&amp;"*",Table2[Date Notified (Adjusted)],"&gt;="&amp;S$26,Table2[Date Notified (Adjusted)],"&lt;"&amp;T$26,Table2[Date Review Accepted by Commissioner],"&lt;&gt;",Table2[Calculated Location],"*"&amp;$D90&amp;"*")/COUNTIFS(Table2[Level of Review Required],"*"&amp;$AC$75&amp;"*",Table2[Date Notified (Adjusted)],"&gt;="&amp;S$26,Table2[Date Notified (Adjusted)],"&lt;"&amp;T$26,Table2[Calculated Location],"*"&amp;$D90&amp;"*")</f>
        <v>#DIV/0!</v>
      </c>
      <c r="T90" s="164" t="e">
        <f ca="1">COUNTIFS(Table2[Level of Review Required],"*"&amp;$AC$75&amp;"*",Table2[Date Notified (Adjusted)],"&gt;="&amp;T$26,Table2[Date Notified (Adjusted)],"&lt;"&amp;U$26,Table2[Date Review Accepted by Commissioner],"&lt;&gt;",Table2[Calculated Location],"*"&amp;$D90&amp;"*")/COUNTIFS(Table2[Level of Review Required],"*"&amp;$AC$75&amp;"*",Table2[Date Notified (Adjusted)],"&gt;="&amp;T$26,Table2[Date Notified (Adjusted)],"&lt;"&amp;U$26,Table2[Calculated Location],"*"&amp;$D90&amp;"*")</f>
        <v>#DIV/0!</v>
      </c>
      <c r="U90" s="161"/>
      <c r="V90" s="161"/>
      <c r="W90" s="228">
        <f ca="1">COUNTIFS(Table2[Level of Review Required],"*"&amp;$AC$75&amp;"*",Table2[Date Notified (Adjusted)],"&gt;="&amp;E$26,Table2[Date Notified (Adjusted)],"&lt;"&amp;U$26,Table2[Calculated Location],"*"&amp;$D90&amp;"*",Table2[Date Review Accepted by Commissioner],"&lt;&gt;")</f>
        <v>0</v>
      </c>
      <c r="X90" s="229" t="e">
        <f t="shared" ca="1" si="14"/>
        <v>#DIV/0!</v>
      </c>
      <c r="Y90" s="237">
        <f ca="1">COUNTIFS(Table2[Level of Review Required],"*"&amp;$AC$75&amp;"*",Table2[Date Notified (Adjusted)],"&gt;="&amp;E$26,Table2[Date Notified (Adjusted)],"&lt;"&amp;U$26,Table2[Calculated Location],"*"&amp;$D90&amp;"*")</f>
        <v>0</v>
      </c>
    </row>
    <row r="91" spans="2:25" x14ac:dyDescent="0.25">
      <c r="B91" s="222" t="s">
        <v>112</v>
      </c>
      <c r="C91" s="161"/>
      <c r="D91" s="162" t="s">
        <v>131</v>
      </c>
      <c r="E91" s="163" t="e">
        <f ca="1">COUNTIFS(Table2[Level of Review Required],"*"&amp;$AC$75&amp;"*",Table2[Date Notified (Adjusted)],"&gt;="&amp;E$26,Table2[Date Notified (Adjusted)],"&lt;"&amp;F$26,Table2[Date Review Accepted by Commissioner],"&lt;&gt;",Table2[Calculated Location],"*"&amp;$D91&amp;"*")/COUNTIFS(Table2[Level of Review Required],"*"&amp;$AC$75&amp;"*",Table2[Date Notified (Adjusted)],"&gt;="&amp;E$26,Table2[Date Notified (Adjusted)],"&lt;"&amp;F$26,Table2[Calculated Location],"*"&amp;$D91&amp;"*")</f>
        <v>#DIV/0!</v>
      </c>
      <c r="F91" s="164" t="e">
        <f ca="1">COUNTIFS(Table2[Level of Review Required],"*"&amp;$AC$75&amp;"*",Table2[Date Notified (Adjusted)],"&gt;="&amp;F$26,Table2[Date Notified (Adjusted)],"&lt;"&amp;G$26,Table2[Date Review Accepted by Commissioner],"&lt;&gt;",Table2[Calculated Location],"*"&amp;$D91&amp;"*")/COUNTIFS(Table2[Level of Review Required],"*"&amp;$AC$75&amp;"*",Table2[Date Notified (Adjusted)],"&gt;="&amp;F$26,Table2[Date Notified (Adjusted)],"&lt;"&amp;G$26,Table2[Calculated Location],"*"&amp;$D91&amp;"*")</f>
        <v>#DIV/0!</v>
      </c>
      <c r="G91" s="164" t="e">
        <f ca="1">COUNTIFS(Table2[Level of Review Required],"*"&amp;$AC$75&amp;"*",Table2[Date Notified (Adjusted)],"&gt;="&amp;G$26,Table2[Date Notified (Adjusted)],"&lt;"&amp;H$26,Table2[Date Review Accepted by Commissioner],"&lt;&gt;",Table2[Calculated Location],"*"&amp;$D91&amp;"*")/COUNTIFS(Table2[Level of Review Required],"*"&amp;$AC$75&amp;"*",Table2[Date Notified (Adjusted)],"&gt;="&amp;G$26,Table2[Date Notified (Adjusted)],"&lt;"&amp;H$26,Table2[Calculated Location],"*"&amp;$D91&amp;"*")</f>
        <v>#DIV/0!</v>
      </c>
      <c r="H91" s="164" t="e">
        <f ca="1">COUNTIFS(Table2[Level of Review Required],"*"&amp;$AC$75&amp;"*",Table2[Date Notified (Adjusted)],"&gt;="&amp;H$26,Table2[Date Notified (Adjusted)],"&lt;"&amp;I$26,Table2[Date Review Accepted by Commissioner],"&lt;&gt;",Table2[Calculated Location],"*"&amp;$D91&amp;"*")/COUNTIFS(Table2[Level of Review Required],"*"&amp;$AC$75&amp;"*",Table2[Date Notified (Adjusted)],"&gt;="&amp;H$26,Table2[Date Notified (Adjusted)],"&lt;"&amp;I$26,Table2[Calculated Location],"*"&amp;$D91&amp;"*")</f>
        <v>#DIV/0!</v>
      </c>
      <c r="I91" s="164" t="e">
        <f ca="1">COUNTIFS(Table2[Level of Review Required],"*"&amp;$AC$75&amp;"*",Table2[Date Notified (Adjusted)],"&gt;="&amp;I$26,Table2[Date Notified (Adjusted)],"&lt;"&amp;J$26,Table2[Date Review Accepted by Commissioner],"&lt;&gt;",Table2[Calculated Location],"*"&amp;$D91&amp;"*")/COUNTIFS(Table2[Level of Review Required],"*"&amp;$AC$75&amp;"*",Table2[Date Notified (Adjusted)],"&gt;="&amp;I$26,Table2[Date Notified (Adjusted)],"&lt;"&amp;J$26,Table2[Calculated Location],"*"&amp;$D91&amp;"*")</f>
        <v>#DIV/0!</v>
      </c>
      <c r="J91" s="164" t="e">
        <f ca="1">COUNTIFS(Table2[Level of Review Required],"*"&amp;$AC$75&amp;"*",Table2[Date Notified (Adjusted)],"&gt;="&amp;J$26,Table2[Date Notified (Adjusted)],"&lt;"&amp;K$26,Table2[Date Review Accepted by Commissioner],"&lt;&gt;",Table2[Calculated Location],"*"&amp;$D91&amp;"*")/COUNTIFS(Table2[Level of Review Required],"*"&amp;$AC$75&amp;"*",Table2[Date Notified (Adjusted)],"&gt;="&amp;J$26,Table2[Date Notified (Adjusted)],"&lt;"&amp;K$26,Table2[Calculated Location],"*"&amp;$D91&amp;"*")</f>
        <v>#DIV/0!</v>
      </c>
      <c r="K91" s="164" t="e">
        <f ca="1">COUNTIFS(Table2[Level of Review Required],"*"&amp;$AC$75&amp;"*",Table2[Date Notified (Adjusted)],"&gt;="&amp;K$26,Table2[Date Notified (Adjusted)],"&lt;"&amp;L$26,Table2[Date Review Accepted by Commissioner],"&lt;&gt;",Table2[Calculated Location],"*"&amp;$D91&amp;"*")/COUNTIFS(Table2[Level of Review Required],"*"&amp;$AC$75&amp;"*",Table2[Date Notified (Adjusted)],"&gt;="&amp;K$26,Table2[Date Notified (Adjusted)],"&lt;"&amp;L$26,Table2[Calculated Location],"*"&amp;$D91&amp;"*")</f>
        <v>#DIV/0!</v>
      </c>
      <c r="L91" s="164" t="e">
        <f ca="1">COUNTIFS(Table2[Level of Review Required],"*"&amp;$AC$75&amp;"*",Table2[Date Notified (Adjusted)],"&gt;="&amp;L$26,Table2[Date Notified (Adjusted)],"&lt;"&amp;M$26,Table2[Date Review Accepted by Commissioner],"&lt;&gt;",Table2[Calculated Location],"*"&amp;$D91&amp;"*")/COUNTIFS(Table2[Level of Review Required],"*"&amp;$AC$75&amp;"*",Table2[Date Notified (Adjusted)],"&gt;="&amp;L$26,Table2[Date Notified (Adjusted)],"&lt;"&amp;M$26,Table2[Calculated Location],"*"&amp;$D91&amp;"*")</f>
        <v>#DIV/0!</v>
      </c>
      <c r="M91" s="164" t="e">
        <f ca="1">COUNTIFS(Table2[Level of Review Required],"*"&amp;$AC$75&amp;"*",Table2[Date Notified (Adjusted)],"&gt;="&amp;M$26,Table2[Date Notified (Adjusted)],"&lt;"&amp;N$26,Table2[Date Review Accepted by Commissioner],"&lt;&gt;",Table2[Calculated Location],"*"&amp;$D91&amp;"*")/COUNTIFS(Table2[Level of Review Required],"*"&amp;$AC$75&amp;"*",Table2[Date Notified (Adjusted)],"&gt;="&amp;M$26,Table2[Date Notified (Adjusted)],"&lt;"&amp;N$26,Table2[Calculated Location],"*"&amp;$D91&amp;"*")</f>
        <v>#DIV/0!</v>
      </c>
      <c r="N91" s="164" t="e">
        <f ca="1">COUNTIFS(Table2[Level of Review Required],"*"&amp;$AC$75&amp;"*",Table2[Date Notified (Adjusted)],"&gt;="&amp;N$26,Table2[Date Notified (Adjusted)],"&lt;"&amp;O$26,Table2[Date Review Accepted by Commissioner],"&lt;&gt;",Table2[Calculated Location],"*"&amp;$D91&amp;"*")/COUNTIFS(Table2[Level of Review Required],"*"&amp;$AC$75&amp;"*",Table2[Date Notified (Adjusted)],"&gt;="&amp;N$26,Table2[Date Notified (Adjusted)],"&lt;"&amp;O$26,Table2[Calculated Location],"*"&amp;$D91&amp;"*")</f>
        <v>#DIV/0!</v>
      </c>
      <c r="O91" s="164" t="e">
        <f ca="1">COUNTIFS(Table2[Level of Review Required],"*"&amp;$AC$75&amp;"*",Table2[Date Notified (Adjusted)],"&gt;="&amp;O$26,Table2[Date Notified (Adjusted)],"&lt;"&amp;P$26,Table2[Date Review Accepted by Commissioner],"&lt;&gt;",Table2[Calculated Location],"*"&amp;$D91&amp;"*")/COUNTIFS(Table2[Level of Review Required],"*"&amp;$AC$75&amp;"*",Table2[Date Notified (Adjusted)],"&gt;="&amp;O$26,Table2[Date Notified (Adjusted)],"&lt;"&amp;P$26,Table2[Calculated Location],"*"&amp;$D91&amp;"*")</f>
        <v>#DIV/0!</v>
      </c>
      <c r="P91" s="164" t="e">
        <f ca="1">COUNTIFS(Table2[Level of Review Required],"*"&amp;$AC$75&amp;"*",Table2[Date Notified (Adjusted)],"&gt;="&amp;P$26,Table2[Date Notified (Adjusted)],"&lt;"&amp;Q$26,Table2[Date Review Accepted by Commissioner],"&lt;&gt;",Table2[Calculated Location],"*"&amp;$D91&amp;"*")/COUNTIFS(Table2[Level of Review Required],"*"&amp;$AC$75&amp;"*",Table2[Date Notified (Adjusted)],"&gt;="&amp;P$26,Table2[Date Notified (Adjusted)],"&lt;"&amp;Q$26,Table2[Calculated Location],"*"&amp;$D91&amp;"*")</f>
        <v>#DIV/0!</v>
      </c>
      <c r="Q91" s="164" t="e">
        <f ca="1">COUNTIFS(Table2[Level of Review Required],"*"&amp;$AC$75&amp;"*",Table2[Date Notified (Adjusted)],"&gt;="&amp;Q$26,Table2[Date Notified (Adjusted)],"&lt;"&amp;R$26,Table2[Date Review Accepted by Commissioner],"&lt;&gt;",Table2[Calculated Location],"*"&amp;$D91&amp;"*")/COUNTIFS(Table2[Level of Review Required],"*"&amp;$AC$75&amp;"*",Table2[Date Notified (Adjusted)],"&gt;="&amp;Q$26,Table2[Date Notified (Adjusted)],"&lt;"&amp;R$26,Table2[Calculated Location],"*"&amp;$D91&amp;"*")</f>
        <v>#DIV/0!</v>
      </c>
      <c r="R91" s="164" t="e">
        <f ca="1">COUNTIFS(Table2[Level of Review Required],"*"&amp;$AC$75&amp;"*",Table2[Date Notified (Adjusted)],"&gt;="&amp;R$26,Table2[Date Notified (Adjusted)],"&lt;"&amp;S$26,Table2[Date Review Accepted by Commissioner],"&lt;&gt;",Table2[Calculated Location],"*"&amp;$D91&amp;"*")/COUNTIFS(Table2[Level of Review Required],"*"&amp;$AC$75&amp;"*",Table2[Date Notified (Adjusted)],"&gt;="&amp;R$26,Table2[Date Notified (Adjusted)],"&lt;"&amp;S$26,Table2[Calculated Location],"*"&amp;$D91&amp;"*")</f>
        <v>#DIV/0!</v>
      </c>
      <c r="S91" s="164" t="e">
        <f ca="1">COUNTIFS(Table2[Level of Review Required],"*"&amp;$AC$75&amp;"*",Table2[Date Notified (Adjusted)],"&gt;="&amp;S$26,Table2[Date Notified (Adjusted)],"&lt;"&amp;T$26,Table2[Date Review Accepted by Commissioner],"&lt;&gt;",Table2[Calculated Location],"*"&amp;$D91&amp;"*")/COUNTIFS(Table2[Level of Review Required],"*"&amp;$AC$75&amp;"*",Table2[Date Notified (Adjusted)],"&gt;="&amp;S$26,Table2[Date Notified (Adjusted)],"&lt;"&amp;T$26,Table2[Calculated Location],"*"&amp;$D91&amp;"*")</f>
        <v>#DIV/0!</v>
      </c>
      <c r="T91" s="164" t="e">
        <f ca="1">COUNTIFS(Table2[Level of Review Required],"*"&amp;$AC$75&amp;"*",Table2[Date Notified (Adjusted)],"&gt;="&amp;T$26,Table2[Date Notified (Adjusted)],"&lt;"&amp;U$26,Table2[Date Review Accepted by Commissioner],"&lt;&gt;",Table2[Calculated Location],"*"&amp;$D91&amp;"*")/COUNTIFS(Table2[Level of Review Required],"*"&amp;$AC$75&amp;"*",Table2[Date Notified (Adjusted)],"&gt;="&amp;T$26,Table2[Date Notified (Adjusted)],"&lt;"&amp;U$26,Table2[Calculated Location],"*"&amp;$D91&amp;"*")</f>
        <v>#DIV/0!</v>
      </c>
      <c r="U91" s="161"/>
      <c r="V91" s="161"/>
      <c r="W91" s="228">
        <f ca="1">COUNTIFS(Table2[Level of Review Required],"*"&amp;$AC$75&amp;"*",Table2[Date Notified (Adjusted)],"&gt;="&amp;E$26,Table2[Date Notified (Adjusted)],"&lt;"&amp;U$26,Table2[Calculated Location],"*"&amp;$D91&amp;"*",Table2[Date Review Accepted by Commissioner],"&lt;&gt;")</f>
        <v>0</v>
      </c>
      <c r="X91" s="229" t="e">
        <f t="shared" ca="1" si="14"/>
        <v>#DIV/0!</v>
      </c>
      <c r="Y91" s="237">
        <f ca="1">COUNTIFS(Table2[Level of Review Required],"*"&amp;$AC$75&amp;"*",Table2[Date Notified (Adjusted)],"&gt;="&amp;E$26,Table2[Date Notified (Adjusted)],"&lt;"&amp;U$26,Table2[Calculated Location],"*"&amp;$D91&amp;"*")</f>
        <v>0</v>
      </c>
    </row>
    <row r="92" spans="2:25" x14ac:dyDescent="0.25">
      <c r="B92" s="222" t="s">
        <v>113</v>
      </c>
      <c r="C92" s="161"/>
      <c r="D92" s="162" t="s">
        <v>132</v>
      </c>
      <c r="E92" s="163" t="e">
        <f ca="1">COUNTIFS(Table2[Level of Review Required],"*"&amp;$AC$75&amp;"*",Table2[Date Notified (Adjusted)],"&gt;="&amp;E$26,Table2[Date Notified (Adjusted)],"&lt;"&amp;F$26,Table2[Date Review Accepted by Commissioner],"&lt;&gt;",Table2[Calculated Location],"*"&amp;$D92&amp;"*")/COUNTIFS(Table2[Level of Review Required],"*"&amp;$AC$75&amp;"*",Table2[Date Notified (Adjusted)],"&gt;="&amp;E$26,Table2[Date Notified (Adjusted)],"&lt;"&amp;F$26,Table2[Calculated Location],"*"&amp;$D92&amp;"*")</f>
        <v>#DIV/0!</v>
      </c>
      <c r="F92" s="164" t="e">
        <f ca="1">COUNTIFS(Table2[Level of Review Required],"*"&amp;$AC$75&amp;"*",Table2[Date Notified (Adjusted)],"&gt;="&amp;F$26,Table2[Date Notified (Adjusted)],"&lt;"&amp;G$26,Table2[Date Review Accepted by Commissioner],"&lt;&gt;",Table2[Calculated Location],"*"&amp;$D92&amp;"*")/COUNTIFS(Table2[Level of Review Required],"*"&amp;$AC$75&amp;"*",Table2[Date Notified (Adjusted)],"&gt;="&amp;F$26,Table2[Date Notified (Adjusted)],"&lt;"&amp;G$26,Table2[Calculated Location],"*"&amp;$D92&amp;"*")</f>
        <v>#DIV/0!</v>
      </c>
      <c r="G92" s="164" t="e">
        <f ca="1">COUNTIFS(Table2[Level of Review Required],"*"&amp;$AC$75&amp;"*",Table2[Date Notified (Adjusted)],"&gt;="&amp;G$26,Table2[Date Notified (Adjusted)],"&lt;"&amp;H$26,Table2[Date Review Accepted by Commissioner],"&lt;&gt;",Table2[Calculated Location],"*"&amp;$D92&amp;"*")/COUNTIFS(Table2[Level of Review Required],"*"&amp;$AC$75&amp;"*",Table2[Date Notified (Adjusted)],"&gt;="&amp;G$26,Table2[Date Notified (Adjusted)],"&lt;"&amp;H$26,Table2[Calculated Location],"*"&amp;$D92&amp;"*")</f>
        <v>#DIV/0!</v>
      </c>
      <c r="H92" s="164" t="e">
        <f ca="1">COUNTIFS(Table2[Level of Review Required],"*"&amp;$AC$75&amp;"*",Table2[Date Notified (Adjusted)],"&gt;="&amp;H$26,Table2[Date Notified (Adjusted)],"&lt;"&amp;I$26,Table2[Date Review Accepted by Commissioner],"&lt;&gt;",Table2[Calculated Location],"*"&amp;$D92&amp;"*")/COUNTIFS(Table2[Level of Review Required],"*"&amp;$AC$75&amp;"*",Table2[Date Notified (Adjusted)],"&gt;="&amp;H$26,Table2[Date Notified (Adjusted)],"&lt;"&amp;I$26,Table2[Calculated Location],"*"&amp;$D92&amp;"*")</f>
        <v>#DIV/0!</v>
      </c>
      <c r="I92" s="164" t="e">
        <f ca="1">COUNTIFS(Table2[Level of Review Required],"*"&amp;$AC$75&amp;"*",Table2[Date Notified (Adjusted)],"&gt;="&amp;I$26,Table2[Date Notified (Adjusted)],"&lt;"&amp;J$26,Table2[Date Review Accepted by Commissioner],"&lt;&gt;",Table2[Calculated Location],"*"&amp;$D92&amp;"*")/COUNTIFS(Table2[Level of Review Required],"*"&amp;$AC$75&amp;"*",Table2[Date Notified (Adjusted)],"&gt;="&amp;I$26,Table2[Date Notified (Adjusted)],"&lt;"&amp;J$26,Table2[Calculated Location],"*"&amp;$D92&amp;"*")</f>
        <v>#DIV/0!</v>
      </c>
      <c r="J92" s="164" t="e">
        <f ca="1">COUNTIFS(Table2[Level of Review Required],"*"&amp;$AC$75&amp;"*",Table2[Date Notified (Adjusted)],"&gt;="&amp;J$26,Table2[Date Notified (Adjusted)],"&lt;"&amp;K$26,Table2[Date Review Accepted by Commissioner],"&lt;&gt;",Table2[Calculated Location],"*"&amp;$D92&amp;"*")/COUNTIFS(Table2[Level of Review Required],"*"&amp;$AC$75&amp;"*",Table2[Date Notified (Adjusted)],"&gt;="&amp;J$26,Table2[Date Notified (Adjusted)],"&lt;"&amp;K$26,Table2[Calculated Location],"*"&amp;$D92&amp;"*")</f>
        <v>#DIV/0!</v>
      </c>
      <c r="K92" s="164" t="e">
        <f ca="1">COUNTIFS(Table2[Level of Review Required],"*"&amp;$AC$75&amp;"*",Table2[Date Notified (Adjusted)],"&gt;="&amp;K$26,Table2[Date Notified (Adjusted)],"&lt;"&amp;L$26,Table2[Date Review Accepted by Commissioner],"&lt;&gt;",Table2[Calculated Location],"*"&amp;$D92&amp;"*")/COUNTIFS(Table2[Level of Review Required],"*"&amp;$AC$75&amp;"*",Table2[Date Notified (Adjusted)],"&gt;="&amp;K$26,Table2[Date Notified (Adjusted)],"&lt;"&amp;L$26,Table2[Calculated Location],"*"&amp;$D92&amp;"*")</f>
        <v>#DIV/0!</v>
      </c>
      <c r="L92" s="164" t="e">
        <f ca="1">COUNTIFS(Table2[Level of Review Required],"*"&amp;$AC$75&amp;"*",Table2[Date Notified (Adjusted)],"&gt;="&amp;L$26,Table2[Date Notified (Adjusted)],"&lt;"&amp;M$26,Table2[Date Review Accepted by Commissioner],"&lt;&gt;",Table2[Calculated Location],"*"&amp;$D92&amp;"*")/COUNTIFS(Table2[Level of Review Required],"*"&amp;$AC$75&amp;"*",Table2[Date Notified (Adjusted)],"&gt;="&amp;L$26,Table2[Date Notified (Adjusted)],"&lt;"&amp;M$26,Table2[Calculated Location],"*"&amp;$D92&amp;"*")</f>
        <v>#DIV/0!</v>
      </c>
      <c r="M92" s="164" t="e">
        <f ca="1">COUNTIFS(Table2[Level of Review Required],"*"&amp;$AC$75&amp;"*",Table2[Date Notified (Adjusted)],"&gt;="&amp;M$26,Table2[Date Notified (Adjusted)],"&lt;"&amp;N$26,Table2[Date Review Accepted by Commissioner],"&lt;&gt;",Table2[Calculated Location],"*"&amp;$D92&amp;"*")/COUNTIFS(Table2[Level of Review Required],"*"&amp;$AC$75&amp;"*",Table2[Date Notified (Adjusted)],"&gt;="&amp;M$26,Table2[Date Notified (Adjusted)],"&lt;"&amp;N$26,Table2[Calculated Location],"*"&amp;$D92&amp;"*")</f>
        <v>#DIV/0!</v>
      </c>
      <c r="N92" s="164" t="e">
        <f ca="1">COUNTIFS(Table2[Level of Review Required],"*"&amp;$AC$75&amp;"*",Table2[Date Notified (Adjusted)],"&gt;="&amp;N$26,Table2[Date Notified (Adjusted)],"&lt;"&amp;O$26,Table2[Date Review Accepted by Commissioner],"&lt;&gt;",Table2[Calculated Location],"*"&amp;$D92&amp;"*")/COUNTIFS(Table2[Level of Review Required],"*"&amp;$AC$75&amp;"*",Table2[Date Notified (Adjusted)],"&gt;="&amp;N$26,Table2[Date Notified (Adjusted)],"&lt;"&amp;O$26,Table2[Calculated Location],"*"&amp;$D92&amp;"*")</f>
        <v>#DIV/0!</v>
      </c>
      <c r="O92" s="164" t="e">
        <f ca="1">COUNTIFS(Table2[Level of Review Required],"*"&amp;$AC$75&amp;"*",Table2[Date Notified (Adjusted)],"&gt;="&amp;O$26,Table2[Date Notified (Adjusted)],"&lt;"&amp;P$26,Table2[Date Review Accepted by Commissioner],"&lt;&gt;",Table2[Calculated Location],"*"&amp;$D92&amp;"*")/COUNTIFS(Table2[Level of Review Required],"*"&amp;$AC$75&amp;"*",Table2[Date Notified (Adjusted)],"&gt;="&amp;O$26,Table2[Date Notified (Adjusted)],"&lt;"&amp;P$26,Table2[Calculated Location],"*"&amp;$D92&amp;"*")</f>
        <v>#DIV/0!</v>
      </c>
      <c r="P92" s="164" t="e">
        <f ca="1">COUNTIFS(Table2[Level of Review Required],"*"&amp;$AC$75&amp;"*",Table2[Date Notified (Adjusted)],"&gt;="&amp;P$26,Table2[Date Notified (Adjusted)],"&lt;"&amp;Q$26,Table2[Date Review Accepted by Commissioner],"&lt;&gt;",Table2[Calculated Location],"*"&amp;$D92&amp;"*")/COUNTIFS(Table2[Level of Review Required],"*"&amp;$AC$75&amp;"*",Table2[Date Notified (Adjusted)],"&gt;="&amp;P$26,Table2[Date Notified (Adjusted)],"&lt;"&amp;Q$26,Table2[Calculated Location],"*"&amp;$D92&amp;"*")</f>
        <v>#DIV/0!</v>
      </c>
      <c r="Q92" s="164" t="e">
        <f ca="1">COUNTIFS(Table2[Level of Review Required],"*"&amp;$AC$75&amp;"*",Table2[Date Notified (Adjusted)],"&gt;="&amp;Q$26,Table2[Date Notified (Adjusted)],"&lt;"&amp;R$26,Table2[Date Review Accepted by Commissioner],"&lt;&gt;",Table2[Calculated Location],"*"&amp;$D92&amp;"*")/COUNTIFS(Table2[Level of Review Required],"*"&amp;$AC$75&amp;"*",Table2[Date Notified (Adjusted)],"&gt;="&amp;Q$26,Table2[Date Notified (Adjusted)],"&lt;"&amp;R$26,Table2[Calculated Location],"*"&amp;$D92&amp;"*")</f>
        <v>#DIV/0!</v>
      </c>
      <c r="R92" s="164" t="e">
        <f ca="1">COUNTIFS(Table2[Level of Review Required],"*"&amp;$AC$75&amp;"*",Table2[Date Notified (Adjusted)],"&gt;="&amp;R$26,Table2[Date Notified (Adjusted)],"&lt;"&amp;S$26,Table2[Date Review Accepted by Commissioner],"&lt;&gt;",Table2[Calculated Location],"*"&amp;$D92&amp;"*")/COUNTIFS(Table2[Level of Review Required],"*"&amp;$AC$75&amp;"*",Table2[Date Notified (Adjusted)],"&gt;="&amp;R$26,Table2[Date Notified (Adjusted)],"&lt;"&amp;S$26,Table2[Calculated Location],"*"&amp;$D92&amp;"*")</f>
        <v>#DIV/0!</v>
      </c>
      <c r="S92" s="164" t="e">
        <f ca="1">COUNTIFS(Table2[Level of Review Required],"*"&amp;$AC$75&amp;"*",Table2[Date Notified (Adjusted)],"&gt;="&amp;S$26,Table2[Date Notified (Adjusted)],"&lt;"&amp;T$26,Table2[Date Review Accepted by Commissioner],"&lt;&gt;",Table2[Calculated Location],"*"&amp;$D92&amp;"*")/COUNTIFS(Table2[Level of Review Required],"*"&amp;$AC$75&amp;"*",Table2[Date Notified (Adjusted)],"&gt;="&amp;S$26,Table2[Date Notified (Adjusted)],"&lt;"&amp;T$26,Table2[Calculated Location],"*"&amp;$D92&amp;"*")</f>
        <v>#DIV/0!</v>
      </c>
      <c r="T92" s="164" t="e">
        <f ca="1">COUNTIFS(Table2[Level of Review Required],"*"&amp;$AC$75&amp;"*",Table2[Date Notified (Adjusted)],"&gt;="&amp;T$26,Table2[Date Notified (Adjusted)],"&lt;"&amp;U$26,Table2[Date Review Accepted by Commissioner],"&lt;&gt;",Table2[Calculated Location],"*"&amp;$D92&amp;"*")/COUNTIFS(Table2[Level of Review Required],"*"&amp;$AC$75&amp;"*",Table2[Date Notified (Adjusted)],"&gt;="&amp;T$26,Table2[Date Notified (Adjusted)],"&lt;"&amp;U$26,Table2[Calculated Location],"*"&amp;$D92&amp;"*")</f>
        <v>#DIV/0!</v>
      </c>
      <c r="U92" s="161"/>
      <c r="V92" s="161"/>
      <c r="W92" s="228">
        <f ca="1">COUNTIFS(Table2[Level of Review Required],"*"&amp;$AC$75&amp;"*",Table2[Date Notified (Adjusted)],"&gt;="&amp;E$26,Table2[Date Notified (Adjusted)],"&lt;"&amp;U$26,Table2[Calculated Location],"*"&amp;$D92&amp;"*",Table2[Date Review Accepted by Commissioner],"&lt;&gt;")</f>
        <v>0</v>
      </c>
      <c r="X92" s="229" t="e">
        <f t="shared" ca="1" si="14"/>
        <v>#DIV/0!</v>
      </c>
      <c r="Y92" s="237">
        <f ca="1">COUNTIFS(Table2[Level of Review Required],"*"&amp;$AC$75&amp;"*",Table2[Date Notified (Adjusted)],"&gt;="&amp;E$26,Table2[Date Notified (Adjusted)],"&lt;"&amp;U$26,Table2[Calculated Location],"*"&amp;$D92&amp;"*")</f>
        <v>0</v>
      </c>
    </row>
    <row r="93" spans="2:25" x14ac:dyDescent="0.25">
      <c r="B93" s="224" t="s">
        <v>80</v>
      </c>
      <c r="C93" s="166"/>
      <c r="D93" s="171" t="s">
        <v>45</v>
      </c>
      <c r="E93" s="168" t="e">
        <f ca="1">COUNTIFS(Table2[Level of Review Required],"*"&amp;$AC$75&amp;"*",Table2[Date Notified (Adjusted)],"&gt;="&amp;E$26,Table2[Date Notified (Adjusted)],"&lt;"&amp;F$26,Table2[Date Review Accepted by Commissioner],"&lt;&gt;",Table2[Calculated Location],"*"&amp;$D93&amp;"*")/COUNTIFS(Table2[Level of Review Required],"*"&amp;$AC$75&amp;"*",Table2[Date Notified (Adjusted)],"&gt;="&amp;E$26,Table2[Date Notified (Adjusted)],"&lt;"&amp;F$26,Table2[Calculated Location],"*"&amp;$D93&amp;"*")</f>
        <v>#DIV/0!</v>
      </c>
      <c r="F93" s="169" t="e">
        <f ca="1">COUNTIFS(Table2[Level of Review Required],"*"&amp;$AC$75&amp;"*",Table2[Date Notified (Adjusted)],"&gt;="&amp;F$26,Table2[Date Notified (Adjusted)],"&lt;"&amp;G$26,Table2[Date Review Accepted by Commissioner],"&lt;&gt;",Table2[Calculated Location],"*"&amp;$D93&amp;"*")/COUNTIFS(Table2[Level of Review Required],"*"&amp;$AC$75&amp;"*",Table2[Date Notified (Adjusted)],"&gt;="&amp;F$26,Table2[Date Notified (Adjusted)],"&lt;"&amp;G$26,Table2[Calculated Location],"*"&amp;$D93&amp;"*")</f>
        <v>#DIV/0!</v>
      </c>
      <c r="G93" s="169" t="e">
        <f ca="1">COUNTIFS(Table2[Level of Review Required],"*"&amp;$AC$75&amp;"*",Table2[Date Notified (Adjusted)],"&gt;="&amp;G$26,Table2[Date Notified (Adjusted)],"&lt;"&amp;H$26,Table2[Date Review Accepted by Commissioner],"&lt;&gt;",Table2[Calculated Location],"*"&amp;$D93&amp;"*")/COUNTIFS(Table2[Level of Review Required],"*"&amp;$AC$75&amp;"*",Table2[Date Notified (Adjusted)],"&gt;="&amp;G$26,Table2[Date Notified (Adjusted)],"&lt;"&amp;H$26,Table2[Calculated Location],"*"&amp;$D93&amp;"*")</f>
        <v>#DIV/0!</v>
      </c>
      <c r="H93" s="169" t="e">
        <f ca="1">COUNTIFS(Table2[Level of Review Required],"*"&amp;$AC$75&amp;"*",Table2[Date Notified (Adjusted)],"&gt;="&amp;H$26,Table2[Date Notified (Adjusted)],"&lt;"&amp;I$26,Table2[Date Review Accepted by Commissioner],"&lt;&gt;",Table2[Calculated Location],"*"&amp;$D93&amp;"*")/COUNTIFS(Table2[Level of Review Required],"*"&amp;$AC$75&amp;"*",Table2[Date Notified (Adjusted)],"&gt;="&amp;H$26,Table2[Date Notified (Adjusted)],"&lt;"&amp;I$26,Table2[Calculated Location],"*"&amp;$D93&amp;"*")</f>
        <v>#DIV/0!</v>
      </c>
      <c r="I93" s="169" t="e">
        <f ca="1">COUNTIFS(Table2[Level of Review Required],"*"&amp;$AC$75&amp;"*",Table2[Date Notified (Adjusted)],"&gt;="&amp;I$26,Table2[Date Notified (Adjusted)],"&lt;"&amp;J$26,Table2[Date Review Accepted by Commissioner],"&lt;&gt;",Table2[Calculated Location],"*"&amp;$D93&amp;"*")/COUNTIFS(Table2[Level of Review Required],"*"&amp;$AC$75&amp;"*",Table2[Date Notified (Adjusted)],"&gt;="&amp;I$26,Table2[Date Notified (Adjusted)],"&lt;"&amp;J$26,Table2[Calculated Location],"*"&amp;$D93&amp;"*")</f>
        <v>#DIV/0!</v>
      </c>
      <c r="J93" s="169" t="e">
        <f ca="1">COUNTIFS(Table2[Level of Review Required],"*"&amp;$AC$75&amp;"*",Table2[Date Notified (Adjusted)],"&gt;="&amp;J$26,Table2[Date Notified (Adjusted)],"&lt;"&amp;K$26,Table2[Date Review Accepted by Commissioner],"&lt;&gt;",Table2[Calculated Location],"*"&amp;$D93&amp;"*")/COUNTIFS(Table2[Level of Review Required],"*"&amp;$AC$75&amp;"*",Table2[Date Notified (Adjusted)],"&gt;="&amp;J$26,Table2[Date Notified (Adjusted)],"&lt;"&amp;K$26,Table2[Calculated Location],"*"&amp;$D93&amp;"*")</f>
        <v>#DIV/0!</v>
      </c>
      <c r="K93" s="169" t="e">
        <f ca="1">COUNTIFS(Table2[Level of Review Required],"*"&amp;$AC$75&amp;"*",Table2[Date Notified (Adjusted)],"&gt;="&amp;K$26,Table2[Date Notified (Adjusted)],"&lt;"&amp;L$26,Table2[Date Review Accepted by Commissioner],"&lt;&gt;",Table2[Calculated Location],"*"&amp;$D93&amp;"*")/COUNTIFS(Table2[Level of Review Required],"*"&amp;$AC$75&amp;"*",Table2[Date Notified (Adjusted)],"&gt;="&amp;K$26,Table2[Date Notified (Adjusted)],"&lt;"&amp;L$26,Table2[Calculated Location],"*"&amp;$D93&amp;"*")</f>
        <v>#DIV/0!</v>
      </c>
      <c r="L93" s="169" t="e">
        <f ca="1">COUNTIFS(Table2[Level of Review Required],"*"&amp;$AC$75&amp;"*",Table2[Date Notified (Adjusted)],"&gt;="&amp;L$26,Table2[Date Notified (Adjusted)],"&lt;"&amp;M$26,Table2[Date Review Accepted by Commissioner],"&lt;&gt;",Table2[Calculated Location],"*"&amp;$D93&amp;"*")/COUNTIFS(Table2[Level of Review Required],"*"&amp;$AC$75&amp;"*",Table2[Date Notified (Adjusted)],"&gt;="&amp;L$26,Table2[Date Notified (Adjusted)],"&lt;"&amp;M$26,Table2[Calculated Location],"*"&amp;$D93&amp;"*")</f>
        <v>#DIV/0!</v>
      </c>
      <c r="M93" s="169" t="e">
        <f ca="1">COUNTIFS(Table2[Level of Review Required],"*"&amp;$AC$75&amp;"*",Table2[Date Notified (Adjusted)],"&gt;="&amp;M$26,Table2[Date Notified (Adjusted)],"&lt;"&amp;N$26,Table2[Date Review Accepted by Commissioner],"&lt;&gt;",Table2[Calculated Location],"*"&amp;$D93&amp;"*")/COUNTIFS(Table2[Level of Review Required],"*"&amp;$AC$75&amp;"*",Table2[Date Notified (Adjusted)],"&gt;="&amp;M$26,Table2[Date Notified (Adjusted)],"&lt;"&amp;N$26,Table2[Calculated Location],"*"&amp;$D93&amp;"*")</f>
        <v>#DIV/0!</v>
      </c>
      <c r="N93" s="169" t="e">
        <f ca="1">COUNTIFS(Table2[Level of Review Required],"*"&amp;$AC$75&amp;"*",Table2[Date Notified (Adjusted)],"&gt;="&amp;N$26,Table2[Date Notified (Adjusted)],"&lt;"&amp;O$26,Table2[Date Review Accepted by Commissioner],"&lt;&gt;",Table2[Calculated Location],"*"&amp;$D93&amp;"*")/COUNTIFS(Table2[Level of Review Required],"*"&amp;$AC$75&amp;"*",Table2[Date Notified (Adjusted)],"&gt;="&amp;N$26,Table2[Date Notified (Adjusted)],"&lt;"&amp;O$26,Table2[Calculated Location],"*"&amp;$D93&amp;"*")</f>
        <v>#DIV/0!</v>
      </c>
      <c r="O93" s="169" t="e">
        <f ca="1">COUNTIFS(Table2[Level of Review Required],"*"&amp;$AC$75&amp;"*",Table2[Date Notified (Adjusted)],"&gt;="&amp;O$26,Table2[Date Notified (Adjusted)],"&lt;"&amp;P$26,Table2[Date Review Accepted by Commissioner],"&lt;&gt;",Table2[Calculated Location],"*"&amp;$D93&amp;"*")/COUNTIFS(Table2[Level of Review Required],"*"&amp;$AC$75&amp;"*",Table2[Date Notified (Adjusted)],"&gt;="&amp;O$26,Table2[Date Notified (Adjusted)],"&lt;"&amp;P$26,Table2[Calculated Location],"*"&amp;$D93&amp;"*")</f>
        <v>#DIV/0!</v>
      </c>
      <c r="P93" s="169" t="e">
        <f ca="1">COUNTIFS(Table2[Level of Review Required],"*"&amp;$AC$75&amp;"*",Table2[Date Notified (Adjusted)],"&gt;="&amp;P$26,Table2[Date Notified (Adjusted)],"&lt;"&amp;Q$26,Table2[Date Review Accepted by Commissioner],"&lt;&gt;",Table2[Calculated Location],"*"&amp;$D93&amp;"*")/COUNTIFS(Table2[Level of Review Required],"*"&amp;$AC$75&amp;"*",Table2[Date Notified (Adjusted)],"&gt;="&amp;P$26,Table2[Date Notified (Adjusted)],"&lt;"&amp;Q$26,Table2[Calculated Location],"*"&amp;$D93&amp;"*")</f>
        <v>#DIV/0!</v>
      </c>
      <c r="Q93" s="169" t="e">
        <f ca="1">COUNTIFS(Table2[Level of Review Required],"*"&amp;$AC$75&amp;"*",Table2[Date Notified (Adjusted)],"&gt;="&amp;Q$26,Table2[Date Notified (Adjusted)],"&lt;"&amp;R$26,Table2[Date Review Accepted by Commissioner],"&lt;&gt;",Table2[Calculated Location],"*"&amp;$D93&amp;"*")/COUNTIFS(Table2[Level of Review Required],"*"&amp;$AC$75&amp;"*",Table2[Date Notified (Adjusted)],"&gt;="&amp;Q$26,Table2[Date Notified (Adjusted)],"&lt;"&amp;R$26,Table2[Calculated Location],"*"&amp;$D93&amp;"*")</f>
        <v>#DIV/0!</v>
      </c>
      <c r="R93" s="169" t="e">
        <f ca="1">COUNTIFS(Table2[Level of Review Required],"*"&amp;$AC$75&amp;"*",Table2[Date Notified (Adjusted)],"&gt;="&amp;R$26,Table2[Date Notified (Adjusted)],"&lt;"&amp;S$26,Table2[Date Review Accepted by Commissioner],"&lt;&gt;",Table2[Calculated Location],"*"&amp;$D93&amp;"*")/COUNTIFS(Table2[Level of Review Required],"*"&amp;$AC$75&amp;"*",Table2[Date Notified (Adjusted)],"&gt;="&amp;R$26,Table2[Date Notified (Adjusted)],"&lt;"&amp;S$26,Table2[Calculated Location],"*"&amp;$D93&amp;"*")</f>
        <v>#DIV/0!</v>
      </c>
      <c r="S93" s="169" t="e">
        <f ca="1">COUNTIFS(Table2[Level of Review Required],"*"&amp;$AC$75&amp;"*",Table2[Date Notified (Adjusted)],"&gt;="&amp;S$26,Table2[Date Notified (Adjusted)],"&lt;"&amp;T$26,Table2[Date Review Accepted by Commissioner],"&lt;&gt;",Table2[Calculated Location],"*"&amp;$D93&amp;"*")/COUNTIFS(Table2[Level of Review Required],"*"&amp;$AC$75&amp;"*",Table2[Date Notified (Adjusted)],"&gt;="&amp;S$26,Table2[Date Notified (Adjusted)],"&lt;"&amp;T$26,Table2[Calculated Location],"*"&amp;$D93&amp;"*")</f>
        <v>#DIV/0!</v>
      </c>
      <c r="T93" s="169" t="e">
        <f ca="1">COUNTIFS(Table2[Level of Review Required],"*"&amp;$AC$75&amp;"*",Table2[Date Notified (Adjusted)],"&gt;="&amp;T$26,Table2[Date Notified (Adjusted)],"&lt;"&amp;U$26,Table2[Date Review Accepted by Commissioner],"&lt;&gt;",Table2[Calculated Location],"*"&amp;$D93&amp;"*")/COUNTIFS(Table2[Level of Review Required],"*"&amp;$AC$75&amp;"*",Table2[Date Notified (Adjusted)],"&gt;="&amp;T$26,Table2[Date Notified (Adjusted)],"&lt;"&amp;U$26,Table2[Calculated Location],"*"&amp;$D93&amp;"*")</f>
        <v>#DIV/0!</v>
      </c>
      <c r="U93" s="166"/>
      <c r="V93" s="166"/>
      <c r="W93" s="230">
        <f ca="1">COUNTIFS(Table2[Level of Review Required],"*"&amp;$AC$75&amp;"*",Table2[Date Notified (Adjusted)],"&gt;="&amp;E$26,Table2[Date Notified (Adjusted)],"&lt;"&amp;U$26,Table2[Calculated Location],"*"&amp;$D93&amp;"*",Table2[Date Review Accepted by Commissioner],"&lt;&gt;")</f>
        <v>0</v>
      </c>
      <c r="X93" s="231" t="e">
        <f t="shared" ca="1" si="14"/>
        <v>#DIV/0!</v>
      </c>
      <c r="Y93" s="238">
        <f ca="1">COUNTIFS(Table2[Level of Review Required],"*"&amp;$AC$75&amp;"*",Table2[Date Notified (Adjusted)],"&gt;="&amp;E$26,Table2[Date Notified (Adjusted)],"&lt;"&amp;U$26,Table2[Calculated Location],"*"&amp;$D93&amp;"*")</f>
        <v>0</v>
      </c>
    </row>
    <row r="94" spans="2:25" x14ac:dyDescent="0.25">
      <c r="B94" s="213" t="s">
        <v>153</v>
      </c>
      <c r="C94" s="13"/>
      <c r="D94" s="13"/>
      <c r="E94" s="174"/>
      <c r="F94" s="174"/>
      <c r="G94" s="174"/>
      <c r="H94" s="174"/>
      <c r="I94" s="174"/>
      <c r="J94" s="174"/>
      <c r="K94" s="174"/>
      <c r="L94" s="174"/>
      <c r="M94" s="174"/>
      <c r="N94" s="174"/>
      <c r="O94" s="174"/>
      <c r="P94" s="174"/>
      <c r="Q94" s="174"/>
      <c r="R94" s="174"/>
      <c r="S94" s="174"/>
      <c r="T94" s="174"/>
      <c r="U94" s="174"/>
      <c r="V94" s="174"/>
      <c r="W94" s="174">
        <f ca="1">SUM(W84:W93)</f>
        <v>0</v>
      </c>
      <c r="X94" s="173" t="e">
        <f ca="1">W94/Y94</f>
        <v>#DIV/0!</v>
      </c>
      <c r="Y94" s="212">
        <f ca="1">SUM(Y84:Y93)</f>
        <v>0</v>
      </c>
    </row>
    <row r="95" spans="2:25" x14ac:dyDescent="0.25">
      <c r="B95" s="214"/>
      <c r="C95" s="215"/>
      <c r="D95" s="215"/>
      <c r="E95" s="216"/>
      <c r="F95" s="215"/>
      <c r="G95" s="215"/>
      <c r="H95" s="215"/>
      <c r="I95" s="215"/>
      <c r="J95" s="215"/>
      <c r="K95" s="215"/>
      <c r="L95" s="215"/>
      <c r="M95" s="215"/>
      <c r="N95" s="215"/>
      <c r="O95" s="215"/>
      <c r="P95" s="215"/>
      <c r="Q95" s="215"/>
      <c r="R95" s="215"/>
      <c r="S95" s="215"/>
      <c r="T95" s="215"/>
      <c r="U95" s="215"/>
      <c r="V95" s="215"/>
      <c r="W95" s="217">
        <f ca="1">SUM(W75:W82)+SUM(W84:W93)</f>
        <v>0</v>
      </c>
      <c r="X95" s="218" t="e">
        <f ca="1">W95/Y95</f>
        <v>#DIV/0!</v>
      </c>
      <c r="Y95" s="219">
        <f ca="1">SUM(Y75:Y82)+SUM(Y84:Y93)</f>
        <v>0</v>
      </c>
    </row>
  </sheetData>
  <mergeCells count="4">
    <mergeCell ref="E1:X1"/>
    <mergeCell ref="E25:X25"/>
    <mergeCell ref="E49:X49"/>
    <mergeCell ref="E73:X73"/>
  </mergeCells>
  <conditionalFormatting sqref="E23:T23">
    <cfRule type="colorScale" priority="42">
      <colorScale>
        <cfvo type="min"/>
        <cfvo type="max"/>
        <color rgb="FFFFEF9C"/>
        <color rgb="FF63BE7B"/>
      </colorScale>
    </cfRule>
  </conditionalFormatting>
  <conditionalFormatting sqref="E3:T21">
    <cfRule type="cellIs" dxfId="57" priority="41" operator="equal">
      <formula>0</formula>
    </cfRule>
  </conditionalFormatting>
  <conditionalFormatting sqref="E3:T21">
    <cfRule type="colorScale" priority="39">
      <colorScale>
        <cfvo type="num" val="0"/>
        <cfvo type="percentile" val="50"/>
        <cfvo type="num" val="1"/>
        <color rgb="FFF8696B"/>
        <color rgb="FFFFEB84"/>
        <color rgb="FF63BE7B"/>
      </colorScale>
    </cfRule>
    <cfRule type="containsErrors" dxfId="56" priority="40">
      <formula>ISERROR(E3)</formula>
    </cfRule>
  </conditionalFormatting>
  <conditionalFormatting sqref="X3:X10 X12:X21">
    <cfRule type="containsErrors" dxfId="55" priority="37">
      <formula>ISERROR(X3)</formula>
    </cfRule>
    <cfRule type="colorScale" priority="38">
      <colorScale>
        <cfvo type="num" val="0"/>
        <cfvo type="percentile" val="50"/>
        <cfvo type="num" val="1"/>
        <color rgb="FFF8696B"/>
        <color rgb="FFFFEB84"/>
        <color rgb="FF63BE7B"/>
      </colorScale>
    </cfRule>
  </conditionalFormatting>
  <conditionalFormatting sqref="E47:T47">
    <cfRule type="colorScale" priority="18">
      <colorScale>
        <cfvo type="min"/>
        <cfvo type="max"/>
        <color rgb="FFFFEF9C"/>
        <color rgb="FF63BE7B"/>
      </colorScale>
    </cfRule>
  </conditionalFormatting>
  <conditionalFormatting sqref="E27:T45">
    <cfRule type="cellIs" dxfId="54" priority="17" operator="equal">
      <formula>0</formula>
    </cfRule>
  </conditionalFormatting>
  <conditionalFormatting sqref="E27:T45">
    <cfRule type="colorScale" priority="15">
      <colorScale>
        <cfvo type="num" val="0"/>
        <cfvo type="percentile" val="50"/>
        <cfvo type="num" val="1"/>
        <color rgb="FFF8696B"/>
        <color rgb="FFFFEB84"/>
        <color rgb="FF63BE7B"/>
      </colorScale>
    </cfRule>
    <cfRule type="containsErrors" dxfId="53" priority="16">
      <formula>ISERROR(E27)</formula>
    </cfRule>
  </conditionalFormatting>
  <conditionalFormatting sqref="X27:X34 X36:X45">
    <cfRule type="containsErrors" dxfId="52" priority="13">
      <formula>ISERROR(X27)</formula>
    </cfRule>
    <cfRule type="colorScale" priority="14">
      <colorScale>
        <cfvo type="num" val="0"/>
        <cfvo type="percentile" val="50"/>
        <cfvo type="num" val="1"/>
        <color rgb="FFF8696B"/>
        <color rgb="FFFFEB84"/>
        <color rgb="FF63BE7B"/>
      </colorScale>
    </cfRule>
  </conditionalFormatting>
  <conditionalFormatting sqref="E71:T71">
    <cfRule type="colorScale" priority="12">
      <colorScale>
        <cfvo type="min"/>
        <cfvo type="max"/>
        <color rgb="FFFFEF9C"/>
        <color rgb="FF63BE7B"/>
      </colorScale>
    </cfRule>
  </conditionalFormatting>
  <conditionalFormatting sqref="E51:T69">
    <cfRule type="cellIs" dxfId="51" priority="11" operator="equal">
      <formula>0</formula>
    </cfRule>
  </conditionalFormatting>
  <conditionalFormatting sqref="E51:T69">
    <cfRule type="colorScale" priority="9">
      <colorScale>
        <cfvo type="num" val="0"/>
        <cfvo type="percentile" val="50"/>
        <cfvo type="num" val="1"/>
        <color rgb="FFF8696B"/>
        <color rgb="FFFFEB84"/>
        <color rgb="FF63BE7B"/>
      </colorScale>
    </cfRule>
    <cfRule type="containsErrors" dxfId="50" priority="10">
      <formula>ISERROR(E51)</formula>
    </cfRule>
  </conditionalFormatting>
  <conditionalFormatting sqref="X51:X58 X60:X69">
    <cfRule type="containsErrors" dxfId="49" priority="7">
      <formula>ISERROR(X51)</formula>
    </cfRule>
    <cfRule type="colorScale" priority="8">
      <colorScale>
        <cfvo type="num" val="0"/>
        <cfvo type="percentile" val="50"/>
        <cfvo type="num" val="1"/>
        <color rgb="FFF8696B"/>
        <color rgb="FFFFEB84"/>
        <color rgb="FF63BE7B"/>
      </colorScale>
    </cfRule>
  </conditionalFormatting>
  <conditionalFormatting sqref="E95:T95">
    <cfRule type="colorScale" priority="6">
      <colorScale>
        <cfvo type="min"/>
        <cfvo type="max"/>
        <color rgb="FFFFEF9C"/>
        <color rgb="FF63BE7B"/>
      </colorScale>
    </cfRule>
  </conditionalFormatting>
  <conditionalFormatting sqref="E75:T93">
    <cfRule type="cellIs" dxfId="48" priority="5" operator="equal">
      <formula>0</formula>
    </cfRule>
  </conditionalFormatting>
  <conditionalFormatting sqref="E75:T93">
    <cfRule type="colorScale" priority="3">
      <colorScale>
        <cfvo type="num" val="0"/>
        <cfvo type="percentile" val="50"/>
        <cfvo type="num" val="1"/>
        <color rgb="FFF8696B"/>
        <color rgb="FFFFEB84"/>
        <color rgb="FF63BE7B"/>
      </colorScale>
    </cfRule>
    <cfRule type="containsErrors" dxfId="47" priority="4">
      <formula>ISERROR(E75)</formula>
    </cfRule>
  </conditionalFormatting>
  <conditionalFormatting sqref="X75:X82 X84:X93">
    <cfRule type="containsErrors" dxfId="46" priority="1">
      <formula>ISERROR(X75)</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26 AC50 AC74">
      <formula1>"comprehensive,concise,aggregate,NFR"</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5"/>
  </sheetPr>
  <dimension ref="B1:AC48"/>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9.7109375" customWidth="1"/>
    <col min="24" max="24" width="7.42578125" customWidth="1"/>
    <col min="25" max="25" width="8.85546875" customWidth="1"/>
    <col min="29" max="29" width="15.140625" customWidth="1"/>
  </cols>
  <sheetData>
    <row r="1" spans="2:29" ht="44.25" customHeight="1" thickBot="1" x14ac:dyDescent="0.35">
      <c r="E1" s="396" t="str">
        <f>CONCATENATE("The table below shows the distribution of records which have DRABC before or on same date as DNAdj and LR ",AC2,",  detailed per location and month based on DNAdj. Percentages are calculated against total number of records which have LR ",AC2,".")</f>
        <v>The table below shows the distribution of records which have DRABC before or on same date as DNAdj and LR concise,  detailed per location and month based on DNAdj. Percentages are calculated against total number of records which have LR concise.</v>
      </c>
      <c r="F1" s="396"/>
      <c r="G1" s="396"/>
      <c r="H1" s="396"/>
      <c r="I1" s="396"/>
      <c r="J1" s="396"/>
      <c r="K1" s="396"/>
      <c r="L1" s="396"/>
      <c r="M1" s="396"/>
      <c r="N1" s="396"/>
      <c r="O1" s="396"/>
      <c r="P1" s="396"/>
      <c r="Q1" s="396"/>
      <c r="R1" s="396"/>
      <c r="S1" s="396"/>
      <c r="T1" s="396"/>
      <c r="U1" s="396"/>
      <c r="V1" s="396"/>
      <c r="W1" s="396"/>
      <c r="X1" s="396"/>
      <c r="AC1" t="s">
        <v>492</v>
      </c>
    </row>
    <row r="2" spans="2:29" ht="33" customHeight="1"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47" t="s">
        <v>329</v>
      </c>
      <c r="X2" s="235" t="s">
        <v>316</v>
      </c>
      <c r="Y2" s="209" t="str">
        <f>CONCATENATE("Jan21-Apr22 LR ",AC2)</f>
        <v>Jan21-Apr22 LR concise</v>
      </c>
      <c r="AB2" s="101" t="s">
        <v>325</v>
      </c>
      <c r="AC2" s="246" t="s">
        <v>326</v>
      </c>
    </row>
    <row r="3" spans="2:29" x14ac:dyDescent="0.25">
      <c r="B3" s="220" t="s">
        <v>256</v>
      </c>
      <c r="C3" s="157"/>
      <c r="D3" s="158" t="s">
        <v>121</v>
      </c>
      <c r="E3" s="159" t="e">
        <f ca="1">COUNTIFS(Table2[Level of Review Required],"*"&amp;$AC$2&amp;"*",Table2[Date Notified (Adjusted)],"&gt;="&amp;E$2,Table2[Date Notified (Adjusted)],"&lt;"&amp;F$2,Table2[DRABC on or before DNAdj],"DRABC before or on DNAdj",Table2[Calculated Location],"*"&amp;$D3&amp;"*")/COUNTIFS(Table2[Level of Review Required],"*"&amp;$AC$2&amp;"*",Table2[Date Notified (Adjusted)],"&gt;="&amp;E$2,Table2[Date Notified (Adjusted)],"&lt;"&amp;F$2,Table2[Calculated Location],"*"&amp;$D3&amp;"*")</f>
        <v>#DIV/0!</v>
      </c>
      <c r="F3" s="160" t="e">
        <f ca="1">COUNTIFS(Table2[Level of Review Required],"*"&amp;$AC$2&amp;"*",Table2[Date Notified (Adjusted)],"&gt;="&amp;F$2,Table2[Date Notified (Adjusted)],"&lt;"&amp;G$2,Table2[DRABC on or before DNAdj],"DRABC before or on DNAdj",Table2[Calculated Location],"*"&amp;$D3&amp;"*")/COUNTIFS(Table2[Level of Review Required],"*"&amp;$AC$2&amp;"*",Table2[Date Notified (Adjusted)],"&gt;="&amp;F$2,Table2[Date Notified (Adjusted)],"&lt;"&amp;G$2,Table2[Calculated Location],"*"&amp;$D3&amp;"*")</f>
        <v>#DIV/0!</v>
      </c>
      <c r="G3" s="160" t="e">
        <f ca="1">COUNTIFS(Table2[Level of Review Required],"*"&amp;$AC$2&amp;"*",Table2[Date Notified (Adjusted)],"&gt;="&amp;G$2,Table2[Date Notified (Adjusted)],"&lt;"&amp;H$2,Table2[DRABC on or before DNAdj],"DRABC before or on DNAdj",Table2[Calculated Location],"*"&amp;$D3&amp;"*")/COUNTIFS(Table2[Level of Review Required],"*"&amp;$AC$2&amp;"*",Table2[Date Notified (Adjusted)],"&gt;="&amp;G$2,Table2[Date Notified (Adjusted)],"&lt;"&amp;H$2,Table2[Calculated Location],"*"&amp;$D3&amp;"*")</f>
        <v>#DIV/0!</v>
      </c>
      <c r="H3" s="160" t="e">
        <f ca="1">COUNTIFS(Table2[Level of Review Required],"*"&amp;$AC$2&amp;"*",Table2[Date Notified (Adjusted)],"&gt;="&amp;H$2,Table2[Date Notified (Adjusted)],"&lt;"&amp;I$2,Table2[DRABC on or before DNAdj],"DRABC before or on DNAdj",Table2[Calculated Location],"*"&amp;$D3&amp;"*")/COUNTIFS(Table2[Level of Review Required],"*"&amp;$AC$2&amp;"*",Table2[Date Notified (Adjusted)],"&gt;="&amp;H$2,Table2[Date Notified (Adjusted)],"&lt;"&amp;I$2,Table2[Calculated Location],"*"&amp;$D3&amp;"*")</f>
        <v>#DIV/0!</v>
      </c>
      <c r="I3" s="160" t="e">
        <f ca="1">COUNTIFS(Table2[Level of Review Required],"*"&amp;$AC$2&amp;"*",Table2[Date Notified (Adjusted)],"&gt;="&amp;I$2,Table2[Date Notified (Adjusted)],"&lt;"&amp;J$2,Table2[DRABC on or before DNAdj],"DRABC before or on DNAdj",Table2[Calculated Location],"*"&amp;$D3&amp;"*")/COUNTIFS(Table2[Level of Review Required],"*"&amp;$AC$2&amp;"*",Table2[Date Notified (Adjusted)],"&gt;="&amp;I$2,Table2[Date Notified (Adjusted)],"&lt;"&amp;J$2,Table2[Calculated Location],"*"&amp;$D3&amp;"*")</f>
        <v>#DIV/0!</v>
      </c>
      <c r="J3" s="160" t="e">
        <f ca="1">COUNTIFS(Table2[Level of Review Required],"*"&amp;$AC$2&amp;"*",Table2[Date Notified (Adjusted)],"&gt;="&amp;J$2,Table2[Date Notified (Adjusted)],"&lt;"&amp;K$2,Table2[DRABC on or before DNAdj],"DRABC before or on DNAdj",Table2[Calculated Location],"*"&amp;$D3&amp;"*")/COUNTIFS(Table2[Level of Review Required],"*"&amp;$AC$2&amp;"*",Table2[Date Notified (Adjusted)],"&gt;="&amp;J$2,Table2[Date Notified (Adjusted)],"&lt;"&amp;K$2,Table2[Calculated Location],"*"&amp;$D3&amp;"*")</f>
        <v>#DIV/0!</v>
      </c>
      <c r="K3" s="160" t="e">
        <f ca="1">COUNTIFS(Table2[Level of Review Required],"*"&amp;$AC$2&amp;"*",Table2[Date Notified (Adjusted)],"&gt;="&amp;K$2,Table2[Date Notified (Adjusted)],"&lt;"&amp;L$2,Table2[DRABC on or before DNAdj],"DRABC before or on DNAdj",Table2[Calculated Location],"*"&amp;$D3&amp;"*")/COUNTIFS(Table2[Level of Review Required],"*"&amp;$AC$2&amp;"*",Table2[Date Notified (Adjusted)],"&gt;="&amp;K$2,Table2[Date Notified (Adjusted)],"&lt;"&amp;L$2,Table2[Calculated Location],"*"&amp;$D3&amp;"*")</f>
        <v>#DIV/0!</v>
      </c>
      <c r="L3" s="160" t="e">
        <f ca="1">COUNTIFS(Table2[Level of Review Required],"*"&amp;$AC$2&amp;"*",Table2[Date Notified (Adjusted)],"&gt;="&amp;L$2,Table2[Date Notified (Adjusted)],"&lt;"&amp;M$2,Table2[DRABC on or before DNAdj],"DRABC before or on DNAdj",Table2[Calculated Location],"*"&amp;$D3&amp;"*")/COUNTIFS(Table2[Level of Review Required],"*"&amp;$AC$2&amp;"*",Table2[Date Notified (Adjusted)],"&gt;="&amp;L$2,Table2[Date Notified (Adjusted)],"&lt;"&amp;M$2,Table2[Calculated Location],"*"&amp;$D3&amp;"*")</f>
        <v>#DIV/0!</v>
      </c>
      <c r="M3" s="160" t="e">
        <f ca="1">COUNTIFS(Table2[Level of Review Required],"*"&amp;$AC$2&amp;"*",Table2[Date Notified (Adjusted)],"&gt;="&amp;M$2,Table2[Date Notified (Adjusted)],"&lt;"&amp;N$2,Table2[DRABC on or before DNAdj],"DRABC before or on DNAdj",Table2[Calculated Location],"*"&amp;$D3&amp;"*")/COUNTIFS(Table2[Level of Review Required],"*"&amp;$AC$2&amp;"*",Table2[Date Notified (Adjusted)],"&gt;="&amp;M$2,Table2[Date Notified (Adjusted)],"&lt;"&amp;N$2,Table2[Calculated Location],"*"&amp;$D3&amp;"*")</f>
        <v>#DIV/0!</v>
      </c>
      <c r="N3" s="160" t="e">
        <f ca="1">COUNTIFS(Table2[Level of Review Required],"*"&amp;$AC$2&amp;"*",Table2[Date Notified (Adjusted)],"&gt;="&amp;N$2,Table2[Date Notified (Adjusted)],"&lt;"&amp;O$2,Table2[DRABC on or before DNAdj],"DRABC before or on DNAdj",Table2[Calculated Location],"*"&amp;$D3&amp;"*")/COUNTIFS(Table2[Level of Review Required],"*"&amp;$AC$2&amp;"*",Table2[Date Notified (Adjusted)],"&gt;="&amp;N$2,Table2[Date Notified (Adjusted)],"&lt;"&amp;O$2,Table2[Calculated Location],"*"&amp;$D3&amp;"*")</f>
        <v>#DIV/0!</v>
      </c>
      <c r="O3" s="160" t="e">
        <f ca="1">COUNTIFS(Table2[Level of Review Required],"*"&amp;$AC$2&amp;"*",Table2[Date Notified (Adjusted)],"&gt;="&amp;O$2,Table2[Date Notified (Adjusted)],"&lt;"&amp;P$2,Table2[DRABC on or before DNAdj],"DRABC before or on DNAdj",Table2[Calculated Location],"*"&amp;$D3&amp;"*")/COUNTIFS(Table2[Level of Review Required],"*"&amp;$AC$2&amp;"*",Table2[Date Notified (Adjusted)],"&gt;="&amp;O$2,Table2[Date Notified (Adjusted)],"&lt;"&amp;P$2,Table2[Calculated Location],"*"&amp;$D3&amp;"*")</f>
        <v>#DIV/0!</v>
      </c>
      <c r="P3" s="160" t="e">
        <f ca="1">COUNTIFS(Table2[Level of Review Required],"*"&amp;$AC$2&amp;"*",Table2[Date Notified (Adjusted)],"&gt;="&amp;P$2,Table2[Date Notified (Adjusted)],"&lt;"&amp;Q$2,Table2[DRABC on or before DNAdj],"DRABC before or on DNAdj",Table2[Calculated Location],"*"&amp;$D3&amp;"*")/COUNTIFS(Table2[Level of Review Required],"*"&amp;$AC$2&amp;"*",Table2[Date Notified (Adjusted)],"&gt;="&amp;P$2,Table2[Date Notified (Adjusted)],"&lt;"&amp;Q$2,Table2[Calculated Location],"*"&amp;$D3&amp;"*")</f>
        <v>#DIV/0!</v>
      </c>
      <c r="Q3" s="160" t="e">
        <f ca="1">COUNTIFS(Table2[Level of Review Required],"*"&amp;$AC$2&amp;"*",Table2[Date Notified (Adjusted)],"&gt;="&amp;Q$2,Table2[Date Notified (Adjusted)],"&lt;"&amp;R$2,Table2[DRABC on or before DNAdj],"DRABC before or on DNAdj",Table2[Calculated Location],"*"&amp;$D3&amp;"*")/COUNTIFS(Table2[Level of Review Required],"*"&amp;$AC$2&amp;"*",Table2[Date Notified (Adjusted)],"&gt;="&amp;Q$2,Table2[Date Notified (Adjusted)],"&lt;"&amp;R$2,Table2[Calculated Location],"*"&amp;$D3&amp;"*")</f>
        <v>#DIV/0!</v>
      </c>
      <c r="R3" s="160" t="e">
        <f ca="1">COUNTIFS(Table2[Level of Review Required],"*"&amp;$AC$2&amp;"*",Table2[Date Notified (Adjusted)],"&gt;="&amp;R$2,Table2[Date Notified (Adjusted)],"&lt;"&amp;S$2,Table2[DRABC on or before DNAdj],"DRABC before or on DNAdj",Table2[Calculated Location],"*"&amp;$D3&amp;"*")/COUNTIFS(Table2[Level of Review Required],"*"&amp;$AC$2&amp;"*",Table2[Date Notified (Adjusted)],"&gt;="&amp;R$2,Table2[Date Notified (Adjusted)],"&lt;"&amp;S$2,Table2[Calculated Location],"*"&amp;$D3&amp;"*")</f>
        <v>#DIV/0!</v>
      </c>
      <c r="S3" s="160" t="e">
        <f ca="1">COUNTIFS(Table2[Level of Review Required],"*"&amp;$AC$2&amp;"*",Table2[Date Notified (Adjusted)],"&gt;="&amp;S$2,Table2[Date Notified (Adjusted)],"&lt;"&amp;T$2,Table2[DRABC on or before DNAdj],"DRABC before or on DNAdj",Table2[Calculated Location],"*"&amp;$D3&amp;"*")/COUNTIFS(Table2[Level of Review Required],"*"&amp;$AC$2&amp;"*",Table2[Date Notified (Adjusted)],"&gt;="&amp;S$2,Table2[Date Notified (Adjusted)],"&lt;"&amp;T$2,Table2[Calculated Location],"*"&amp;$D3&amp;"*")</f>
        <v>#DIV/0!</v>
      </c>
      <c r="T3" s="160" t="e">
        <f ca="1">COUNTIFS(Table2[Level of Review Required],"*"&amp;$AC$2&amp;"*",Table2[Date Notified (Adjusted)],"&gt;="&amp;T$2,Table2[Date Notified (Adjusted)],"&lt;"&amp;U$2,Table2[DRABC on or before DNAdj],"DRABC before or on DNAdj",Table2[Calculated Location],"*"&amp;$D3&amp;"*")/COUNTIFS(Table2[Level of Review Required],"*"&amp;$AC$2&amp;"*",Table2[Date Notified (Adjusted)],"&gt;="&amp;T$2,Table2[Date Notified (Adjusted)],"&lt;"&amp;U$2,Table2[Calculated Location],"*"&amp;$D3&amp;"*")</f>
        <v>#DIV/0!</v>
      </c>
      <c r="U3" s="157"/>
      <c r="V3" s="157"/>
      <c r="W3" s="226">
        <f ca="1">COUNTIFS(Table2[Level of Review Required],"*"&amp;$AC$2&amp;"*",Table2[Date Notified (Adjusted)],"&gt;="&amp;E$2,Table2[Date Notified (Adjusted)],"&lt;"&amp;U$2,Table2[Calculated Location],"*"&amp;$D3&amp;"*",Table2[DRABC on or before DNAdj],"DRABC before or on DNAdj")</f>
        <v>0</v>
      </c>
      <c r="X3" s="227" t="e">
        <f ca="1">W3/Y3</f>
        <v>#DIV/0!</v>
      </c>
      <c r="Y3" s="236">
        <f ca="1">COUNTIFS(Table2[Level of Review Required],"*"&amp;$AC$2&amp;"*",Table2[Date Notified (Adjusted)],"&gt;="&amp;E$2,Table2[Date Notified (Adjusted)],"&lt;"&amp;U$2,Table2[Calculated Location],"*"&amp;$D3&amp;"*")</f>
        <v>0</v>
      </c>
    </row>
    <row r="4" spans="2:29" x14ac:dyDescent="0.25">
      <c r="B4" s="222" t="s">
        <v>234</v>
      </c>
      <c r="C4" s="161"/>
      <c r="D4" s="162" t="s">
        <v>118</v>
      </c>
      <c r="E4" s="163" t="e">
        <f ca="1">COUNTIFS(Table2[Level of Review Required],"*"&amp;$AC$2&amp;"*",Table2[Date Notified (Adjusted)],"&gt;="&amp;E$2,Table2[Date Notified (Adjusted)],"&lt;"&amp;F$2,Table2[DRABC on or before DNAdj],"DRABC before or on DNAdj",Table2[Calculated Location],"*"&amp;$D4&amp;"*")/COUNTIFS(Table2[Level of Review Required],"*"&amp;$AC$2&amp;"*",Table2[Date Notified (Adjusted)],"&gt;="&amp;E$2,Table2[Date Notified (Adjusted)],"&lt;"&amp;F$2,Table2[Calculated Location],"*"&amp;$D4&amp;"*")</f>
        <v>#DIV/0!</v>
      </c>
      <c r="F4" s="164" t="e">
        <f ca="1">COUNTIFS(Table2[Level of Review Required],"*"&amp;$AC$2&amp;"*",Table2[Date Notified (Adjusted)],"&gt;="&amp;F$2,Table2[Date Notified (Adjusted)],"&lt;"&amp;G$2,Table2[DRABC on or before DNAdj],"DRABC before or on DNAdj",Table2[Calculated Location],"*"&amp;$D4&amp;"*")/COUNTIFS(Table2[Level of Review Required],"*"&amp;$AC$2&amp;"*",Table2[Date Notified (Adjusted)],"&gt;="&amp;F$2,Table2[Date Notified (Adjusted)],"&lt;"&amp;G$2,Table2[Calculated Location],"*"&amp;$D4&amp;"*")</f>
        <v>#DIV/0!</v>
      </c>
      <c r="G4" s="164" t="e">
        <f ca="1">COUNTIFS(Table2[Level of Review Required],"*"&amp;$AC$2&amp;"*",Table2[Date Notified (Adjusted)],"&gt;="&amp;G$2,Table2[Date Notified (Adjusted)],"&lt;"&amp;H$2,Table2[DRABC on or before DNAdj],"DRABC before or on DNAdj",Table2[Calculated Location],"*"&amp;$D4&amp;"*")/COUNTIFS(Table2[Level of Review Required],"*"&amp;$AC$2&amp;"*",Table2[Date Notified (Adjusted)],"&gt;="&amp;G$2,Table2[Date Notified (Adjusted)],"&lt;"&amp;H$2,Table2[Calculated Location],"*"&amp;$D4&amp;"*")</f>
        <v>#DIV/0!</v>
      </c>
      <c r="H4" s="164" t="e">
        <f ca="1">COUNTIFS(Table2[Level of Review Required],"*"&amp;$AC$2&amp;"*",Table2[Date Notified (Adjusted)],"&gt;="&amp;H$2,Table2[Date Notified (Adjusted)],"&lt;"&amp;I$2,Table2[DRABC on or before DNAdj],"DRABC before or on DNAdj",Table2[Calculated Location],"*"&amp;$D4&amp;"*")/COUNTIFS(Table2[Level of Review Required],"*"&amp;$AC$2&amp;"*",Table2[Date Notified (Adjusted)],"&gt;="&amp;H$2,Table2[Date Notified (Adjusted)],"&lt;"&amp;I$2,Table2[Calculated Location],"*"&amp;$D4&amp;"*")</f>
        <v>#DIV/0!</v>
      </c>
      <c r="I4" s="164" t="e">
        <f ca="1">COUNTIFS(Table2[Level of Review Required],"*"&amp;$AC$2&amp;"*",Table2[Date Notified (Adjusted)],"&gt;="&amp;I$2,Table2[Date Notified (Adjusted)],"&lt;"&amp;J$2,Table2[DRABC on or before DNAdj],"DRABC before or on DNAdj",Table2[Calculated Location],"*"&amp;$D4&amp;"*")/COUNTIFS(Table2[Level of Review Required],"*"&amp;$AC$2&amp;"*",Table2[Date Notified (Adjusted)],"&gt;="&amp;I$2,Table2[Date Notified (Adjusted)],"&lt;"&amp;J$2,Table2[Calculated Location],"*"&amp;$D4&amp;"*")</f>
        <v>#DIV/0!</v>
      </c>
      <c r="J4" s="164" t="e">
        <f ca="1">COUNTIFS(Table2[Level of Review Required],"*"&amp;$AC$2&amp;"*",Table2[Date Notified (Adjusted)],"&gt;="&amp;J$2,Table2[Date Notified (Adjusted)],"&lt;"&amp;K$2,Table2[DRABC on or before DNAdj],"DRABC before or on DNAdj",Table2[Calculated Location],"*"&amp;$D4&amp;"*")/COUNTIFS(Table2[Level of Review Required],"*"&amp;$AC$2&amp;"*",Table2[Date Notified (Adjusted)],"&gt;="&amp;J$2,Table2[Date Notified (Adjusted)],"&lt;"&amp;K$2,Table2[Calculated Location],"*"&amp;$D4&amp;"*")</f>
        <v>#DIV/0!</v>
      </c>
      <c r="K4" s="164" t="e">
        <f ca="1">COUNTIFS(Table2[Level of Review Required],"*"&amp;$AC$2&amp;"*",Table2[Date Notified (Adjusted)],"&gt;="&amp;K$2,Table2[Date Notified (Adjusted)],"&lt;"&amp;L$2,Table2[DRABC on or before DNAdj],"DRABC before or on DNAdj",Table2[Calculated Location],"*"&amp;$D4&amp;"*")/COUNTIFS(Table2[Level of Review Required],"*"&amp;$AC$2&amp;"*",Table2[Date Notified (Adjusted)],"&gt;="&amp;K$2,Table2[Date Notified (Adjusted)],"&lt;"&amp;L$2,Table2[Calculated Location],"*"&amp;$D4&amp;"*")</f>
        <v>#DIV/0!</v>
      </c>
      <c r="L4" s="164" t="e">
        <f ca="1">COUNTIFS(Table2[Level of Review Required],"*"&amp;$AC$2&amp;"*",Table2[Date Notified (Adjusted)],"&gt;="&amp;L$2,Table2[Date Notified (Adjusted)],"&lt;"&amp;M$2,Table2[DRABC on or before DNAdj],"DRABC before or on DNAdj",Table2[Calculated Location],"*"&amp;$D4&amp;"*")/COUNTIFS(Table2[Level of Review Required],"*"&amp;$AC$2&amp;"*",Table2[Date Notified (Adjusted)],"&gt;="&amp;L$2,Table2[Date Notified (Adjusted)],"&lt;"&amp;M$2,Table2[Calculated Location],"*"&amp;$D4&amp;"*")</f>
        <v>#DIV/0!</v>
      </c>
      <c r="M4" s="164" t="e">
        <f ca="1">COUNTIFS(Table2[Level of Review Required],"*"&amp;$AC$2&amp;"*",Table2[Date Notified (Adjusted)],"&gt;="&amp;M$2,Table2[Date Notified (Adjusted)],"&lt;"&amp;N$2,Table2[DRABC on or before DNAdj],"DRABC before or on DNAdj",Table2[Calculated Location],"*"&amp;$D4&amp;"*")/COUNTIFS(Table2[Level of Review Required],"*"&amp;$AC$2&amp;"*",Table2[Date Notified (Adjusted)],"&gt;="&amp;M$2,Table2[Date Notified (Adjusted)],"&lt;"&amp;N$2,Table2[Calculated Location],"*"&amp;$D4&amp;"*")</f>
        <v>#DIV/0!</v>
      </c>
      <c r="N4" s="164" t="e">
        <f ca="1">COUNTIFS(Table2[Level of Review Required],"*"&amp;$AC$2&amp;"*",Table2[Date Notified (Adjusted)],"&gt;="&amp;N$2,Table2[Date Notified (Adjusted)],"&lt;"&amp;O$2,Table2[DRABC on or before DNAdj],"DRABC before or on DNAdj",Table2[Calculated Location],"*"&amp;$D4&amp;"*")/COUNTIFS(Table2[Level of Review Required],"*"&amp;$AC$2&amp;"*",Table2[Date Notified (Adjusted)],"&gt;="&amp;N$2,Table2[Date Notified (Adjusted)],"&lt;"&amp;O$2,Table2[Calculated Location],"*"&amp;$D4&amp;"*")</f>
        <v>#DIV/0!</v>
      </c>
      <c r="O4" s="164" t="e">
        <f ca="1">COUNTIFS(Table2[Level of Review Required],"*"&amp;$AC$2&amp;"*",Table2[Date Notified (Adjusted)],"&gt;="&amp;O$2,Table2[Date Notified (Adjusted)],"&lt;"&amp;P$2,Table2[DRABC on or before DNAdj],"DRABC before or on DNAdj",Table2[Calculated Location],"*"&amp;$D4&amp;"*")/COUNTIFS(Table2[Level of Review Required],"*"&amp;$AC$2&amp;"*",Table2[Date Notified (Adjusted)],"&gt;="&amp;O$2,Table2[Date Notified (Adjusted)],"&lt;"&amp;P$2,Table2[Calculated Location],"*"&amp;$D4&amp;"*")</f>
        <v>#DIV/0!</v>
      </c>
      <c r="P4" s="164" t="e">
        <f ca="1">COUNTIFS(Table2[Level of Review Required],"*"&amp;$AC$2&amp;"*",Table2[Date Notified (Adjusted)],"&gt;="&amp;P$2,Table2[Date Notified (Adjusted)],"&lt;"&amp;Q$2,Table2[DRABC on or before DNAdj],"DRABC before or on DNAdj",Table2[Calculated Location],"*"&amp;$D4&amp;"*")/COUNTIFS(Table2[Level of Review Required],"*"&amp;$AC$2&amp;"*",Table2[Date Notified (Adjusted)],"&gt;="&amp;P$2,Table2[Date Notified (Adjusted)],"&lt;"&amp;Q$2,Table2[Calculated Location],"*"&amp;$D4&amp;"*")</f>
        <v>#DIV/0!</v>
      </c>
      <c r="Q4" s="164" t="e">
        <f ca="1">COUNTIFS(Table2[Level of Review Required],"*"&amp;$AC$2&amp;"*",Table2[Date Notified (Adjusted)],"&gt;="&amp;Q$2,Table2[Date Notified (Adjusted)],"&lt;"&amp;R$2,Table2[DRABC on or before DNAdj],"DRABC before or on DNAdj",Table2[Calculated Location],"*"&amp;$D4&amp;"*")/COUNTIFS(Table2[Level of Review Required],"*"&amp;$AC$2&amp;"*",Table2[Date Notified (Adjusted)],"&gt;="&amp;Q$2,Table2[Date Notified (Adjusted)],"&lt;"&amp;R$2,Table2[Calculated Location],"*"&amp;$D4&amp;"*")</f>
        <v>#DIV/0!</v>
      </c>
      <c r="R4" s="164" t="e">
        <f ca="1">COUNTIFS(Table2[Level of Review Required],"*"&amp;$AC$2&amp;"*",Table2[Date Notified (Adjusted)],"&gt;="&amp;R$2,Table2[Date Notified (Adjusted)],"&lt;"&amp;S$2,Table2[DRABC on or before DNAdj],"DRABC before or on DNAdj",Table2[Calculated Location],"*"&amp;$D4&amp;"*")/COUNTIFS(Table2[Level of Review Required],"*"&amp;$AC$2&amp;"*",Table2[Date Notified (Adjusted)],"&gt;="&amp;R$2,Table2[Date Notified (Adjusted)],"&lt;"&amp;S$2,Table2[Calculated Location],"*"&amp;$D4&amp;"*")</f>
        <v>#DIV/0!</v>
      </c>
      <c r="S4" s="164" t="e">
        <f ca="1">COUNTIFS(Table2[Level of Review Required],"*"&amp;$AC$2&amp;"*",Table2[Date Notified (Adjusted)],"&gt;="&amp;S$2,Table2[Date Notified (Adjusted)],"&lt;"&amp;T$2,Table2[DRABC on or before DNAdj],"DRABC before or on DNAdj",Table2[Calculated Location],"*"&amp;$D4&amp;"*")/COUNTIFS(Table2[Level of Review Required],"*"&amp;$AC$2&amp;"*",Table2[Date Notified (Adjusted)],"&gt;="&amp;S$2,Table2[Date Notified (Adjusted)],"&lt;"&amp;T$2,Table2[Calculated Location],"*"&amp;$D4&amp;"*")</f>
        <v>#DIV/0!</v>
      </c>
      <c r="T4" s="164" t="e">
        <f ca="1">COUNTIFS(Table2[Level of Review Required],"*"&amp;$AC$2&amp;"*",Table2[Date Notified (Adjusted)],"&gt;="&amp;T$2,Table2[Date Notified (Adjusted)],"&lt;"&amp;U$2,Table2[DRABC on or before DNAdj],"DRABC before or on DNAdj",Table2[Calculated Location],"*"&amp;$D4&amp;"*")/COUNTIFS(Table2[Level of Review Required],"*"&amp;$AC$2&amp;"*",Table2[Date Notified (Adjusted)],"&gt;="&amp;T$2,Table2[Date Notified (Adjusted)],"&lt;"&amp;U$2,Table2[Calculated Location],"*"&amp;$D4&amp;"*")</f>
        <v>#DIV/0!</v>
      </c>
      <c r="U4" s="161"/>
      <c r="V4" s="161"/>
      <c r="W4" s="228">
        <f ca="1">COUNTIFS(Table2[Level of Review Required],"*"&amp;$AC$2&amp;"*",Table2[Date Notified (Adjusted)],"&gt;="&amp;E$2,Table2[Date Notified (Adjusted)],"&lt;"&amp;U$2,Table2[Calculated Location],"*"&amp;$D4&amp;"*",Table2[DRABC on or before DNAdj],"DRABC before or on DNAdj")</f>
        <v>0</v>
      </c>
      <c r="X4" s="229" t="e">
        <f t="shared" ref="X4:X21" ca="1" si="1">W4/Y4</f>
        <v>#DIV/0!</v>
      </c>
      <c r="Y4" s="237">
        <f ca="1">COUNTIFS(Table2[Level of Review Required],"*"&amp;$AC$2&amp;"*",Table2[Date Notified (Adjusted)],"&gt;="&amp;E$2,Table2[Date Notified (Adjusted)],"&lt;"&amp;U$2,Table2[Calculated Location],"*"&amp;$D4&amp;"*")</f>
        <v>0</v>
      </c>
    </row>
    <row r="5" spans="2:29" x14ac:dyDescent="0.25">
      <c r="B5" s="222" t="s">
        <v>257</v>
      </c>
      <c r="C5" s="162"/>
      <c r="D5" s="162" t="s">
        <v>119</v>
      </c>
      <c r="E5" s="163" t="e">
        <f ca="1">COUNTIFS(Table2[Level of Review Required],"*"&amp;$AC$2&amp;"*",Table2[Date Notified (Adjusted)],"&gt;="&amp;E$2,Table2[Date Notified (Adjusted)],"&lt;"&amp;F$2,Table2[DRABC on or before DNAdj],"DRABC before or on DNAdj",Table2[Calculated Location],"*"&amp;$D5&amp;"*")/COUNTIFS(Table2[Level of Review Required],"*"&amp;$AC$2&amp;"*",Table2[Date Notified (Adjusted)],"&gt;="&amp;E$2,Table2[Date Notified (Adjusted)],"&lt;"&amp;F$2,Table2[Calculated Location],"*"&amp;$D5&amp;"*")</f>
        <v>#DIV/0!</v>
      </c>
      <c r="F5" s="164" t="e">
        <f ca="1">COUNTIFS(Table2[Level of Review Required],"*"&amp;$AC$2&amp;"*",Table2[Date Notified (Adjusted)],"&gt;="&amp;F$2,Table2[Date Notified (Adjusted)],"&lt;"&amp;G$2,Table2[DRABC on or before DNAdj],"DRABC before or on DNAdj",Table2[Calculated Location],"*"&amp;$D5&amp;"*")/COUNTIFS(Table2[Level of Review Required],"*"&amp;$AC$2&amp;"*",Table2[Date Notified (Adjusted)],"&gt;="&amp;F$2,Table2[Date Notified (Adjusted)],"&lt;"&amp;G$2,Table2[Calculated Location],"*"&amp;$D5&amp;"*")</f>
        <v>#DIV/0!</v>
      </c>
      <c r="G5" s="164" t="e">
        <f ca="1">COUNTIFS(Table2[Level of Review Required],"*"&amp;$AC$2&amp;"*",Table2[Date Notified (Adjusted)],"&gt;="&amp;G$2,Table2[Date Notified (Adjusted)],"&lt;"&amp;H$2,Table2[DRABC on or before DNAdj],"DRABC before or on DNAdj",Table2[Calculated Location],"*"&amp;$D5&amp;"*")/COUNTIFS(Table2[Level of Review Required],"*"&amp;$AC$2&amp;"*",Table2[Date Notified (Adjusted)],"&gt;="&amp;G$2,Table2[Date Notified (Adjusted)],"&lt;"&amp;H$2,Table2[Calculated Location],"*"&amp;$D5&amp;"*")</f>
        <v>#DIV/0!</v>
      </c>
      <c r="H5" s="164" t="e">
        <f ca="1">COUNTIFS(Table2[Level of Review Required],"*"&amp;$AC$2&amp;"*",Table2[Date Notified (Adjusted)],"&gt;="&amp;H$2,Table2[Date Notified (Adjusted)],"&lt;"&amp;I$2,Table2[DRABC on or before DNAdj],"DRABC before or on DNAdj",Table2[Calculated Location],"*"&amp;$D5&amp;"*")/COUNTIFS(Table2[Level of Review Required],"*"&amp;$AC$2&amp;"*",Table2[Date Notified (Adjusted)],"&gt;="&amp;H$2,Table2[Date Notified (Adjusted)],"&lt;"&amp;I$2,Table2[Calculated Location],"*"&amp;$D5&amp;"*")</f>
        <v>#DIV/0!</v>
      </c>
      <c r="I5" s="164" t="e">
        <f ca="1">COUNTIFS(Table2[Level of Review Required],"*"&amp;$AC$2&amp;"*",Table2[Date Notified (Adjusted)],"&gt;="&amp;I$2,Table2[Date Notified (Adjusted)],"&lt;"&amp;J$2,Table2[DRABC on or before DNAdj],"DRABC before or on DNAdj",Table2[Calculated Location],"*"&amp;$D5&amp;"*")/COUNTIFS(Table2[Level of Review Required],"*"&amp;$AC$2&amp;"*",Table2[Date Notified (Adjusted)],"&gt;="&amp;I$2,Table2[Date Notified (Adjusted)],"&lt;"&amp;J$2,Table2[Calculated Location],"*"&amp;$D5&amp;"*")</f>
        <v>#DIV/0!</v>
      </c>
      <c r="J5" s="164" t="e">
        <f ca="1">COUNTIFS(Table2[Level of Review Required],"*"&amp;$AC$2&amp;"*",Table2[Date Notified (Adjusted)],"&gt;="&amp;J$2,Table2[Date Notified (Adjusted)],"&lt;"&amp;K$2,Table2[DRABC on or before DNAdj],"DRABC before or on DNAdj",Table2[Calculated Location],"*"&amp;$D5&amp;"*")/COUNTIFS(Table2[Level of Review Required],"*"&amp;$AC$2&amp;"*",Table2[Date Notified (Adjusted)],"&gt;="&amp;J$2,Table2[Date Notified (Adjusted)],"&lt;"&amp;K$2,Table2[Calculated Location],"*"&amp;$D5&amp;"*")</f>
        <v>#DIV/0!</v>
      </c>
      <c r="K5" s="164" t="e">
        <f ca="1">COUNTIFS(Table2[Level of Review Required],"*"&amp;$AC$2&amp;"*",Table2[Date Notified (Adjusted)],"&gt;="&amp;K$2,Table2[Date Notified (Adjusted)],"&lt;"&amp;L$2,Table2[DRABC on or before DNAdj],"DRABC before or on DNAdj",Table2[Calculated Location],"*"&amp;$D5&amp;"*")/COUNTIFS(Table2[Level of Review Required],"*"&amp;$AC$2&amp;"*",Table2[Date Notified (Adjusted)],"&gt;="&amp;K$2,Table2[Date Notified (Adjusted)],"&lt;"&amp;L$2,Table2[Calculated Location],"*"&amp;$D5&amp;"*")</f>
        <v>#DIV/0!</v>
      </c>
      <c r="L5" s="164" t="e">
        <f ca="1">COUNTIFS(Table2[Level of Review Required],"*"&amp;$AC$2&amp;"*",Table2[Date Notified (Adjusted)],"&gt;="&amp;L$2,Table2[Date Notified (Adjusted)],"&lt;"&amp;M$2,Table2[DRABC on or before DNAdj],"DRABC before or on DNAdj",Table2[Calculated Location],"*"&amp;$D5&amp;"*")/COUNTIFS(Table2[Level of Review Required],"*"&amp;$AC$2&amp;"*",Table2[Date Notified (Adjusted)],"&gt;="&amp;L$2,Table2[Date Notified (Adjusted)],"&lt;"&amp;M$2,Table2[Calculated Location],"*"&amp;$D5&amp;"*")</f>
        <v>#DIV/0!</v>
      </c>
      <c r="M5" s="164" t="e">
        <f ca="1">COUNTIFS(Table2[Level of Review Required],"*"&amp;$AC$2&amp;"*",Table2[Date Notified (Adjusted)],"&gt;="&amp;M$2,Table2[Date Notified (Adjusted)],"&lt;"&amp;N$2,Table2[DRABC on or before DNAdj],"DRABC before or on DNAdj",Table2[Calculated Location],"*"&amp;$D5&amp;"*")/COUNTIFS(Table2[Level of Review Required],"*"&amp;$AC$2&amp;"*",Table2[Date Notified (Adjusted)],"&gt;="&amp;M$2,Table2[Date Notified (Adjusted)],"&lt;"&amp;N$2,Table2[Calculated Location],"*"&amp;$D5&amp;"*")</f>
        <v>#DIV/0!</v>
      </c>
      <c r="N5" s="164" t="e">
        <f ca="1">COUNTIFS(Table2[Level of Review Required],"*"&amp;$AC$2&amp;"*",Table2[Date Notified (Adjusted)],"&gt;="&amp;N$2,Table2[Date Notified (Adjusted)],"&lt;"&amp;O$2,Table2[DRABC on or before DNAdj],"DRABC before or on DNAdj",Table2[Calculated Location],"*"&amp;$D5&amp;"*")/COUNTIFS(Table2[Level of Review Required],"*"&amp;$AC$2&amp;"*",Table2[Date Notified (Adjusted)],"&gt;="&amp;N$2,Table2[Date Notified (Adjusted)],"&lt;"&amp;O$2,Table2[Calculated Location],"*"&amp;$D5&amp;"*")</f>
        <v>#DIV/0!</v>
      </c>
      <c r="O5" s="164" t="e">
        <f ca="1">COUNTIFS(Table2[Level of Review Required],"*"&amp;$AC$2&amp;"*",Table2[Date Notified (Adjusted)],"&gt;="&amp;O$2,Table2[Date Notified (Adjusted)],"&lt;"&amp;P$2,Table2[DRABC on or before DNAdj],"DRABC before or on DNAdj",Table2[Calculated Location],"*"&amp;$D5&amp;"*")/COUNTIFS(Table2[Level of Review Required],"*"&amp;$AC$2&amp;"*",Table2[Date Notified (Adjusted)],"&gt;="&amp;O$2,Table2[Date Notified (Adjusted)],"&lt;"&amp;P$2,Table2[Calculated Location],"*"&amp;$D5&amp;"*")</f>
        <v>#DIV/0!</v>
      </c>
      <c r="P5" s="164" t="e">
        <f ca="1">COUNTIFS(Table2[Level of Review Required],"*"&amp;$AC$2&amp;"*",Table2[Date Notified (Adjusted)],"&gt;="&amp;P$2,Table2[Date Notified (Adjusted)],"&lt;"&amp;Q$2,Table2[DRABC on or before DNAdj],"DRABC before or on DNAdj",Table2[Calculated Location],"*"&amp;$D5&amp;"*")/COUNTIFS(Table2[Level of Review Required],"*"&amp;$AC$2&amp;"*",Table2[Date Notified (Adjusted)],"&gt;="&amp;P$2,Table2[Date Notified (Adjusted)],"&lt;"&amp;Q$2,Table2[Calculated Location],"*"&amp;$D5&amp;"*")</f>
        <v>#DIV/0!</v>
      </c>
      <c r="Q5" s="164" t="e">
        <f ca="1">COUNTIFS(Table2[Level of Review Required],"*"&amp;$AC$2&amp;"*",Table2[Date Notified (Adjusted)],"&gt;="&amp;Q$2,Table2[Date Notified (Adjusted)],"&lt;"&amp;R$2,Table2[DRABC on or before DNAdj],"DRABC before or on DNAdj",Table2[Calculated Location],"*"&amp;$D5&amp;"*")/COUNTIFS(Table2[Level of Review Required],"*"&amp;$AC$2&amp;"*",Table2[Date Notified (Adjusted)],"&gt;="&amp;Q$2,Table2[Date Notified (Adjusted)],"&lt;"&amp;R$2,Table2[Calculated Location],"*"&amp;$D5&amp;"*")</f>
        <v>#DIV/0!</v>
      </c>
      <c r="R5" s="164" t="e">
        <f ca="1">COUNTIFS(Table2[Level of Review Required],"*"&amp;$AC$2&amp;"*",Table2[Date Notified (Adjusted)],"&gt;="&amp;R$2,Table2[Date Notified (Adjusted)],"&lt;"&amp;S$2,Table2[DRABC on or before DNAdj],"DRABC before or on DNAdj",Table2[Calculated Location],"*"&amp;$D5&amp;"*")/COUNTIFS(Table2[Level of Review Required],"*"&amp;$AC$2&amp;"*",Table2[Date Notified (Adjusted)],"&gt;="&amp;R$2,Table2[Date Notified (Adjusted)],"&lt;"&amp;S$2,Table2[Calculated Location],"*"&amp;$D5&amp;"*")</f>
        <v>#DIV/0!</v>
      </c>
      <c r="S5" s="164" t="e">
        <f ca="1">COUNTIFS(Table2[Level of Review Required],"*"&amp;$AC$2&amp;"*",Table2[Date Notified (Adjusted)],"&gt;="&amp;S$2,Table2[Date Notified (Adjusted)],"&lt;"&amp;T$2,Table2[DRABC on or before DNAdj],"DRABC before or on DNAdj",Table2[Calculated Location],"*"&amp;$D5&amp;"*")/COUNTIFS(Table2[Level of Review Required],"*"&amp;$AC$2&amp;"*",Table2[Date Notified (Adjusted)],"&gt;="&amp;S$2,Table2[Date Notified (Adjusted)],"&lt;"&amp;T$2,Table2[Calculated Location],"*"&amp;$D5&amp;"*")</f>
        <v>#DIV/0!</v>
      </c>
      <c r="T5" s="164" t="e">
        <f ca="1">COUNTIFS(Table2[Level of Review Required],"*"&amp;$AC$2&amp;"*",Table2[Date Notified (Adjusted)],"&gt;="&amp;T$2,Table2[Date Notified (Adjusted)],"&lt;"&amp;U$2,Table2[DRABC on or before DNAdj],"DRABC before or on DNAdj",Table2[Calculated Location],"*"&amp;$D5&amp;"*")/COUNTIFS(Table2[Level of Review Required],"*"&amp;$AC$2&amp;"*",Table2[Date Notified (Adjusted)],"&gt;="&amp;T$2,Table2[Date Notified (Adjusted)],"&lt;"&amp;U$2,Table2[Calculated Location],"*"&amp;$D5&amp;"*")</f>
        <v>#DIV/0!</v>
      </c>
      <c r="U5" s="161"/>
      <c r="V5" s="161"/>
      <c r="W5" s="228">
        <f ca="1">COUNTIFS(Table2[Level of Review Required],"*"&amp;$AC$2&amp;"*",Table2[Date Notified (Adjusted)],"&gt;="&amp;E$2,Table2[Date Notified (Adjusted)],"&lt;"&amp;U$2,Table2[Calculated Location],"*"&amp;$D5&amp;"*",Table2[DRABC on or before DNAdj],"DRABC before or on DNAdj")</f>
        <v>0</v>
      </c>
      <c r="X5" s="229" t="e">
        <f t="shared" ref="X5" ca="1" si="2">W5/Y5</f>
        <v>#DIV/0!</v>
      </c>
      <c r="Y5" s="237">
        <f ca="1">COUNTIFS(Table2[Level of Review Required],"*"&amp;$AC$2&amp;"*",Table2[Date Notified (Adjusted)],"&gt;="&amp;E$2,Table2[Date Notified (Adjusted)],"&lt;"&amp;U$2,Table2[Calculated Location],"*"&amp;$D5&amp;"*")</f>
        <v>0</v>
      </c>
    </row>
    <row r="6" spans="2:29" x14ac:dyDescent="0.25">
      <c r="B6" s="222" t="s">
        <v>258</v>
      </c>
      <c r="C6" s="161"/>
      <c r="D6" s="162" t="s">
        <v>120</v>
      </c>
      <c r="E6" s="163" t="e">
        <f ca="1">COUNTIFS(Table2[Level of Review Required],"*"&amp;$AC$2&amp;"*",Table2[Date Notified (Adjusted)],"&gt;="&amp;E$2,Table2[Date Notified (Adjusted)],"&lt;"&amp;F$2,Table2[DRABC on or before DNAdj],"DRABC before or on DNAdj",Table2[Calculated Location],"*"&amp;$D6&amp;"*")/COUNTIFS(Table2[Level of Review Required],"*"&amp;$AC$2&amp;"*",Table2[Date Notified (Adjusted)],"&gt;="&amp;E$2,Table2[Date Notified (Adjusted)],"&lt;"&amp;F$2,Table2[Calculated Location],"*"&amp;$D6&amp;"*")</f>
        <v>#DIV/0!</v>
      </c>
      <c r="F6" s="164" t="e">
        <f ca="1">COUNTIFS(Table2[Level of Review Required],"*"&amp;$AC$2&amp;"*",Table2[Date Notified (Adjusted)],"&gt;="&amp;F$2,Table2[Date Notified (Adjusted)],"&lt;"&amp;G$2,Table2[DRABC on or before DNAdj],"DRABC before or on DNAdj",Table2[Calculated Location],"*"&amp;$D6&amp;"*")/COUNTIFS(Table2[Level of Review Required],"*"&amp;$AC$2&amp;"*",Table2[Date Notified (Adjusted)],"&gt;="&amp;F$2,Table2[Date Notified (Adjusted)],"&lt;"&amp;G$2,Table2[Calculated Location],"*"&amp;$D6&amp;"*")</f>
        <v>#DIV/0!</v>
      </c>
      <c r="G6" s="164" t="e">
        <f ca="1">COUNTIFS(Table2[Level of Review Required],"*"&amp;$AC$2&amp;"*",Table2[Date Notified (Adjusted)],"&gt;="&amp;G$2,Table2[Date Notified (Adjusted)],"&lt;"&amp;H$2,Table2[DRABC on or before DNAdj],"DRABC before or on DNAdj",Table2[Calculated Location],"*"&amp;$D6&amp;"*")/COUNTIFS(Table2[Level of Review Required],"*"&amp;$AC$2&amp;"*",Table2[Date Notified (Adjusted)],"&gt;="&amp;G$2,Table2[Date Notified (Adjusted)],"&lt;"&amp;H$2,Table2[Calculated Location],"*"&amp;$D6&amp;"*")</f>
        <v>#DIV/0!</v>
      </c>
      <c r="H6" s="164" t="e">
        <f ca="1">COUNTIFS(Table2[Level of Review Required],"*"&amp;$AC$2&amp;"*",Table2[Date Notified (Adjusted)],"&gt;="&amp;H$2,Table2[Date Notified (Adjusted)],"&lt;"&amp;I$2,Table2[DRABC on or before DNAdj],"DRABC before or on DNAdj",Table2[Calculated Location],"*"&amp;$D6&amp;"*")/COUNTIFS(Table2[Level of Review Required],"*"&amp;$AC$2&amp;"*",Table2[Date Notified (Adjusted)],"&gt;="&amp;H$2,Table2[Date Notified (Adjusted)],"&lt;"&amp;I$2,Table2[Calculated Location],"*"&amp;$D6&amp;"*")</f>
        <v>#DIV/0!</v>
      </c>
      <c r="I6" s="164" t="e">
        <f ca="1">COUNTIFS(Table2[Level of Review Required],"*"&amp;$AC$2&amp;"*",Table2[Date Notified (Adjusted)],"&gt;="&amp;I$2,Table2[Date Notified (Adjusted)],"&lt;"&amp;J$2,Table2[DRABC on or before DNAdj],"DRABC before or on DNAdj",Table2[Calculated Location],"*"&amp;$D6&amp;"*")/COUNTIFS(Table2[Level of Review Required],"*"&amp;$AC$2&amp;"*",Table2[Date Notified (Adjusted)],"&gt;="&amp;I$2,Table2[Date Notified (Adjusted)],"&lt;"&amp;J$2,Table2[Calculated Location],"*"&amp;$D6&amp;"*")</f>
        <v>#DIV/0!</v>
      </c>
      <c r="J6" s="164" t="e">
        <f ca="1">COUNTIFS(Table2[Level of Review Required],"*"&amp;$AC$2&amp;"*",Table2[Date Notified (Adjusted)],"&gt;="&amp;J$2,Table2[Date Notified (Adjusted)],"&lt;"&amp;K$2,Table2[DRABC on or before DNAdj],"DRABC before or on DNAdj",Table2[Calculated Location],"*"&amp;$D6&amp;"*")/COUNTIFS(Table2[Level of Review Required],"*"&amp;$AC$2&amp;"*",Table2[Date Notified (Adjusted)],"&gt;="&amp;J$2,Table2[Date Notified (Adjusted)],"&lt;"&amp;K$2,Table2[Calculated Location],"*"&amp;$D6&amp;"*")</f>
        <v>#DIV/0!</v>
      </c>
      <c r="K6" s="164" t="e">
        <f ca="1">COUNTIFS(Table2[Level of Review Required],"*"&amp;$AC$2&amp;"*",Table2[Date Notified (Adjusted)],"&gt;="&amp;K$2,Table2[Date Notified (Adjusted)],"&lt;"&amp;L$2,Table2[DRABC on or before DNAdj],"DRABC before or on DNAdj",Table2[Calculated Location],"*"&amp;$D6&amp;"*")/COUNTIFS(Table2[Level of Review Required],"*"&amp;$AC$2&amp;"*",Table2[Date Notified (Adjusted)],"&gt;="&amp;K$2,Table2[Date Notified (Adjusted)],"&lt;"&amp;L$2,Table2[Calculated Location],"*"&amp;$D6&amp;"*")</f>
        <v>#DIV/0!</v>
      </c>
      <c r="L6" s="164" t="e">
        <f ca="1">COUNTIFS(Table2[Level of Review Required],"*"&amp;$AC$2&amp;"*",Table2[Date Notified (Adjusted)],"&gt;="&amp;L$2,Table2[Date Notified (Adjusted)],"&lt;"&amp;M$2,Table2[DRABC on or before DNAdj],"DRABC before or on DNAdj",Table2[Calculated Location],"*"&amp;$D6&amp;"*")/COUNTIFS(Table2[Level of Review Required],"*"&amp;$AC$2&amp;"*",Table2[Date Notified (Adjusted)],"&gt;="&amp;L$2,Table2[Date Notified (Adjusted)],"&lt;"&amp;M$2,Table2[Calculated Location],"*"&amp;$D6&amp;"*")</f>
        <v>#DIV/0!</v>
      </c>
      <c r="M6" s="164" t="e">
        <f ca="1">COUNTIFS(Table2[Level of Review Required],"*"&amp;$AC$2&amp;"*",Table2[Date Notified (Adjusted)],"&gt;="&amp;M$2,Table2[Date Notified (Adjusted)],"&lt;"&amp;N$2,Table2[DRABC on or before DNAdj],"DRABC before or on DNAdj",Table2[Calculated Location],"*"&amp;$D6&amp;"*")/COUNTIFS(Table2[Level of Review Required],"*"&amp;$AC$2&amp;"*",Table2[Date Notified (Adjusted)],"&gt;="&amp;M$2,Table2[Date Notified (Adjusted)],"&lt;"&amp;N$2,Table2[Calculated Location],"*"&amp;$D6&amp;"*")</f>
        <v>#DIV/0!</v>
      </c>
      <c r="N6" s="164" t="e">
        <f ca="1">COUNTIFS(Table2[Level of Review Required],"*"&amp;$AC$2&amp;"*",Table2[Date Notified (Adjusted)],"&gt;="&amp;N$2,Table2[Date Notified (Adjusted)],"&lt;"&amp;O$2,Table2[DRABC on or before DNAdj],"DRABC before or on DNAdj",Table2[Calculated Location],"*"&amp;$D6&amp;"*")/COUNTIFS(Table2[Level of Review Required],"*"&amp;$AC$2&amp;"*",Table2[Date Notified (Adjusted)],"&gt;="&amp;N$2,Table2[Date Notified (Adjusted)],"&lt;"&amp;O$2,Table2[Calculated Location],"*"&amp;$D6&amp;"*")</f>
        <v>#DIV/0!</v>
      </c>
      <c r="O6" s="164" t="e">
        <f ca="1">COUNTIFS(Table2[Level of Review Required],"*"&amp;$AC$2&amp;"*",Table2[Date Notified (Adjusted)],"&gt;="&amp;O$2,Table2[Date Notified (Adjusted)],"&lt;"&amp;P$2,Table2[DRABC on or before DNAdj],"DRABC before or on DNAdj",Table2[Calculated Location],"*"&amp;$D6&amp;"*")/COUNTIFS(Table2[Level of Review Required],"*"&amp;$AC$2&amp;"*",Table2[Date Notified (Adjusted)],"&gt;="&amp;O$2,Table2[Date Notified (Adjusted)],"&lt;"&amp;P$2,Table2[Calculated Location],"*"&amp;$D6&amp;"*")</f>
        <v>#DIV/0!</v>
      </c>
      <c r="P6" s="164" t="e">
        <f ca="1">COUNTIFS(Table2[Level of Review Required],"*"&amp;$AC$2&amp;"*",Table2[Date Notified (Adjusted)],"&gt;="&amp;P$2,Table2[Date Notified (Adjusted)],"&lt;"&amp;Q$2,Table2[DRABC on or before DNAdj],"DRABC before or on DNAdj",Table2[Calculated Location],"*"&amp;$D6&amp;"*")/COUNTIFS(Table2[Level of Review Required],"*"&amp;$AC$2&amp;"*",Table2[Date Notified (Adjusted)],"&gt;="&amp;P$2,Table2[Date Notified (Adjusted)],"&lt;"&amp;Q$2,Table2[Calculated Location],"*"&amp;$D6&amp;"*")</f>
        <v>#DIV/0!</v>
      </c>
      <c r="Q6" s="164" t="e">
        <f ca="1">COUNTIFS(Table2[Level of Review Required],"*"&amp;$AC$2&amp;"*",Table2[Date Notified (Adjusted)],"&gt;="&amp;Q$2,Table2[Date Notified (Adjusted)],"&lt;"&amp;R$2,Table2[DRABC on or before DNAdj],"DRABC before or on DNAdj",Table2[Calculated Location],"*"&amp;$D6&amp;"*")/COUNTIFS(Table2[Level of Review Required],"*"&amp;$AC$2&amp;"*",Table2[Date Notified (Adjusted)],"&gt;="&amp;Q$2,Table2[Date Notified (Adjusted)],"&lt;"&amp;R$2,Table2[Calculated Location],"*"&amp;$D6&amp;"*")</f>
        <v>#DIV/0!</v>
      </c>
      <c r="R6" s="164" t="e">
        <f ca="1">COUNTIFS(Table2[Level of Review Required],"*"&amp;$AC$2&amp;"*",Table2[Date Notified (Adjusted)],"&gt;="&amp;R$2,Table2[Date Notified (Adjusted)],"&lt;"&amp;S$2,Table2[DRABC on or before DNAdj],"DRABC before or on DNAdj",Table2[Calculated Location],"*"&amp;$D6&amp;"*")/COUNTIFS(Table2[Level of Review Required],"*"&amp;$AC$2&amp;"*",Table2[Date Notified (Adjusted)],"&gt;="&amp;R$2,Table2[Date Notified (Adjusted)],"&lt;"&amp;S$2,Table2[Calculated Location],"*"&amp;$D6&amp;"*")</f>
        <v>#DIV/0!</v>
      </c>
      <c r="S6" s="164" t="e">
        <f ca="1">COUNTIFS(Table2[Level of Review Required],"*"&amp;$AC$2&amp;"*",Table2[Date Notified (Adjusted)],"&gt;="&amp;S$2,Table2[Date Notified (Adjusted)],"&lt;"&amp;T$2,Table2[DRABC on or before DNAdj],"DRABC before or on DNAdj",Table2[Calculated Location],"*"&amp;$D6&amp;"*")/COUNTIFS(Table2[Level of Review Required],"*"&amp;$AC$2&amp;"*",Table2[Date Notified (Adjusted)],"&gt;="&amp;S$2,Table2[Date Notified (Adjusted)],"&lt;"&amp;T$2,Table2[Calculated Location],"*"&amp;$D6&amp;"*")</f>
        <v>#DIV/0!</v>
      </c>
      <c r="T6" s="164" t="e">
        <f ca="1">COUNTIFS(Table2[Level of Review Required],"*"&amp;$AC$2&amp;"*",Table2[Date Notified (Adjusted)],"&gt;="&amp;T$2,Table2[Date Notified (Adjusted)],"&lt;"&amp;U$2,Table2[DRABC on or before DNAdj],"DRABC before or on DNAdj",Table2[Calculated Location],"*"&amp;$D6&amp;"*")/COUNTIFS(Table2[Level of Review Required],"*"&amp;$AC$2&amp;"*",Table2[Date Notified (Adjusted)],"&gt;="&amp;T$2,Table2[Date Notified (Adjusted)],"&lt;"&amp;U$2,Table2[Calculated Location],"*"&amp;$D6&amp;"*")</f>
        <v>#DIV/0!</v>
      </c>
      <c r="U6" s="161"/>
      <c r="V6" s="161"/>
      <c r="W6" s="228">
        <f ca="1">COUNTIFS(Table2[Level of Review Required],"*"&amp;$AC$2&amp;"*",Table2[Date Notified (Adjusted)],"&gt;="&amp;E$2,Table2[Date Notified (Adjusted)],"&lt;"&amp;U$2,Table2[Calculated Location],"*"&amp;$D6&amp;"*",Table2[DRABC on or before DNAdj],"DRABC before or on DNAdj")</f>
        <v>0</v>
      </c>
      <c r="X6" s="229" t="e">
        <f t="shared" ca="1" si="1"/>
        <v>#DIV/0!</v>
      </c>
      <c r="Y6" s="237">
        <f ca="1">COUNTIFS(Table2[Level of Review Required],"*"&amp;$AC$2&amp;"*",Table2[Date Notified (Adjusted)],"&gt;="&amp;E$2,Table2[Date Notified (Adjusted)],"&lt;"&amp;U$2,Table2[Calculated Location],"*"&amp;$D6&amp;"*")</f>
        <v>0</v>
      </c>
    </row>
    <row r="7" spans="2:29" x14ac:dyDescent="0.25">
      <c r="B7" s="222" t="s">
        <v>259</v>
      </c>
      <c r="C7" s="161"/>
      <c r="D7" s="162" t="s">
        <v>122</v>
      </c>
      <c r="E7" s="163" t="e">
        <f ca="1">COUNTIFS(Table2[Level of Review Required],"*"&amp;$AC$2&amp;"*",Table2[Date Notified (Adjusted)],"&gt;="&amp;E$2,Table2[Date Notified (Adjusted)],"&lt;"&amp;F$2,Table2[DRABC on or before DNAdj],"DRABC before or on DNAdj",Table2[Calculated Location],"*"&amp;$D7&amp;"*")/COUNTIFS(Table2[Level of Review Required],"*"&amp;$AC$2&amp;"*",Table2[Date Notified (Adjusted)],"&gt;="&amp;E$2,Table2[Date Notified (Adjusted)],"&lt;"&amp;F$2,Table2[Calculated Location],"*"&amp;$D7&amp;"*")</f>
        <v>#DIV/0!</v>
      </c>
      <c r="F7" s="164" t="e">
        <f ca="1">COUNTIFS(Table2[Level of Review Required],"*"&amp;$AC$2&amp;"*",Table2[Date Notified (Adjusted)],"&gt;="&amp;F$2,Table2[Date Notified (Adjusted)],"&lt;"&amp;G$2,Table2[DRABC on or before DNAdj],"DRABC before or on DNAdj",Table2[Calculated Location],"*"&amp;$D7&amp;"*")/COUNTIFS(Table2[Level of Review Required],"*"&amp;$AC$2&amp;"*",Table2[Date Notified (Adjusted)],"&gt;="&amp;F$2,Table2[Date Notified (Adjusted)],"&lt;"&amp;G$2,Table2[Calculated Location],"*"&amp;$D7&amp;"*")</f>
        <v>#DIV/0!</v>
      </c>
      <c r="G7" s="164" t="e">
        <f ca="1">COUNTIFS(Table2[Level of Review Required],"*"&amp;$AC$2&amp;"*",Table2[Date Notified (Adjusted)],"&gt;="&amp;G$2,Table2[Date Notified (Adjusted)],"&lt;"&amp;H$2,Table2[DRABC on or before DNAdj],"DRABC before or on DNAdj",Table2[Calculated Location],"*"&amp;$D7&amp;"*")/COUNTIFS(Table2[Level of Review Required],"*"&amp;$AC$2&amp;"*",Table2[Date Notified (Adjusted)],"&gt;="&amp;G$2,Table2[Date Notified (Adjusted)],"&lt;"&amp;H$2,Table2[Calculated Location],"*"&amp;$D7&amp;"*")</f>
        <v>#DIV/0!</v>
      </c>
      <c r="H7" s="164" t="e">
        <f ca="1">COUNTIFS(Table2[Level of Review Required],"*"&amp;$AC$2&amp;"*",Table2[Date Notified (Adjusted)],"&gt;="&amp;H$2,Table2[Date Notified (Adjusted)],"&lt;"&amp;I$2,Table2[DRABC on or before DNAdj],"DRABC before or on DNAdj",Table2[Calculated Location],"*"&amp;$D7&amp;"*")/COUNTIFS(Table2[Level of Review Required],"*"&amp;$AC$2&amp;"*",Table2[Date Notified (Adjusted)],"&gt;="&amp;H$2,Table2[Date Notified (Adjusted)],"&lt;"&amp;I$2,Table2[Calculated Location],"*"&amp;$D7&amp;"*")</f>
        <v>#DIV/0!</v>
      </c>
      <c r="I7" s="164" t="e">
        <f ca="1">COUNTIFS(Table2[Level of Review Required],"*"&amp;$AC$2&amp;"*",Table2[Date Notified (Adjusted)],"&gt;="&amp;I$2,Table2[Date Notified (Adjusted)],"&lt;"&amp;J$2,Table2[DRABC on or before DNAdj],"DRABC before or on DNAdj",Table2[Calculated Location],"*"&amp;$D7&amp;"*")/COUNTIFS(Table2[Level of Review Required],"*"&amp;$AC$2&amp;"*",Table2[Date Notified (Adjusted)],"&gt;="&amp;I$2,Table2[Date Notified (Adjusted)],"&lt;"&amp;J$2,Table2[Calculated Location],"*"&amp;$D7&amp;"*")</f>
        <v>#DIV/0!</v>
      </c>
      <c r="J7" s="164" t="e">
        <f ca="1">COUNTIFS(Table2[Level of Review Required],"*"&amp;$AC$2&amp;"*",Table2[Date Notified (Adjusted)],"&gt;="&amp;J$2,Table2[Date Notified (Adjusted)],"&lt;"&amp;K$2,Table2[DRABC on or before DNAdj],"DRABC before or on DNAdj",Table2[Calculated Location],"*"&amp;$D7&amp;"*")/COUNTIFS(Table2[Level of Review Required],"*"&amp;$AC$2&amp;"*",Table2[Date Notified (Adjusted)],"&gt;="&amp;J$2,Table2[Date Notified (Adjusted)],"&lt;"&amp;K$2,Table2[Calculated Location],"*"&amp;$D7&amp;"*")</f>
        <v>#DIV/0!</v>
      </c>
      <c r="K7" s="164" t="e">
        <f ca="1">COUNTIFS(Table2[Level of Review Required],"*"&amp;$AC$2&amp;"*",Table2[Date Notified (Adjusted)],"&gt;="&amp;K$2,Table2[Date Notified (Adjusted)],"&lt;"&amp;L$2,Table2[DRABC on or before DNAdj],"DRABC before or on DNAdj",Table2[Calculated Location],"*"&amp;$D7&amp;"*")/COUNTIFS(Table2[Level of Review Required],"*"&amp;$AC$2&amp;"*",Table2[Date Notified (Adjusted)],"&gt;="&amp;K$2,Table2[Date Notified (Adjusted)],"&lt;"&amp;L$2,Table2[Calculated Location],"*"&amp;$D7&amp;"*")</f>
        <v>#DIV/0!</v>
      </c>
      <c r="L7" s="164" t="e">
        <f ca="1">COUNTIFS(Table2[Level of Review Required],"*"&amp;$AC$2&amp;"*",Table2[Date Notified (Adjusted)],"&gt;="&amp;L$2,Table2[Date Notified (Adjusted)],"&lt;"&amp;M$2,Table2[DRABC on or before DNAdj],"DRABC before or on DNAdj",Table2[Calculated Location],"*"&amp;$D7&amp;"*")/COUNTIFS(Table2[Level of Review Required],"*"&amp;$AC$2&amp;"*",Table2[Date Notified (Adjusted)],"&gt;="&amp;L$2,Table2[Date Notified (Adjusted)],"&lt;"&amp;M$2,Table2[Calculated Location],"*"&amp;$D7&amp;"*")</f>
        <v>#DIV/0!</v>
      </c>
      <c r="M7" s="164" t="e">
        <f ca="1">COUNTIFS(Table2[Level of Review Required],"*"&amp;$AC$2&amp;"*",Table2[Date Notified (Adjusted)],"&gt;="&amp;M$2,Table2[Date Notified (Adjusted)],"&lt;"&amp;N$2,Table2[DRABC on or before DNAdj],"DRABC before or on DNAdj",Table2[Calculated Location],"*"&amp;$D7&amp;"*")/COUNTIFS(Table2[Level of Review Required],"*"&amp;$AC$2&amp;"*",Table2[Date Notified (Adjusted)],"&gt;="&amp;M$2,Table2[Date Notified (Adjusted)],"&lt;"&amp;N$2,Table2[Calculated Location],"*"&amp;$D7&amp;"*")</f>
        <v>#DIV/0!</v>
      </c>
      <c r="N7" s="164" t="e">
        <f ca="1">COUNTIFS(Table2[Level of Review Required],"*"&amp;$AC$2&amp;"*",Table2[Date Notified (Adjusted)],"&gt;="&amp;N$2,Table2[Date Notified (Adjusted)],"&lt;"&amp;O$2,Table2[DRABC on or before DNAdj],"DRABC before or on DNAdj",Table2[Calculated Location],"*"&amp;$D7&amp;"*")/COUNTIFS(Table2[Level of Review Required],"*"&amp;$AC$2&amp;"*",Table2[Date Notified (Adjusted)],"&gt;="&amp;N$2,Table2[Date Notified (Adjusted)],"&lt;"&amp;O$2,Table2[Calculated Location],"*"&amp;$D7&amp;"*")</f>
        <v>#DIV/0!</v>
      </c>
      <c r="O7" s="164" t="e">
        <f ca="1">COUNTIFS(Table2[Level of Review Required],"*"&amp;$AC$2&amp;"*",Table2[Date Notified (Adjusted)],"&gt;="&amp;O$2,Table2[Date Notified (Adjusted)],"&lt;"&amp;P$2,Table2[DRABC on or before DNAdj],"DRABC before or on DNAdj",Table2[Calculated Location],"*"&amp;$D7&amp;"*")/COUNTIFS(Table2[Level of Review Required],"*"&amp;$AC$2&amp;"*",Table2[Date Notified (Adjusted)],"&gt;="&amp;O$2,Table2[Date Notified (Adjusted)],"&lt;"&amp;P$2,Table2[Calculated Location],"*"&amp;$D7&amp;"*")</f>
        <v>#DIV/0!</v>
      </c>
      <c r="P7" s="164" t="e">
        <f ca="1">COUNTIFS(Table2[Level of Review Required],"*"&amp;$AC$2&amp;"*",Table2[Date Notified (Adjusted)],"&gt;="&amp;P$2,Table2[Date Notified (Adjusted)],"&lt;"&amp;Q$2,Table2[DRABC on or before DNAdj],"DRABC before or on DNAdj",Table2[Calculated Location],"*"&amp;$D7&amp;"*")/COUNTIFS(Table2[Level of Review Required],"*"&amp;$AC$2&amp;"*",Table2[Date Notified (Adjusted)],"&gt;="&amp;P$2,Table2[Date Notified (Adjusted)],"&lt;"&amp;Q$2,Table2[Calculated Location],"*"&amp;$D7&amp;"*")</f>
        <v>#DIV/0!</v>
      </c>
      <c r="Q7" s="164" t="e">
        <f ca="1">COUNTIFS(Table2[Level of Review Required],"*"&amp;$AC$2&amp;"*",Table2[Date Notified (Adjusted)],"&gt;="&amp;Q$2,Table2[Date Notified (Adjusted)],"&lt;"&amp;R$2,Table2[DRABC on or before DNAdj],"DRABC before or on DNAdj",Table2[Calculated Location],"*"&amp;$D7&amp;"*")/COUNTIFS(Table2[Level of Review Required],"*"&amp;$AC$2&amp;"*",Table2[Date Notified (Adjusted)],"&gt;="&amp;Q$2,Table2[Date Notified (Adjusted)],"&lt;"&amp;R$2,Table2[Calculated Location],"*"&amp;$D7&amp;"*")</f>
        <v>#DIV/0!</v>
      </c>
      <c r="R7" s="164" t="e">
        <f ca="1">COUNTIFS(Table2[Level of Review Required],"*"&amp;$AC$2&amp;"*",Table2[Date Notified (Adjusted)],"&gt;="&amp;R$2,Table2[Date Notified (Adjusted)],"&lt;"&amp;S$2,Table2[DRABC on or before DNAdj],"DRABC before or on DNAdj",Table2[Calculated Location],"*"&amp;$D7&amp;"*")/COUNTIFS(Table2[Level of Review Required],"*"&amp;$AC$2&amp;"*",Table2[Date Notified (Adjusted)],"&gt;="&amp;R$2,Table2[Date Notified (Adjusted)],"&lt;"&amp;S$2,Table2[Calculated Location],"*"&amp;$D7&amp;"*")</f>
        <v>#DIV/0!</v>
      </c>
      <c r="S7" s="164" t="e">
        <f ca="1">COUNTIFS(Table2[Level of Review Required],"*"&amp;$AC$2&amp;"*",Table2[Date Notified (Adjusted)],"&gt;="&amp;S$2,Table2[Date Notified (Adjusted)],"&lt;"&amp;T$2,Table2[DRABC on or before DNAdj],"DRABC before or on DNAdj",Table2[Calculated Location],"*"&amp;$D7&amp;"*")/COUNTIFS(Table2[Level of Review Required],"*"&amp;$AC$2&amp;"*",Table2[Date Notified (Adjusted)],"&gt;="&amp;S$2,Table2[Date Notified (Adjusted)],"&lt;"&amp;T$2,Table2[Calculated Location],"*"&amp;$D7&amp;"*")</f>
        <v>#DIV/0!</v>
      </c>
      <c r="T7" s="164" t="e">
        <f ca="1">COUNTIFS(Table2[Level of Review Required],"*"&amp;$AC$2&amp;"*",Table2[Date Notified (Adjusted)],"&gt;="&amp;T$2,Table2[Date Notified (Adjusted)],"&lt;"&amp;U$2,Table2[DRABC on or before DNAdj],"DRABC before or on DNAdj",Table2[Calculated Location],"*"&amp;$D7&amp;"*")/COUNTIFS(Table2[Level of Review Required],"*"&amp;$AC$2&amp;"*",Table2[Date Notified (Adjusted)],"&gt;="&amp;T$2,Table2[Date Notified (Adjusted)],"&lt;"&amp;U$2,Table2[Calculated Location],"*"&amp;$D7&amp;"*")</f>
        <v>#DIV/0!</v>
      </c>
      <c r="U7" s="165"/>
      <c r="V7" s="161"/>
      <c r="W7" s="228">
        <f ca="1">COUNTIFS(Table2[Level of Review Required],"*"&amp;$AC$2&amp;"*",Table2[Date Notified (Adjusted)],"&gt;="&amp;E$2,Table2[Date Notified (Adjusted)],"&lt;"&amp;U$2,Table2[Calculated Location],"*"&amp;$D7&amp;"*",Table2[DRABC on or before DNAdj],"DRABC before or on DNAdj")</f>
        <v>0</v>
      </c>
      <c r="X7" s="229" t="e">
        <f t="shared" ca="1" si="1"/>
        <v>#DIV/0!</v>
      </c>
      <c r="Y7" s="237">
        <f ca="1">COUNTIFS(Table2[Level of Review Required],"*"&amp;$AC$2&amp;"*",Table2[Date Notified (Adjusted)],"&gt;="&amp;E$2,Table2[Date Notified (Adjusted)],"&lt;"&amp;U$2,Table2[Calculated Location],"*"&amp;$D7&amp;"*")</f>
        <v>0</v>
      </c>
    </row>
    <row r="8" spans="2:29" x14ac:dyDescent="0.25">
      <c r="B8" s="222" t="s">
        <v>260</v>
      </c>
      <c r="C8" s="161"/>
      <c r="D8" s="162" t="s">
        <v>123</v>
      </c>
      <c r="E8" s="163" t="e">
        <f ca="1">COUNTIFS(Table2[Level of Review Required],"*"&amp;$AC$2&amp;"*",Table2[Date Notified (Adjusted)],"&gt;="&amp;E$2,Table2[Date Notified (Adjusted)],"&lt;"&amp;F$2,Table2[DRABC on or before DNAdj],"DRABC before or on DNAdj",Table2[Calculated Location],"*"&amp;$D8&amp;"*")/COUNTIFS(Table2[Level of Review Required],"*"&amp;$AC$2&amp;"*",Table2[Date Notified (Adjusted)],"&gt;="&amp;E$2,Table2[Date Notified (Adjusted)],"&lt;"&amp;F$2,Table2[Calculated Location],"*"&amp;$D8&amp;"*")</f>
        <v>#DIV/0!</v>
      </c>
      <c r="F8" s="164" t="e">
        <f ca="1">COUNTIFS(Table2[Level of Review Required],"*"&amp;$AC$2&amp;"*",Table2[Date Notified (Adjusted)],"&gt;="&amp;F$2,Table2[Date Notified (Adjusted)],"&lt;"&amp;G$2,Table2[DRABC on or before DNAdj],"DRABC before or on DNAdj",Table2[Calculated Location],"*"&amp;$D8&amp;"*")/COUNTIFS(Table2[Level of Review Required],"*"&amp;$AC$2&amp;"*",Table2[Date Notified (Adjusted)],"&gt;="&amp;F$2,Table2[Date Notified (Adjusted)],"&lt;"&amp;G$2,Table2[Calculated Location],"*"&amp;$D8&amp;"*")</f>
        <v>#DIV/0!</v>
      </c>
      <c r="G8" s="164" t="e">
        <f ca="1">COUNTIFS(Table2[Level of Review Required],"*"&amp;$AC$2&amp;"*",Table2[Date Notified (Adjusted)],"&gt;="&amp;G$2,Table2[Date Notified (Adjusted)],"&lt;"&amp;H$2,Table2[DRABC on or before DNAdj],"DRABC before or on DNAdj",Table2[Calculated Location],"*"&amp;$D8&amp;"*")/COUNTIFS(Table2[Level of Review Required],"*"&amp;$AC$2&amp;"*",Table2[Date Notified (Adjusted)],"&gt;="&amp;G$2,Table2[Date Notified (Adjusted)],"&lt;"&amp;H$2,Table2[Calculated Location],"*"&amp;$D8&amp;"*")</f>
        <v>#DIV/0!</v>
      </c>
      <c r="H8" s="164" t="e">
        <f ca="1">COUNTIFS(Table2[Level of Review Required],"*"&amp;$AC$2&amp;"*",Table2[Date Notified (Adjusted)],"&gt;="&amp;H$2,Table2[Date Notified (Adjusted)],"&lt;"&amp;I$2,Table2[DRABC on or before DNAdj],"DRABC before or on DNAdj",Table2[Calculated Location],"*"&amp;$D8&amp;"*")/COUNTIFS(Table2[Level of Review Required],"*"&amp;$AC$2&amp;"*",Table2[Date Notified (Adjusted)],"&gt;="&amp;H$2,Table2[Date Notified (Adjusted)],"&lt;"&amp;I$2,Table2[Calculated Location],"*"&amp;$D8&amp;"*")</f>
        <v>#DIV/0!</v>
      </c>
      <c r="I8" s="164" t="e">
        <f ca="1">COUNTIFS(Table2[Level of Review Required],"*"&amp;$AC$2&amp;"*",Table2[Date Notified (Adjusted)],"&gt;="&amp;I$2,Table2[Date Notified (Adjusted)],"&lt;"&amp;J$2,Table2[DRABC on or before DNAdj],"DRABC before or on DNAdj",Table2[Calculated Location],"*"&amp;$D8&amp;"*")/COUNTIFS(Table2[Level of Review Required],"*"&amp;$AC$2&amp;"*",Table2[Date Notified (Adjusted)],"&gt;="&amp;I$2,Table2[Date Notified (Adjusted)],"&lt;"&amp;J$2,Table2[Calculated Location],"*"&amp;$D8&amp;"*")</f>
        <v>#DIV/0!</v>
      </c>
      <c r="J8" s="164" t="e">
        <f ca="1">COUNTIFS(Table2[Level of Review Required],"*"&amp;$AC$2&amp;"*",Table2[Date Notified (Adjusted)],"&gt;="&amp;J$2,Table2[Date Notified (Adjusted)],"&lt;"&amp;K$2,Table2[DRABC on or before DNAdj],"DRABC before or on DNAdj",Table2[Calculated Location],"*"&amp;$D8&amp;"*")/COUNTIFS(Table2[Level of Review Required],"*"&amp;$AC$2&amp;"*",Table2[Date Notified (Adjusted)],"&gt;="&amp;J$2,Table2[Date Notified (Adjusted)],"&lt;"&amp;K$2,Table2[Calculated Location],"*"&amp;$D8&amp;"*")</f>
        <v>#DIV/0!</v>
      </c>
      <c r="K8" s="164" t="e">
        <f ca="1">COUNTIFS(Table2[Level of Review Required],"*"&amp;$AC$2&amp;"*",Table2[Date Notified (Adjusted)],"&gt;="&amp;K$2,Table2[Date Notified (Adjusted)],"&lt;"&amp;L$2,Table2[DRABC on or before DNAdj],"DRABC before or on DNAdj",Table2[Calculated Location],"*"&amp;$D8&amp;"*")/COUNTIFS(Table2[Level of Review Required],"*"&amp;$AC$2&amp;"*",Table2[Date Notified (Adjusted)],"&gt;="&amp;K$2,Table2[Date Notified (Adjusted)],"&lt;"&amp;L$2,Table2[Calculated Location],"*"&amp;$D8&amp;"*")</f>
        <v>#DIV/0!</v>
      </c>
      <c r="L8" s="164" t="e">
        <f ca="1">COUNTIFS(Table2[Level of Review Required],"*"&amp;$AC$2&amp;"*",Table2[Date Notified (Adjusted)],"&gt;="&amp;L$2,Table2[Date Notified (Adjusted)],"&lt;"&amp;M$2,Table2[DRABC on or before DNAdj],"DRABC before or on DNAdj",Table2[Calculated Location],"*"&amp;$D8&amp;"*")/COUNTIFS(Table2[Level of Review Required],"*"&amp;$AC$2&amp;"*",Table2[Date Notified (Adjusted)],"&gt;="&amp;L$2,Table2[Date Notified (Adjusted)],"&lt;"&amp;M$2,Table2[Calculated Location],"*"&amp;$D8&amp;"*")</f>
        <v>#DIV/0!</v>
      </c>
      <c r="M8" s="164" t="e">
        <f ca="1">COUNTIFS(Table2[Level of Review Required],"*"&amp;$AC$2&amp;"*",Table2[Date Notified (Adjusted)],"&gt;="&amp;M$2,Table2[Date Notified (Adjusted)],"&lt;"&amp;N$2,Table2[DRABC on or before DNAdj],"DRABC before or on DNAdj",Table2[Calculated Location],"*"&amp;$D8&amp;"*")/COUNTIFS(Table2[Level of Review Required],"*"&amp;$AC$2&amp;"*",Table2[Date Notified (Adjusted)],"&gt;="&amp;M$2,Table2[Date Notified (Adjusted)],"&lt;"&amp;N$2,Table2[Calculated Location],"*"&amp;$D8&amp;"*")</f>
        <v>#DIV/0!</v>
      </c>
      <c r="N8" s="164" t="e">
        <f ca="1">COUNTIFS(Table2[Level of Review Required],"*"&amp;$AC$2&amp;"*",Table2[Date Notified (Adjusted)],"&gt;="&amp;N$2,Table2[Date Notified (Adjusted)],"&lt;"&amp;O$2,Table2[DRABC on or before DNAdj],"DRABC before or on DNAdj",Table2[Calculated Location],"*"&amp;$D8&amp;"*")/COUNTIFS(Table2[Level of Review Required],"*"&amp;$AC$2&amp;"*",Table2[Date Notified (Adjusted)],"&gt;="&amp;N$2,Table2[Date Notified (Adjusted)],"&lt;"&amp;O$2,Table2[Calculated Location],"*"&amp;$D8&amp;"*")</f>
        <v>#DIV/0!</v>
      </c>
      <c r="O8" s="164" t="e">
        <f ca="1">COUNTIFS(Table2[Level of Review Required],"*"&amp;$AC$2&amp;"*",Table2[Date Notified (Adjusted)],"&gt;="&amp;O$2,Table2[Date Notified (Adjusted)],"&lt;"&amp;P$2,Table2[DRABC on or before DNAdj],"DRABC before or on DNAdj",Table2[Calculated Location],"*"&amp;$D8&amp;"*")/COUNTIFS(Table2[Level of Review Required],"*"&amp;$AC$2&amp;"*",Table2[Date Notified (Adjusted)],"&gt;="&amp;O$2,Table2[Date Notified (Adjusted)],"&lt;"&amp;P$2,Table2[Calculated Location],"*"&amp;$D8&amp;"*")</f>
        <v>#DIV/0!</v>
      </c>
      <c r="P8" s="164" t="e">
        <f ca="1">COUNTIFS(Table2[Level of Review Required],"*"&amp;$AC$2&amp;"*",Table2[Date Notified (Adjusted)],"&gt;="&amp;P$2,Table2[Date Notified (Adjusted)],"&lt;"&amp;Q$2,Table2[DRABC on or before DNAdj],"DRABC before or on DNAdj",Table2[Calculated Location],"*"&amp;$D8&amp;"*")/COUNTIFS(Table2[Level of Review Required],"*"&amp;$AC$2&amp;"*",Table2[Date Notified (Adjusted)],"&gt;="&amp;P$2,Table2[Date Notified (Adjusted)],"&lt;"&amp;Q$2,Table2[Calculated Location],"*"&amp;$D8&amp;"*")</f>
        <v>#DIV/0!</v>
      </c>
      <c r="Q8" s="164" t="e">
        <f ca="1">COUNTIFS(Table2[Level of Review Required],"*"&amp;$AC$2&amp;"*",Table2[Date Notified (Adjusted)],"&gt;="&amp;Q$2,Table2[Date Notified (Adjusted)],"&lt;"&amp;R$2,Table2[DRABC on or before DNAdj],"DRABC before or on DNAdj",Table2[Calculated Location],"*"&amp;$D8&amp;"*")/COUNTIFS(Table2[Level of Review Required],"*"&amp;$AC$2&amp;"*",Table2[Date Notified (Adjusted)],"&gt;="&amp;Q$2,Table2[Date Notified (Adjusted)],"&lt;"&amp;R$2,Table2[Calculated Location],"*"&amp;$D8&amp;"*")</f>
        <v>#DIV/0!</v>
      </c>
      <c r="R8" s="164" t="e">
        <f ca="1">COUNTIFS(Table2[Level of Review Required],"*"&amp;$AC$2&amp;"*",Table2[Date Notified (Adjusted)],"&gt;="&amp;R$2,Table2[Date Notified (Adjusted)],"&lt;"&amp;S$2,Table2[DRABC on or before DNAdj],"DRABC before or on DNAdj",Table2[Calculated Location],"*"&amp;$D8&amp;"*")/COUNTIFS(Table2[Level of Review Required],"*"&amp;$AC$2&amp;"*",Table2[Date Notified (Adjusted)],"&gt;="&amp;R$2,Table2[Date Notified (Adjusted)],"&lt;"&amp;S$2,Table2[Calculated Location],"*"&amp;$D8&amp;"*")</f>
        <v>#DIV/0!</v>
      </c>
      <c r="S8" s="164" t="e">
        <f ca="1">COUNTIFS(Table2[Level of Review Required],"*"&amp;$AC$2&amp;"*",Table2[Date Notified (Adjusted)],"&gt;="&amp;S$2,Table2[Date Notified (Adjusted)],"&lt;"&amp;T$2,Table2[DRABC on or before DNAdj],"DRABC before or on DNAdj",Table2[Calculated Location],"*"&amp;$D8&amp;"*")/COUNTIFS(Table2[Level of Review Required],"*"&amp;$AC$2&amp;"*",Table2[Date Notified (Adjusted)],"&gt;="&amp;S$2,Table2[Date Notified (Adjusted)],"&lt;"&amp;T$2,Table2[Calculated Location],"*"&amp;$D8&amp;"*")</f>
        <v>#DIV/0!</v>
      </c>
      <c r="T8" s="164" t="e">
        <f ca="1">COUNTIFS(Table2[Level of Review Required],"*"&amp;$AC$2&amp;"*",Table2[Date Notified (Adjusted)],"&gt;="&amp;T$2,Table2[Date Notified (Adjusted)],"&lt;"&amp;U$2,Table2[DRABC on or before DNAdj],"DRABC before or on DNAdj",Table2[Calculated Location],"*"&amp;$D8&amp;"*")/COUNTIFS(Table2[Level of Review Required],"*"&amp;$AC$2&amp;"*",Table2[Date Notified (Adjusted)],"&gt;="&amp;T$2,Table2[Date Notified (Adjusted)],"&lt;"&amp;U$2,Table2[Calculated Location],"*"&amp;$D8&amp;"*")</f>
        <v>#DIV/0!</v>
      </c>
      <c r="U8" s="165"/>
      <c r="V8" s="161"/>
      <c r="W8" s="228">
        <f ca="1">COUNTIFS(Table2[Level of Review Required],"*"&amp;$AC$2&amp;"*",Table2[Date Notified (Adjusted)],"&gt;="&amp;E$2,Table2[Date Notified (Adjusted)],"&lt;"&amp;U$2,Table2[Calculated Location],"*"&amp;$D8&amp;"*",Table2[DRABC on or before DNAdj],"DRABC before or on DNAdj")</f>
        <v>0</v>
      </c>
      <c r="X8" s="229" t="e">
        <f t="shared" ca="1" si="1"/>
        <v>#DIV/0!</v>
      </c>
      <c r="Y8" s="237">
        <f ca="1">COUNTIFS(Table2[Level of Review Required],"*"&amp;$AC$2&amp;"*",Table2[Date Notified (Adjusted)],"&gt;="&amp;E$2,Table2[Date Notified (Adjusted)],"&lt;"&amp;U$2,Table2[Calculated Location],"*"&amp;$D8&amp;"*")</f>
        <v>0</v>
      </c>
    </row>
    <row r="9" spans="2:29" x14ac:dyDescent="0.25">
      <c r="B9" s="222" t="s">
        <v>261</v>
      </c>
      <c r="C9" s="161"/>
      <c r="D9" s="162" t="s">
        <v>117</v>
      </c>
      <c r="E9" s="163" t="e">
        <f ca="1">COUNTIFS(Table2[Level of Review Required],"*"&amp;$AC$2&amp;"*",Table2[Date Notified (Adjusted)],"&gt;="&amp;E$2,Table2[Date Notified (Adjusted)],"&lt;"&amp;F$2,Table2[DRABC on or before DNAdj],"DRABC before or on DNAdj",Table2[Calculated Location],"*"&amp;$D9&amp;"*")/COUNTIFS(Table2[Level of Review Required],"*"&amp;$AC$2&amp;"*",Table2[Date Notified (Adjusted)],"&gt;="&amp;E$2,Table2[Date Notified (Adjusted)],"&lt;"&amp;F$2,Table2[Calculated Location],"*"&amp;$D9&amp;"*")</f>
        <v>#DIV/0!</v>
      </c>
      <c r="F9" s="164" t="e">
        <f ca="1">COUNTIFS(Table2[Level of Review Required],"*"&amp;$AC$2&amp;"*",Table2[Date Notified (Adjusted)],"&gt;="&amp;F$2,Table2[Date Notified (Adjusted)],"&lt;"&amp;G$2,Table2[DRABC on or before DNAdj],"DRABC before or on DNAdj",Table2[Calculated Location],"*"&amp;$D9&amp;"*")/COUNTIFS(Table2[Level of Review Required],"*"&amp;$AC$2&amp;"*",Table2[Date Notified (Adjusted)],"&gt;="&amp;F$2,Table2[Date Notified (Adjusted)],"&lt;"&amp;G$2,Table2[Calculated Location],"*"&amp;$D9&amp;"*")</f>
        <v>#DIV/0!</v>
      </c>
      <c r="G9" s="164" t="e">
        <f ca="1">COUNTIFS(Table2[Level of Review Required],"*"&amp;$AC$2&amp;"*",Table2[Date Notified (Adjusted)],"&gt;="&amp;G$2,Table2[Date Notified (Adjusted)],"&lt;"&amp;H$2,Table2[DRABC on or before DNAdj],"DRABC before or on DNAdj",Table2[Calculated Location],"*"&amp;$D9&amp;"*")/COUNTIFS(Table2[Level of Review Required],"*"&amp;$AC$2&amp;"*",Table2[Date Notified (Adjusted)],"&gt;="&amp;G$2,Table2[Date Notified (Adjusted)],"&lt;"&amp;H$2,Table2[Calculated Location],"*"&amp;$D9&amp;"*")</f>
        <v>#DIV/0!</v>
      </c>
      <c r="H9" s="164" t="e">
        <f ca="1">COUNTIFS(Table2[Level of Review Required],"*"&amp;$AC$2&amp;"*",Table2[Date Notified (Adjusted)],"&gt;="&amp;H$2,Table2[Date Notified (Adjusted)],"&lt;"&amp;I$2,Table2[DRABC on or before DNAdj],"DRABC before or on DNAdj",Table2[Calculated Location],"*"&amp;$D9&amp;"*")/COUNTIFS(Table2[Level of Review Required],"*"&amp;$AC$2&amp;"*",Table2[Date Notified (Adjusted)],"&gt;="&amp;H$2,Table2[Date Notified (Adjusted)],"&lt;"&amp;I$2,Table2[Calculated Location],"*"&amp;$D9&amp;"*")</f>
        <v>#DIV/0!</v>
      </c>
      <c r="I9" s="164" t="e">
        <f ca="1">COUNTIFS(Table2[Level of Review Required],"*"&amp;$AC$2&amp;"*",Table2[Date Notified (Adjusted)],"&gt;="&amp;I$2,Table2[Date Notified (Adjusted)],"&lt;"&amp;J$2,Table2[DRABC on or before DNAdj],"DRABC before or on DNAdj",Table2[Calculated Location],"*"&amp;$D9&amp;"*")/COUNTIFS(Table2[Level of Review Required],"*"&amp;$AC$2&amp;"*",Table2[Date Notified (Adjusted)],"&gt;="&amp;I$2,Table2[Date Notified (Adjusted)],"&lt;"&amp;J$2,Table2[Calculated Location],"*"&amp;$D9&amp;"*")</f>
        <v>#DIV/0!</v>
      </c>
      <c r="J9" s="164" t="e">
        <f ca="1">COUNTIFS(Table2[Level of Review Required],"*"&amp;$AC$2&amp;"*",Table2[Date Notified (Adjusted)],"&gt;="&amp;J$2,Table2[Date Notified (Adjusted)],"&lt;"&amp;K$2,Table2[DRABC on or before DNAdj],"DRABC before or on DNAdj",Table2[Calculated Location],"*"&amp;$D9&amp;"*")/COUNTIFS(Table2[Level of Review Required],"*"&amp;$AC$2&amp;"*",Table2[Date Notified (Adjusted)],"&gt;="&amp;J$2,Table2[Date Notified (Adjusted)],"&lt;"&amp;K$2,Table2[Calculated Location],"*"&amp;$D9&amp;"*")</f>
        <v>#DIV/0!</v>
      </c>
      <c r="K9" s="164" t="e">
        <f ca="1">COUNTIFS(Table2[Level of Review Required],"*"&amp;$AC$2&amp;"*",Table2[Date Notified (Adjusted)],"&gt;="&amp;K$2,Table2[Date Notified (Adjusted)],"&lt;"&amp;L$2,Table2[DRABC on or before DNAdj],"DRABC before or on DNAdj",Table2[Calculated Location],"*"&amp;$D9&amp;"*")/COUNTIFS(Table2[Level of Review Required],"*"&amp;$AC$2&amp;"*",Table2[Date Notified (Adjusted)],"&gt;="&amp;K$2,Table2[Date Notified (Adjusted)],"&lt;"&amp;L$2,Table2[Calculated Location],"*"&amp;$D9&amp;"*")</f>
        <v>#DIV/0!</v>
      </c>
      <c r="L9" s="164" t="e">
        <f ca="1">COUNTIFS(Table2[Level of Review Required],"*"&amp;$AC$2&amp;"*",Table2[Date Notified (Adjusted)],"&gt;="&amp;L$2,Table2[Date Notified (Adjusted)],"&lt;"&amp;M$2,Table2[DRABC on or before DNAdj],"DRABC before or on DNAdj",Table2[Calculated Location],"*"&amp;$D9&amp;"*")/COUNTIFS(Table2[Level of Review Required],"*"&amp;$AC$2&amp;"*",Table2[Date Notified (Adjusted)],"&gt;="&amp;L$2,Table2[Date Notified (Adjusted)],"&lt;"&amp;M$2,Table2[Calculated Location],"*"&amp;$D9&amp;"*")</f>
        <v>#DIV/0!</v>
      </c>
      <c r="M9" s="164" t="e">
        <f ca="1">COUNTIFS(Table2[Level of Review Required],"*"&amp;$AC$2&amp;"*",Table2[Date Notified (Adjusted)],"&gt;="&amp;M$2,Table2[Date Notified (Adjusted)],"&lt;"&amp;N$2,Table2[DRABC on or before DNAdj],"DRABC before or on DNAdj",Table2[Calculated Location],"*"&amp;$D9&amp;"*")/COUNTIFS(Table2[Level of Review Required],"*"&amp;$AC$2&amp;"*",Table2[Date Notified (Adjusted)],"&gt;="&amp;M$2,Table2[Date Notified (Adjusted)],"&lt;"&amp;N$2,Table2[Calculated Location],"*"&amp;$D9&amp;"*")</f>
        <v>#DIV/0!</v>
      </c>
      <c r="N9" s="164" t="e">
        <f ca="1">COUNTIFS(Table2[Level of Review Required],"*"&amp;$AC$2&amp;"*",Table2[Date Notified (Adjusted)],"&gt;="&amp;N$2,Table2[Date Notified (Adjusted)],"&lt;"&amp;O$2,Table2[DRABC on or before DNAdj],"DRABC before or on DNAdj",Table2[Calculated Location],"*"&amp;$D9&amp;"*")/COUNTIFS(Table2[Level of Review Required],"*"&amp;$AC$2&amp;"*",Table2[Date Notified (Adjusted)],"&gt;="&amp;N$2,Table2[Date Notified (Adjusted)],"&lt;"&amp;O$2,Table2[Calculated Location],"*"&amp;$D9&amp;"*")</f>
        <v>#DIV/0!</v>
      </c>
      <c r="O9" s="164" t="e">
        <f ca="1">COUNTIFS(Table2[Level of Review Required],"*"&amp;$AC$2&amp;"*",Table2[Date Notified (Adjusted)],"&gt;="&amp;O$2,Table2[Date Notified (Adjusted)],"&lt;"&amp;P$2,Table2[DRABC on or before DNAdj],"DRABC before or on DNAdj",Table2[Calculated Location],"*"&amp;$D9&amp;"*")/COUNTIFS(Table2[Level of Review Required],"*"&amp;$AC$2&amp;"*",Table2[Date Notified (Adjusted)],"&gt;="&amp;O$2,Table2[Date Notified (Adjusted)],"&lt;"&amp;P$2,Table2[Calculated Location],"*"&amp;$D9&amp;"*")</f>
        <v>#DIV/0!</v>
      </c>
      <c r="P9" s="164" t="e">
        <f ca="1">COUNTIFS(Table2[Level of Review Required],"*"&amp;$AC$2&amp;"*",Table2[Date Notified (Adjusted)],"&gt;="&amp;P$2,Table2[Date Notified (Adjusted)],"&lt;"&amp;Q$2,Table2[DRABC on or before DNAdj],"DRABC before or on DNAdj",Table2[Calculated Location],"*"&amp;$D9&amp;"*")/COUNTIFS(Table2[Level of Review Required],"*"&amp;$AC$2&amp;"*",Table2[Date Notified (Adjusted)],"&gt;="&amp;P$2,Table2[Date Notified (Adjusted)],"&lt;"&amp;Q$2,Table2[Calculated Location],"*"&amp;$D9&amp;"*")</f>
        <v>#DIV/0!</v>
      </c>
      <c r="Q9" s="164" t="e">
        <f ca="1">COUNTIFS(Table2[Level of Review Required],"*"&amp;$AC$2&amp;"*",Table2[Date Notified (Adjusted)],"&gt;="&amp;Q$2,Table2[Date Notified (Adjusted)],"&lt;"&amp;R$2,Table2[DRABC on or before DNAdj],"DRABC before or on DNAdj",Table2[Calculated Location],"*"&amp;$D9&amp;"*")/COUNTIFS(Table2[Level of Review Required],"*"&amp;$AC$2&amp;"*",Table2[Date Notified (Adjusted)],"&gt;="&amp;Q$2,Table2[Date Notified (Adjusted)],"&lt;"&amp;R$2,Table2[Calculated Location],"*"&amp;$D9&amp;"*")</f>
        <v>#DIV/0!</v>
      </c>
      <c r="R9" s="164" t="e">
        <f ca="1">COUNTIFS(Table2[Level of Review Required],"*"&amp;$AC$2&amp;"*",Table2[Date Notified (Adjusted)],"&gt;="&amp;R$2,Table2[Date Notified (Adjusted)],"&lt;"&amp;S$2,Table2[DRABC on or before DNAdj],"DRABC before or on DNAdj",Table2[Calculated Location],"*"&amp;$D9&amp;"*")/COUNTIFS(Table2[Level of Review Required],"*"&amp;$AC$2&amp;"*",Table2[Date Notified (Adjusted)],"&gt;="&amp;R$2,Table2[Date Notified (Adjusted)],"&lt;"&amp;S$2,Table2[Calculated Location],"*"&amp;$D9&amp;"*")</f>
        <v>#DIV/0!</v>
      </c>
      <c r="S9" s="164" t="e">
        <f ca="1">COUNTIFS(Table2[Level of Review Required],"*"&amp;$AC$2&amp;"*",Table2[Date Notified (Adjusted)],"&gt;="&amp;S$2,Table2[Date Notified (Adjusted)],"&lt;"&amp;T$2,Table2[DRABC on or before DNAdj],"DRABC before or on DNAdj",Table2[Calculated Location],"*"&amp;$D9&amp;"*")/COUNTIFS(Table2[Level of Review Required],"*"&amp;$AC$2&amp;"*",Table2[Date Notified (Adjusted)],"&gt;="&amp;S$2,Table2[Date Notified (Adjusted)],"&lt;"&amp;T$2,Table2[Calculated Location],"*"&amp;$D9&amp;"*")</f>
        <v>#DIV/0!</v>
      </c>
      <c r="T9" s="164" t="e">
        <f ca="1">COUNTIFS(Table2[Level of Review Required],"*"&amp;$AC$2&amp;"*",Table2[Date Notified (Adjusted)],"&gt;="&amp;T$2,Table2[Date Notified (Adjusted)],"&lt;"&amp;U$2,Table2[DRABC on or before DNAdj],"DRABC before or on DNAdj",Table2[Calculated Location],"*"&amp;$D9&amp;"*")/COUNTIFS(Table2[Level of Review Required],"*"&amp;$AC$2&amp;"*",Table2[Date Notified (Adjusted)],"&gt;="&amp;T$2,Table2[Date Notified (Adjusted)],"&lt;"&amp;U$2,Table2[Calculated Location],"*"&amp;$D9&amp;"*")</f>
        <v>#DIV/0!</v>
      </c>
      <c r="U9" s="165"/>
      <c r="V9" s="161"/>
      <c r="W9" s="228">
        <f ca="1">COUNTIFS(Table2[Level of Review Required],"*"&amp;$AC$2&amp;"*",Table2[Date Notified (Adjusted)],"&gt;="&amp;E$2,Table2[Date Notified (Adjusted)],"&lt;"&amp;U$2,Table2[Calculated Location],"*"&amp;$D9&amp;"*",Table2[DRABC on or before DNAdj],"DRABC before or on DNAdj")</f>
        <v>0</v>
      </c>
      <c r="X9" s="229" t="e">
        <f t="shared" ca="1" si="1"/>
        <v>#DIV/0!</v>
      </c>
      <c r="Y9" s="237">
        <f ca="1">COUNTIFS(Table2[Level of Review Required],"*"&amp;$AC$2&amp;"*",Table2[Date Notified (Adjusted)],"&gt;="&amp;E$2,Table2[Date Notified (Adjusted)],"&lt;"&amp;U$2,Table2[Calculated Location],"*"&amp;$D9&amp;"*")</f>
        <v>0</v>
      </c>
    </row>
    <row r="10" spans="2:29" x14ac:dyDescent="0.25">
      <c r="B10" s="224" t="s">
        <v>262</v>
      </c>
      <c r="C10" s="166"/>
      <c r="D10" s="167" t="s">
        <v>104</v>
      </c>
      <c r="E10" s="168" t="e">
        <f ca="1">COUNTIFS(Table2[Level of Review Required],"*"&amp;$AC$2&amp;"*",Table2[Date Notified (Adjusted)],"&gt;="&amp;E$2,Table2[Date Notified (Adjusted)],"&lt;"&amp;F$2,Table2[DRABC on or before DNAdj],"DRABC before or on DNAdj",Table2[Calculated Location],"*"&amp;$D10&amp;"*")/COUNTIFS(Table2[Level of Review Required],"*"&amp;$AC$2&amp;"*",Table2[Date Notified (Adjusted)],"&gt;="&amp;E$2,Table2[Date Notified (Adjusted)],"&lt;"&amp;F$2,Table2[Calculated Location],"*"&amp;$D10&amp;"*")</f>
        <v>#DIV/0!</v>
      </c>
      <c r="F10" s="169" t="e">
        <f ca="1">COUNTIFS(Table2[Level of Review Required],"*"&amp;$AC$2&amp;"*",Table2[Date Notified (Adjusted)],"&gt;="&amp;F$2,Table2[Date Notified (Adjusted)],"&lt;"&amp;G$2,Table2[DRABC on or before DNAdj],"DRABC before or on DNAdj",Table2[Calculated Location],"*"&amp;$D10&amp;"*")/COUNTIFS(Table2[Level of Review Required],"*"&amp;$AC$2&amp;"*",Table2[Date Notified (Adjusted)],"&gt;="&amp;F$2,Table2[Date Notified (Adjusted)],"&lt;"&amp;G$2,Table2[Calculated Location],"*"&amp;$D10&amp;"*")</f>
        <v>#DIV/0!</v>
      </c>
      <c r="G10" s="169" t="e">
        <f ca="1">COUNTIFS(Table2[Level of Review Required],"*"&amp;$AC$2&amp;"*",Table2[Date Notified (Adjusted)],"&gt;="&amp;G$2,Table2[Date Notified (Adjusted)],"&lt;"&amp;H$2,Table2[DRABC on or before DNAdj],"DRABC before or on DNAdj",Table2[Calculated Location],"*"&amp;$D10&amp;"*")/COUNTIFS(Table2[Level of Review Required],"*"&amp;$AC$2&amp;"*",Table2[Date Notified (Adjusted)],"&gt;="&amp;G$2,Table2[Date Notified (Adjusted)],"&lt;"&amp;H$2,Table2[Calculated Location],"*"&amp;$D10&amp;"*")</f>
        <v>#DIV/0!</v>
      </c>
      <c r="H10" s="169" t="e">
        <f ca="1">COUNTIFS(Table2[Level of Review Required],"*"&amp;$AC$2&amp;"*",Table2[Date Notified (Adjusted)],"&gt;="&amp;H$2,Table2[Date Notified (Adjusted)],"&lt;"&amp;I$2,Table2[DRABC on or before DNAdj],"DRABC before or on DNAdj",Table2[Calculated Location],"*"&amp;$D10&amp;"*")/COUNTIFS(Table2[Level of Review Required],"*"&amp;$AC$2&amp;"*",Table2[Date Notified (Adjusted)],"&gt;="&amp;H$2,Table2[Date Notified (Adjusted)],"&lt;"&amp;I$2,Table2[Calculated Location],"*"&amp;$D10&amp;"*")</f>
        <v>#DIV/0!</v>
      </c>
      <c r="I10" s="169" t="e">
        <f ca="1">COUNTIFS(Table2[Level of Review Required],"*"&amp;$AC$2&amp;"*",Table2[Date Notified (Adjusted)],"&gt;="&amp;I$2,Table2[Date Notified (Adjusted)],"&lt;"&amp;J$2,Table2[DRABC on or before DNAdj],"DRABC before or on DNAdj",Table2[Calculated Location],"*"&amp;$D10&amp;"*")/COUNTIFS(Table2[Level of Review Required],"*"&amp;$AC$2&amp;"*",Table2[Date Notified (Adjusted)],"&gt;="&amp;I$2,Table2[Date Notified (Adjusted)],"&lt;"&amp;J$2,Table2[Calculated Location],"*"&amp;$D10&amp;"*")</f>
        <v>#DIV/0!</v>
      </c>
      <c r="J10" s="169" t="e">
        <f ca="1">COUNTIFS(Table2[Level of Review Required],"*"&amp;$AC$2&amp;"*",Table2[Date Notified (Adjusted)],"&gt;="&amp;J$2,Table2[Date Notified (Adjusted)],"&lt;"&amp;K$2,Table2[DRABC on or before DNAdj],"DRABC before or on DNAdj",Table2[Calculated Location],"*"&amp;$D10&amp;"*")/COUNTIFS(Table2[Level of Review Required],"*"&amp;$AC$2&amp;"*",Table2[Date Notified (Adjusted)],"&gt;="&amp;J$2,Table2[Date Notified (Adjusted)],"&lt;"&amp;K$2,Table2[Calculated Location],"*"&amp;$D10&amp;"*")</f>
        <v>#DIV/0!</v>
      </c>
      <c r="K10" s="169" t="e">
        <f ca="1">COUNTIFS(Table2[Level of Review Required],"*"&amp;$AC$2&amp;"*",Table2[Date Notified (Adjusted)],"&gt;="&amp;K$2,Table2[Date Notified (Adjusted)],"&lt;"&amp;L$2,Table2[DRABC on or before DNAdj],"DRABC before or on DNAdj",Table2[Calculated Location],"*"&amp;$D10&amp;"*")/COUNTIFS(Table2[Level of Review Required],"*"&amp;$AC$2&amp;"*",Table2[Date Notified (Adjusted)],"&gt;="&amp;K$2,Table2[Date Notified (Adjusted)],"&lt;"&amp;L$2,Table2[Calculated Location],"*"&amp;$D10&amp;"*")</f>
        <v>#DIV/0!</v>
      </c>
      <c r="L10" s="169" t="e">
        <f ca="1">COUNTIFS(Table2[Level of Review Required],"*"&amp;$AC$2&amp;"*",Table2[Date Notified (Adjusted)],"&gt;="&amp;L$2,Table2[Date Notified (Adjusted)],"&lt;"&amp;M$2,Table2[DRABC on or before DNAdj],"DRABC before or on DNAdj",Table2[Calculated Location],"*"&amp;$D10&amp;"*")/COUNTIFS(Table2[Level of Review Required],"*"&amp;$AC$2&amp;"*",Table2[Date Notified (Adjusted)],"&gt;="&amp;L$2,Table2[Date Notified (Adjusted)],"&lt;"&amp;M$2,Table2[Calculated Location],"*"&amp;$D10&amp;"*")</f>
        <v>#DIV/0!</v>
      </c>
      <c r="M10" s="169" t="e">
        <f ca="1">COUNTIFS(Table2[Level of Review Required],"*"&amp;$AC$2&amp;"*",Table2[Date Notified (Adjusted)],"&gt;="&amp;M$2,Table2[Date Notified (Adjusted)],"&lt;"&amp;N$2,Table2[DRABC on or before DNAdj],"DRABC before or on DNAdj",Table2[Calculated Location],"*"&amp;$D10&amp;"*")/COUNTIFS(Table2[Level of Review Required],"*"&amp;$AC$2&amp;"*",Table2[Date Notified (Adjusted)],"&gt;="&amp;M$2,Table2[Date Notified (Adjusted)],"&lt;"&amp;N$2,Table2[Calculated Location],"*"&amp;$D10&amp;"*")</f>
        <v>#DIV/0!</v>
      </c>
      <c r="N10" s="169" t="e">
        <f ca="1">COUNTIFS(Table2[Level of Review Required],"*"&amp;$AC$2&amp;"*",Table2[Date Notified (Adjusted)],"&gt;="&amp;N$2,Table2[Date Notified (Adjusted)],"&lt;"&amp;O$2,Table2[DRABC on or before DNAdj],"DRABC before or on DNAdj",Table2[Calculated Location],"*"&amp;$D10&amp;"*")/COUNTIFS(Table2[Level of Review Required],"*"&amp;$AC$2&amp;"*",Table2[Date Notified (Adjusted)],"&gt;="&amp;N$2,Table2[Date Notified (Adjusted)],"&lt;"&amp;O$2,Table2[Calculated Location],"*"&amp;$D10&amp;"*")</f>
        <v>#DIV/0!</v>
      </c>
      <c r="O10" s="169" t="e">
        <f ca="1">COUNTIFS(Table2[Level of Review Required],"*"&amp;$AC$2&amp;"*",Table2[Date Notified (Adjusted)],"&gt;="&amp;O$2,Table2[Date Notified (Adjusted)],"&lt;"&amp;P$2,Table2[DRABC on or before DNAdj],"DRABC before or on DNAdj",Table2[Calculated Location],"*"&amp;$D10&amp;"*")/COUNTIFS(Table2[Level of Review Required],"*"&amp;$AC$2&amp;"*",Table2[Date Notified (Adjusted)],"&gt;="&amp;O$2,Table2[Date Notified (Adjusted)],"&lt;"&amp;P$2,Table2[Calculated Location],"*"&amp;$D10&amp;"*")</f>
        <v>#DIV/0!</v>
      </c>
      <c r="P10" s="169" t="e">
        <f ca="1">COUNTIFS(Table2[Level of Review Required],"*"&amp;$AC$2&amp;"*",Table2[Date Notified (Adjusted)],"&gt;="&amp;P$2,Table2[Date Notified (Adjusted)],"&lt;"&amp;Q$2,Table2[DRABC on or before DNAdj],"DRABC before or on DNAdj",Table2[Calculated Location],"*"&amp;$D10&amp;"*")/COUNTIFS(Table2[Level of Review Required],"*"&amp;$AC$2&amp;"*",Table2[Date Notified (Adjusted)],"&gt;="&amp;P$2,Table2[Date Notified (Adjusted)],"&lt;"&amp;Q$2,Table2[Calculated Location],"*"&amp;$D10&amp;"*")</f>
        <v>#DIV/0!</v>
      </c>
      <c r="Q10" s="169" t="e">
        <f ca="1">COUNTIFS(Table2[Level of Review Required],"*"&amp;$AC$2&amp;"*",Table2[Date Notified (Adjusted)],"&gt;="&amp;Q$2,Table2[Date Notified (Adjusted)],"&lt;"&amp;R$2,Table2[DRABC on or before DNAdj],"DRABC before or on DNAdj",Table2[Calculated Location],"*"&amp;$D10&amp;"*")/COUNTIFS(Table2[Level of Review Required],"*"&amp;$AC$2&amp;"*",Table2[Date Notified (Adjusted)],"&gt;="&amp;Q$2,Table2[Date Notified (Adjusted)],"&lt;"&amp;R$2,Table2[Calculated Location],"*"&amp;$D10&amp;"*")</f>
        <v>#DIV/0!</v>
      </c>
      <c r="R10" s="169" t="e">
        <f ca="1">COUNTIFS(Table2[Level of Review Required],"*"&amp;$AC$2&amp;"*",Table2[Date Notified (Adjusted)],"&gt;="&amp;R$2,Table2[Date Notified (Adjusted)],"&lt;"&amp;S$2,Table2[DRABC on or before DNAdj],"DRABC before or on DNAdj",Table2[Calculated Location],"*"&amp;$D10&amp;"*")/COUNTIFS(Table2[Level of Review Required],"*"&amp;$AC$2&amp;"*",Table2[Date Notified (Adjusted)],"&gt;="&amp;R$2,Table2[Date Notified (Adjusted)],"&lt;"&amp;S$2,Table2[Calculated Location],"*"&amp;$D10&amp;"*")</f>
        <v>#DIV/0!</v>
      </c>
      <c r="S10" s="169" t="e">
        <f ca="1">COUNTIFS(Table2[Level of Review Required],"*"&amp;$AC$2&amp;"*",Table2[Date Notified (Adjusted)],"&gt;="&amp;S$2,Table2[Date Notified (Adjusted)],"&lt;"&amp;T$2,Table2[DRABC on or before DNAdj],"DRABC before or on DNAdj",Table2[Calculated Location],"*"&amp;$D10&amp;"*")/COUNTIFS(Table2[Level of Review Required],"*"&amp;$AC$2&amp;"*",Table2[Date Notified (Adjusted)],"&gt;="&amp;S$2,Table2[Date Notified (Adjusted)],"&lt;"&amp;T$2,Table2[Calculated Location],"*"&amp;$D10&amp;"*")</f>
        <v>#DIV/0!</v>
      </c>
      <c r="T10" s="169" t="e">
        <f ca="1">COUNTIFS(Table2[Level of Review Required],"*"&amp;$AC$2&amp;"*",Table2[Date Notified (Adjusted)],"&gt;="&amp;T$2,Table2[Date Notified (Adjusted)],"&lt;"&amp;U$2,Table2[DRABC on or before DNAdj],"DRABC before or on DNAdj",Table2[Calculated Location],"*"&amp;$D10&amp;"*")/COUNTIFS(Table2[Level of Review Required],"*"&amp;$AC$2&amp;"*",Table2[Date Notified (Adjusted)],"&gt;="&amp;T$2,Table2[Date Notified (Adjusted)],"&lt;"&amp;U$2,Table2[Calculated Location],"*"&amp;$D10&amp;"*")</f>
        <v>#DIV/0!</v>
      </c>
      <c r="U10" s="170"/>
      <c r="V10" s="166"/>
      <c r="W10" s="230">
        <f ca="1">COUNTIFS(Table2[Level of Review Required],"*"&amp;$AC$2&amp;"*",Table2[Date Notified (Adjusted)],"&gt;="&amp;E$2,Table2[Date Notified (Adjusted)],"&lt;"&amp;U$2,Table2[Calculated Location],"*"&amp;$D10&amp;"*",Table2[DRABC on or before DNAdj],"DRABC before or on DNAdj")</f>
        <v>0</v>
      </c>
      <c r="X10" s="231" t="e">
        <f t="shared" ca="1" si="1"/>
        <v>#DIV/0!</v>
      </c>
      <c r="Y10" s="238">
        <f ca="1">COUNTIFS(Table2[Level of Review Required],"*"&amp;$AC$2&amp;"*",Table2[Date Notified (Adjusted)],"&gt;="&amp;E$2,Table2[Date Notified (Adjusted)],"&lt;"&amp;U$2,Table2[Calculated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Required],"*"&amp;$AC$2&amp;"*",Table2[Date Notified (Adjusted)],"&gt;="&amp;E$2,Table2[Date Notified (Adjusted)],"&lt;"&amp;F$2,Table2[DRABC on or before DNAdj],"DRABC before or on DNAdj",Table2[Calculated Location],"*"&amp;$D12&amp;"*")/COUNTIFS(Table2[Level of Review Required],"*"&amp;$AC$2&amp;"*",Table2[Date Notified (Adjusted)],"&gt;="&amp;E$2,Table2[Date Notified (Adjusted)],"&lt;"&amp;F$2,Table2[Calculated Location],"*"&amp;$D12&amp;"*")</f>
        <v>#DIV/0!</v>
      </c>
      <c r="F12" s="160" t="e">
        <f ca="1">COUNTIFS(Table2[Level of Review Required],"*"&amp;$AC$2&amp;"*",Table2[Date Notified (Adjusted)],"&gt;="&amp;F$2,Table2[Date Notified (Adjusted)],"&lt;"&amp;G$2,Table2[DRABC on or before DNAdj],"DRABC before or on DNAdj",Table2[Calculated Location],"*"&amp;$D12&amp;"*")/COUNTIFS(Table2[Level of Review Required],"*"&amp;$AC$2&amp;"*",Table2[Date Notified (Adjusted)],"&gt;="&amp;F$2,Table2[Date Notified (Adjusted)],"&lt;"&amp;G$2,Table2[Calculated Location],"*"&amp;$D12&amp;"*")</f>
        <v>#DIV/0!</v>
      </c>
      <c r="G12" s="160" t="e">
        <f ca="1">COUNTIFS(Table2[Level of Review Required],"*"&amp;$AC$2&amp;"*",Table2[Date Notified (Adjusted)],"&gt;="&amp;G$2,Table2[Date Notified (Adjusted)],"&lt;"&amp;H$2,Table2[DRABC on or before DNAdj],"DRABC before or on DNAdj",Table2[Calculated Location],"*"&amp;$D12&amp;"*")/COUNTIFS(Table2[Level of Review Required],"*"&amp;$AC$2&amp;"*",Table2[Date Notified (Adjusted)],"&gt;="&amp;G$2,Table2[Date Notified (Adjusted)],"&lt;"&amp;H$2,Table2[Calculated Location],"*"&amp;$D12&amp;"*")</f>
        <v>#DIV/0!</v>
      </c>
      <c r="H12" s="160" t="e">
        <f ca="1">COUNTIFS(Table2[Level of Review Required],"*"&amp;$AC$2&amp;"*",Table2[Date Notified (Adjusted)],"&gt;="&amp;H$2,Table2[Date Notified (Adjusted)],"&lt;"&amp;I$2,Table2[DRABC on or before DNAdj],"DRABC before or on DNAdj",Table2[Calculated Location],"*"&amp;$D12&amp;"*")/COUNTIFS(Table2[Level of Review Required],"*"&amp;$AC$2&amp;"*",Table2[Date Notified (Adjusted)],"&gt;="&amp;H$2,Table2[Date Notified (Adjusted)],"&lt;"&amp;I$2,Table2[Calculated Location],"*"&amp;$D12&amp;"*")</f>
        <v>#DIV/0!</v>
      </c>
      <c r="I12" s="160" t="e">
        <f ca="1">COUNTIFS(Table2[Level of Review Required],"*"&amp;$AC$2&amp;"*",Table2[Date Notified (Adjusted)],"&gt;="&amp;I$2,Table2[Date Notified (Adjusted)],"&lt;"&amp;J$2,Table2[DRABC on or before DNAdj],"DRABC before or on DNAdj",Table2[Calculated Location],"*"&amp;$D12&amp;"*")/COUNTIFS(Table2[Level of Review Required],"*"&amp;$AC$2&amp;"*",Table2[Date Notified (Adjusted)],"&gt;="&amp;I$2,Table2[Date Notified (Adjusted)],"&lt;"&amp;J$2,Table2[Calculated Location],"*"&amp;$D12&amp;"*")</f>
        <v>#DIV/0!</v>
      </c>
      <c r="J12" s="160" t="e">
        <f ca="1">COUNTIFS(Table2[Level of Review Required],"*"&amp;$AC$2&amp;"*",Table2[Date Notified (Adjusted)],"&gt;="&amp;J$2,Table2[Date Notified (Adjusted)],"&lt;"&amp;K$2,Table2[DRABC on or before DNAdj],"DRABC before or on DNAdj",Table2[Calculated Location],"*"&amp;$D12&amp;"*")/COUNTIFS(Table2[Level of Review Required],"*"&amp;$AC$2&amp;"*",Table2[Date Notified (Adjusted)],"&gt;="&amp;J$2,Table2[Date Notified (Adjusted)],"&lt;"&amp;K$2,Table2[Calculated Location],"*"&amp;$D12&amp;"*")</f>
        <v>#DIV/0!</v>
      </c>
      <c r="K12" s="160" t="e">
        <f ca="1">COUNTIFS(Table2[Level of Review Required],"*"&amp;$AC$2&amp;"*",Table2[Date Notified (Adjusted)],"&gt;="&amp;K$2,Table2[Date Notified (Adjusted)],"&lt;"&amp;L$2,Table2[DRABC on or before DNAdj],"DRABC before or on DNAdj",Table2[Calculated Location],"*"&amp;$D12&amp;"*")/COUNTIFS(Table2[Level of Review Required],"*"&amp;$AC$2&amp;"*",Table2[Date Notified (Adjusted)],"&gt;="&amp;K$2,Table2[Date Notified (Adjusted)],"&lt;"&amp;L$2,Table2[Calculated Location],"*"&amp;$D12&amp;"*")</f>
        <v>#DIV/0!</v>
      </c>
      <c r="L12" s="160" t="e">
        <f ca="1">COUNTIFS(Table2[Level of Review Required],"*"&amp;$AC$2&amp;"*",Table2[Date Notified (Adjusted)],"&gt;="&amp;L$2,Table2[Date Notified (Adjusted)],"&lt;"&amp;M$2,Table2[DRABC on or before DNAdj],"DRABC before or on DNAdj",Table2[Calculated Location],"*"&amp;$D12&amp;"*")/COUNTIFS(Table2[Level of Review Required],"*"&amp;$AC$2&amp;"*",Table2[Date Notified (Adjusted)],"&gt;="&amp;L$2,Table2[Date Notified (Adjusted)],"&lt;"&amp;M$2,Table2[Calculated Location],"*"&amp;$D12&amp;"*")</f>
        <v>#DIV/0!</v>
      </c>
      <c r="M12" s="160" t="e">
        <f ca="1">COUNTIFS(Table2[Level of Review Required],"*"&amp;$AC$2&amp;"*",Table2[Date Notified (Adjusted)],"&gt;="&amp;M$2,Table2[Date Notified (Adjusted)],"&lt;"&amp;N$2,Table2[DRABC on or before DNAdj],"DRABC before or on DNAdj",Table2[Calculated Location],"*"&amp;$D12&amp;"*")/COUNTIFS(Table2[Level of Review Required],"*"&amp;$AC$2&amp;"*",Table2[Date Notified (Adjusted)],"&gt;="&amp;M$2,Table2[Date Notified (Adjusted)],"&lt;"&amp;N$2,Table2[Calculated Location],"*"&amp;$D12&amp;"*")</f>
        <v>#DIV/0!</v>
      </c>
      <c r="N12" s="160" t="e">
        <f ca="1">COUNTIFS(Table2[Level of Review Required],"*"&amp;$AC$2&amp;"*",Table2[Date Notified (Adjusted)],"&gt;="&amp;N$2,Table2[Date Notified (Adjusted)],"&lt;"&amp;O$2,Table2[DRABC on or before DNAdj],"DRABC before or on DNAdj",Table2[Calculated Location],"*"&amp;$D12&amp;"*")/COUNTIFS(Table2[Level of Review Required],"*"&amp;$AC$2&amp;"*",Table2[Date Notified (Adjusted)],"&gt;="&amp;N$2,Table2[Date Notified (Adjusted)],"&lt;"&amp;O$2,Table2[Calculated Location],"*"&amp;$D12&amp;"*")</f>
        <v>#DIV/0!</v>
      </c>
      <c r="O12" s="160" t="e">
        <f ca="1">COUNTIFS(Table2[Level of Review Required],"*"&amp;$AC$2&amp;"*",Table2[Date Notified (Adjusted)],"&gt;="&amp;O$2,Table2[Date Notified (Adjusted)],"&lt;"&amp;P$2,Table2[DRABC on or before DNAdj],"DRABC before or on DNAdj",Table2[Calculated Location],"*"&amp;$D12&amp;"*")/COUNTIFS(Table2[Level of Review Required],"*"&amp;$AC$2&amp;"*",Table2[Date Notified (Adjusted)],"&gt;="&amp;O$2,Table2[Date Notified (Adjusted)],"&lt;"&amp;P$2,Table2[Calculated Location],"*"&amp;$D12&amp;"*")</f>
        <v>#DIV/0!</v>
      </c>
      <c r="P12" s="160" t="e">
        <f ca="1">COUNTIFS(Table2[Level of Review Required],"*"&amp;$AC$2&amp;"*",Table2[Date Notified (Adjusted)],"&gt;="&amp;P$2,Table2[Date Notified (Adjusted)],"&lt;"&amp;Q$2,Table2[DRABC on or before DNAdj],"DRABC before or on DNAdj",Table2[Calculated Location],"*"&amp;$D12&amp;"*")/COUNTIFS(Table2[Level of Review Required],"*"&amp;$AC$2&amp;"*",Table2[Date Notified (Adjusted)],"&gt;="&amp;P$2,Table2[Date Notified (Adjusted)],"&lt;"&amp;Q$2,Table2[Calculated Location],"*"&amp;$D12&amp;"*")</f>
        <v>#DIV/0!</v>
      </c>
      <c r="Q12" s="160" t="e">
        <f ca="1">COUNTIFS(Table2[Level of Review Required],"*"&amp;$AC$2&amp;"*",Table2[Date Notified (Adjusted)],"&gt;="&amp;Q$2,Table2[Date Notified (Adjusted)],"&lt;"&amp;R$2,Table2[DRABC on or before DNAdj],"DRABC before or on DNAdj",Table2[Calculated Location],"*"&amp;$D12&amp;"*")/COUNTIFS(Table2[Level of Review Required],"*"&amp;$AC$2&amp;"*",Table2[Date Notified (Adjusted)],"&gt;="&amp;Q$2,Table2[Date Notified (Adjusted)],"&lt;"&amp;R$2,Table2[Calculated Location],"*"&amp;$D12&amp;"*")</f>
        <v>#DIV/0!</v>
      </c>
      <c r="R12" s="160" t="e">
        <f ca="1">COUNTIFS(Table2[Level of Review Required],"*"&amp;$AC$2&amp;"*",Table2[Date Notified (Adjusted)],"&gt;="&amp;R$2,Table2[Date Notified (Adjusted)],"&lt;"&amp;S$2,Table2[DRABC on or before DNAdj],"DRABC before or on DNAdj",Table2[Calculated Location],"*"&amp;$D12&amp;"*")/COUNTIFS(Table2[Level of Review Required],"*"&amp;$AC$2&amp;"*",Table2[Date Notified (Adjusted)],"&gt;="&amp;R$2,Table2[Date Notified (Adjusted)],"&lt;"&amp;S$2,Table2[Calculated Location],"*"&amp;$D12&amp;"*")</f>
        <v>#DIV/0!</v>
      </c>
      <c r="S12" s="160" t="e">
        <f ca="1">COUNTIFS(Table2[Level of Review Required],"*"&amp;$AC$2&amp;"*",Table2[Date Notified (Adjusted)],"&gt;="&amp;S$2,Table2[Date Notified (Adjusted)],"&lt;"&amp;T$2,Table2[DRABC on or before DNAdj],"DRABC before or on DNAdj",Table2[Calculated Location],"*"&amp;$D12&amp;"*")/COUNTIFS(Table2[Level of Review Required],"*"&amp;$AC$2&amp;"*",Table2[Date Notified (Adjusted)],"&gt;="&amp;S$2,Table2[Date Notified (Adjusted)],"&lt;"&amp;T$2,Table2[Calculated Location],"*"&amp;$D12&amp;"*")</f>
        <v>#DIV/0!</v>
      </c>
      <c r="T12" s="160" t="e">
        <f ca="1">COUNTIFS(Table2[Level of Review Required],"*"&amp;$AC$2&amp;"*",Table2[Date Notified (Adjusted)],"&gt;="&amp;T$2,Table2[Date Notified (Adjusted)],"&lt;"&amp;U$2,Table2[DRABC on or before DNAdj],"DRABC before or on DNAdj",Table2[Calculated Location],"*"&amp;$D12&amp;"*")/COUNTIFS(Table2[Level of Review Required],"*"&amp;$AC$2&amp;"*",Table2[Date Notified (Adjusted)],"&gt;="&amp;T$2,Table2[Date Notified (Adjusted)],"&lt;"&amp;U$2,Table2[Calculated Location],"*"&amp;$D12&amp;"*")</f>
        <v>#DIV/0!</v>
      </c>
      <c r="U12" s="157"/>
      <c r="V12" s="157"/>
      <c r="W12" s="226">
        <f ca="1">COUNTIFS(Table2[Level of Review Required],"*"&amp;$AC$2&amp;"*",Table2[Date Notified (Adjusted)],"&gt;="&amp;E$2,Table2[Date Notified (Adjusted)],"&lt;"&amp;U$2,Table2[Calculated Location],"*"&amp;$D12&amp;"*",Table2[DRABC on or before DNAdj],"DRABC before or on DNAdj")</f>
        <v>0</v>
      </c>
      <c r="X12" s="227" t="e">
        <f t="shared" ca="1" si="1"/>
        <v>#DIV/0!</v>
      </c>
      <c r="Y12" s="236">
        <f ca="1">COUNTIFS(Table2[Level of Review Required],"*"&amp;$AC$2&amp;"*",Table2[Date Notified (Adjusted)],"&gt;="&amp;E$2,Table2[Date Notified (Adjusted)],"&lt;"&amp;U$2,Table2[Calculated Location],"*"&amp;$D12&amp;"*")</f>
        <v>0</v>
      </c>
    </row>
    <row r="13" spans="2:29" x14ac:dyDescent="0.25">
      <c r="B13" s="222" t="s">
        <v>106</v>
      </c>
      <c r="C13" s="161"/>
      <c r="D13" s="162" t="s">
        <v>125</v>
      </c>
      <c r="E13" s="163" t="e">
        <f ca="1">COUNTIFS(Table2[Level of Review Required],"*"&amp;$AC$2&amp;"*",Table2[Date Notified (Adjusted)],"&gt;="&amp;E$2,Table2[Date Notified (Adjusted)],"&lt;"&amp;F$2,Table2[DRABC on or before DNAdj],"DRABC before or on DNAdj",Table2[Calculated Location],"*"&amp;$D13&amp;"*")/COUNTIFS(Table2[Level of Review Required],"*"&amp;$AC$2&amp;"*",Table2[Date Notified (Adjusted)],"&gt;="&amp;E$2,Table2[Date Notified (Adjusted)],"&lt;"&amp;F$2,Table2[Calculated Location],"*"&amp;$D13&amp;"*")</f>
        <v>#DIV/0!</v>
      </c>
      <c r="F13" s="164" t="e">
        <f ca="1">COUNTIFS(Table2[Level of Review Required],"*"&amp;$AC$2&amp;"*",Table2[Date Notified (Adjusted)],"&gt;="&amp;F$2,Table2[Date Notified (Adjusted)],"&lt;"&amp;G$2,Table2[DRABC on or before DNAdj],"DRABC before or on DNAdj",Table2[Calculated Location],"*"&amp;$D13&amp;"*")/COUNTIFS(Table2[Level of Review Required],"*"&amp;$AC$2&amp;"*",Table2[Date Notified (Adjusted)],"&gt;="&amp;F$2,Table2[Date Notified (Adjusted)],"&lt;"&amp;G$2,Table2[Calculated Location],"*"&amp;$D13&amp;"*")</f>
        <v>#DIV/0!</v>
      </c>
      <c r="G13" s="164" t="e">
        <f ca="1">COUNTIFS(Table2[Level of Review Required],"*"&amp;$AC$2&amp;"*",Table2[Date Notified (Adjusted)],"&gt;="&amp;G$2,Table2[Date Notified (Adjusted)],"&lt;"&amp;H$2,Table2[DRABC on or before DNAdj],"DRABC before or on DNAdj",Table2[Calculated Location],"*"&amp;$D13&amp;"*")/COUNTIFS(Table2[Level of Review Required],"*"&amp;$AC$2&amp;"*",Table2[Date Notified (Adjusted)],"&gt;="&amp;G$2,Table2[Date Notified (Adjusted)],"&lt;"&amp;H$2,Table2[Calculated Location],"*"&amp;$D13&amp;"*")</f>
        <v>#DIV/0!</v>
      </c>
      <c r="H13" s="164" t="e">
        <f ca="1">COUNTIFS(Table2[Level of Review Required],"*"&amp;$AC$2&amp;"*",Table2[Date Notified (Adjusted)],"&gt;="&amp;H$2,Table2[Date Notified (Adjusted)],"&lt;"&amp;I$2,Table2[DRABC on or before DNAdj],"DRABC before or on DNAdj",Table2[Calculated Location],"*"&amp;$D13&amp;"*")/COUNTIFS(Table2[Level of Review Required],"*"&amp;$AC$2&amp;"*",Table2[Date Notified (Adjusted)],"&gt;="&amp;H$2,Table2[Date Notified (Adjusted)],"&lt;"&amp;I$2,Table2[Calculated Location],"*"&amp;$D13&amp;"*")</f>
        <v>#DIV/0!</v>
      </c>
      <c r="I13" s="164" t="e">
        <f ca="1">COUNTIFS(Table2[Level of Review Required],"*"&amp;$AC$2&amp;"*",Table2[Date Notified (Adjusted)],"&gt;="&amp;I$2,Table2[Date Notified (Adjusted)],"&lt;"&amp;J$2,Table2[DRABC on or before DNAdj],"DRABC before or on DNAdj",Table2[Calculated Location],"*"&amp;$D13&amp;"*")/COUNTIFS(Table2[Level of Review Required],"*"&amp;$AC$2&amp;"*",Table2[Date Notified (Adjusted)],"&gt;="&amp;I$2,Table2[Date Notified (Adjusted)],"&lt;"&amp;J$2,Table2[Calculated Location],"*"&amp;$D13&amp;"*")</f>
        <v>#DIV/0!</v>
      </c>
      <c r="J13" s="164" t="e">
        <f ca="1">COUNTIFS(Table2[Level of Review Required],"*"&amp;$AC$2&amp;"*",Table2[Date Notified (Adjusted)],"&gt;="&amp;J$2,Table2[Date Notified (Adjusted)],"&lt;"&amp;K$2,Table2[DRABC on or before DNAdj],"DRABC before or on DNAdj",Table2[Calculated Location],"*"&amp;$D13&amp;"*")/COUNTIFS(Table2[Level of Review Required],"*"&amp;$AC$2&amp;"*",Table2[Date Notified (Adjusted)],"&gt;="&amp;J$2,Table2[Date Notified (Adjusted)],"&lt;"&amp;K$2,Table2[Calculated Location],"*"&amp;$D13&amp;"*")</f>
        <v>#DIV/0!</v>
      </c>
      <c r="K13" s="164" t="e">
        <f ca="1">COUNTIFS(Table2[Level of Review Required],"*"&amp;$AC$2&amp;"*",Table2[Date Notified (Adjusted)],"&gt;="&amp;K$2,Table2[Date Notified (Adjusted)],"&lt;"&amp;L$2,Table2[DRABC on or before DNAdj],"DRABC before or on DNAdj",Table2[Calculated Location],"*"&amp;$D13&amp;"*")/COUNTIFS(Table2[Level of Review Required],"*"&amp;$AC$2&amp;"*",Table2[Date Notified (Adjusted)],"&gt;="&amp;K$2,Table2[Date Notified (Adjusted)],"&lt;"&amp;L$2,Table2[Calculated Location],"*"&amp;$D13&amp;"*")</f>
        <v>#DIV/0!</v>
      </c>
      <c r="L13" s="164" t="e">
        <f ca="1">COUNTIFS(Table2[Level of Review Required],"*"&amp;$AC$2&amp;"*",Table2[Date Notified (Adjusted)],"&gt;="&amp;L$2,Table2[Date Notified (Adjusted)],"&lt;"&amp;M$2,Table2[DRABC on or before DNAdj],"DRABC before or on DNAdj",Table2[Calculated Location],"*"&amp;$D13&amp;"*")/COUNTIFS(Table2[Level of Review Required],"*"&amp;$AC$2&amp;"*",Table2[Date Notified (Adjusted)],"&gt;="&amp;L$2,Table2[Date Notified (Adjusted)],"&lt;"&amp;M$2,Table2[Calculated Location],"*"&amp;$D13&amp;"*")</f>
        <v>#DIV/0!</v>
      </c>
      <c r="M13" s="164" t="e">
        <f ca="1">COUNTIFS(Table2[Level of Review Required],"*"&amp;$AC$2&amp;"*",Table2[Date Notified (Adjusted)],"&gt;="&amp;M$2,Table2[Date Notified (Adjusted)],"&lt;"&amp;N$2,Table2[DRABC on or before DNAdj],"DRABC before or on DNAdj",Table2[Calculated Location],"*"&amp;$D13&amp;"*")/COUNTIFS(Table2[Level of Review Required],"*"&amp;$AC$2&amp;"*",Table2[Date Notified (Adjusted)],"&gt;="&amp;M$2,Table2[Date Notified (Adjusted)],"&lt;"&amp;N$2,Table2[Calculated Location],"*"&amp;$D13&amp;"*")</f>
        <v>#DIV/0!</v>
      </c>
      <c r="N13" s="164" t="e">
        <f ca="1">COUNTIFS(Table2[Level of Review Required],"*"&amp;$AC$2&amp;"*",Table2[Date Notified (Adjusted)],"&gt;="&amp;N$2,Table2[Date Notified (Adjusted)],"&lt;"&amp;O$2,Table2[DRABC on or before DNAdj],"DRABC before or on DNAdj",Table2[Calculated Location],"*"&amp;$D13&amp;"*")/COUNTIFS(Table2[Level of Review Required],"*"&amp;$AC$2&amp;"*",Table2[Date Notified (Adjusted)],"&gt;="&amp;N$2,Table2[Date Notified (Adjusted)],"&lt;"&amp;O$2,Table2[Calculated Location],"*"&amp;$D13&amp;"*")</f>
        <v>#DIV/0!</v>
      </c>
      <c r="O13" s="164" t="e">
        <f ca="1">COUNTIFS(Table2[Level of Review Required],"*"&amp;$AC$2&amp;"*",Table2[Date Notified (Adjusted)],"&gt;="&amp;O$2,Table2[Date Notified (Adjusted)],"&lt;"&amp;P$2,Table2[DRABC on or before DNAdj],"DRABC before or on DNAdj",Table2[Calculated Location],"*"&amp;$D13&amp;"*")/COUNTIFS(Table2[Level of Review Required],"*"&amp;$AC$2&amp;"*",Table2[Date Notified (Adjusted)],"&gt;="&amp;O$2,Table2[Date Notified (Adjusted)],"&lt;"&amp;P$2,Table2[Calculated Location],"*"&amp;$D13&amp;"*")</f>
        <v>#DIV/0!</v>
      </c>
      <c r="P13" s="164" t="e">
        <f ca="1">COUNTIFS(Table2[Level of Review Required],"*"&amp;$AC$2&amp;"*",Table2[Date Notified (Adjusted)],"&gt;="&amp;P$2,Table2[Date Notified (Adjusted)],"&lt;"&amp;Q$2,Table2[DRABC on or before DNAdj],"DRABC before or on DNAdj",Table2[Calculated Location],"*"&amp;$D13&amp;"*")/COUNTIFS(Table2[Level of Review Required],"*"&amp;$AC$2&amp;"*",Table2[Date Notified (Adjusted)],"&gt;="&amp;P$2,Table2[Date Notified (Adjusted)],"&lt;"&amp;Q$2,Table2[Calculated Location],"*"&amp;$D13&amp;"*")</f>
        <v>#DIV/0!</v>
      </c>
      <c r="Q13" s="164" t="e">
        <f ca="1">COUNTIFS(Table2[Level of Review Required],"*"&amp;$AC$2&amp;"*",Table2[Date Notified (Adjusted)],"&gt;="&amp;Q$2,Table2[Date Notified (Adjusted)],"&lt;"&amp;R$2,Table2[DRABC on or before DNAdj],"DRABC before or on DNAdj",Table2[Calculated Location],"*"&amp;$D13&amp;"*")/COUNTIFS(Table2[Level of Review Required],"*"&amp;$AC$2&amp;"*",Table2[Date Notified (Adjusted)],"&gt;="&amp;Q$2,Table2[Date Notified (Adjusted)],"&lt;"&amp;R$2,Table2[Calculated Location],"*"&amp;$D13&amp;"*")</f>
        <v>#DIV/0!</v>
      </c>
      <c r="R13" s="164" t="e">
        <f ca="1">COUNTIFS(Table2[Level of Review Required],"*"&amp;$AC$2&amp;"*",Table2[Date Notified (Adjusted)],"&gt;="&amp;R$2,Table2[Date Notified (Adjusted)],"&lt;"&amp;S$2,Table2[DRABC on or before DNAdj],"DRABC before or on DNAdj",Table2[Calculated Location],"*"&amp;$D13&amp;"*")/COUNTIFS(Table2[Level of Review Required],"*"&amp;$AC$2&amp;"*",Table2[Date Notified (Adjusted)],"&gt;="&amp;R$2,Table2[Date Notified (Adjusted)],"&lt;"&amp;S$2,Table2[Calculated Location],"*"&amp;$D13&amp;"*")</f>
        <v>#DIV/0!</v>
      </c>
      <c r="S13" s="164" t="e">
        <f ca="1">COUNTIFS(Table2[Level of Review Required],"*"&amp;$AC$2&amp;"*",Table2[Date Notified (Adjusted)],"&gt;="&amp;S$2,Table2[Date Notified (Adjusted)],"&lt;"&amp;T$2,Table2[DRABC on or before DNAdj],"DRABC before or on DNAdj",Table2[Calculated Location],"*"&amp;$D13&amp;"*")/COUNTIFS(Table2[Level of Review Required],"*"&amp;$AC$2&amp;"*",Table2[Date Notified (Adjusted)],"&gt;="&amp;S$2,Table2[Date Notified (Adjusted)],"&lt;"&amp;T$2,Table2[Calculated Location],"*"&amp;$D13&amp;"*")</f>
        <v>#DIV/0!</v>
      </c>
      <c r="T13" s="164" t="e">
        <f ca="1">COUNTIFS(Table2[Level of Review Required],"*"&amp;$AC$2&amp;"*",Table2[Date Notified (Adjusted)],"&gt;="&amp;T$2,Table2[Date Notified (Adjusted)],"&lt;"&amp;U$2,Table2[DRABC on or before DNAdj],"DRABC before or on DNAdj",Table2[Calculated Location],"*"&amp;$D13&amp;"*")/COUNTIFS(Table2[Level of Review Required],"*"&amp;$AC$2&amp;"*",Table2[Date Notified (Adjusted)],"&gt;="&amp;T$2,Table2[Date Notified (Adjusted)],"&lt;"&amp;U$2,Table2[Calculated Location],"*"&amp;$D13&amp;"*")</f>
        <v>#DIV/0!</v>
      </c>
      <c r="U13" s="161"/>
      <c r="V13" s="161"/>
      <c r="W13" s="228">
        <f ca="1">COUNTIFS(Table2[Level of Review Required],"*"&amp;$AC$2&amp;"*",Table2[Date Notified (Adjusted)],"&gt;="&amp;E$2,Table2[Date Notified (Adjusted)],"&lt;"&amp;U$2,Table2[Calculated Location],"*"&amp;$D13&amp;"*",Table2[DRABC on or before DNAdj],"DRABC before or on DNAdj")</f>
        <v>0</v>
      </c>
      <c r="X13" s="229" t="e">
        <f t="shared" ca="1" si="1"/>
        <v>#DIV/0!</v>
      </c>
      <c r="Y13" s="237">
        <f ca="1">COUNTIFS(Table2[Level of Review Required],"*"&amp;$AC$2&amp;"*",Table2[Date Notified (Adjusted)],"&gt;="&amp;E$2,Table2[Date Notified (Adjusted)],"&lt;"&amp;U$2,Table2[Calculated Location],"*"&amp;$D13&amp;"*")</f>
        <v>0</v>
      </c>
    </row>
    <row r="14" spans="2:29" x14ac:dyDescent="0.25">
      <c r="B14" s="222" t="s">
        <v>107</v>
      </c>
      <c r="C14" s="161"/>
      <c r="D14" s="162" t="s">
        <v>126</v>
      </c>
      <c r="E14" s="163" t="e">
        <f ca="1">COUNTIFS(Table2[Level of Review Required],"*"&amp;$AC$2&amp;"*",Table2[Date Notified (Adjusted)],"&gt;="&amp;E$2,Table2[Date Notified (Adjusted)],"&lt;"&amp;F$2,Table2[DRABC on or before DNAdj],"DRABC before or on DNAdj",Table2[Calculated Location],"*"&amp;$D14&amp;"*")/COUNTIFS(Table2[Level of Review Required],"*"&amp;$AC$2&amp;"*",Table2[Date Notified (Adjusted)],"&gt;="&amp;E$2,Table2[Date Notified (Adjusted)],"&lt;"&amp;F$2,Table2[Calculated Location],"*"&amp;$D14&amp;"*")</f>
        <v>#DIV/0!</v>
      </c>
      <c r="F14" s="164" t="e">
        <f ca="1">COUNTIFS(Table2[Level of Review Required],"*"&amp;$AC$2&amp;"*",Table2[Date Notified (Adjusted)],"&gt;="&amp;F$2,Table2[Date Notified (Adjusted)],"&lt;"&amp;G$2,Table2[DRABC on or before DNAdj],"DRABC before or on DNAdj",Table2[Calculated Location],"*"&amp;$D14&amp;"*")/COUNTIFS(Table2[Level of Review Required],"*"&amp;$AC$2&amp;"*",Table2[Date Notified (Adjusted)],"&gt;="&amp;F$2,Table2[Date Notified (Adjusted)],"&lt;"&amp;G$2,Table2[Calculated Location],"*"&amp;$D14&amp;"*")</f>
        <v>#DIV/0!</v>
      </c>
      <c r="G14" s="164" t="e">
        <f ca="1">COUNTIFS(Table2[Level of Review Required],"*"&amp;$AC$2&amp;"*",Table2[Date Notified (Adjusted)],"&gt;="&amp;G$2,Table2[Date Notified (Adjusted)],"&lt;"&amp;H$2,Table2[DRABC on or before DNAdj],"DRABC before or on DNAdj",Table2[Calculated Location],"*"&amp;$D14&amp;"*")/COUNTIFS(Table2[Level of Review Required],"*"&amp;$AC$2&amp;"*",Table2[Date Notified (Adjusted)],"&gt;="&amp;G$2,Table2[Date Notified (Adjusted)],"&lt;"&amp;H$2,Table2[Calculated Location],"*"&amp;$D14&amp;"*")</f>
        <v>#DIV/0!</v>
      </c>
      <c r="H14" s="164" t="e">
        <f ca="1">COUNTIFS(Table2[Level of Review Required],"*"&amp;$AC$2&amp;"*",Table2[Date Notified (Adjusted)],"&gt;="&amp;H$2,Table2[Date Notified (Adjusted)],"&lt;"&amp;I$2,Table2[DRABC on or before DNAdj],"DRABC before or on DNAdj",Table2[Calculated Location],"*"&amp;$D14&amp;"*")/COUNTIFS(Table2[Level of Review Required],"*"&amp;$AC$2&amp;"*",Table2[Date Notified (Adjusted)],"&gt;="&amp;H$2,Table2[Date Notified (Adjusted)],"&lt;"&amp;I$2,Table2[Calculated Location],"*"&amp;$D14&amp;"*")</f>
        <v>#DIV/0!</v>
      </c>
      <c r="I14" s="164" t="e">
        <f ca="1">COUNTIFS(Table2[Level of Review Required],"*"&amp;$AC$2&amp;"*",Table2[Date Notified (Adjusted)],"&gt;="&amp;I$2,Table2[Date Notified (Adjusted)],"&lt;"&amp;J$2,Table2[DRABC on or before DNAdj],"DRABC before or on DNAdj",Table2[Calculated Location],"*"&amp;$D14&amp;"*")/COUNTIFS(Table2[Level of Review Required],"*"&amp;$AC$2&amp;"*",Table2[Date Notified (Adjusted)],"&gt;="&amp;I$2,Table2[Date Notified (Adjusted)],"&lt;"&amp;J$2,Table2[Calculated Location],"*"&amp;$D14&amp;"*")</f>
        <v>#DIV/0!</v>
      </c>
      <c r="J14" s="164" t="e">
        <f ca="1">COUNTIFS(Table2[Level of Review Required],"*"&amp;$AC$2&amp;"*",Table2[Date Notified (Adjusted)],"&gt;="&amp;J$2,Table2[Date Notified (Adjusted)],"&lt;"&amp;K$2,Table2[DRABC on or before DNAdj],"DRABC before or on DNAdj",Table2[Calculated Location],"*"&amp;$D14&amp;"*")/COUNTIFS(Table2[Level of Review Required],"*"&amp;$AC$2&amp;"*",Table2[Date Notified (Adjusted)],"&gt;="&amp;J$2,Table2[Date Notified (Adjusted)],"&lt;"&amp;K$2,Table2[Calculated Location],"*"&amp;$D14&amp;"*")</f>
        <v>#DIV/0!</v>
      </c>
      <c r="K14" s="164" t="e">
        <f ca="1">COUNTIFS(Table2[Level of Review Required],"*"&amp;$AC$2&amp;"*",Table2[Date Notified (Adjusted)],"&gt;="&amp;K$2,Table2[Date Notified (Adjusted)],"&lt;"&amp;L$2,Table2[DRABC on or before DNAdj],"DRABC before or on DNAdj",Table2[Calculated Location],"*"&amp;$D14&amp;"*")/COUNTIFS(Table2[Level of Review Required],"*"&amp;$AC$2&amp;"*",Table2[Date Notified (Adjusted)],"&gt;="&amp;K$2,Table2[Date Notified (Adjusted)],"&lt;"&amp;L$2,Table2[Calculated Location],"*"&amp;$D14&amp;"*")</f>
        <v>#DIV/0!</v>
      </c>
      <c r="L14" s="164" t="e">
        <f ca="1">COUNTIFS(Table2[Level of Review Required],"*"&amp;$AC$2&amp;"*",Table2[Date Notified (Adjusted)],"&gt;="&amp;L$2,Table2[Date Notified (Adjusted)],"&lt;"&amp;M$2,Table2[DRABC on or before DNAdj],"DRABC before or on DNAdj",Table2[Calculated Location],"*"&amp;$D14&amp;"*")/COUNTIFS(Table2[Level of Review Required],"*"&amp;$AC$2&amp;"*",Table2[Date Notified (Adjusted)],"&gt;="&amp;L$2,Table2[Date Notified (Adjusted)],"&lt;"&amp;M$2,Table2[Calculated Location],"*"&amp;$D14&amp;"*")</f>
        <v>#DIV/0!</v>
      </c>
      <c r="M14" s="164" t="e">
        <f ca="1">COUNTIFS(Table2[Level of Review Required],"*"&amp;$AC$2&amp;"*",Table2[Date Notified (Adjusted)],"&gt;="&amp;M$2,Table2[Date Notified (Adjusted)],"&lt;"&amp;N$2,Table2[DRABC on or before DNAdj],"DRABC before or on DNAdj",Table2[Calculated Location],"*"&amp;$D14&amp;"*")/COUNTIFS(Table2[Level of Review Required],"*"&amp;$AC$2&amp;"*",Table2[Date Notified (Adjusted)],"&gt;="&amp;M$2,Table2[Date Notified (Adjusted)],"&lt;"&amp;N$2,Table2[Calculated Location],"*"&amp;$D14&amp;"*")</f>
        <v>#DIV/0!</v>
      </c>
      <c r="N14" s="164" t="e">
        <f ca="1">COUNTIFS(Table2[Level of Review Required],"*"&amp;$AC$2&amp;"*",Table2[Date Notified (Adjusted)],"&gt;="&amp;N$2,Table2[Date Notified (Adjusted)],"&lt;"&amp;O$2,Table2[DRABC on or before DNAdj],"DRABC before or on DNAdj",Table2[Calculated Location],"*"&amp;$D14&amp;"*")/COUNTIFS(Table2[Level of Review Required],"*"&amp;$AC$2&amp;"*",Table2[Date Notified (Adjusted)],"&gt;="&amp;N$2,Table2[Date Notified (Adjusted)],"&lt;"&amp;O$2,Table2[Calculated Location],"*"&amp;$D14&amp;"*")</f>
        <v>#DIV/0!</v>
      </c>
      <c r="O14" s="164" t="e">
        <f ca="1">COUNTIFS(Table2[Level of Review Required],"*"&amp;$AC$2&amp;"*",Table2[Date Notified (Adjusted)],"&gt;="&amp;O$2,Table2[Date Notified (Adjusted)],"&lt;"&amp;P$2,Table2[DRABC on or before DNAdj],"DRABC before or on DNAdj",Table2[Calculated Location],"*"&amp;$D14&amp;"*")/COUNTIFS(Table2[Level of Review Required],"*"&amp;$AC$2&amp;"*",Table2[Date Notified (Adjusted)],"&gt;="&amp;O$2,Table2[Date Notified (Adjusted)],"&lt;"&amp;P$2,Table2[Calculated Location],"*"&amp;$D14&amp;"*")</f>
        <v>#DIV/0!</v>
      </c>
      <c r="P14" s="164" t="e">
        <f ca="1">COUNTIFS(Table2[Level of Review Required],"*"&amp;$AC$2&amp;"*",Table2[Date Notified (Adjusted)],"&gt;="&amp;P$2,Table2[Date Notified (Adjusted)],"&lt;"&amp;Q$2,Table2[DRABC on or before DNAdj],"DRABC before or on DNAdj",Table2[Calculated Location],"*"&amp;$D14&amp;"*")/COUNTIFS(Table2[Level of Review Required],"*"&amp;$AC$2&amp;"*",Table2[Date Notified (Adjusted)],"&gt;="&amp;P$2,Table2[Date Notified (Adjusted)],"&lt;"&amp;Q$2,Table2[Calculated Location],"*"&amp;$D14&amp;"*")</f>
        <v>#DIV/0!</v>
      </c>
      <c r="Q14" s="164" t="e">
        <f ca="1">COUNTIFS(Table2[Level of Review Required],"*"&amp;$AC$2&amp;"*",Table2[Date Notified (Adjusted)],"&gt;="&amp;Q$2,Table2[Date Notified (Adjusted)],"&lt;"&amp;R$2,Table2[DRABC on or before DNAdj],"DRABC before or on DNAdj",Table2[Calculated Location],"*"&amp;$D14&amp;"*")/COUNTIFS(Table2[Level of Review Required],"*"&amp;$AC$2&amp;"*",Table2[Date Notified (Adjusted)],"&gt;="&amp;Q$2,Table2[Date Notified (Adjusted)],"&lt;"&amp;R$2,Table2[Calculated Location],"*"&amp;$D14&amp;"*")</f>
        <v>#DIV/0!</v>
      </c>
      <c r="R14" s="164" t="e">
        <f ca="1">COUNTIFS(Table2[Level of Review Required],"*"&amp;$AC$2&amp;"*",Table2[Date Notified (Adjusted)],"&gt;="&amp;R$2,Table2[Date Notified (Adjusted)],"&lt;"&amp;S$2,Table2[DRABC on or before DNAdj],"DRABC before or on DNAdj",Table2[Calculated Location],"*"&amp;$D14&amp;"*")/COUNTIFS(Table2[Level of Review Required],"*"&amp;$AC$2&amp;"*",Table2[Date Notified (Adjusted)],"&gt;="&amp;R$2,Table2[Date Notified (Adjusted)],"&lt;"&amp;S$2,Table2[Calculated Location],"*"&amp;$D14&amp;"*")</f>
        <v>#DIV/0!</v>
      </c>
      <c r="S14" s="164" t="e">
        <f ca="1">COUNTIFS(Table2[Level of Review Required],"*"&amp;$AC$2&amp;"*",Table2[Date Notified (Adjusted)],"&gt;="&amp;S$2,Table2[Date Notified (Adjusted)],"&lt;"&amp;T$2,Table2[DRABC on or before DNAdj],"DRABC before or on DNAdj",Table2[Calculated Location],"*"&amp;$D14&amp;"*")/COUNTIFS(Table2[Level of Review Required],"*"&amp;$AC$2&amp;"*",Table2[Date Notified (Adjusted)],"&gt;="&amp;S$2,Table2[Date Notified (Adjusted)],"&lt;"&amp;T$2,Table2[Calculated Location],"*"&amp;$D14&amp;"*")</f>
        <v>#DIV/0!</v>
      </c>
      <c r="T14" s="164" t="e">
        <f ca="1">COUNTIFS(Table2[Level of Review Required],"*"&amp;$AC$2&amp;"*",Table2[Date Notified (Adjusted)],"&gt;="&amp;T$2,Table2[Date Notified (Adjusted)],"&lt;"&amp;U$2,Table2[DRABC on or before DNAdj],"DRABC before or on DNAdj",Table2[Calculated Location],"*"&amp;$D14&amp;"*")/COUNTIFS(Table2[Level of Review Required],"*"&amp;$AC$2&amp;"*",Table2[Date Notified (Adjusted)],"&gt;="&amp;T$2,Table2[Date Notified (Adjusted)],"&lt;"&amp;U$2,Table2[Calculated Location],"*"&amp;$D14&amp;"*")</f>
        <v>#DIV/0!</v>
      </c>
      <c r="U14" s="161"/>
      <c r="V14" s="161"/>
      <c r="W14" s="228">
        <f ca="1">COUNTIFS(Table2[Level of Review Required],"*"&amp;$AC$2&amp;"*",Table2[Date Notified (Adjusted)],"&gt;="&amp;E$2,Table2[Date Notified (Adjusted)],"&lt;"&amp;U$2,Table2[Calculated Location],"*"&amp;$D14&amp;"*",Table2[DRABC on or before DNAdj],"DRABC before or on DNAdj")</f>
        <v>0</v>
      </c>
      <c r="X14" s="229" t="e">
        <f t="shared" ca="1" si="1"/>
        <v>#DIV/0!</v>
      </c>
      <c r="Y14" s="237">
        <f ca="1">COUNTIFS(Table2[Level of Review Required],"*"&amp;$AC$2&amp;"*",Table2[Date Notified (Adjusted)],"&gt;="&amp;E$2,Table2[Date Notified (Adjusted)],"&lt;"&amp;U$2,Table2[Calculated Location],"*"&amp;$D14&amp;"*")</f>
        <v>0</v>
      </c>
    </row>
    <row r="15" spans="2:29" x14ac:dyDescent="0.25">
      <c r="B15" s="222" t="s">
        <v>108</v>
      </c>
      <c r="C15" s="161"/>
      <c r="D15" s="162" t="s">
        <v>127</v>
      </c>
      <c r="E15" s="163" t="e">
        <f ca="1">COUNTIFS(Table2[Level of Review Required],"*"&amp;$AC$2&amp;"*",Table2[Date Notified (Adjusted)],"&gt;="&amp;E$2,Table2[Date Notified (Adjusted)],"&lt;"&amp;F$2,Table2[DRABC on or before DNAdj],"DRABC before or on DNAdj",Table2[Calculated Location],"*"&amp;$D15&amp;"*")/COUNTIFS(Table2[Level of Review Required],"*"&amp;$AC$2&amp;"*",Table2[Date Notified (Adjusted)],"&gt;="&amp;E$2,Table2[Date Notified (Adjusted)],"&lt;"&amp;F$2,Table2[Calculated Location],"*"&amp;$D15&amp;"*")</f>
        <v>#DIV/0!</v>
      </c>
      <c r="F15" s="164" t="e">
        <f ca="1">COUNTIFS(Table2[Level of Review Required],"*"&amp;$AC$2&amp;"*",Table2[Date Notified (Adjusted)],"&gt;="&amp;F$2,Table2[Date Notified (Adjusted)],"&lt;"&amp;G$2,Table2[DRABC on or before DNAdj],"DRABC before or on DNAdj",Table2[Calculated Location],"*"&amp;$D15&amp;"*")/COUNTIFS(Table2[Level of Review Required],"*"&amp;$AC$2&amp;"*",Table2[Date Notified (Adjusted)],"&gt;="&amp;F$2,Table2[Date Notified (Adjusted)],"&lt;"&amp;G$2,Table2[Calculated Location],"*"&amp;$D15&amp;"*")</f>
        <v>#DIV/0!</v>
      </c>
      <c r="G15" s="164" t="e">
        <f ca="1">COUNTIFS(Table2[Level of Review Required],"*"&amp;$AC$2&amp;"*",Table2[Date Notified (Adjusted)],"&gt;="&amp;G$2,Table2[Date Notified (Adjusted)],"&lt;"&amp;H$2,Table2[DRABC on or before DNAdj],"DRABC before or on DNAdj",Table2[Calculated Location],"*"&amp;$D15&amp;"*")/COUNTIFS(Table2[Level of Review Required],"*"&amp;$AC$2&amp;"*",Table2[Date Notified (Adjusted)],"&gt;="&amp;G$2,Table2[Date Notified (Adjusted)],"&lt;"&amp;H$2,Table2[Calculated Location],"*"&amp;$D15&amp;"*")</f>
        <v>#DIV/0!</v>
      </c>
      <c r="H15" s="164" t="e">
        <f ca="1">COUNTIFS(Table2[Level of Review Required],"*"&amp;$AC$2&amp;"*",Table2[Date Notified (Adjusted)],"&gt;="&amp;H$2,Table2[Date Notified (Adjusted)],"&lt;"&amp;I$2,Table2[DRABC on or before DNAdj],"DRABC before or on DNAdj",Table2[Calculated Location],"*"&amp;$D15&amp;"*")/COUNTIFS(Table2[Level of Review Required],"*"&amp;$AC$2&amp;"*",Table2[Date Notified (Adjusted)],"&gt;="&amp;H$2,Table2[Date Notified (Adjusted)],"&lt;"&amp;I$2,Table2[Calculated Location],"*"&amp;$D15&amp;"*")</f>
        <v>#DIV/0!</v>
      </c>
      <c r="I15" s="164" t="e">
        <f ca="1">COUNTIFS(Table2[Level of Review Required],"*"&amp;$AC$2&amp;"*",Table2[Date Notified (Adjusted)],"&gt;="&amp;I$2,Table2[Date Notified (Adjusted)],"&lt;"&amp;J$2,Table2[DRABC on or before DNAdj],"DRABC before or on DNAdj",Table2[Calculated Location],"*"&amp;$D15&amp;"*")/COUNTIFS(Table2[Level of Review Required],"*"&amp;$AC$2&amp;"*",Table2[Date Notified (Adjusted)],"&gt;="&amp;I$2,Table2[Date Notified (Adjusted)],"&lt;"&amp;J$2,Table2[Calculated Location],"*"&amp;$D15&amp;"*")</f>
        <v>#DIV/0!</v>
      </c>
      <c r="J15" s="164" t="e">
        <f ca="1">COUNTIFS(Table2[Level of Review Required],"*"&amp;$AC$2&amp;"*",Table2[Date Notified (Adjusted)],"&gt;="&amp;J$2,Table2[Date Notified (Adjusted)],"&lt;"&amp;K$2,Table2[DRABC on or before DNAdj],"DRABC before or on DNAdj",Table2[Calculated Location],"*"&amp;$D15&amp;"*")/COUNTIFS(Table2[Level of Review Required],"*"&amp;$AC$2&amp;"*",Table2[Date Notified (Adjusted)],"&gt;="&amp;J$2,Table2[Date Notified (Adjusted)],"&lt;"&amp;K$2,Table2[Calculated Location],"*"&amp;$D15&amp;"*")</f>
        <v>#DIV/0!</v>
      </c>
      <c r="K15" s="164" t="e">
        <f ca="1">COUNTIFS(Table2[Level of Review Required],"*"&amp;$AC$2&amp;"*",Table2[Date Notified (Adjusted)],"&gt;="&amp;K$2,Table2[Date Notified (Adjusted)],"&lt;"&amp;L$2,Table2[DRABC on or before DNAdj],"DRABC before or on DNAdj",Table2[Calculated Location],"*"&amp;$D15&amp;"*")/COUNTIFS(Table2[Level of Review Required],"*"&amp;$AC$2&amp;"*",Table2[Date Notified (Adjusted)],"&gt;="&amp;K$2,Table2[Date Notified (Adjusted)],"&lt;"&amp;L$2,Table2[Calculated Location],"*"&amp;$D15&amp;"*")</f>
        <v>#DIV/0!</v>
      </c>
      <c r="L15" s="164" t="e">
        <f ca="1">COUNTIFS(Table2[Level of Review Required],"*"&amp;$AC$2&amp;"*",Table2[Date Notified (Adjusted)],"&gt;="&amp;L$2,Table2[Date Notified (Adjusted)],"&lt;"&amp;M$2,Table2[DRABC on or before DNAdj],"DRABC before or on DNAdj",Table2[Calculated Location],"*"&amp;$D15&amp;"*")/COUNTIFS(Table2[Level of Review Required],"*"&amp;$AC$2&amp;"*",Table2[Date Notified (Adjusted)],"&gt;="&amp;L$2,Table2[Date Notified (Adjusted)],"&lt;"&amp;M$2,Table2[Calculated Location],"*"&amp;$D15&amp;"*")</f>
        <v>#DIV/0!</v>
      </c>
      <c r="M15" s="164" t="e">
        <f ca="1">COUNTIFS(Table2[Level of Review Required],"*"&amp;$AC$2&amp;"*",Table2[Date Notified (Adjusted)],"&gt;="&amp;M$2,Table2[Date Notified (Adjusted)],"&lt;"&amp;N$2,Table2[DRABC on or before DNAdj],"DRABC before or on DNAdj",Table2[Calculated Location],"*"&amp;$D15&amp;"*")/COUNTIFS(Table2[Level of Review Required],"*"&amp;$AC$2&amp;"*",Table2[Date Notified (Adjusted)],"&gt;="&amp;M$2,Table2[Date Notified (Adjusted)],"&lt;"&amp;N$2,Table2[Calculated Location],"*"&amp;$D15&amp;"*")</f>
        <v>#DIV/0!</v>
      </c>
      <c r="N15" s="164" t="e">
        <f ca="1">COUNTIFS(Table2[Level of Review Required],"*"&amp;$AC$2&amp;"*",Table2[Date Notified (Adjusted)],"&gt;="&amp;N$2,Table2[Date Notified (Adjusted)],"&lt;"&amp;O$2,Table2[DRABC on or before DNAdj],"DRABC before or on DNAdj",Table2[Calculated Location],"*"&amp;$D15&amp;"*")/COUNTIFS(Table2[Level of Review Required],"*"&amp;$AC$2&amp;"*",Table2[Date Notified (Adjusted)],"&gt;="&amp;N$2,Table2[Date Notified (Adjusted)],"&lt;"&amp;O$2,Table2[Calculated Location],"*"&amp;$D15&amp;"*")</f>
        <v>#DIV/0!</v>
      </c>
      <c r="O15" s="164" t="e">
        <f ca="1">COUNTIFS(Table2[Level of Review Required],"*"&amp;$AC$2&amp;"*",Table2[Date Notified (Adjusted)],"&gt;="&amp;O$2,Table2[Date Notified (Adjusted)],"&lt;"&amp;P$2,Table2[DRABC on or before DNAdj],"DRABC before or on DNAdj",Table2[Calculated Location],"*"&amp;$D15&amp;"*")/COUNTIFS(Table2[Level of Review Required],"*"&amp;$AC$2&amp;"*",Table2[Date Notified (Adjusted)],"&gt;="&amp;O$2,Table2[Date Notified (Adjusted)],"&lt;"&amp;P$2,Table2[Calculated Location],"*"&amp;$D15&amp;"*")</f>
        <v>#DIV/0!</v>
      </c>
      <c r="P15" s="164" t="e">
        <f ca="1">COUNTIFS(Table2[Level of Review Required],"*"&amp;$AC$2&amp;"*",Table2[Date Notified (Adjusted)],"&gt;="&amp;P$2,Table2[Date Notified (Adjusted)],"&lt;"&amp;Q$2,Table2[DRABC on or before DNAdj],"DRABC before or on DNAdj",Table2[Calculated Location],"*"&amp;$D15&amp;"*")/COUNTIFS(Table2[Level of Review Required],"*"&amp;$AC$2&amp;"*",Table2[Date Notified (Adjusted)],"&gt;="&amp;P$2,Table2[Date Notified (Adjusted)],"&lt;"&amp;Q$2,Table2[Calculated Location],"*"&amp;$D15&amp;"*")</f>
        <v>#DIV/0!</v>
      </c>
      <c r="Q15" s="164" t="e">
        <f ca="1">COUNTIFS(Table2[Level of Review Required],"*"&amp;$AC$2&amp;"*",Table2[Date Notified (Adjusted)],"&gt;="&amp;Q$2,Table2[Date Notified (Adjusted)],"&lt;"&amp;R$2,Table2[DRABC on or before DNAdj],"DRABC before or on DNAdj",Table2[Calculated Location],"*"&amp;$D15&amp;"*")/COUNTIFS(Table2[Level of Review Required],"*"&amp;$AC$2&amp;"*",Table2[Date Notified (Adjusted)],"&gt;="&amp;Q$2,Table2[Date Notified (Adjusted)],"&lt;"&amp;R$2,Table2[Calculated Location],"*"&amp;$D15&amp;"*")</f>
        <v>#DIV/0!</v>
      </c>
      <c r="R15" s="164" t="e">
        <f ca="1">COUNTIFS(Table2[Level of Review Required],"*"&amp;$AC$2&amp;"*",Table2[Date Notified (Adjusted)],"&gt;="&amp;R$2,Table2[Date Notified (Adjusted)],"&lt;"&amp;S$2,Table2[DRABC on or before DNAdj],"DRABC before or on DNAdj",Table2[Calculated Location],"*"&amp;$D15&amp;"*")/COUNTIFS(Table2[Level of Review Required],"*"&amp;$AC$2&amp;"*",Table2[Date Notified (Adjusted)],"&gt;="&amp;R$2,Table2[Date Notified (Adjusted)],"&lt;"&amp;S$2,Table2[Calculated Location],"*"&amp;$D15&amp;"*")</f>
        <v>#DIV/0!</v>
      </c>
      <c r="S15" s="164" t="e">
        <f ca="1">COUNTIFS(Table2[Level of Review Required],"*"&amp;$AC$2&amp;"*",Table2[Date Notified (Adjusted)],"&gt;="&amp;S$2,Table2[Date Notified (Adjusted)],"&lt;"&amp;T$2,Table2[DRABC on or before DNAdj],"DRABC before or on DNAdj",Table2[Calculated Location],"*"&amp;$D15&amp;"*")/COUNTIFS(Table2[Level of Review Required],"*"&amp;$AC$2&amp;"*",Table2[Date Notified (Adjusted)],"&gt;="&amp;S$2,Table2[Date Notified (Adjusted)],"&lt;"&amp;T$2,Table2[Calculated Location],"*"&amp;$D15&amp;"*")</f>
        <v>#DIV/0!</v>
      </c>
      <c r="T15" s="164" t="e">
        <f ca="1">COUNTIFS(Table2[Level of Review Required],"*"&amp;$AC$2&amp;"*",Table2[Date Notified (Adjusted)],"&gt;="&amp;T$2,Table2[Date Notified (Adjusted)],"&lt;"&amp;U$2,Table2[DRABC on or before DNAdj],"DRABC before or on DNAdj",Table2[Calculated Location],"*"&amp;$D15&amp;"*")/COUNTIFS(Table2[Level of Review Required],"*"&amp;$AC$2&amp;"*",Table2[Date Notified (Adjusted)],"&gt;="&amp;T$2,Table2[Date Notified (Adjusted)],"&lt;"&amp;U$2,Table2[Calculated Location],"*"&amp;$D15&amp;"*")</f>
        <v>#DIV/0!</v>
      </c>
      <c r="U15" s="161"/>
      <c r="V15" s="161"/>
      <c r="W15" s="228">
        <f ca="1">COUNTIFS(Table2[Level of Review Required],"*"&amp;$AC$2&amp;"*",Table2[Date Notified (Adjusted)],"&gt;="&amp;E$2,Table2[Date Notified (Adjusted)],"&lt;"&amp;U$2,Table2[Calculated Location],"*"&amp;$D15&amp;"*",Table2[DRABC on or before DNAdj],"DRABC before or on DNAdj")</f>
        <v>0</v>
      </c>
      <c r="X15" s="229" t="e">
        <f t="shared" ca="1" si="1"/>
        <v>#DIV/0!</v>
      </c>
      <c r="Y15" s="237">
        <f ca="1">COUNTIFS(Table2[Level of Review Required],"*"&amp;$AC$2&amp;"*",Table2[Date Notified (Adjusted)],"&gt;="&amp;E$2,Table2[Date Notified (Adjusted)],"&lt;"&amp;U$2,Table2[Calculated Location],"*"&amp;$D15&amp;"*")</f>
        <v>0</v>
      </c>
    </row>
    <row r="16" spans="2:29" x14ac:dyDescent="0.25">
      <c r="B16" s="222" t="s">
        <v>109</v>
      </c>
      <c r="C16" s="161"/>
      <c r="D16" s="162" t="s">
        <v>128</v>
      </c>
      <c r="E16" s="163" t="e">
        <f ca="1">COUNTIFS(Table2[Level of Review Required],"*"&amp;$AC$2&amp;"*",Table2[Date Notified (Adjusted)],"&gt;="&amp;E$2,Table2[Date Notified (Adjusted)],"&lt;"&amp;F$2,Table2[DRABC on or before DNAdj],"DRABC before or on DNAdj",Table2[Calculated Location],"*"&amp;$D16&amp;"*")/COUNTIFS(Table2[Level of Review Required],"*"&amp;$AC$2&amp;"*",Table2[Date Notified (Adjusted)],"&gt;="&amp;E$2,Table2[Date Notified (Adjusted)],"&lt;"&amp;F$2,Table2[Calculated Location],"*"&amp;$D16&amp;"*")</f>
        <v>#DIV/0!</v>
      </c>
      <c r="F16" s="164" t="e">
        <f ca="1">COUNTIFS(Table2[Level of Review Required],"*"&amp;$AC$2&amp;"*",Table2[Date Notified (Adjusted)],"&gt;="&amp;F$2,Table2[Date Notified (Adjusted)],"&lt;"&amp;G$2,Table2[DRABC on or before DNAdj],"DRABC before or on DNAdj",Table2[Calculated Location],"*"&amp;$D16&amp;"*")/COUNTIFS(Table2[Level of Review Required],"*"&amp;$AC$2&amp;"*",Table2[Date Notified (Adjusted)],"&gt;="&amp;F$2,Table2[Date Notified (Adjusted)],"&lt;"&amp;G$2,Table2[Calculated Location],"*"&amp;$D16&amp;"*")</f>
        <v>#DIV/0!</v>
      </c>
      <c r="G16" s="164" t="e">
        <f ca="1">COUNTIFS(Table2[Level of Review Required],"*"&amp;$AC$2&amp;"*",Table2[Date Notified (Adjusted)],"&gt;="&amp;G$2,Table2[Date Notified (Adjusted)],"&lt;"&amp;H$2,Table2[DRABC on or before DNAdj],"DRABC before or on DNAdj",Table2[Calculated Location],"*"&amp;$D16&amp;"*")/COUNTIFS(Table2[Level of Review Required],"*"&amp;$AC$2&amp;"*",Table2[Date Notified (Adjusted)],"&gt;="&amp;G$2,Table2[Date Notified (Adjusted)],"&lt;"&amp;H$2,Table2[Calculated Location],"*"&amp;$D16&amp;"*")</f>
        <v>#DIV/0!</v>
      </c>
      <c r="H16" s="164" t="e">
        <f ca="1">COUNTIFS(Table2[Level of Review Required],"*"&amp;$AC$2&amp;"*",Table2[Date Notified (Adjusted)],"&gt;="&amp;H$2,Table2[Date Notified (Adjusted)],"&lt;"&amp;I$2,Table2[DRABC on or before DNAdj],"DRABC before or on DNAdj",Table2[Calculated Location],"*"&amp;$D16&amp;"*")/COUNTIFS(Table2[Level of Review Required],"*"&amp;$AC$2&amp;"*",Table2[Date Notified (Adjusted)],"&gt;="&amp;H$2,Table2[Date Notified (Adjusted)],"&lt;"&amp;I$2,Table2[Calculated Location],"*"&amp;$D16&amp;"*")</f>
        <v>#DIV/0!</v>
      </c>
      <c r="I16" s="164" t="e">
        <f ca="1">COUNTIFS(Table2[Level of Review Required],"*"&amp;$AC$2&amp;"*",Table2[Date Notified (Adjusted)],"&gt;="&amp;I$2,Table2[Date Notified (Adjusted)],"&lt;"&amp;J$2,Table2[DRABC on or before DNAdj],"DRABC before or on DNAdj",Table2[Calculated Location],"*"&amp;$D16&amp;"*")/COUNTIFS(Table2[Level of Review Required],"*"&amp;$AC$2&amp;"*",Table2[Date Notified (Adjusted)],"&gt;="&amp;I$2,Table2[Date Notified (Adjusted)],"&lt;"&amp;J$2,Table2[Calculated Location],"*"&amp;$D16&amp;"*")</f>
        <v>#DIV/0!</v>
      </c>
      <c r="J16" s="164" t="e">
        <f ca="1">COUNTIFS(Table2[Level of Review Required],"*"&amp;$AC$2&amp;"*",Table2[Date Notified (Adjusted)],"&gt;="&amp;J$2,Table2[Date Notified (Adjusted)],"&lt;"&amp;K$2,Table2[DRABC on or before DNAdj],"DRABC before or on DNAdj",Table2[Calculated Location],"*"&amp;$D16&amp;"*")/COUNTIFS(Table2[Level of Review Required],"*"&amp;$AC$2&amp;"*",Table2[Date Notified (Adjusted)],"&gt;="&amp;J$2,Table2[Date Notified (Adjusted)],"&lt;"&amp;K$2,Table2[Calculated Location],"*"&amp;$D16&amp;"*")</f>
        <v>#DIV/0!</v>
      </c>
      <c r="K16" s="164" t="e">
        <f ca="1">COUNTIFS(Table2[Level of Review Required],"*"&amp;$AC$2&amp;"*",Table2[Date Notified (Adjusted)],"&gt;="&amp;K$2,Table2[Date Notified (Adjusted)],"&lt;"&amp;L$2,Table2[DRABC on or before DNAdj],"DRABC before or on DNAdj",Table2[Calculated Location],"*"&amp;$D16&amp;"*")/COUNTIFS(Table2[Level of Review Required],"*"&amp;$AC$2&amp;"*",Table2[Date Notified (Adjusted)],"&gt;="&amp;K$2,Table2[Date Notified (Adjusted)],"&lt;"&amp;L$2,Table2[Calculated Location],"*"&amp;$D16&amp;"*")</f>
        <v>#DIV/0!</v>
      </c>
      <c r="L16" s="164" t="e">
        <f ca="1">COUNTIFS(Table2[Level of Review Required],"*"&amp;$AC$2&amp;"*",Table2[Date Notified (Adjusted)],"&gt;="&amp;L$2,Table2[Date Notified (Adjusted)],"&lt;"&amp;M$2,Table2[DRABC on or before DNAdj],"DRABC before or on DNAdj",Table2[Calculated Location],"*"&amp;$D16&amp;"*")/COUNTIFS(Table2[Level of Review Required],"*"&amp;$AC$2&amp;"*",Table2[Date Notified (Adjusted)],"&gt;="&amp;L$2,Table2[Date Notified (Adjusted)],"&lt;"&amp;M$2,Table2[Calculated Location],"*"&amp;$D16&amp;"*")</f>
        <v>#DIV/0!</v>
      </c>
      <c r="M16" s="164" t="e">
        <f ca="1">COUNTIFS(Table2[Level of Review Required],"*"&amp;$AC$2&amp;"*",Table2[Date Notified (Adjusted)],"&gt;="&amp;M$2,Table2[Date Notified (Adjusted)],"&lt;"&amp;N$2,Table2[DRABC on or before DNAdj],"DRABC before or on DNAdj",Table2[Calculated Location],"*"&amp;$D16&amp;"*")/COUNTIFS(Table2[Level of Review Required],"*"&amp;$AC$2&amp;"*",Table2[Date Notified (Adjusted)],"&gt;="&amp;M$2,Table2[Date Notified (Adjusted)],"&lt;"&amp;N$2,Table2[Calculated Location],"*"&amp;$D16&amp;"*")</f>
        <v>#DIV/0!</v>
      </c>
      <c r="N16" s="164" t="e">
        <f ca="1">COUNTIFS(Table2[Level of Review Required],"*"&amp;$AC$2&amp;"*",Table2[Date Notified (Adjusted)],"&gt;="&amp;N$2,Table2[Date Notified (Adjusted)],"&lt;"&amp;O$2,Table2[DRABC on or before DNAdj],"DRABC before or on DNAdj",Table2[Calculated Location],"*"&amp;$D16&amp;"*")/COUNTIFS(Table2[Level of Review Required],"*"&amp;$AC$2&amp;"*",Table2[Date Notified (Adjusted)],"&gt;="&amp;N$2,Table2[Date Notified (Adjusted)],"&lt;"&amp;O$2,Table2[Calculated Location],"*"&amp;$D16&amp;"*")</f>
        <v>#DIV/0!</v>
      </c>
      <c r="O16" s="164" t="e">
        <f ca="1">COUNTIFS(Table2[Level of Review Required],"*"&amp;$AC$2&amp;"*",Table2[Date Notified (Adjusted)],"&gt;="&amp;O$2,Table2[Date Notified (Adjusted)],"&lt;"&amp;P$2,Table2[DRABC on or before DNAdj],"DRABC before or on DNAdj",Table2[Calculated Location],"*"&amp;$D16&amp;"*")/COUNTIFS(Table2[Level of Review Required],"*"&amp;$AC$2&amp;"*",Table2[Date Notified (Adjusted)],"&gt;="&amp;O$2,Table2[Date Notified (Adjusted)],"&lt;"&amp;P$2,Table2[Calculated Location],"*"&amp;$D16&amp;"*")</f>
        <v>#DIV/0!</v>
      </c>
      <c r="P16" s="164" t="e">
        <f ca="1">COUNTIFS(Table2[Level of Review Required],"*"&amp;$AC$2&amp;"*",Table2[Date Notified (Adjusted)],"&gt;="&amp;P$2,Table2[Date Notified (Adjusted)],"&lt;"&amp;Q$2,Table2[DRABC on or before DNAdj],"DRABC before or on DNAdj",Table2[Calculated Location],"*"&amp;$D16&amp;"*")/COUNTIFS(Table2[Level of Review Required],"*"&amp;$AC$2&amp;"*",Table2[Date Notified (Adjusted)],"&gt;="&amp;P$2,Table2[Date Notified (Adjusted)],"&lt;"&amp;Q$2,Table2[Calculated Location],"*"&amp;$D16&amp;"*")</f>
        <v>#DIV/0!</v>
      </c>
      <c r="Q16" s="164" t="e">
        <f ca="1">COUNTIFS(Table2[Level of Review Required],"*"&amp;$AC$2&amp;"*",Table2[Date Notified (Adjusted)],"&gt;="&amp;Q$2,Table2[Date Notified (Adjusted)],"&lt;"&amp;R$2,Table2[DRABC on or before DNAdj],"DRABC before or on DNAdj",Table2[Calculated Location],"*"&amp;$D16&amp;"*")/COUNTIFS(Table2[Level of Review Required],"*"&amp;$AC$2&amp;"*",Table2[Date Notified (Adjusted)],"&gt;="&amp;Q$2,Table2[Date Notified (Adjusted)],"&lt;"&amp;R$2,Table2[Calculated Location],"*"&amp;$D16&amp;"*")</f>
        <v>#DIV/0!</v>
      </c>
      <c r="R16" s="164" t="e">
        <f ca="1">COUNTIFS(Table2[Level of Review Required],"*"&amp;$AC$2&amp;"*",Table2[Date Notified (Adjusted)],"&gt;="&amp;R$2,Table2[Date Notified (Adjusted)],"&lt;"&amp;S$2,Table2[DRABC on or before DNAdj],"DRABC before or on DNAdj",Table2[Calculated Location],"*"&amp;$D16&amp;"*")/COUNTIFS(Table2[Level of Review Required],"*"&amp;$AC$2&amp;"*",Table2[Date Notified (Adjusted)],"&gt;="&amp;R$2,Table2[Date Notified (Adjusted)],"&lt;"&amp;S$2,Table2[Calculated Location],"*"&amp;$D16&amp;"*")</f>
        <v>#DIV/0!</v>
      </c>
      <c r="S16" s="164" t="e">
        <f ca="1">COUNTIFS(Table2[Level of Review Required],"*"&amp;$AC$2&amp;"*",Table2[Date Notified (Adjusted)],"&gt;="&amp;S$2,Table2[Date Notified (Adjusted)],"&lt;"&amp;T$2,Table2[DRABC on or before DNAdj],"DRABC before or on DNAdj",Table2[Calculated Location],"*"&amp;$D16&amp;"*")/COUNTIFS(Table2[Level of Review Required],"*"&amp;$AC$2&amp;"*",Table2[Date Notified (Adjusted)],"&gt;="&amp;S$2,Table2[Date Notified (Adjusted)],"&lt;"&amp;T$2,Table2[Calculated Location],"*"&amp;$D16&amp;"*")</f>
        <v>#DIV/0!</v>
      </c>
      <c r="T16" s="164" t="e">
        <f ca="1">COUNTIFS(Table2[Level of Review Required],"*"&amp;$AC$2&amp;"*",Table2[Date Notified (Adjusted)],"&gt;="&amp;T$2,Table2[Date Notified (Adjusted)],"&lt;"&amp;U$2,Table2[DRABC on or before DNAdj],"DRABC before or on DNAdj",Table2[Calculated Location],"*"&amp;$D16&amp;"*")/COUNTIFS(Table2[Level of Review Required],"*"&amp;$AC$2&amp;"*",Table2[Date Notified (Adjusted)],"&gt;="&amp;T$2,Table2[Date Notified (Adjusted)],"&lt;"&amp;U$2,Table2[Calculated Location],"*"&amp;$D16&amp;"*")</f>
        <v>#DIV/0!</v>
      </c>
      <c r="U16" s="161"/>
      <c r="V16" s="161"/>
      <c r="W16" s="228">
        <f ca="1">COUNTIFS(Table2[Level of Review Required],"*"&amp;$AC$2&amp;"*",Table2[Date Notified (Adjusted)],"&gt;="&amp;E$2,Table2[Date Notified (Adjusted)],"&lt;"&amp;U$2,Table2[Calculated Location],"*"&amp;$D16&amp;"*",Table2[DRABC on or before DNAdj],"DRABC before or on DNAdj")</f>
        <v>0</v>
      </c>
      <c r="X16" s="229" t="e">
        <f t="shared" ca="1" si="1"/>
        <v>#DIV/0!</v>
      </c>
      <c r="Y16" s="237">
        <f ca="1">COUNTIFS(Table2[Level of Review Required],"*"&amp;$AC$2&amp;"*",Table2[Date Notified (Adjusted)],"&gt;="&amp;E$2,Table2[Date Notified (Adjusted)],"&lt;"&amp;U$2,Table2[Calculated Location],"*"&amp;$D16&amp;"*")</f>
        <v>0</v>
      </c>
    </row>
    <row r="17" spans="2:26" x14ac:dyDescent="0.25">
      <c r="B17" s="222" t="s">
        <v>110</v>
      </c>
      <c r="C17" s="161"/>
      <c r="D17" s="162" t="s">
        <v>129</v>
      </c>
      <c r="E17" s="163" t="e">
        <f ca="1">COUNTIFS(Table2[Level of Review Required],"*"&amp;$AC$2&amp;"*",Table2[Date Notified (Adjusted)],"&gt;="&amp;E$2,Table2[Date Notified (Adjusted)],"&lt;"&amp;F$2,Table2[DRABC on or before DNAdj],"DRABC before or on DNAdj",Table2[Calculated Location],"*"&amp;$D17&amp;"*")/COUNTIFS(Table2[Level of Review Required],"*"&amp;$AC$2&amp;"*",Table2[Date Notified (Adjusted)],"&gt;="&amp;E$2,Table2[Date Notified (Adjusted)],"&lt;"&amp;F$2,Table2[Calculated Location],"*"&amp;$D17&amp;"*")</f>
        <v>#DIV/0!</v>
      </c>
      <c r="F17" s="164" t="e">
        <f ca="1">COUNTIFS(Table2[Level of Review Required],"*"&amp;$AC$2&amp;"*",Table2[Date Notified (Adjusted)],"&gt;="&amp;F$2,Table2[Date Notified (Adjusted)],"&lt;"&amp;G$2,Table2[DRABC on or before DNAdj],"DRABC before or on DNAdj",Table2[Calculated Location],"*"&amp;$D17&amp;"*")/COUNTIFS(Table2[Level of Review Required],"*"&amp;$AC$2&amp;"*",Table2[Date Notified (Adjusted)],"&gt;="&amp;F$2,Table2[Date Notified (Adjusted)],"&lt;"&amp;G$2,Table2[Calculated Location],"*"&amp;$D17&amp;"*")</f>
        <v>#DIV/0!</v>
      </c>
      <c r="G17" s="164" t="e">
        <f ca="1">COUNTIFS(Table2[Level of Review Required],"*"&amp;$AC$2&amp;"*",Table2[Date Notified (Adjusted)],"&gt;="&amp;G$2,Table2[Date Notified (Adjusted)],"&lt;"&amp;H$2,Table2[DRABC on or before DNAdj],"DRABC before or on DNAdj",Table2[Calculated Location],"*"&amp;$D17&amp;"*")/COUNTIFS(Table2[Level of Review Required],"*"&amp;$AC$2&amp;"*",Table2[Date Notified (Adjusted)],"&gt;="&amp;G$2,Table2[Date Notified (Adjusted)],"&lt;"&amp;H$2,Table2[Calculated Location],"*"&amp;$D17&amp;"*")</f>
        <v>#DIV/0!</v>
      </c>
      <c r="H17" s="164" t="e">
        <f ca="1">COUNTIFS(Table2[Level of Review Required],"*"&amp;$AC$2&amp;"*",Table2[Date Notified (Adjusted)],"&gt;="&amp;H$2,Table2[Date Notified (Adjusted)],"&lt;"&amp;I$2,Table2[DRABC on or before DNAdj],"DRABC before or on DNAdj",Table2[Calculated Location],"*"&amp;$D17&amp;"*")/COUNTIFS(Table2[Level of Review Required],"*"&amp;$AC$2&amp;"*",Table2[Date Notified (Adjusted)],"&gt;="&amp;H$2,Table2[Date Notified (Adjusted)],"&lt;"&amp;I$2,Table2[Calculated Location],"*"&amp;$D17&amp;"*")</f>
        <v>#DIV/0!</v>
      </c>
      <c r="I17" s="164" t="e">
        <f ca="1">COUNTIFS(Table2[Level of Review Required],"*"&amp;$AC$2&amp;"*",Table2[Date Notified (Adjusted)],"&gt;="&amp;I$2,Table2[Date Notified (Adjusted)],"&lt;"&amp;J$2,Table2[DRABC on or before DNAdj],"DRABC before or on DNAdj",Table2[Calculated Location],"*"&amp;$D17&amp;"*")/COUNTIFS(Table2[Level of Review Required],"*"&amp;$AC$2&amp;"*",Table2[Date Notified (Adjusted)],"&gt;="&amp;I$2,Table2[Date Notified (Adjusted)],"&lt;"&amp;J$2,Table2[Calculated Location],"*"&amp;$D17&amp;"*")</f>
        <v>#DIV/0!</v>
      </c>
      <c r="J17" s="164" t="e">
        <f ca="1">COUNTIFS(Table2[Level of Review Required],"*"&amp;$AC$2&amp;"*",Table2[Date Notified (Adjusted)],"&gt;="&amp;J$2,Table2[Date Notified (Adjusted)],"&lt;"&amp;K$2,Table2[DRABC on or before DNAdj],"DRABC before or on DNAdj",Table2[Calculated Location],"*"&amp;$D17&amp;"*")/COUNTIFS(Table2[Level of Review Required],"*"&amp;$AC$2&amp;"*",Table2[Date Notified (Adjusted)],"&gt;="&amp;J$2,Table2[Date Notified (Adjusted)],"&lt;"&amp;K$2,Table2[Calculated Location],"*"&amp;$D17&amp;"*")</f>
        <v>#DIV/0!</v>
      </c>
      <c r="K17" s="164" t="e">
        <f ca="1">COUNTIFS(Table2[Level of Review Required],"*"&amp;$AC$2&amp;"*",Table2[Date Notified (Adjusted)],"&gt;="&amp;K$2,Table2[Date Notified (Adjusted)],"&lt;"&amp;L$2,Table2[DRABC on or before DNAdj],"DRABC before or on DNAdj",Table2[Calculated Location],"*"&amp;$D17&amp;"*")/COUNTIFS(Table2[Level of Review Required],"*"&amp;$AC$2&amp;"*",Table2[Date Notified (Adjusted)],"&gt;="&amp;K$2,Table2[Date Notified (Adjusted)],"&lt;"&amp;L$2,Table2[Calculated Location],"*"&amp;$D17&amp;"*")</f>
        <v>#DIV/0!</v>
      </c>
      <c r="L17" s="164" t="e">
        <f ca="1">COUNTIFS(Table2[Level of Review Required],"*"&amp;$AC$2&amp;"*",Table2[Date Notified (Adjusted)],"&gt;="&amp;L$2,Table2[Date Notified (Adjusted)],"&lt;"&amp;M$2,Table2[DRABC on or before DNAdj],"DRABC before or on DNAdj",Table2[Calculated Location],"*"&amp;$D17&amp;"*")/COUNTIFS(Table2[Level of Review Required],"*"&amp;$AC$2&amp;"*",Table2[Date Notified (Adjusted)],"&gt;="&amp;L$2,Table2[Date Notified (Adjusted)],"&lt;"&amp;M$2,Table2[Calculated Location],"*"&amp;$D17&amp;"*")</f>
        <v>#DIV/0!</v>
      </c>
      <c r="M17" s="164" t="e">
        <f ca="1">COUNTIFS(Table2[Level of Review Required],"*"&amp;$AC$2&amp;"*",Table2[Date Notified (Adjusted)],"&gt;="&amp;M$2,Table2[Date Notified (Adjusted)],"&lt;"&amp;N$2,Table2[DRABC on or before DNAdj],"DRABC before or on DNAdj",Table2[Calculated Location],"*"&amp;$D17&amp;"*")/COUNTIFS(Table2[Level of Review Required],"*"&amp;$AC$2&amp;"*",Table2[Date Notified (Adjusted)],"&gt;="&amp;M$2,Table2[Date Notified (Adjusted)],"&lt;"&amp;N$2,Table2[Calculated Location],"*"&amp;$D17&amp;"*")</f>
        <v>#DIV/0!</v>
      </c>
      <c r="N17" s="164" t="e">
        <f ca="1">COUNTIFS(Table2[Level of Review Required],"*"&amp;$AC$2&amp;"*",Table2[Date Notified (Adjusted)],"&gt;="&amp;N$2,Table2[Date Notified (Adjusted)],"&lt;"&amp;O$2,Table2[DRABC on or before DNAdj],"DRABC before or on DNAdj",Table2[Calculated Location],"*"&amp;$D17&amp;"*")/COUNTIFS(Table2[Level of Review Required],"*"&amp;$AC$2&amp;"*",Table2[Date Notified (Adjusted)],"&gt;="&amp;N$2,Table2[Date Notified (Adjusted)],"&lt;"&amp;O$2,Table2[Calculated Location],"*"&amp;$D17&amp;"*")</f>
        <v>#DIV/0!</v>
      </c>
      <c r="O17" s="164" t="e">
        <f ca="1">COUNTIFS(Table2[Level of Review Required],"*"&amp;$AC$2&amp;"*",Table2[Date Notified (Adjusted)],"&gt;="&amp;O$2,Table2[Date Notified (Adjusted)],"&lt;"&amp;P$2,Table2[DRABC on or before DNAdj],"DRABC before or on DNAdj",Table2[Calculated Location],"*"&amp;$D17&amp;"*")/COUNTIFS(Table2[Level of Review Required],"*"&amp;$AC$2&amp;"*",Table2[Date Notified (Adjusted)],"&gt;="&amp;O$2,Table2[Date Notified (Adjusted)],"&lt;"&amp;P$2,Table2[Calculated Location],"*"&amp;$D17&amp;"*")</f>
        <v>#DIV/0!</v>
      </c>
      <c r="P17" s="164" t="e">
        <f ca="1">COUNTIFS(Table2[Level of Review Required],"*"&amp;$AC$2&amp;"*",Table2[Date Notified (Adjusted)],"&gt;="&amp;P$2,Table2[Date Notified (Adjusted)],"&lt;"&amp;Q$2,Table2[DRABC on or before DNAdj],"DRABC before or on DNAdj",Table2[Calculated Location],"*"&amp;$D17&amp;"*")/COUNTIFS(Table2[Level of Review Required],"*"&amp;$AC$2&amp;"*",Table2[Date Notified (Adjusted)],"&gt;="&amp;P$2,Table2[Date Notified (Adjusted)],"&lt;"&amp;Q$2,Table2[Calculated Location],"*"&amp;$D17&amp;"*")</f>
        <v>#DIV/0!</v>
      </c>
      <c r="Q17" s="164" t="e">
        <f ca="1">COUNTIFS(Table2[Level of Review Required],"*"&amp;$AC$2&amp;"*",Table2[Date Notified (Adjusted)],"&gt;="&amp;Q$2,Table2[Date Notified (Adjusted)],"&lt;"&amp;R$2,Table2[DRABC on or before DNAdj],"DRABC before or on DNAdj",Table2[Calculated Location],"*"&amp;$D17&amp;"*")/COUNTIFS(Table2[Level of Review Required],"*"&amp;$AC$2&amp;"*",Table2[Date Notified (Adjusted)],"&gt;="&amp;Q$2,Table2[Date Notified (Adjusted)],"&lt;"&amp;R$2,Table2[Calculated Location],"*"&amp;$D17&amp;"*")</f>
        <v>#DIV/0!</v>
      </c>
      <c r="R17" s="164" t="e">
        <f ca="1">COUNTIFS(Table2[Level of Review Required],"*"&amp;$AC$2&amp;"*",Table2[Date Notified (Adjusted)],"&gt;="&amp;R$2,Table2[Date Notified (Adjusted)],"&lt;"&amp;S$2,Table2[DRABC on or before DNAdj],"DRABC before or on DNAdj",Table2[Calculated Location],"*"&amp;$D17&amp;"*")/COUNTIFS(Table2[Level of Review Required],"*"&amp;$AC$2&amp;"*",Table2[Date Notified (Adjusted)],"&gt;="&amp;R$2,Table2[Date Notified (Adjusted)],"&lt;"&amp;S$2,Table2[Calculated Location],"*"&amp;$D17&amp;"*")</f>
        <v>#DIV/0!</v>
      </c>
      <c r="S17" s="164" t="e">
        <f ca="1">COUNTIFS(Table2[Level of Review Required],"*"&amp;$AC$2&amp;"*",Table2[Date Notified (Adjusted)],"&gt;="&amp;S$2,Table2[Date Notified (Adjusted)],"&lt;"&amp;T$2,Table2[DRABC on or before DNAdj],"DRABC before or on DNAdj",Table2[Calculated Location],"*"&amp;$D17&amp;"*")/COUNTIFS(Table2[Level of Review Required],"*"&amp;$AC$2&amp;"*",Table2[Date Notified (Adjusted)],"&gt;="&amp;S$2,Table2[Date Notified (Adjusted)],"&lt;"&amp;T$2,Table2[Calculated Location],"*"&amp;$D17&amp;"*")</f>
        <v>#DIV/0!</v>
      </c>
      <c r="T17" s="164" t="e">
        <f ca="1">COUNTIFS(Table2[Level of Review Required],"*"&amp;$AC$2&amp;"*",Table2[Date Notified (Adjusted)],"&gt;="&amp;T$2,Table2[Date Notified (Adjusted)],"&lt;"&amp;U$2,Table2[DRABC on or before DNAdj],"DRABC before or on DNAdj",Table2[Calculated Location],"*"&amp;$D17&amp;"*")/COUNTIFS(Table2[Level of Review Required],"*"&amp;$AC$2&amp;"*",Table2[Date Notified (Adjusted)],"&gt;="&amp;T$2,Table2[Date Notified (Adjusted)],"&lt;"&amp;U$2,Table2[Calculated Location],"*"&amp;$D17&amp;"*")</f>
        <v>#DIV/0!</v>
      </c>
      <c r="U17" s="161"/>
      <c r="V17" s="161"/>
      <c r="W17" s="228">
        <f ca="1">COUNTIFS(Table2[Level of Review Required],"*"&amp;$AC$2&amp;"*",Table2[Date Notified (Adjusted)],"&gt;="&amp;E$2,Table2[Date Notified (Adjusted)],"&lt;"&amp;U$2,Table2[Calculated Location],"*"&amp;$D17&amp;"*",Table2[DRABC on or before DNAdj],"DRABC before or on DNAdj")</f>
        <v>0</v>
      </c>
      <c r="X17" s="229" t="e">
        <f t="shared" ca="1" si="1"/>
        <v>#DIV/0!</v>
      </c>
      <c r="Y17" s="237">
        <f ca="1">COUNTIFS(Table2[Level of Review Required],"*"&amp;$AC$2&amp;"*",Table2[Date Notified (Adjusted)],"&gt;="&amp;E$2,Table2[Date Notified (Adjusted)],"&lt;"&amp;U$2,Table2[Calculated Location],"*"&amp;$D17&amp;"*")</f>
        <v>0</v>
      </c>
    </row>
    <row r="18" spans="2:26" x14ac:dyDescent="0.25">
      <c r="B18" s="222" t="s">
        <v>111</v>
      </c>
      <c r="C18" s="161"/>
      <c r="D18" s="162" t="s">
        <v>130</v>
      </c>
      <c r="E18" s="163" t="e">
        <f ca="1">COUNTIFS(Table2[Level of Review Required],"*"&amp;$AC$2&amp;"*",Table2[Date Notified (Adjusted)],"&gt;="&amp;E$2,Table2[Date Notified (Adjusted)],"&lt;"&amp;F$2,Table2[DRABC on or before DNAdj],"DRABC before or on DNAdj",Table2[Calculated Location],"*"&amp;$D18&amp;"*")/COUNTIFS(Table2[Level of Review Required],"*"&amp;$AC$2&amp;"*",Table2[Date Notified (Adjusted)],"&gt;="&amp;E$2,Table2[Date Notified (Adjusted)],"&lt;"&amp;F$2,Table2[Calculated Location],"*"&amp;$D18&amp;"*")</f>
        <v>#DIV/0!</v>
      </c>
      <c r="F18" s="164" t="e">
        <f ca="1">COUNTIFS(Table2[Level of Review Required],"*"&amp;$AC$2&amp;"*",Table2[Date Notified (Adjusted)],"&gt;="&amp;F$2,Table2[Date Notified (Adjusted)],"&lt;"&amp;G$2,Table2[DRABC on or before DNAdj],"DRABC before or on DNAdj",Table2[Calculated Location],"*"&amp;$D18&amp;"*")/COUNTIFS(Table2[Level of Review Required],"*"&amp;$AC$2&amp;"*",Table2[Date Notified (Adjusted)],"&gt;="&amp;F$2,Table2[Date Notified (Adjusted)],"&lt;"&amp;G$2,Table2[Calculated Location],"*"&amp;$D18&amp;"*")</f>
        <v>#DIV/0!</v>
      </c>
      <c r="G18" s="164" t="e">
        <f ca="1">COUNTIFS(Table2[Level of Review Required],"*"&amp;$AC$2&amp;"*",Table2[Date Notified (Adjusted)],"&gt;="&amp;G$2,Table2[Date Notified (Adjusted)],"&lt;"&amp;H$2,Table2[DRABC on or before DNAdj],"DRABC before or on DNAdj",Table2[Calculated Location],"*"&amp;$D18&amp;"*")/COUNTIFS(Table2[Level of Review Required],"*"&amp;$AC$2&amp;"*",Table2[Date Notified (Adjusted)],"&gt;="&amp;G$2,Table2[Date Notified (Adjusted)],"&lt;"&amp;H$2,Table2[Calculated Location],"*"&amp;$D18&amp;"*")</f>
        <v>#DIV/0!</v>
      </c>
      <c r="H18" s="164" t="e">
        <f ca="1">COUNTIFS(Table2[Level of Review Required],"*"&amp;$AC$2&amp;"*",Table2[Date Notified (Adjusted)],"&gt;="&amp;H$2,Table2[Date Notified (Adjusted)],"&lt;"&amp;I$2,Table2[DRABC on or before DNAdj],"DRABC before or on DNAdj",Table2[Calculated Location],"*"&amp;$D18&amp;"*")/COUNTIFS(Table2[Level of Review Required],"*"&amp;$AC$2&amp;"*",Table2[Date Notified (Adjusted)],"&gt;="&amp;H$2,Table2[Date Notified (Adjusted)],"&lt;"&amp;I$2,Table2[Calculated Location],"*"&amp;$D18&amp;"*")</f>
        <v>#DIV/0!</v>
      </c>
      <c r="I18" s="164" t="e">
        <f ca="1">COUNTIFS(Table2[Level of Review Required],"*"&amp;$AC$2&amp;"*",Table2[Date Notified (Adjusted)],"&gt;="&amp;I$2,Table2[Date Notified (Adjusted)],"&lt;"&amp;J$2,Table2[DRABC on or before DNAdj],"DRABC before or on DNAdj",Table2[Calculated Location],"*"&amp;$D18&amp;"*")/COUNTIFS(Table2[Level of Review Required],"*"&amp;$AC$2&amp;"*",Table2[Date Notified (Adjusted)],"&gt;="&amp;I$2,Table2[Date Notified (Adjusted)],"&lt;"&amp;J$2,Table2[Calculated Location],"*"&amp;$D18&amp;"*")</f>
        <v>#DIV/0!</v>
      </c>
      <c r="J18" s="164" t="e">
        <f ca="1">COUNTIFS(Table2[Level of Review Required],"*"&amp;$AC$2&amp;"*",Table2[Date Notified (Adjusted)],"&gt;="&amp;J$2,Table2[Date Notified (Adjusted)],"&lt;"&amp;K$2,Table2[DRABC on or before DNAdj],"DRABC before or on DNAdj",Table2[Calculated Location],"*"&amp;$D18&amp;"*")/COUNTIFS(Table2[Level of Review Required],"*"&amp;$AC$2&amp;"*",Table2[Date Notified (Adjusted)],"&gt;="&amp;J$2,Table2[Date Notified (Adjusted)],"&lt;"&amp;K$2,Table2[Calculated Location],"*"&amp;$D18&amp;"*")</f>
        <v>#DIV/0!</v>
      </c>
      <c r="K18" s="164" t="e">
        <f ca="1">COUNTIFS(Table2[Level of Review Required],"*"&amp;$AC$2&amp;"*",Table2[Date Notified (Adjusted)],"&gt;="&amp;K$2,Table2[Date Notified (Adjusted)],"&lt;"&amp;L$2,Table2[DRABC on or before DNAdj],"DRABC before or on DNAdj",Table2[Calculated Location],"*"&amp;$D18&amp;"*")/COUNTIFS(Table2[Level of Review Required],"*"&amp;$AC$2&amp;"*",Table2[Date Notified (Adjusted)],"&gt;="&amp;K$2,Table2[Date Notified (Adjusted)],"&lt;"&amp;L$2,Table2[Calculated Location],"*"&amp;$D18&amp;"*")</f>
        <v>#DIV/0!</v>
      </c>
      <c r="L18" s="164" t="e">
        <f ca="1">COUNTIFS(Table2[Level of Review Required],"*"&amp;$AC$2&amp;"*",Table2[Date Notified (Adjusted)],"&gt;="&amp;L$2,Table2[Date Notified (Adjusted)],"&lt;"&amp;M$2,Table2[DRABC on or before DNAdj],"DRABC before or on DNAdj",Table2[Calculated Location],"*"&amp;$D18&amp;"*")/COUNTIFS(Table2[Level of Review Required],"*"&amp;$AC$2&amp;"*",Table2[Date Notified (Adjusted)],"&gt;="&amp;L$2,Table2[Date Notified (Adjusted)],"&lt;"&amp;M$2,Table2[Calculated Location],"*"&amp;$D18&amp;"*")</f>
        <v>#DIV/0!</v>
      </c>
      <c r="M18" s="164" t="e">
        <f ca="1">COUNTIFS(Table2[Level of Review Required],"*"&amp;$AC$2&amp;"*",Table2[Date Notified (Adjusted)],"&gt;="&amp;M$2,Table2[Date Notified (Adjusted)],"&lt;"&amp;N$2,Table2[DRABC on or before DNAdj],"DRABC before or on DNAdj",Table2[Calculated Location],"*"&amp;$D18&amp;"*")/COUNTIFS(Table2[Level of Review Required],"*"&amp;$AC$2&amp;"*",Table2[Date Notified (Adjusted)],"&gt;="&amp;M$2,Table2[Date Notified (Adjusted)],"&lt;"&amp;N$2,Table2[Calculated Location],"*"&amp;$D18&amp;"*")</f>
        <v>#DIV/0!</v>
      </c>
      <c r="N18" s="164" t="e">
        <f ca="1">COUNTIFS(Table2[Level of Review Required],"*"&amp;$AC$2&amp;"*",Table2[Date Notified (Adjusted)],"&gt;="&amp;N$2,Table2[Date Notified (Adjusted)],"&lt;"&amp;O$2,Table2[DRABC on or before DNAdj],"DRABC before or on DNAdj",Table2[Calculated Location],"*"&amp;$D18&amp;"*")/COUNTIFS(Table2[Level of Review Required],"*"&amp;$AC$2&amp;"*",Table2[Date Notified (Adjusted)],"&gt;="&amp;N$2,Table2[Date Notified (Adjusted)],"&lt;"&amp;O$2,Table2[Calculated Location],"*"&amp;$D18&amp;"*")</f>
        <v>#DIV/0!</v>
      </c>
      <c r="O18" s="164" t="e">
        <f ca="1">COUNTIFS(Table2[Level of Review Required],"*"&amp;$AC$2&amp;"*",Table2[Date Notified (Adjusted)],"&gt;="&amp;O$2,Table2[Date Notified (Adjusted)],"&lt;"&amp;P$2,Table2[DRABC on or before DNAdj],"DRABC before or on DNAdj",Table2[Calculated Location],"*"&amp;$D18&amp;"*")/COUNTIFS(Table2[Level of Review Required],"*"&amp;$AC$2&amp;"*",Table2[Date Notified (Adjusted)],"&gt;="&amp;O$2,Table2[Date Notified (Adjusted)],"&lt;"&amp;P$2,Table2[Calculated Location],"*"&amp;$D18&amp;"*")</f>
        <v>#DIV/0!</v>
      </c>
      <c r="P18" s="164" t="e">
        <f ca="1">COUNTIFS(Table2[Level of Review Required],"*"&amp;$AC$2&amp;"*",Table2[Date Notified (Adjusted)],"&gt;="&amp;P$2,Table2[Date Notified (Adjusted)],"&lt;"&amp;Q$2,Table2[DRABC on or before DNAdj],"DRABC before or on DNAdj",Table2[Calculated Location],"*"&amp;$D18&amp;"*")/COUNTIFS(Table2[Level of Review Required],"*"&amp;$AC$2&amp;"*",Table2[Date Notified (Adjusted)],"&gt;="&amp;P$2,Table2[Date Notified (Adjusted)],"&lt;"&amp;Q$2,Table2[Calculated Location],"*"&amp;$D18&amp;"*")</f>
        <v>#DIV/0!</v>
      </c>
      <c r="Q18" s="164" t="e">
        <f ca="1">COUNTIFS(Table2[Level of Review Required],"*"&amp;$AC$2&amp;"*",Table2[Date Notified (Adjusted)],"&gt;="&amp;Q$2,Table2[Date Notified (Adjusted)],"&lt;"&amp;R$2,Table2[DRABC on or before DNAdj],"DRABC before or on DNAdj",Table2[Calculated Location],"*"&amp;$D18&amp;"*")/COUNTIFS(Table2[Level of Review Required],"*"&amp;$AC$2&amp;"*",Table2[Date Notified (Adjusted)],"&gt;="&amp;Q$2,Table2[Date Notified (Adjusted)],"&lt;"&amp;R$2,Table2[Calculated Location],"*"&amp;$D18&amp;"*")</f>
        <v>#DIV/0!</v>
      </c>
      <c r="R18" s="164" t="e">
        <f ca="1">COUNTIFS(Table2[Level of Review Required],"*"&amp;$AC$2&amp;"*",Table2[Date Notified (Adjusted)],"&gt;="&amp;R$2,Table2[Date Notified (Adjusted)],"&lt;"&amp;S$2,Table2[DRABC on or before DNAdj],"DRABC before or on DNAdj",Table2[Calculated Location],"*"&amp;$D18&amp;"*")/COUNTIFS(Table2[Level of Review Required],"*"&amp;$AC$2&amp;"*",Table2[Date Notified (Adjusted)],"&gt;="&amp;R$2,Table2[Date Notified (Adjusted)],"&lt;"&amp;S$2,Table2[Calculated Location],"*"&amp;$D18&amp;"*")</f>
        <v>#DIV/0!</v>
      </c>
      <c r="S18" s="164" t="e">
        <f ca="1">COUNTIFS(Table2[Level of Review Required],"*"&amp;$AC$2&amp;"*",Table2[Date Notified (Adjusted)],"&gt;="&amp;S$2,Table2[Date Notified (Adjusted)],"&lt;"&amp;T$2,Table2[DRABC on or before DNAdj],"DRABC before or on DNAdj",Table2[Calculated Location],"*"&amp;$D18&amp;"*")/COUNTIFS(Table2[Level of Review Required],"*"&amp;$AC$2&amp;"*",Table2[Date Notified (Adjusted)],"&gt;="&amp;S$2,Table2[Date Notified (Adjusted)],"&lt;"&amp;T$2,Table2[Calculated Location],"*"&amp;$D18&amp;"*")</f>
        <v>#DIV/0!</v>
      </c>
      <c r="T18" s="164" t="e">
        <f ca="1">COUNTIFS(Table2[Level of Review Required],"*"&amp;$AC$2&amp;"*",Table2[Date Notified (Adjusted)],"&gt;="&amp;T$2,Table2[Date Notified (Adjusted)],"&lt;"&amp;U$2,Table2[DRABC on or before DNAdj],"DRABC before or on DNAdj",Table2[Calculated Location],"*"&amp;$D18&amp;"*")/COUNTIFS(Table2[Level of Review Required],"*"&amp;$AC$2&amp;"*",Table2[Date Notified (Adjusted)],"&gt;="&amp;T$2,Table2[Date Notified (Adjusted)],"&lt;"&amp;U$2,Table2[Calculated Location],"*"&amp;$D18&amp;"*")</f>
        <v>#DIV/0!</v>
      </c>
      <c r="U18" s="161"/>
      <c r="V18" s="161"/>
      <c r="W18" s="228">
        <f ca="1">COUNTIFS(Table2[Level of Review Required],"*"&amp;$AC$2&amp;"*",Table2[Date Notified (Adjusted)],"&gt;="&amp;E$2,Table2[Date Notified (Adjusted)],"&lt;"&amp;U$2,Table2[Calculated Location],"*"&amp;$D18&amp;"*",Table2[DRABC on or before DNAdj],"DRABC before or on DNAdj")</f>
        <v>0</v>
      </c>
      <c r="X18" s="229" t="e">
        <f t="shared" ca="1" si="1"/>
        <v>#DIV/0!</v>
      </c>
      <c r="Y18" s="237">
        <f ca="1">COUNTIFS(Table2[Level of Review Required],"*"&amp;$AC$2&amp;"*",Table2[Date Notified (Adjusted)],"&gt;="&amp;E$2,Table2[Date Notified (Adjusted)],"&lt;"&amp;U$2,Table2[Calculated Location],"*"&amp;$D18&amp;"*")</f>
        <v>0</v>
      </c>
    </row>
    <row r="19" spans="2:26" x14ac:dyDescent="0.25">
      <c r="B19" s="222" t="s">
        <v>112</v>
      </c>
      <c r="C19" s="161"/>
      <c r="D19" s="162" t="s">
        <v>131</v>
      </c>
      <c r="E19" s="163" t="e">
        <f ca="1">COUNTIFS(Table2[Level of Review Required],"*"&amp;$AC$2&amp;"*",Table2[Date Notified (Adjusted)],"&gt;="&amp;E$2,Table2[Date Notified (Adjusted)],"&lt;"&amp;F$2,Table2[DRABC on or before DNAdj],"DRABC before or on DNAdj",Table2[Calculated Location],"*"&amp;$D19&amp;"*")/COUNTIFS(Table2[Level of Review Required],"*"&amp;$AC$2&amp;"*",Table2[Date Notified (Adjusted)],"&gt;="&amp;E$2,Table2[Date Notified (Adjusted)],"&lt;"&amp;F$2,Table2[Calculated Location],"*"&amp;$D19&amp;"*")</f>
        <v>#DIV/0!</v>
      </c>
      <c r="F19" s="164" t="e">
        <f ca="1">COUNTIFS(Table2[Level of Review Required],"*"&amp;$AC$2&amp;"*",Table2[Date Notified (Adjusted)],"&gt;="&amp;F$2,Table2[Date Notified (Adjusted)],"&lt;"&amp;G$2,Table2[DRABC on or before DNAdj],"DRABC before or on DNAdj",Table2[Calculated Location],"*"&amp;$D19&amp;"*")/COUNTIFS(Table2[Level of Review Required],"*"&amp;$AC$2&amp;"*",Table2[Date Notified (Adjusted)],"&gt;="&amp;F$2,Table2[Date Notified (Adjusted)],"&lt;"&amp;G$2,Table2[Calculated Location],"*"&amp;$D19&amp;"*")</f>
        <v>#DIV/0!</v>
      </c>
      <c r="G19" s="164" t="e">
        <f ca="1">COUNTIFS(Table2[Level of Review Required],"*"&amp;$AC$2&amp;"*",Table2[Date Notified (Adjusted)],"&gt;="&amp;G$2,Table2[Date Notified (Adjusted)],"&lt;"&amp;H$2,Table2[DRABC on or before DNAdj],"DRABC before or on DNAdj",Table2[Calculated Location],"*"&amp;$D19&amp;"*")/COUNTIFS(Table2[Level of Review Required],"*"&amp;$AC$2&amp;"*",Table2[Date Notified (Adjusted)],"&gt;="&amp;G$2,Table2[Date Notified (Adjusted)],"&lt;"&amp;H$2,Table2[Calculated Location],"*"&amp;$D19&amp;"*")</f>
        <v>#DIV/0!</v>
      </c>
      <c r="H19" s="164" t="e">
        <f ca="1">COUNTIFS(Table2[Level of Review Required],"*"&amp;$AC$2&amp;"*",Table2[Date Notified (Adjusted)],"&gt;="&amp;H$2,Table2[Date Notified (Adjusted)],"&lt;"&amp;I$2,Table2[DRABC on or before DNAdj],"DRABC before or on DNAdj",Table2[Calculated Location],"*"&amp;$D19&amp;"*")/COUNTIFS(Table2[Level of Review Required],"*"&amp;$AC$2&amp;"*",Table2[Date Notified (Adjusted)],"&gt;="&amp;H$2,Table2[Date Notified (Adjusted)],"&lt;"&amp;I$2,Table2[Calculated Location],"*"&amp;$D19&amp;"*")</f>
        <v>#DIV/0!</v>
      </c>
      <c r="I19" s="164" t="e">
        <f ca="1">COUNTIFS(Table2[Level of Review Required],"*"&amp;$AC$2&amp;"*",Table2[Date Notified (Adjusted)],"&gt;="&amp;I$2,Table2[Date Notified (Adjusted)],"&lt;"&amp;J$2,Table2[DRABC on or before DNAdj],"DRABC before or on DNAdj",Table2[Calculated Location],"*"&amp;$D19&amp;"*")/COUNTIFS(Table2[Level of Review Required],"*"&amp;$AC$2&amp;"*",Table2[Date Notified (Adjusted)],"&gt;="&amp;I$2,Table2[Date Notified (Adjusted)],"&lt;"&amp;J$2,Table2[Calculated Location],"*"&amp;$D19&amp;"*")</f>
        <v>#DIV/0!</v>
      </c>
      <c r="J19" s="164" t="e">
        <f ca="1">COUNTIFS(Table2[Level of Review Required],"*"&amp;$AC$2&amp;"*",Table2[Date Notified (Adjusted)],"&gt;="&amp;J$2,Table2[Date Notified (Adjusted)],"&lt;"&amp;K$2,Table2[DRABC on or before DNAdj],"DRABC before or on DNAdj",Table2[Calculated Location],"*"&amp;$D19&amp;"*")/COUNTIFS(Table2[Level of Review Required],"*"&amp;$AC$2&amp;"*",Table2[Date Notified (Adjusted)],"&gt;="&amp;J$2,Table2[Date Notified (Adjusted)],"&lt;"&amp;K$2,Table2[Calculated Location],"*"&amp;$D19&amp;"*")</f>
        <v>#DIV/0!</v>
      </c>
      <c r="K19" s="164" t="e">
        <f ca="1">COUNTIFS(Table2[Level of Review Required],"*"&amp;$AC$2&amp;"*",Table2[Date Notified (Adjusted)],"&gt;="&amp;K$2,Table2[Date Notified (Adjusted)],"&lt;"&amp;L$2,Table2[DRABC on or before DNAdj],"DRABC before or on DNAdj",Table2[Calculated Location],"*"&amp;$D19&amp;"*")/COUNTIFS(Table2[Level of Review Required],"*"&amp;$AC$2&amp;"*",Table2[Date Notified (Adjusted)],"&gt;="&amp;K$2,Table2[Date Notified (Adjusted)],"&lt;"&amp;L$2,Table2[Calculated Location],"*"&amp;$D19&amp;"*")</f>
        <v>#DIV/0!</v>
      </c>
      <c r="L19" s="164" t="e">
        <f ca="1">COUNTIFS(Table2[Level of Review Required],"*"&amp;$AC$2&amp;"*",Table2[Date Notified (Adjusted)],"&gt;="&amp;L$2,Table2[Date Notified (Adjusted)],"&lt;"&amp;M$2,Table2[DRABC on or before DNAdj],"DRABC before or on DNAdj",Table2[Calculated Location],"*"&amp;$D19&amp;"*")/COUNTIFS(Table2[Level of Review Required],"*"&amp;$AC$2&amp;"*",Table2[Date Notified (Adjusted)],"&gt;="&amp;L$2,Table2[Date Notified (Adjusted)],"&lt;"&amp;M$2,Table2[Calculated Location],"*"&amp;$D19&amp;"*")</f>
        <v>#DIV/0!</v>
      </c>
      <c r="M19" s="164" t="e">
        <f ca="1">COUNTIFS(Table2[Level of Review Required],"*"&amp;$AC$2&amp;"*",Table2[Date Notified (Adjusted)],"&gt;="&amp;M$2,Table2[Date Notified (Adjusted)],"&lt;"&amp;N$2,Table2[DRABC on or before DNAdj],"DRABC before or on DNAdj",Table2[Calculated Location],"*"&amp;$D19&amp;"*")/COUNTIFS(Table2[Level of Review Required],"*"&amp;$AC$2&amp;"*",Table2[Date Notified (Adjusted)],"&gt;="&amp;M$2,Table2[Date Notified (Adjusted)],"&lt;"&amp;N$2,Table2[Calculated Location],"*"&amp;$D19&amp;"*")</f>
        <v>#DIV/0!</v>
      </c>
      <c r="N19" s="164" t="e">
        <f ca="1">COUNTIFS(Table2[Level of Review Required],"*"&amp;$AC$2&amp;"*",Table2[Date Notified (Adjusted)],"&gt;="&amp;N$2,Table2[Date Notified (Adjusted)],"&lt;"&amp;O$2,Table2[DRABC on or before DNAdj],"DRABC before or on DNAdj",Table2[Calculated Location],"*"&amp;$D19&amp;"*")/COUNTIFS(Table2[Level of Review Required],"*"&amp;$AC$2&amp;"*",Table2[Date Notified (Adjusted)],"&gt;="&amp;N$2,Table2[Date Notified (Adjusted)],"&lt;"&amp;O$2,Table2[Calculated Location],"*"&amp;$D19&amp;"*")</f>
        <v>#DIV/0!</v>
      </c>
      <c r="O19" s="164" t="e">
        <f ca="1">COUNTIFS(Table2[Level of Review Required],"*"&amp;$AC$2&amp;"*",Table2[Date Notified (Adjusted)],"&gt;="&amp;O$2,Table2[Date Notified (Adjusted)],"&lt;"&amp;P$2,Table2[DRABC on or before DNAdj],"DRABC before or on DNAdj",Table2[Calculated Location],"*"&amp;$D19&amp;"*")/COUNTIFS(Table2[Level of Review Required],"*"&amp;$AC$2&amp;"*",Table2[Date Notified (Adjusted)],"&gt;="&amp;O$2,Table2[Date Notified (Adjusted)],"&lt;"&amp;P$2,Table2[Calculated Location],"*"&amp;$D19&amp;"*")</f>
        <v>#DIV/0!</v>
      </c>
      <c r="P19" s="164" t="e">
        <f ca="1">COUNTIFS(Table2[Level of Review Required],"*"&amp;$AC$2&amp;"*",Table2[Date Notified (Adjusted)],"&gt;="&amp;P$2,Table2[Date Notified (Adjusted)],"&lt;"&amp;Q$2,Table2[DRABC on or before DNAdj],"DRABC before or on DNAdj",Table2[Calculated Location],"*"&amp;$D19&amp;"*")/COUNTIFS(Table2[Level of Review Required],"*"&amp;$AC$2&amp;"*",Table2[Date Notified (Adjusted)],"&gt;="&amp;P$2,Table2[Date Notified (Adjusted)],"&lt;"&amp;Q$2,Table2[Calculated Location],"*"&amp;$D19&amp;"*")</f>
        <v>#DIV/0!</v>
      </c>
      <c r="Q19" s="164" t="e">
        <f ca="1">COUNTIFS(Table2[Level of Review Required],"*"&amp;$AC$2&amp;"*",Table2[Date Notified (Adjusted)],"&gt;="&amp;Q$2,Table2[Date Notified (Adjusted)],"&lt;"&amp;R$2,Table2[DRABC on or before DNAdj],"DRABC before or on DNAdj",Table2[Calculated Location],"*"&amp;$D19&amp;"*")/COUNTIFS(Table2[Level of Review Required],"*"&amp;$AC$2&amp;"*",Table2[Date Notified (Adjusted)],"&gt;="&amp;Q$2,Table2[Date Notified (Adjusted)],"&lt;"&amp;R$2,Table2[Calculated Location],"*"&amp;$D19&amp;"*")</f>
        <v>#DIV/0!</v>
      </c>
      <c r="R19" s="164" t="e">
        <f ca="1">COUNTIFS(Table2[Level of Review Required],"*"&amp;$AC$2&amp;"*",Table2[Date Notified (Adjusted)],"&gt;="&amp;R$2,Table2[Date Notified (Adjusted)],"&lt;"&amp;S$2,Table2[DRABC on or before DNAdj],"DRABC before or on DNAdj",Table2[Calculated Location],"*"&amp;$D19&amp;"*")/COUNTIFS(Table2[Level of Review Required],"*"&amp;$AC$2&amp;"*",Table2[Date Notified (Adjusted)],"&gt;="&amp;R$2,Table2[Date Notified (Adjusted)],"&lt;"&amp;S$2,Table2[Calculated Location],"*"&amp;$D19&amp;"*")</f>
        <v>#DIV/0!</v>
      </c>
      <c r="S19" s="164" t="e">
        <f ca="1">COUNTIFS(Table2[Level of Review Required],"*"&amp;$AC$2&amp;"*",Table2[Date Notified (Adjusted)],"&gt;="&amp;S$2,Table2[Date Notified (Adjusted)],"&lt;"&amp;T$2,Table2[DRABC on or before DNAdj],"DRABC before or on DNAdj",Table2[Calculated Location],"*"&amp;$D19&amp;"*")/COUNTIFS(Table2[Level of Review Required],"*"&amp;$AC$2&amp;"*",Table2[Date Notified (Adjusted)],"&gt;="&amp;S$2,Table2[Date Notified (Adjusted)],"&lt;"&amp;T$2,Table2[Calculated Location],"*"&amp;$D19&amp;"*")</f>
        <v>#DIV/0!</v>
      </c>
      <c r="T19" s="164" t="e">
        <f ca="1">COUNTIFS(Table2[Level of Review Required],"*"&amp;$AC$2&amp;"*",Table2[Date Notified (Adjusted)],"&gt;="&amp;T$2,Table2[Date Notified (Adjusted)],"&lt;"&amp;U$2,Table2[DRABC on or before DNAdj],"DRABC before or on DNAdj",Table2[Calculated Location],"*"&amp;$D19&amp;"*")/COUNTIFS(Table2[Level of Review Required],"*"&amp;$AC$2&amp;"*",Table2[Date Notified (Adjusted)],"&gt;="&amp;T$2,Table2[Date Notified (Adjusted)],"&lt;"&amp;U$2,Table2[Calculated Location],"*"&amp;$D19&amp;"*")</f>
        <v>#DIV/0!</v>
      </c>
      <c r="U19" s="161"/>
      <c r="V19" s="161"/>
      <c r="W19" s="228">
        <f ca="1">COUNTIFS(Table2[Level of Review Required],"*"&amp;$AC$2&amp;"*",Table2[Date Notified (Adjusted)],"&gt;="&amp;E$2,Table2[Date Notified (Adjusted)],"&lt;"&amp;U$2,Table2[Calculated Location],"*"&amp;$D19&amp;"*",Table2[DRABC on or before DNAdj],"DRABC before or on DNAdj")</f>
        <v>0</v>
      </c>
      <c r="X19" s="229" t="e">
        <f t="shared" ca="1" si="1"/>
        <v>#DIV/0!</v>
      </c>
      <c r="Y19" s="237">
        <f ca="1">COUNTIFS(Table2[Level of Review Required],"*"&amp;$AC$2&amp;"*",Table2[Date Notified (Adjusted)],"&gt;="&amp;E$2,Table2[Date Notified (Adjusted)],"&lt;"&amp;U$2,Table2[Calculated Location],"*"&amp;$D19&amp;"*")</f>
        <v>0</v>
      </c>
    </row>
    <row r="20" spans="2:26" x14ac:dyDescent="0.25">
      <c r="B20" s="222" t="s">
        <v>113</v>
      </c>
      <c r="C20" s="161"/>
      <c r="D20" s="162" t="s">
        <v>132</v>
      </c>
      <c r="E20" s="163" t="e">
        <f ca="1">COUNTIFS(Table2[Level of Review Required],"*"&amp;$AC$2&amp;"*",Table2[Date Notified (Adjusted)],"&gt;="&amp;E$2,Table2[Date Notified (Adjusted)],"&lt;"&amp;F$2,Table2[DRABC on or before DNAdj],"DRABC before or on DNAdj",Table2[Calculated Location],"*"&amp;$D20&amp;"*")/COUNTIFS(Table2[Level of Review Required],"*"&amp;$AC$2&amp;"*",Table2[Date Notified (Adjusted)],"&gt;="&amp;E$2,Table2[Date Notified (Adjusted)],"&lt;"&amp;F$2,Table2[Calculated Location],"*"&amp;$D20&amp;"*")</f>
        <v>#DIV/0!</v>
      </c>
      <c r="F20" s="164" t="e">
        <f ca="1">COUNTIFS(Table2[Level of Review Required],"*"&amp;$AC$2&amp;"*",Table2[Date Notified (Adjusted)],"&gt;="&amp;F$2,Table2[Date Notified (Adjusted)],"&lt;"&amp;G$2,Table2[DRABC on or before DNAdj],"DRABC before or on DNAdj",Table2[Calculated Location],"*"&amp;$D20&amp;"*")/COUNTIFS(Table2[Level of Review Required],"*"&amp;$AC$2&amp;"*",Table2[Date Notified (Adjusted)],"&gt;="&amp;F$2,Table2[Date Notified (Adjusted)],"&lt;"&amp;G$2,Table2[Calculated Location],"*"&amp;$D20&amp;"*")</f>
        <v>#DIV/0!</v>
      </c>
      <c r="G20" s="164" t="e">
        <f ca="1">COUNTIFS(Table2[Level of Review Required],"*"&amp;$AC$2&amp;"*",Table2[Date Notified (Adjusted)],"&gt;="&amp;G$2,Table2[Date Notified (Adjusted)],"&lt;"&amp;H$2,Table2[DRABC on or before DNAdj],"DRABC before or on DNAdj",Table2[Calculated Location],"*"&amp;$D20&amp;"*")/COUNTIFS(Table2[Level of Review Required],"*"&amp;$AC$2&amp;"*",Table2[Date Notified (Adjusted)],"&gt;="&amp;G$2,Table2[Date Notified (Adjusted)],"&lt;"&amp;H$2,Table2[Calculated Location],"*"&amp;$D20&amp;"*")</f>
        <v>#DIV/0!</v>
      </c>
      <c r="H20" s="164" t="e">
        <f ca="1">COUNTIFS(Table2[Level of Review Required],"*"&amp;$AC$2&amp;"*",Table2[Date Notified (Adjusted)],"&gt;="&amp;H$2,Table2[Date Notified (Adjusted)],"&lt;"&amp;I$2,Table2[DRABC on or before DNAdj],"DRABC before or on DNAdj",Table2[Calculated Location],"*"&amp;$D20&amp;"*")/COUNTIFS(Table2[Level of Review Required],"*"&amp;$AC$2&amp;"*",Table2[Date Notified (Adjusted)],"&gt;="&amp;H$2,Table2[Date Notified (Adjusted)],"&lt;"&amp;I$2,Table2[Calculated Location],"*"&amp;$D20&amp;"*")</f>
        <v>#DIV/0!</v>
      </c>
      <c r="I20" s="164" t="e">
        <f ca="1">COUNTIFS(Table2[Level of Review Required],"*"&amp;$AC$2&amp;"*",Table2[Date Notified (Adjusted)],"&gt;="&amp;I$2,Table2[Date Notified (Adjusted)],"&lt;"&amp;J$2,Table2[DRABC on or before DNAdj],"DRABC before or on DNAdj",Table2[Calculated Location],"*"&amp;$D20&amp;"*")/COUNTIFS(Table2[Level of Review Required],"*"&amp;$AC$2&amp;"*",Table2[Date Notified (Adjusted)],"&gt;="&amp;I$2,Table2[Date Notified (Adjusted)],"&lt;"&amp;J$2,Table2[Calculated Location],"*"&amp;$D20&amp;"*")</f>
        <v>#DIV/0!</v>
      </c>
      <c r="J20" s="164" t="e">
        <f ca="1">COUNTIFS(Table2[Level of Review Required],"*"&amp;$AC$2&amp;"*",Table2[Date Notified (Adjusted)],"&gt;="&amp;J$2,Table2[Date Notified (Adjusted)],"&lt;"&amp;K$2,Table2[DRABC on or before DNAdj],"DRABC before or on DNAdj",Table2[Calculated Location],"*"&amp;$D20&amp;"*")/COUNTIFS(Table2[Level of Review Required],"*"&amp;$AC$2&amp;"*",Table2[Date Notified (Adjusted)],"&gt;="&amp;J$2,Table2[Date Notified (Adjusted)],"&lt;"&amp;K$2,Table2[Calculated Location],"*"&amp;$D20&amp;"*")</f>
        <v>#DIV/0!</v>
      </c>
      <c r="K20" s="164" t="e">
        <f ca="1">COUNTIFS(Table2[Level of Review Required],"*"&amp;$AC$2&amp;"*",Table2[Date Notified (Adjusted)],"&gt;="&amp;K$2,Table2[Date Notified (Adjusted)],"&lt;"&amp;L$2,Table2[DRABC on or before DNAdj],"DRABC before or on DNAdj",Table2[Calculated Location],"*"&amp;$D20&amp;"*")/COUNTIFS(Table2[Level of Review Required],"*"&amp;$AC$2&amp;"*",Table2[Date Notified (Adjusted)],"&gt;="&amp;K$2,Table2[Date Notified (Adjusted)],"&lt;"&amp;L$2,Table2[Calculated Location],"*"&amp;$D20&amp;"*")</f>
        <v>#DIV/0!</v>
      </c>
      <c r="L20" s="164" t="e">
        <f ca="1">COUNTIFS(Table2[Level of Review Required],"*"&amp;$AC$2&amp;"*",Table2[Date Notified (Adjusted)],"&gt;="&amp;L$2,Table2[Date Notified (Adjusted)],"&lt;"&amp;M$2,Table2[DRABC on or before DNAdj],"DRABC before or on DNAdj",Table2[Calculated Location],"*"&amp;$D20&amp;"*")/COUNTIFS(Table2[Level of Review Required],"*"&amp;$AC$2&amp;"*",Table2[Date Notified (Adjusted)],"&gt;="&amp;L$2,Table2[Date Notified (Adjusted)],"&lt;"&amp;M$2,Table2[Calculated Location],"*"&amp;$D20&amp;"*")</f>
        <v>#DIV/0!</v>
      </c>
      <c r="M20" s="164" t="e">
        <f ca="1">COUNTIFS(Table2[Level of Review Required],"*"&amp;$AC$2&amp;"*",Table2[Date Notified (Adjusted)],"&gt;="&amp;M$2,Table2[Date Notified (Adjusted)],"&lt;"&amp;N$2,Table2[DRABC on or before DNAdj],"DRABC before or on DNAdj",Table2[Calculated Location],"*"&amp;$D20&amp;"*")/COUNTIFS(Table2[Level of Review Required],"*"&amp;$AC$2&amp;"*",Table2[Date Notified (Adjusted)],"&gt;="&amp;M$2,Table2[Date Notified (Adjusted)],"&lt;"&amp;N$2,Table2[Calculated Location],"*"&amp;$D20&amp;"*")</f>
        <v>#DIV/0!</v>
      </c>
      <c r="N20" s="164" t="e">
        <f ca="1">COUNTIFS(Table2[Level of Review Required],"*"&amp;$AC$2&amp;"*",Table2[Date Notified (Adjusted)],"&gt;="&amp;N$2,Table2[Date Notified (Adjusted)],"&lt;"&amp;O$2,Table2[DRABC on or before DNAdj],"DRABC before or on DNAdj",Table2[Calculated Location],"*"&amp;$D20&amp;"*")/COUNTIFS(Table2[Level of Review Required],"*"&amp;$AC$2&amp;"*",Table2[Date Notified (Adjusted)],"&gt;="&amp;N$2,Table2[Date Notified (Adjusted)],"&lt;"&amp;O$2,Table2[Calculated Location],"*"&amp;$D20&amp;"*")</f>
        <v>#DIV/0!</v>
      </c>
      <c r="O20" s="164" t="e">
        <f ca="1">COUNTIFS(Table2[Level of Review Required],"*"&amp;$AC$2&amp;"*",Table2[Date Notified (Adjusted)],"&gt;="&amp;O$2,Table2[Date Notified (Adjusted)],"&lt;"&amp;P$2,Table2[DRABC on or before DNAdj],"DRABC before or on DNAdj",Table2[Calculated Location],"*"&amp;$D20&amp;"*")/COUNTIFS(Table2[Level of Review Required],"*"&amp;$AC$2&amp;"*",Table2[Date Notified (Adjusted)],"&gt;="&amp;O$2,Table2[Date Notified (Adjusted)],"&lt;"&amp;P$2,Table2[Calculated Location],"*"&amp;$D20&amp;"*")</f>
        <v>#DIV/0!</v>
      </c>
      <c r="P20" s="164" t="e">
        <f ca="1">COUNTIFS(Table2[Level of Review Required],"*"&amp;$AC$2&amp;"*",Table2[Date Notified (Adjusted)],"&gt;="&amp;P$2,Table2[Date Notified (Adjusted)],"&lt;"&amp;Q$2,Table2[DRABC on or before DNAdj],"DRABC before or on DNAdj",Table2[Calculated Location],"*"&amp;$D20&amp;"*")/COUNTIFS(Table2[Level of Review Required],"*"&amp;$AC$2&amp;"*",Table2[Date Notified (Adjusted)],"&gt;="&amp;P$2,Table2[Date Notified (Adjusted)],"&lt;"&amp;Q$2,Table2[Calculated Location],"*"&amp;$D20&amp;"*")</f>
        <v>#DIV/0!</v>
      </c>
      <c r="Q20" s="164" t="e">
        <f ca="1">COUNTIFS(Table2[Level of Review Required],"*"&amp;$AC$2&amp;"*",Table2[Date Notified (Adjusted)],"&gt;="&amp;Q$2,Table2[Date Notified (Adjusted)],"&lt;"&amp;R$2,Table2[DRABC on or before DNAdj],"DRABC before or on DNAdj",Table2[Calculated Location],"*"&amp;$D20&amp;"*")/COUNTIFS(Table2[Level of Review Required],"*"&amp;$AC$2&amp;"*",Table2[Date Notified (Adjusted)],"&gt;="&amp;Q$2,Table2[Date Notified (Adjusted)],"&lt;"&amp;R$2,Table2[Calculated Location],"*"&amp;$D20&amp;"*")</f>
        <v>#DIV/0!</v>
      </c>
      <c r="R20" s="164" t="e">
        <f ca="1">COUNTIFS(Table2[Level of Review Required],"*"&amp;$AC$2&amp;"*",Table2[Date Notified (Adjusted)],"&gt;="&amp;R$2,Table2[Date Notified (Adjusted)],"&lt;"&amp;S$2,Table2[DRABC on or before DNAdj],"DRABC before or on DNAdj",Table2[Calculated Location],"*"&amp;$D20&amp;"*")/COUNTIFS(Table2[Level of Review Required],"*"&amp;$AC$2&amp;"*",Table2[Date Notified (Adjusted)],"&gt;="&amp;R$2,Table2[Date Notified (Adjusted)],"&lt;"&amp;S$2,Table2[Calculated Location],"*"&amp;$D20&amp;"*")</f>
        <v>#DIV/0!</v>
      </c>
      <c r="S20" s="164" t="e">
        <f ca="1">COUNTIFS(Table2[Level of Review Required],"*"&amp;$AC$2&amp;"*",Table2[Date Notified (Adjusted)],"&gt;="&amp;S$2,Table2[Date Notified (Adjusted)],"&lt;"&amp;T$2,Table2[DRABC on or before DNAdj],"DRABC before or on DNAdj",Table2[Calculated Location],"*"&amp;$D20&amp;"*")/COUNTIFS(Table2[Level of Review Required],"*"&amp;$AC$2&amp;"*",Table2[Date Notified (Adjusted)],"&gt;="&amp;S$2,Table2[Date Notified (Adjusted)],"&lt;"&amp;T$2,Table2[Calculated Location],"*"&amp;$D20&amp;"*")</f>
        <v>#DIV/0!</v>
      </c>
      <c r="T20" s="164" t="e">
        <f ca="1">COUNTIFS(Table2[Level of Review Required],"*"&amp;$AC$2&amp;"*",Table2[Date Notified (Adjusted)],"&gt;="&amp;T$2,Table2[Date Notified (Adjusted)],"&lt;"&amp;U$2,Table2[DRABC on or before DNAdj],"DRABC before or on DNAdj",Table2[Calculated Location],"*"&amp;$D20&amp;"*")/COUNTIFS(Table2[Level of Review Required],"*"&amp;$AC$2&amp;"*",Table2[Date Notified (Adjusted)],"&gt;="&amp;T$2,Table2[Date Notified (Adjusted)],"&lt;"&amp;U$2,Table2[Calculated Location],"*"&amp;$D20&amp;"*")</f>
        <v>#DIV/0!</v>
      </c>
      <c r="U20" s="161"/>
      <c r="V20" s="161"/>
      <c r="W20" s="228">
        <f ca="1">COUNTIFS(Table2[Level of Review Required],"*"&amp;$AC$2&amp;"*",Table2[Date Notified (Adjusted)],"&gt;="&amp;E$2,Table2[Date Notified (Adjusted)],"&lt;"&amp;U$2,Table2[Calculated Location],"*"&amp;$D20&amp;"*",Table2[DRABC on or before DNAdj],"DRABC before or on DNAdj")</f>
        <v>0</v>
      </c>
      <c r="X20" s="229" t="e">
        <f t="shared" ca="1" si="1"/>
        <v>#DIV/0!</v>
      </c>
      <c r="Y20" s="237">
        <f ca="1">COUNTIFS(Table2[Level of Review Required],"*"&amp;$AC$2&amp;"*",Table2[Date Notified (Adjusted)],"&gt;="&amp;E$2,Table2[Date Notified (Adjusted)],"&lt;"&amp;U$2,Table2[Calculated Location],"*"&amp;$D20&amp;"*")</f>
        <v>0</v>
      </c>
    </row>
    <row r="21" spans="2:26" x14ac:dyDescent="0.25">
      <c r="B21" s="224" t="s">
        <v>80</v>
      </c>
      <c r="C21" s="166"/>
      <c r="D21" s="171" t="s">
        <v>45</v>
      </c>
      <c r="E21" s="168" t="e">
        <f ca="1">COUNTIFS(Table2[Level of Review Required],"*"&amp;$AC$2&amp;"*",Table2[Date Notified (Adjusted)],"&gt;="&amp;E$2,Table2[Date Notified (Adjusted)],"&lt;"&amp;F$2,Table2[DRABC on or before DNAdj],"DRABC before or on DNAdj",Table2[Calculated Location],"*"&amp;$D21&amp;"*")/COUNTIFS(Table2[Level of Review Required],"*"&amp;$AC$2&amp;"*",Table2[Date Notified (Adjusted)],"&gt;="&amp;E$2,Table2[Date Notified (Adjusted)],"&lt;"&amp;F$2,Table2[Calculated Location],"*"&amp;$D21&amp;"*")</f>
        <v>#DIV/0!</v>
      </c>
      <c r="F21" s="169" t="e">
        <f ca="1">COUNTIFS(Table2[Level of Review Required],"*"&amp;$AC$2&amp;"*",Table2[Date Notified (Adjusted)],"&gt;="&amp;F$2,Table2[Date Notified (Adjusted)],"&lt;"&amp;G$2,Table2[DRABC on or before DNAdj],"DRABC before or on DNAdj",Table2[Calculated Location],"*"&amp;$D21&amp;"*")/COUNTIFS(Table2[Level of Review Required],"*"&amp;$AC$2&amp;"*",Table2[Date Notified (Adjusted)],"&gt;="&amp;F$2,Table2[Date Notified (Adjusted)],"&lt;"&amp;G$2,Table2[Calculated Location],"*"&amp;$D21&amp;"*")</f>
        <v>#DIV/0!</v>
      </c>
      <c r="G21" s="169" t="e">
        <f ca="1">COUNTIFS(Table2[Level of Review Required],"*"&amp;$AC$2&amp;"*",Table2[Date Notified (Adjusted)],"&gt;="&amp;G$2,Table2[Date Notified (Adjusted)],"&lt;"&amp;H$2,Table2[DRABC on or before DNAdj],"DRABC before or on DNAdj",Table2[Calculated Location],"*"&amp;$D21&amp;"*")/COUNTIFS(Table2[Level of Review Required],"*"&amp;$AC$2&amp;"*",Table2[Date Notified (Adjusted)],"&gt;="&amp;G$2,Table2[Date Notified (Adjusted)],"&lt;"&amp;H$2,Table2[Calculated Location],"*"&amp;$D21&amp;"*")</f>
        <v>#DIV/0!</v>
      </c>
      <c r="H21" s="169" t="e">
        <f ca="1">COUNTIFS(Table2[Level of Review Required],"*"&amp;$AC$2&amp;"*",Table2[Date Notified (Adjusted)],"&gt;="&amp;H$2,Table2[Date Notified (Adjusted)],"&lt;"&amp;I$2,Table2[DRABC on or before DNAdj],"DRABC before or on DNAdj",Table2[Calculated Location],"*"&amp;$D21&amp;"*")/COUNTIFS(Table2[Level of Review Required],"*"&amp;$AC$2&amp;"*",Table2[Date Notified (Adjusted)],"&gt;="&amp;H$2,Table2[Date Notified (Adjusted)],"&lt;"&amp;I$2,Table2[Calculated Location],"*"&amp;$D21&amp;"*")</f>
        <v>#DIV/0!</v>
      </c>
      <c r="I21" s="169" t="e">
        <f ca="1">COUNTIFS(Table2[Level of Review Required],"*"&amp;$AC$2&amp;"*",Table2[Date Notified (Adjusted)],"&gt;="&amp;I$2,Table2[Date Notified (Adjusted)],"&lt;"&amp;J$2,Table2[DRABC on or before DNAdj],"DRABC before or on DNAdj",Table2[Calculated Location],"*"&amp;$D21&amp;"*")/COUNTIFS(Table2[Level of Review Required],"*"&amp;$AC$2&amp;"*",Table2[Date Notified (Adjusted)],"&gt;="&amp;I$2,Table2[Date Notified (Adjusted)],"&lt;"&amp;J$2,Table2[Calculated Location],"*"&amp;$D21&amp;"*")</f>
        <v>#DIV/0!</v>
      </c>
      <c r="J21" s="169" t="e">
        <f ca="1">COUNTIFS(Table2[Level of Review Required],"*"&amp;$AC$2&amp;"*",Table2[Date Notified (Adjusted)],"&gt;="&amp;J$2,Table2[Date Notified (Adjusted)],"&lt;"&amp;K$2,Table2[DRABC on or before DNAdj],"DRABC before or on DNAdj",Table2[Calculated Location],"*"&amp;$D21&amp;"*")/COUNTIFS(Table2[Level of Review Required],"*"&amp;$AC$2&amp;"*",Table2[Date Notified (Adjusted)],"&gt;="&amp;J$2,Table2[Date Notified (Adjusted)],"&lt;"&amp;K$2,Table2[Calculated Location],"*"&amp;$D21&amp;"*")</f>
        <v>#DIV/0!</v>
      </c>
      <c r="K21" s="169" t="e">
        <f ca="1">COUNTIFS(Table2[Level of Review Required],"*"&amp;$AC$2&amp;"*",Table2[Date Notified (Adjusted)],"&gt;="&amp;K$2,Table2[Date Notified (Adjusted)],"&lt;"&amp;L$2,Table2[DRABC on or before DNAdj],"DRABC before or on DNAdj",Table2[Calculated Location],"*"&amp;$D21&amp;"*")/COUNTIFS(Table2[Level of Review Required],"*"&amp;$AC$2&amp;"*",Table2[Date Notified (Adjusted)],"&gt;="&amp;K$2,Table2[Date Notified (Adjusted)],"&lt;"&amp;L$2,Table2[Calculated Location],"*"&amp;$D21&amp;"*")</f>
        <v>#DIV/0!</v>
      </c>
      <c r="L21" s="169" t="e">
        <f ca="1">COUNTIFS(Table2[Level of Review Required],"*"&amp;$AC$2&amp;"*",Table2[Date Notified (Adjusted)],"&gt;="&amp;L$2,Table2[Date Notified (Adjusted)],"&lt;"&amp;M$2,Table2[DRABC on or before DNAdj],"DRABC before or on DNAdj",Table2[Calculated Location],"*"&amp;$D21&amp;"*")/COUNTIFS(Table2[Level of Review Required],"*"&amp;$AC$2&amp;"*",Table2[Date Notified (Adjusted)],"&gt;="&amp;L$2,Table2[Date Notified (Adjusted)],"&lt;"&amp;M$2,Table2[Calculated Location],"*"&amp;$D21&amp;"*")</f>
        <v>#DIV/0!</v>
      </c>
      <c r="M21" s="169" t="e">
        <f ca="1">COUNTIFS(Table2[Level of Review Required],"*"&amp;$AC$2&amp;"*",Table2[Date Notified (Adjusted)],"&gt;="&amp;M$2,Table2[Date Notified (Adjusted)],"&lt;"&amp;N$2,Table2[DRABC on or before DNAdj],"DRABC before or on DNAdj",Table2[Calculated Location],"*"&amp;$D21&amp;"*")/COUNTIFS(Table2[Level of Review Required],"*"&amp;$AC$2&amp;"*",Table2[Date Notified (Adjusted)],"&gt;="&amp;M$2,Table2[Date Notified (Adjusted)],"&lt;"&amp;N$2,Table2[Calculated Location],"*"&amp;$D21&amp;"*")</f>
        <v>#DIV/0!</v>
      </c>
      <c r="N21" s="169" t="e">
        <f ca="1">COUNTIFS(Table2[Level of Review Required],"*"&amp;$AC$2&amp;"*",Table2[Date Notified (Adjusted)],"&gt;="&amp;N$2,Table2[Date Notified (Adjusted)],"&lt;"&amp;O$2,Table2[DRABC on or before DNAdj],"DRABC before or on DNAdj",Table2[Calculated Location],"*"&amp;$D21&amp;"*")/COUNTIFS(Table2[Level of Review Required],"*"&amp;$AC$2&amp;"*",Table2[Date Notified (Adjusted)],"&gt;="&amp;N$2,Table2[Date Notified (Adjusted)],"&lt;"&amp;O$2,Table2[Calculated Location],"*"&amp;$D21&amp;"*")</f>
        <v>#DIV/0!</v>
      </c>
      <c r="O21" s="169" t="e">
        <f ca="1">COUNTIFS(Table2[Level of Review Required],"*"&amp;$AC$2&amp;"*",Table2[Date Notified (Adjusted)],"&gt;="&amp;O$2,Table2[Date Notified (Adjusted)],"&lt;"&amp;P$2,Table2[DRABC on or before DNAdj],"DRABC before or on DNAdj",Table2[Calculated Location],"*"&amp;$D21&amp;"*")/COUNTIFS(Table2[Level of Review Required],"*"&amp;$AC$2&amp;"*",Table2[Date Notified (Adjusted)],"&gt;="&amp;O$2,Table2[Date Notified (Adjusted)],"&lt;"&amp;P$2,Table2[Calculated Location],"*"&amp;$D21&amp;"*")</f>
        <v>#DIV/0!</v>
      </c>
      <c r="P21" s="169" t="e">
        <f ca="1">COUNTIFS(Table2[Level of Review Required],"*"&amp;$AC$2&amp;"*",Table2[Date Notified (Adjusted)],"&gt;="&amp;P$2,Table2[Date Notified (Adjusted)],"&lt;"&amp;Q$2,Table2[DRABC on or before DNAdj],"DRABC before or on DNAdj",Table2[Calculated Location],"*"&amp;$D21&amp;"*")/COUNTIFS(Table2[Level of Review Required],"*"&amp;$AC$2&amp;"*",Table2[Date Notified (Adjusted)],"&gt;="&amp;P$2,Table2[Date Notified (Adjusted)],"&lt;"&amp;Q$2,Table2[Calculated Location],"*"&amp;$D21&amp;"*")</f>
        <v>#DIV/0!</v>
      </c>
      <c r="Q21" s="169" t="e">
        <f ca="1">COUNTIFS(Table2[Level of Review Required],"*"&amp;$AC$2&amp;"*",Table2[Date Notified (Adjusted)],"&gt;="&amp;Q$2,Table2[Date Notified (Adjusted)],"&lt;"&amp;R$2,Table2[DRABC on or before DNAdj],"DRABC before or on DNAdj",Table2[Calculated Location],"*"&amp;$D21&amp;"*")/COUNTIFS(Table2[Level of Review Required],"*"&amp;$AC$2&amp;"*",Table2[Date Notified (Adjusted)],"&gt;="&amp;Q$2,Table2[Date Notified (Adjusted)],"&lt;"&amp;R$2,Table2[Calculated Location],"*"&amp;$D21&amp;"*")</f>
        <v>#DIV/0!</v>
      </c>
      <c r="R21" s="169" t="e">
        <f ca="1">COUNTIFS(Table2[Level of Review Required],"*"&amp;$AC$2&amp;"*",Table2[Date Notified (Adjusted)],"&gt;="&amp;R$2,Table2[Date Notified (Adjusted)],"&lt;"&amp;S$2,Table2[DRABC on or before DNAdj],"DRABC before or on DNAdj",Table2[Calculated Location],"*"&amp;$D21&amp;"*")/COUNTIFS(Table2[Level of Review Required],"*"&amp;$AC$2&amp;"*",Table2[Date Notified (Adjusted)],"&gt;="&amp;R$2,Table2[Date Notified (Adjusted)],"&lt;"&amp;S$2,Table2[Calculated Location],"*"&amp;$D21&amp;"*")</f>
        <v>#DIV/0!</v>
      </c>
      <c r="S21" s="169" t="e">
        <f ca="1">COUNTIFS(Table2[Level of Review Required],"*"&amp;$AC$2&amp;"*",Table2[Date Notified (Adjusted)],"&gt;="&amp;S$2,Table2[Date Notified (Adjusted)],"&lt;"&amp;T$2,Table2[DRABC on or before DNAdj],"DRABC before or on DNAdj",Table2[Calculated Location],"*"&amp;$D21&amp;"*")/COUNTIFS(Table2[Level of Review Required],"*"&amp;$AC$2&amp;"*",Table2[Date Notified (Adjusted)],"&gt;="&amp;S$2,Table2[Date Notified (Adjusted)],"&lt;"&amp;T$2,Table2[Calculated Location],"*"&amp;$D21&amp;"*")</f>
        <v>#DIV/0!</v>
      </c>
      <c r="T21" s="169" t="e">
        <f ca="1">COUNTIFS(Table2[Level of Review Required],"*"&amp;$AC$2&amp;"*",Table2[Date Notified (Adjusted)],"&gt;="&amp;T$2,Table2[Date Notified (Adjusted)],"&lt;"&amp;U$2,Table2[DRABC on or before DNAdj],"DRABC before or on DNAdj",Table2[Calculated Location],"*"&amp;$D21&amp;"*")/COUNTIFS(Table2[Level of Review Required],"*"&amp;$AC$2&amp;"*",Table2[Date Notified (Adjusted)],"&gt;="&amp;T$2,Table2[Date Notified (Adjusted)],"&lt;"&amp;U$2,Table2[Calculated Location],"*"&amp;$D21&amp;"*")</f>
        <v>#DIV/0!</v>
      </c>
      <c r="U21" s="166"/>
      <c r="V21" s="166"/>
      <c r="W21" s="230">
        <f ca="1">COUNTIFS(Table2[Level of Review Required],"*"&amp;$AC$2&amp;"*",Table2[Date Notified (Adjusted)],"&gt;="&amp;E$2,Table2[Date Notified (Adjusted)],"&lt;"&amp;U$2,Table2[Calculated Location],"*"&amp;$D21&amp;"*",Table2[DRABC on or before DNAdj],"DRABC before or on DNAdj")</f>
        <v>0</v>
      </c>
      <c r="X21" s="231" t="e">
        <f t="shared" ca="1" si="1"/>
        <v>#DIV/0!</v>
      </c>
      <c r="Y21" s="238">
        <f ca="1">COUNTIFS(Table2[Level of Review Required],"*"&amp;$AC$2&amp;"*",Table2[Date Notified (Adjusted)],"&gt;="&amp;E$2,Table2[Date Notified (Adjusted)],"&lt;"&amp;U$2,Table2[Calculated Location],"*"&amp;$D21&amp;"*")</f>
        <v>0</v>
      </c>
    </row>
    <row r="22" spans="2:26"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6"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9" spans="2:26" x14ac:dyDescent="0.25">
      <c r="K29" s="3"/>
      <c r="L29" s="3"/>
      <c r="M29" s="3"/>
      <c r="N29" s="3"/>
      <c r="O29" s="3"/>
      <c r="P29" s="3"/>
      <c r="Q29" s="3"/>
      <c r="R29" s="3"/>
      <c r="S29" s="3"/>
      <c r="T29" s="3"/>
      <c r="U29" s="3"/>
      <c r="V29" s="3"/>
      <c r="W29" s="3"/>
      <c r="X29" s="3"/>
      <c r="Y29" s="3"/>
      <c r="Z29" s="3"/>
    </row>
    <row r="30" spans="2:26" x14ac:dyDescent="0.25">
      <c r="D30" s="3"/>
      <c r="G30" s="95"/>
    </row>
    <row r="31" spans="2:26" x14ac:dyDescent="0.25">
      <c r="D31" s="3"/>
      <c r="G31" s="95"/>
    </row>
    <row r="32" spans="2:26" x14ac:dyDescent="0.25">
      <c r="D32" s="3"/>
      <c r="G32" s="95"/>
      <c r="K32" s="95"/>
      <c r="L32" s="95"/>
      <c r="M32" s="95"/>
      <c r="N32" s="95"/>
      <c r="O32" s="95"/>
      <c r="P32" s="95"/>
      <c r="Q32" s="95"/>
      <c r="R32" s="95"/>
      <c r="S32" s="95"/>
      <c r="T32" s="95"/>
      <c r="U32" s="95"/>
      <c r="V32" s="95"/>
      <c r="W32" s="95"/>
      <c r="X32" s="95"/>
      <c r="Y32" s="95"/>
      <c r="Z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3"/>
      <c r="G40" s="95"/>
    </row>
    <row r="41" spans="4:7" x14ac:dyDescent="0.25">
      <c r="D41" s="3"/>
      <c r="G41" s="95"/>
    </row>
    <row r="42" spans="4:7" x14ac:dyDescent="0.25">
      <c r="D42" s="3"/>
      <c r="G42" s="95"/>
    </row>
    <row r="43" spans="4:7" x14ac:dyDescent="0.25">
      <c r="D43" s="3"/>
      <c r="G43" s="95"/>
    </row>
    <row r="44" spans="4:7" x14ac:dyDescent="0.25">
      <c r="D44" s="3"/>
      <c r="G44" s="95"/>
    </row>
    <row r="45" spans="4:7" x14ac:dyDescent="0.25">
      <c r="D45" s="3"/>
      <c r="G45" s="95"/>
    </row>
    <row r="46" spans="4:7" x14ac:dyDescent="0.25">
      <c r="D46" s="3"/>
      <c r="G46" s="95"/>
    </row>
    <row r="47" spans="4:7" x14ac:dyDescent="0.25">
      <c r="D47" s="12"/>
      <c r="G47" s="95"/>
    </row>
    <row r="48" spans="4:7" x14ac:dyDescent="0.25">
      <c r="D48" s="3"/>
      <c r="G48" s="95"/>
    </row>
  </sheetData>
  <mergeCells count="1">
    <mergeCell ref="E1:X1"/>
  </mergeCells>
  <conditionalFormatting sqref="E23:T23">
    <cfRule type="colorScale" priority="6">
      <colorScale>
        <cfvo type="min"/>
        <cfvo type="max"/>
        <color rgb="FFFFEF9C"/>
        <color rgb="FF63BE7B"/>
      </colorScale>
    </cfRule>
  </conditionalFormatting>
  <conditionalFormatting sqref="X3:X10 X12:X21">
    <cfRule type="containsErrors" dxfId="45" priority="1">
      <formula>ISERROR(X3)</formula>
    </cfRule>
    <cfRule type="colorScale" priority="2">
      <colorScale>
        <cfvo type="num" val="0"/>
        <cfvo type="percentile" val="50"/>
        <cfvo type="num" val="1"/>
        <color rgb="FF63BE7B"/>
        <color rgb="FFFFEB84"/>
        <color rgb="FFF8696B"/>
      </colorScale>
    </cfRule>
  </conditionalFormatting>
  <conditionalFormatting sqref="E3:T21">
    <cfRule type="cellIs" dxfId="44" priority="5" operator="equal">
      <formula>0</formula>
    </cfRule>
  </conditionalFormatting>
  <conditionalFormatting sqref="E3:T21">
    <cfRule type="colorScale" priority="3">
      <colorScale>
        <cfvo type="num" val="0"/>
        <cfvo type="percentile" val="50"/>
        <cfvo type="num" val="1"/>
        <color rgb="FF63BE7B"/>
        <color rgb="FFFFEB84"/>
        <color rgb="FFF8696B"/>
      </colorScale>
    </cfRule>
    <cfRule type="containsErrors" dxfId="43"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sheetPr>
  <dimension ref="B1:AC48"/>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2.7109375" customWidth="1"/>
    <col min="23" max="23" width="12" customWidth="1"/>
    <col min="24" max="24" width="7.42578125" customWidth="1"/>
    <col min="25" max="25" width="8.85546875" customWidth="1"/>
    <col min="29" max="29" width="15.42578125" customWidth="1"/>
  </cols>
  <sheetData>
    <row r="1" spans="2:29" ht="43.5" customHeight="1" thickBot="1" x14ac:dyDescent="0.35">
      <c r="E1" s="396" t="str">
        <f>CONCATENATE("The table below shows the distribution of records which have DRABC before or on same date as Date Review Decision Made and LR ",AC2,",  detailed per location and month based on DNAdj. Percentages are calculated against total number of records which have LR ",AC2,".")</f>
        <v>The table below shows the distribution of records which have DRABC before or on same date as Date Review Decision Made and LR concise,  detailed per location and month based on DNAdj. Percentages are calculated against total number of records which have LR concise.</v>
      </c>
      <c r="F1" s="396"/>
      <c r="G1" s="396"/>
      <c r="H1" s="396"/>
      <c r="I1" s="396"/>
      <c r="J1" s="396"/>
      <c r="K1" s="396"/>
      <c r="L1" s="396"/>
      <c r="M1" s="396"/>
      <c r="N1" s="396"/>
      <c r="O1" s="396"/>
      <c r="P1" s="396"/>
      <c r="Q1" s="396"/>
      <c r="R1" s="396"/>
      <c r="S1" s="396"/>
      <c r="T1" s="396"/>
      <c r="U1" s="396"/>
      <c r="V1" s="396"/>
      <c r="W1" s="396"/>
      <c r="X1" s="396"/>
      <c r="AC1" t="s">
        <v>492</v>
      </c>
    </row>
    <row r="2" spans="2:29" ht="47.25" customHeight="1" thickBot="1" x14ac:dyDescent="0.3">
      <c r="B2" s="239"/>
      <c r="C2" s="240"/>
      <c r="D2" s="241"/>
      <c r="E2" s="242">
        <f ca="1">start125</f>
        <v>44470</v>
      </c>
      <c r="F2" s="242">
        <f ca="1">DATE(YEAR(E2),MONTH(E2)+1,1)</f>
        <v>44501</v>
      </c>
      <c r="G2" s="242">
        <f t="shared" ref="G2:U2" ca="1" si="0">DATE(YEAR(F2),MONTH(F2)+1,1)</f>
        <v>44531</v>
      </c>
      <c r="H2" s="242">
        <f t="shared" ca="1" si="0"/>
        <v>44562</v>
      </c>
      <c r="I2" s="242">
        <f t="shared" ca="1" si="0"/>
        <v>44593</v>
      </c>
      <c r="J2" s="242">
        <f t="shared" ca="1" si="0"/>
        <v>44621</v>
      </c>
      <c r="K2" s="242">
        <f t="shared" ca="1" si="0"/>
        <v>44652</v>
      </c>
      <c r="L2" s="242">
        <f t="shared" ca="1" si="0"/>
        <v>44682</v>
      </c>
      <c r="M2" s="242">
        <f t="shared" ca="1" si="0"/>
        <v>44713</v>
      </c>
      <c r="N2" s="242">
        <f t="shared" ca="1" si="0"/>
        <v>44743</v>
      </c>
      <c r="O2" s="242">
        <f t="shared" ca="1" si="0"/>
        <v>44774</v>
      </c>
      <c r="P2" s="242">
        <f t="shared" ca="1" si="0"/>
        <v>44805</v>
      </c>
      <c r="Q2" s="243">
        <f t="shared" ca="1" si="0"/>
        <v>44835</v>
      </c>
      <c r="R2" s="243">
        <f t="shared" ca="1" si="0"/>
        <v>44866</v>
      </c>
      <c r="S2" s="243">
        <f t="shared" ca="1" si="0"/>
        <v>44896</v>
      </c>
      <c r="T2" s="243">
        <f t="shared" ca="1" si="0"/>
        <v>44927</v>
      </c>
      <c r="U2" s="243">
        <f t="shared" ca="1" si="0"/>
        <v>44958</v>
      </c>
      <c r="V2" s="244"/>
      <c r="W2" s="247" t="s">
        <v>439</v>
      </c>
      <c r="X2" s="235" t="s">
        <v>316</v>
      </c>
      <c r="Y2" s="209" t="str">
        <f>CONCATENATE("Jan21-Apr22 LR ",AC2)</f>
        <v>Jan21-Apr22 LR concise</v>
      </c>
      <c r="AB2" s="101" t="s">
        <v>325</v>
      </c>
      <c r="AC2" s="246" t="s">
        <v>326</v>
      </c>
    </row>
    <row r="3" spans="2:29" x14ac:dyDescent="0.25">
      <c r="B3" s="220" t="s">
        <v>256</v>
      </c>
      <c r="C3" s="157"/>
      <c r="D3" s="158" t="s">
        <v>121</v>
      </c>
      <c r="E3" s="159" t="e">
        <f ca="1">COUNTIFS(Table2[Level of Review Required],"*"&amp;$AC$2&amp;"*",Table2[Date Notified (Adjusted)],"&gt;="&amp;E$2,Table2[Date Notified (Adjusted)],"&lt;"&amp;F$2,Table2[decision is before DRABC],"DRABC same day or before decision",Table2[Calculated Location],"*"&amp;$D3&amp;"*")/COUNTIFS(Table2[Level of Review Required],"*"&amp;$AC$2&amp;"*",Table2[Date Notified (Adjusted)],"&gt;="&amp;E$2,Table2[Date Notified (Adjusted)],"&lt;"&amp;F$2,Table2[Calculated Location],"*"&amp;$D3&amp;"*")</f>
        <v>#DIV/0!</v>
      </c>
      <c r="F3" s="160" t="e">
        <f ca="1">COUNTIFS(Table2[Level of Review Required],"*"&amp;$AC$2&amp;"*",Table2[Date Notified (Adjusted)],"&gt;="&amp;F$2,Table2[Date Notified (Adjusted)],"&lt;"&amp;G$2,Table2[decision is before DRABC],"DRABC same day or before decision",Table2[Calculated Location],"*"&amp;$D3&amp;"*")/COUNTIFS(Table2[Level of Review Required],"*"&amp;$AC$2&amp;"*",Table2[Date Notified (Adjusted)],"&gt;="&amp;F$2,Table2[Date Notified (Adjusted)],"&lt;"&amp;G$2,Table2[Calculated Location],"*"&amp;$D3&amp;"*")</f>
        <v>#DIV/0!</v>
      </c>
      <c r="G3" s="160" t="e">
        <f ca="1">COUNTIFS(Table2[Level of Review Required],"*"&amp;$AC$2&amp;"*",Table2[Date Notified (Adjusted)],"&gt;="&amp;G$2,Table2[Date Notified (Adjusted)],"&lt;"&amp;H$2,Table2[decision is before DRABC],"DRABC same day or before decision",Table2[Calculated Location],"*"&amp;$D3&amp;"*")/COUNTIFS(Table2[Level of Review Required],"*"&amp;$AC$2&amp;"*",Table2[Date Notified (Adjusted)],"&gt;="&amp;G$2,Table2[Date Notified (Adjusted)],"&lt;"&amp;H$2,Table2[Calculated Location],"*"&amp;$D3&amp;"*")</f>
        <v>#DIV/0!</v>
      </c>
      <c r="H3" s="160" t="e">
        <f ca="1">COUNTIFS(Table2[Level of Review Required],"*"&amp;$AC$2&amp;"*",Table2[Date Notified (Adjusted)],"&gt;="&amp;H$2,Table2[Date Notified (Adjusted)],"&lt;"&amp;I$2,Table2[decision is before DRABC],"DRABC same day or before decision",Table2[Calculated Location],"*"&amp;$D3&amp;"*")/COUNTIFS(Table2[Level of Review Required],"*"&amp;$AC$2&amp;"*",Table2[Date Notified (Adjusted)],"&gt;="&amp;H$2,Table2[Date Notified (Adjusted)],"&lt;"&amp;I$2,Table2[Calculated Location],"*"&amp;$D3&amp;"*")</f>
        <v>#DIV/0!</v>
      </c>
      <c r="I3" s="160" t="e">
        <f ca="1">COUNTIFS(Table2[Level of Review Required],"*"&amp;$AC$2&amp;"*",Table2[Date Notified (Adjusted)],"&gt;="&amp;I$2,Table2[Date Notified (Adjusted)],"&lt;"&amp;J$2,Table2[decision is before DRABC],"DRABC same day or before decision",Table2[Calculated Location],"*"&amp;$D3&amp;"*")/COUNTIFS(Table2[Level of Review Required],"*"&amp;$AC$2&amp;"*",Table2[Date Notified (Adjusted)],"&gt;="&amp;I$2,Table2[Date Notified (Adjusted)],"&lt;"&amp;J$2,Table2[Calculated Location],"*"&amp;$D3&amp;"*")</f>
        <v>#DIV/0!</v>
      </c>
      <c r="J3" s="160" t="e">
        <f ca="1">COUNTIFS(Table2[Level of Review Required],"*"&amp;$AC$2&amp;"*",Table2[Date Notified (Adjusted)],"&gt;="&amp;J$2,Table2[Date Notified (Adjusted)],"&lt;"&amp;K$2,Table2[decision is before DRABC],"DRABC same day or before decision",Table2[Calculated Location],"*"&amp;$D3&amp;"*")/COUNTIFS(Table2[Level of Review Required],"*"&amp;$AC$2&amp;"*",Table2[Date Notified (Adjusted)],"&gt;="&amp;J$2,Table2[Date Notified (Adjusted)],"&lt;"&amp;K$2,Table2[Calculated Location],"*"&amp;$D3&amp;"*")</f>
        <v>#DIV/0!</v>
      </c>
      <c r="K3" s="160" t="e">
        <f ca="1">COUNTIFS(Table2[Level of Review Required],"*"&amp;$AC$2&amp;"*",Table2[Date Notified (Adjusted)],"&gt;="&amp;K$2,Table2[Date Notified (Adjusted)],"&lt;"&amp;L$2,Table2[decision is before DRABC],"DRABC same day or before decision",Table2[Calculated Location],"*"&amp;$D3&amp;"*")/COUNTIFS(Table2[Level of Review Required],"*"&amp;$AC$2&amp;"*",Table2[Date Notified (Adjusted)],"&gt;="&amp;K$2,Table2[Date Notified (Adjusted)],"&lt;"&amp;L$2,Table2[Calculated Location],"*"&amp;$D3&amp;"*")</f>
        <v>#DIV/0!</v>
      </c>
      <c r="L3" s="160" t="e">
        <f ca="1">COUNTIFS(Table2[Level of Review Required],"*"&amp;$AC$2&amp;"*",Table2[Date Notified (Adjusted)],"&gt;="&amp;L$2,Table2[Date Notified (Adjusted)],"&lt;"&amp;M$2,Table2[decision is before DRABC],"DRABC same day or before decision",Table2[Calculated Location],"*"&amp;$D3&amp;"*")/COUNTIFS(Table2[Level of Review Required],"*"&amp;$AC$2&amp;"*",Table2[Date Notified (Adjusted)],"&gt;="&amp;L$2,Table2[Date Notified (Adjusted)],"&lt;"&amp;M$2,Table2[Calculated Location],"*"&amp;$D3&amp;"*")</f>
        <v>#DIV/0!</v>
      </c>
      <c r="M3" s="160" t="e">
        <f ca="1">COUNTIFS(Table2[Level of Review Required],"*"&amp;$AC$2&amp;"*",Table2[Date Notified (Adjusted)],"&gt;="&amp;M$2,Table2[Date Notified (Adjusted)],"&lt;"&amp;N$2,Table2[decision is before DRABC],"DRABC same day or before decision",Table2[Calculated Location],"*"&amp;$D3&amp;"*")/COUNTIFS(Table2[Level of Review Required],"*"&amp;$AC$2&amp;"*",Table2[Date Notified (Adjusted)],"&gt;="&amp;M$2,Table2[Date Notified (Adjusted)],"&lt;"&amp;N$2,Table2[Calculated Location],"*"&amp;$D3&amp;"*")</f>
        <v>#DIV/0!</v>
      </c>
      <c r="N3" s="160" t="e">
        <f ca="1">COUNTIFS(Table2[Level of Review Required],"*"&amp;$AC$2&amp;"*",Table2[Date Notified (Adjusted)],"&gt;="&amp;N$2,Table2[Date Notified (Adjusted)],"&lt;"&amp;O$2,Table2[decision is before DRABC],"DRABC same day or before decision",Table2[Calculated Location],"*"&amp;$D3&amp;"*")/COUNTIFS(Table2[Level of Review Required],"*"&amp;$AC$2&amp;"*",Table2[Date Notified (Adjusted)],"&gt;="&amp;N$2,Table2[Date Notified (Adjusted)],"&lt;"&amp;O$2,Table2[Calculated Location],"*"&amp;$D3&amp;"*")</f>
        <v>#DIV/0!</v>
      </c>
      <c r="O3" s="160" t="e">
        <f ca="1">COUNTIFS(Table2[Level of Review Required],"*"&amp;$AC$2&amp;"*",Table2[Date Notified (Adjusted)],"&gt;="&amp;O$2,Table2[Date Notified (Adjusted)],"&lt;"&amp;P$2,Table2[decision is before DRABC],"DRABC same day or before decision",Table2[Calculated Location],"*"&amp;$D3&amp;"*")/COUNTIFS(Table2[Level of Review Required],"*"&amp;$AC$2&amp;"*",Table2[Date Notified (Adjusted)],"&gt;="&amp;O$2,Table2[Date Notified (Adjusted)],"&lt;"&amp;P$2,Table2[Calculated Location],"*"&amp;$D3&amp;"*")</f>
        <v>#DIV/0!</v>
      </c>
      <c r="P3" s="160" t="e">
        <f ca="1">COUNTIFS(Table2[Level of Review Required],"*"&amp;$AC$2&amp;"*",Table2[Date Notified (Adjusted)],"&gt;="&amp;P$2,Table2[Date Notified (Adjusted)],"&lt;"&amp;Q$2,Table2[decision is before DRABC],"DRABC same day or before decision",Table2[Calculated Location],"*"&amp;$D3&amp;"*")/COUNTIFS(Table2[Level of Review Required],"*"&amp;$AC$2&amp;"*",Table2[Date Notified (Adjusted)],"&gt;="&amp;P$2,Table2[Date Notified (Adjusted)],"&lt;"&amp;Q$2,Table2[Calculated Location],"*"&amp;$D3&amp;"*")</f>
        <v>#DIV/0!</v>
      </c>
      <c r="Q3" s="160" t="e">
        <f ca="1">COUNTIFS(Table2[Level of Review Required],"*"&amp;$AC$2&amp;"*",Table2[Date Notified (Adjusted)],"&gt;="&amp;Q$2,Table2[Date Notified (Adjusted)],"&lt;"&amp;R$2,Table2[decision is before DRABC],"DRABC same day or before decision",Table2[Calculated Location],"*"&amp;$D3&amp;"*")/COUNTIFS(Table2[Level of Review Required],"*"&amp;$AC$2&amp;"*",Table2[Date Notified (Adjusted)],"&gt;="&amp;Q$2,Table2[Date Notified (Adjusted)],"&lt;"&amp;R$2,Table2[Calculated Location],"*"&amp;$D3&amp;"*")</f>
        <v>#DIV/0!</v>
      </c>
      <c r="R3" s="160" t="e">
        <f ca="1">COUNTIFS(Table2[Level of Review Required],"*"&amp;$AC$2&amp;"*",Table2[Date Notified (Adjusted)],"&gt;="&amp;R$2,Table2[Date Notified (Adjusted)],"&lt;"&amp;S$2,Table2[decision is before DRABC],"DRABC same day or before decision",Table2[Calculated Location],"*"&amp;$D3&amp;"*")/COUNTIFS(Table2[Level of Review Required],"*"&amp;$AC$2&amp;"*",Table2[Date Notified (Adjusted)],"&gt;="&amp;R$2,Table2[Date Notified (Adjusted)],"&lt;"&amp;S$2,Table2[Calculated Location],"*"&amp;$D3&amp;"*")</f>
        <v>#DIV/0!</v>
      </c>
      <c r="S3" s="160" t="e">
        <f ca="1">COUNTIFS(Table2[Level of Review Required],"*"&amp;$AC$2&amp;"*",Table2[Date Notified (Adjusted)],"&gt;="&amp;S$2,Table2[Date Notified (Adjusted)],"&lt;"&amp;T$2,Table2[decision is before DRABC],"DRABC same day or before decision",Table2[Calculated Location],"*"&amp;$D3&amp;"*")/COUNTIFS(Table2[Level of Review Required],"*"&amp;$AC$2&amp;"*",Table2[Date Notified (Adjusted)],"&gt;="&amp;S$2,Table2[Date Notified (Adjusted)],"&lt;"&amp;T$2,Table2[Calculated Location],"*"&amp;$D3&amp;"*")</f>
        <v>#DIV/0!</v>
      </c>
      <c r="T3" s="160" t="e">
        <f ca="1">COUNTIFS(Table2[Level of Review Required],"*"&amp;$AC$2&amp;"*",Table2[Date Notified (Adjusted)],"&gt;="&amp;T$2,Table2[Date Notified (Adjusted)],"&lt;"&amp;U$2,Table2[decision is before DRABC],"DRABC same day or before decision",Table2[Calculated Location],"*"&amp;$D3&amp;"*")/COUNTIFS(Table2[Level of Review Required],"*"&amp;$AC$2&amp;"*",Table2[Date Notified (Adjusted)],"&gt;="&amp;T$2,Table2[Date Notified (Adjusted)],"&lt;"&amp;U$2,Table2[Calculated Location],"*"&amp;$D3&amp;"*")</f>
        <v>#DIV/0!</v>
      </c>
      <c r="U3" s="157"/>
      <c r="V3" s="157"/>
      <c r="W3" s="226">
        <f ca="1">COUNTIFS(Table2[Level of Review Required],"*"&amp;$AC$2&amp;"*",Table2[Date Notified (Adjusted)],"&gt;="&amp;E$2,Table2[Date Notified (Adjusted)],"&lt;"&amp;U$2,Table2[Calculated Location],"*"&amp;$D3&amp;"*",Table2[decision is before DRABC],"DRABC same day or before decision")</f>
        <v>0</v>
      </c>
      <c r="X3" s="227" t="e">
        <f ca="1">W3/Y3</f>
        <v>#DIV/0!</v>
      </c>
      <c r="Y3" s="236">
        <f ca="1">COUNTIFS(Table2[Level of Review Required],"*"&amp;$AC$2&amp;"*",Table2[Date Notified (Adjusted)],"&gt;="&amp;E$2,Table2[Date Notified (Adjusted)],"&lt;"&amp;U$2,Table2[Calculated Location],"*"&amp;$D3&amp;"*")</f>
        <v>0</v>
      </c>
    </row>
    <row r="4" spans="2:29" x14ac:dyDescent="0.25">
      <c r="B4" s="222" t="s">
        <v>234</v>
      </c>
      <c r="C4" s="161"/>
      <c r="D4" s="162" t="s">
        <v>118</v>
      </c>
      <c r="E4" s="163" t="e">
        <f ca="1">COUNTIFS(Table2[Level of Review Required],"*"&amp;$AC$2&amp;"*",Table2[Date Notified (Adjusted)],"&gt;="&amp;E$2,Table2[Date Notified (Adjusted)],"&lt;"&amp;F$2,Table2[decision is before DRABC],"DRABC same day or before decision",Table2[Calculated Location],"*"&amp;$D4&amp;"*")/COUNTIFS(Table2[Level of Review Required],"*"&amp;$AC$2&amp;"*",Table2[Date Notified (Adjusted)],"&gt;="&amp;E$2,Table2[Date Notified (Adjusted)],"&lt;"&amp;F$2,Table2[Calculated Location],"*"&amp;$D4&amp;"*")</f>
        <v>#DIV/0!</v>
      </c>
      <c r="F4" s="164" t="e">
        <f ca="1">COUNTIFS(Table2[Level of Review Required],"*"&amp;$AC$2&amp;"*",Table2[Date Notified (Adjusted)],"&gt;="&amp;F$2,Table2[Date Notified (Adjusted)],"&lt;"&amp;G$2,Table2[decision is before DRABC],"DRABC same day or before decision",Table2[Calculated Location],"*"&amp;$D4&amp;"*")/COUNTIFS(Table2[Level of Review Required],"*"&amp;$AC$2&amp;"*",Table2[Date Notified (Adjusted)],"&gt;="&amp;F$2,Table2[Date Notified (Adjusted)],"&lt;"&amp;G$2,Table2[Calculated Location],"*"&amp;$D4&amp;"*")</f>
        <v>#DIV/0!</v>
      </c>
      <c r="G4" s="164" t="e">
        <f ca="1">COUNTIFS(Table2[Level of Review Required],"*"&amp;$AC$2&amp;"*",Table2[Date Notified (Adjusted)],"&gt;="&amp;G$2,Table2[Date Notified (Adjusted)],"&lt;"&amp;H$2,Table2[decision is before DRABC],"DRABC same day or before decision",Table2[Calculated Location],"*"&amp;$D4&amp;"*")/COUNTIFS(Table2[Level of Review Required],"*"&amp;$AC$2&amp;"*",Table2[Date Notified (Adjusted)],"&gt;="&amp;G$2,Table2[Date Notified (Adjusted)],"&lt;"&amp;H$2,Table2[Calculated Location],"*"&amp;$D4&amp;"*")</f>
        <v>#DIV/0!</v>
      </c>
      <c r="H4" s="164" t="e">
        <f ca="1">COUNTIFS(Table2[Level of Review Required],"*"&amp;$AC$2&amp;"*",Table2[Date Notified (Adjusted)],"&gt;="&amp;H$2,Table2[Date Notified (Adjusted)],"&lt;"&amp;I$2,Table2[decision is before DRABC],"DRABC same day or before decision",Table2[Calculated Location],"*"&amp;$D4&amp;"*")/COUNTIFS(Table2[Level of Review Required],"*"&amp;$AC$2&amp;"*",Table2[Date Notified (Adjusted)],"&gt;="&amp;H$2,Table2[Date Notified (Adjusted)],"&lt;"&amp;I$2,Table2[Calculated Location],"*"&amp;$D4&amp;"*")</f>
        <v>#DIV/0!</v>
      </c>
      <c r="I4" s="164" t="e">
        <f ca="1">COUNTIFS(Table2[Level of Review Required],"*"&amp;$AC$2&amp;"*",Table2[Date Notified (Adjusted)],"&gt;="&amp;I$2,Table2[Date Notified (Adjusted)],"&lt;"&amp;J$2,Table2[decision is before DRABC],"DRABC same day or before decision",Table2[Calculated Location],"*"&amp;$D4&amp;"*")/COUNTIFS(Table2[Level of Review Required],"*"&amp;$AC$2&amp;"*",Table2[Date Notified (Adjusted)],"&gt;="&amp;I$2,Table2[Date Notified (Adjusted)],"&lt;"&amp;J$2,Table2[Calculated Location],"*"&amp;$D4&amp;"*")</f>
        <v>#DIV/0!</v>
      </c>
      <c r="J4" s="164" t="e">
        <f ca="1">COUNTIFS(Table2[Level of Review Required],"*"&amp;$AC$2&amp;"*",Table2[Date Notified (Adjusted)],"&gt;="&amp;J$2,Table2[Date Notified (Adjusted)],"&lt;"&amp;K$2,Table2[decision is before DRABC],"DRABC same day or before decision",Table2[Calculated Location],"*"&amp;$D4&amp;"*")/COUNTIFS(Table2[Level of Review Required],"*"&amp;$AC$2&amp;"*",Table2[Date Notified (Adjusted)],"&gt;="&amp;J$2,Table2[Date Notified (Adjusted)],"&lt;"&amp;K$2,Table2[Calculated Location],"*"&amp;$D4&amp;"*")</f>
        <v>#DIV/0!</v>
      </c>
      <c r="K4" s="164" t="e">
        <f ca="1">COUNTIFS(Table2[Level of Review Required],"*"&amp;$AC$2&amp;"*",Table2[Date Notified (Adjusted)],"&gt;="&amp;K$2,Table2[Date Notified (Adjusted)],"&lt;"&amp;L$2,Table2[decision is before DRABC],"DRABC same day or before decision",Table2[Calculated Location],"*"&amp;$D4&amp;"*")/COUNTIFS(Table2[Level of Review Required],"*"&amp;$AC$2&amp;"*",Table2[Date Notified (Adjusted)],"&gt;="&amp;K$2,Table2[Date Notified (Adjusted)],"&lt;"&amp;L$2,Table2[Calculated Location],"*"&amp;$D4&amp;"*")</f>
        <v>#DIV/0!</v>
      </c>
      <c r="L4" s="164" t="e">
        <f ca="1">COUNTIFS(Table2[Level of Review Required],"*"&amp;$AC$2&amp;"*",Table2[Date Notified (Adjusted)],"&gt;="&amp;L$2,Table2[Date Notified (Adjusted)],"&lt;"&amp;M$2,Table2[decision is before DRABC],"DRABC same day or before decision",Table2[Calculated Location],"*"&amp;$D4&amp;"*")/COUNTIFS(Table2[Level of Review Required],"*"&amp;$AC$2&amp;"*",Table2[Date Notified (Adjusted)],"&gt;="&amp;L$2,Table2[Date Notified (Adjusted)],"&lt;"&amp;M$2,Table2[Calculated Location],"*"&amp;$D4&amp;"*")</f>
        <v>#DIV/0!</v>
      </c>
      <c r="M4" s="164" t="e">
        <f ca="1">COUNTIFS(Table2[Level of Review Required],"*"&amp;$AC$2&amp;"*",Table2[Date Notified (Adjusted)],"&gt;="&amp;M$2,Table2[Date Notified (Adjusted)],"&lt;"&amp;N$2,Table2[decision is before DRABC],"DRABC same day or before decision",Table2[Calculated Location],"*"&amp;$D4&amp;"*")/COUNTIFS(Table2[Level of Review Required],"*"&amp;$AC$2&amp;"*",Table2[Date Notified (Adjusted)],"&gt;="&amp;M$2,Table2[Date Notified (Adjusted)],"&lt;"&amp;N$2,Table2[Calculated Location],"*"&amp;$D4&amp;"*")</f>
        <v>#DIV/0!</v>
      </c>
      <c r="N4" s="164" t="e">
        <f ca="1">COUNTIFS(Table2[Level of Review Required],"*"&amp;$AC$2&amp;"*",Table2[Date Notified (Adjusted)],"&gt;="&amp;N$2,Table2[Date Notified (Adjusted)],"&lt;"&amp;O$2,Table2[decision is before DRABC],"DRABC same day or before decision",Table2[Calculated Location],"*"&amp;$D4&amp;"*")/COUNTIFS(Table2[Level of Review Required],"*"&amp;$AC$2&amp;"*",Table2[Date Notified (Adjusted)],"&gt;="&amp;N$2,Table2[Date Notified (Adjusted)],"&lt;"&amp;O$2,Table2[Calculated Location],"*"&amp;$D4&amp;"*")</f>
        <v>#DIV/0!</v>
      </c>
      <c r="O4" s="164" t="e">
        <f ca="1">COUNTIFS(Table2[Level of Review Required],"*"&amp;$AC$2&amp;"*",Table2[Date Notified (Adjusted)],"&gt;="&amp;O$2,Table2[Date Notified (Adjusted)],"&lt;"&amp;P$2,Table2[decision is before DRABC],"DRABC same day or before decision",Table2[Calculated Location],"*"&amp;$D4&amp;"*")/COUNTIFS(Table2[Level of Review Required],"*"&amp;$AC$2&amp;"*",Table2[Date Notified (Adjusted)],"&gt;="&amp;O$2,Table2[Date Notified (Adjusted)],"&lt;"&amp;P$2,Table2[Calculated Location],"*"&amp;$D4&amp;"*")</f>
        <v>#DIV/0!</v>
      </c>
      <c r="P4" s="164" t="e">
        <f ca="1">COUNTIFS(Table2[Level of Review Required],"*"&amp;$AC$2&amp;"*",Table2[Date Notified (Adjusted)],"&gt;="&amp;P$2,Table2[Date Notified (Adjusted)],"&lt;"&amp;Q$2,Table2[decision is before DRABC],"DRABC same day or before decision",Table2[Calculated Location],"*"&amp;$D4&amp;"*")/COUNTIFS(Table2[Level of Review Required],"*"&amp;$AC$2&amp;"*",Table2[Date Notified (Adjusted)],"&gt;="&amp;P$2,Table2[Date Notified (Adjusted)],"&lt;"&amp;Q$2,Table2[Calculated Location],"*"&amp;$D4&amp;"*")</f>
        <v>#DIV/0!</v>
      </c>
      <c r="Q4" s="164" t="e">
        <f ca="1">COUNTIFS(Table2[Level of Review Required],"*"&amp;$AC$2&amp;"*",Table2[Date Notified (Adjusted)],"&gt;="&amp;Q$2,Table2[Date Notified (Adjusted)],"&lt;"&amp;R$2,Table2[decision is before DRABC],"DRABC same day or before decision",Table2[Calculated Location],"*"&amp;$D4&amp;"*")/COUNTIFS(Table2[Level of Review Required],"*"&amp;$AC$2&amp;"*",Table2[Date Notified (Adjusted)],"&gt;="&amp;Q$2,Table2[Date Notified (Adjusted)],"&lt;"&amp;R$2,Table2[Calculated Location],"*"&amp;$D4&amp;"*")</f>
        <v>#DIV/0!</v>
      </c>
      <c r="R4" s="164" t="e">
        <f ca="1">COUNTIFS(Table2[Level of Review Required],"*"&amp;$AC$2&amp;"*",Table2[Date Notified (Adjusted)],"&gt;="&amp;R$2,Table2[Date Notified (Adjusted)],"&lt;"&amp;S$2,Table2[decision is before DRABC],"DRABC same day or before decision",Table2[Calculated Location],"*"&amp;$D4&amp;"*")/COUNTIFS(Table2[Level of Review Required],"*"&amp;$AC$2&amp;"*",Table2[Date Notified (Adjusted)],"&gt;="&amp;R$2,Table2[Date Notified (Adjusted)],"&lt;"&amp;S$2,Table2[Calculated Location],"*"&amp;$D4&amp;"*")</f>
        <v>#DIV/0!</v>
      </c>
      <c r="S4" s="164" t="e">
        <f ca="1">COUNTIFS(Table2[Level of Review Required],"*"&amp;$AC$2&amp;"*",Table2[Date Notified (Adjusted)],"&gt;="&amp;S$2,Table2[Date Notified (Adjusted)],"&lt;"&amp;T$2,Table2[decision is before DRABC],"DRABC same day or before decision",Table2[Calculated Location],"*"&amp;$D4&amp;"*")/COUNTIFS(Table2[Level of Review Required],"*"&amp;$AC$2&amp;"*",Table2[Date Notified (Adjusted)],"&gt;="&amp;S$2,Table2[Date Notified (Adjusted)],"&lt;"&amp;T$2,Table2[Calculated Location],"*"&amp;$D4&amp;"*")</f>
        <v>#DIV/0!</v>
      </c>
      <c r="T4" s="164" t="e">
        <f ca="1">COUNTIFS(Table2[Level of Review Required],"*"&amp;$AC$2&amp;"*",Table2[Date Notified (Adjusted)],"&gt;="&amp;T$2,Table2[Date Notified (Adjusted)],"&lt;"&amp;U$2,Table2[decision is before DRABC],"DRABC same day or before decision",Table2[Calculated Location],"*"&amp;$D4&amp;"*")/COUNTIFS(Table2[Level of Review Required],"*"&amp;$AC$2&amp;"*",Table2[Date Notified (Adjusted)],"&gt;="&amp;T$2,Table2[Date Notified (Adjusted)],"&lt;"&amp;U$2,Table2[Calculated Location],"*"&amp;$D4&amp;"*")</f>
        <v>#DIV/0!</v>
      </c>
      <c r="U4" s="161"/>
      <c r="V4" s="161"/>
      <c r="W4" s="228">
        <f ca="1">COUNTIFS(Table2[Level of Review Required],"*"&amp;$AC$2&amp;"*",Table2[Date Notified (Adjusted)],"&gt;="&amp;E$2,Table2[Date Notified (Adjusted)],"&lt;"&amp;U$2,Table2[Calculated Location],"*"&amp;$D4&amp;"*",Table2[decision is before DRABC],"DRABC same day or before decision")</f>
        <v>0</v>
      </c>
      <c r="X4" s="229" t="e">
        <f t="shared" ref="X4:X21" ca="1" si="1">W4/Y4</f>
        <v>#DIV/0!</v>
      </c>
      <c r="Y4" s="237">
        <f ca="1">COUNTIFS(Table2[Level of Review Required],"*"&amp;$AC$2&amp;"*",Table2[Date Notified (Adjusted)],"&gt;="&amp;E$2,Table2[Date Notified (Adjusted)],"&lt;"&amp;U$2,Table2[Calculated Location],"*"&amp;$D4&amp;"*")</f>
        <v>0</v>
      </c>
    </row>
    <row r="5" spans="2:29" x14ac:dyDescent="0.25">
      <c r="B5" s="222" t="s">
        <v>257</v>
      </c>
      <c r="C5" s="162"/>
      <c r="D5" s="162" t="s">
        <v>119</v>
      </c>
      <c r="E5" s="163" t="e">
        <f ca="1">COUNTIFS(Table2[Level of Review Required],"*"&amp;$AC$2&amp;"*",Table2[Date Notified (Adjusted)],"&gt;="&amp;E$2,Table2[Date Notified (Adjusted)],"&lt;"&amp;F$2,Table2[decision is before DRABC],"DRABC same day or before decision",Table2[Calculated Location],"*"&amp;$D5&amp;"*")/COUNTIFS(Table2[Level of Review Required],"*"&amp;$AC$2&amp;"*",Table2[Date Notified (Adjusted)],"&gt;="&amp;E$2,Table2[Date Notified (Adjusted)],"&lt;"&amp;F$2,Table2[Calculated Location],"*"&amp;$D5&amp;"*")</f>
        <v>#DIV/0!</v>
      </c>
      <c r="F5" s="164" t="e">
        <f ca="1">COUNTIFS(Table2[Level of Review Required],"*"&amp;$AC$2&amp;"*",Table2[Date Notified (Adjusted)],"&gt;="&amp;F$2,Table2[Date Notified (Adjusted)],"&lt;"&amp;G$2,Table2[decision is before DRABC],"DRABC same day or before decision",Table2[Calculated Location],"*"&amp;$D5&amp;"*")/COUNTIFS(Table2[Level of Review Required],"*"&amp;$AC$2&amp;"*",Table2[Date Notified (Adjusted)],"&gt;="&amp;F$2,Table2[Date Notified (Adjusted)],"&lt;"&amp;G$2,Table2[Calculated Location],"*"&amp;$D5&amp;"*")</f>
        <v>#DIV/0!</v>
      </c>
      <c r="G5" s="164" t="e">
        <f ca="1">COUNTIFS(Table2[Level of Review Required],"*"&amp;$AC$2&amp;"*",Table2[Date Notified (Adjusted)],"&gt;="&amp;G$2,Table2[Date Notified (Adjusted)],"&lt;"&amp;H$2,Table2[decision is before DRABC],"DRABC same day or before decision",Table2[Calculated Location],"*"&amp;$D5&amp;"*")/COUNTIFS(Table2[Level of Review Required],"*"&amp;$AC$2&amp;"*",Table2[Date Notified (Adjusted)],"&gt;="&amp;G$2,Table2[Date Notified (Adjusted)],"&lt;"&amp;H$2,Table2[Calculated Location],"*"&amp;$D5&amp;"*")</f>
        <v>#DIV/0!</v>
      </c>
      <c r="H5" s="164" t="e">
        <f ca="1">COUNTIFS(Table2[Level of Review Required],"*"&amp;$AC$2&amp;"*",Table2[Date Notified (Adjusted)],"&gt;="&amp;H$2,Table2[Date Notified (Adjusted)],"&lt;"&amp;I$2,Table2[decision is before DRABC],"DRABC same day or before decision",Table2[Calculated Location],"*"&amp;$D5&amp;"*")/COUNTIFS(Table2[Level of Review Required],"*"&amp;$AC$2&amp;"*",Table2[Date Notified (Adjusted)],"&gt;="&amp;H$2,Table2[Date Notified (Adjusted)],"&lt;"&amp;I$2,Table2[Calculated Location],"*"&amp;$D5&amp;"*")</f>
        <v>#DIV/0!</v>
      </c>
      <c r="I5" s="164" t="e">
        <f ca="1">COUNTIFS(Table2[Level of Review Required],"*"&amp;$AC$2&amp;"*",Table2[Date Notified (Adjusted)],"&gt;="&amp;I$2,Table2[Date Notified (Adjusted)],"&lt;"&amp;J$2,Table2[decision is before DRABC],"DRABC same day or before decision",Table2[Calculated Location],"*"&amp;$D5&amp;"*")/COUNTIFS(Table2[Level of Review Required],"*"&amp;$AC$2&amp;"*",Table2[Date Notified (Adjusted)],"&gt;="&amp;I$2,Table2[Date Notified (Adjusted)],"&lt;"&amp;J$2,Table2[Calculated Location],"*"&amp;$D5&amp;"*")</f>
        <v>#DIV/0!</v>
      </c>
      <c r="J5" s="164" t="e">
        <f ca="1">COUNTIFS(Table2[Level of Review Required],"*"&amp;$AC$2&amp;"*",Table2[Date Notified (Adjusted)],"&gt;="&amp;J$2,Table2[Date Notified (Adjusted)],"&lt;"&amp;K$2,Table2[decision is before DRABC],"DRABC same day or before decision",Table2[Calculated Location],"*"&amp;$D5&amp;"*")/COUNTIFS(Table2[Level of Review Required],"*"&amp;$AC$2&amp;"*",Table2[Date Notified (Adjusted)],"&gt;="&amp;J$2,Table2[Date Notified (Adjusted)],"&lt;"&amp;K$2,Table2[Calculated Location],"*"&amp;$D5&amp;"*")</f>
        <v>#DIV/0!</v>
      </c>
      <c r="K5" s="164" t="e">
        <f ca="1">COUNTIFS(Table2[Level of Review Required],"*"&amp;$AC$2&amp;"*",Table2[Date Notified (Adjusted)],"&gt;="&amp;K$2,Table2[Date Notified (Adjusted)],"&lt;"&amp;L$2,Table2[decision is before DRABC],"DRABC same day or before decision",Table2[Calculated Location],"*"&amp;$D5&amp;"*")/COUNTIFS(Table2[Level of Review Required],"*"&amp;$AC$2&amp;"*",Table2[Date Notified (Adjusted)],"&gt;="&amp;K$2,Table2[Date Notified (Adjusted)],"&lt;"&amp;L$2,Table2[Calculated Location],"*"&amp;$D5&amp;"*")</f>
        <v>#DIV/0!</v>
      </c>
      <c r="L5" s="164" t="e">
        <f ca="1">COUNTIFS(Table2[Level of Review Required],"*"&amp;$AC$2&amp;"*",Table2[Date Notified (Adjusted)],"&gt;="&amp;L$2,Table2[Date Notified (Adjusted)],"&lt;"&amp;M$2,Table2[decision is before DRABC],"DRABC same day or before decision",Table2[Calculated Location],"*"&amp;$D5&amp;"*")/COUNTIFS(Table2[Level of Review Required],"*"&amp;$AC$2&amp;"*",Table2[Date Notified (Adjusted)],"&gt;="&amp;L$2,Table2[Date Notified (Adjusted)],"&lt;"&amp;M$2,Table2[Calculated Location],"*"&amp;$D5&amp;"*")</f>
        <v>#DIV/0!</v>
      </c>
      <c r="M5" s="164" t="e">
        <f ca="1">COUNTIFS(Table2[Level of Review Required],"*"&amp;$AC$2&amp;"*",Table2[Date Notified (Adjusted)],"&gt;="&amp;M$2,Table2[Date Notified (Adjusted)],"&lt;"&amp;N$2,Table2[decision is before DRABC],"DRABC same day or before decision",Table2[Calculated Location],"*"&amp;$D5&amp;"*")/COUNTIFS(Table2[Level of Review Required],"*"&amp;$AC$2&amp;"*",Table2[Date Notified (Adjusted)],"&gt;="&amp;M$2,Table2[Date Notified (Adjusted)],"&lt;"&amp;N$2,Table2[Calculated Location],"*"&amp;$D5&amp;"*")</f>
        <v>#DIV/0!</v>
      </c>
      <c r="N5" s="164" t="e">
        <f ca="1">COUNTIFS(Table2[Level of Review Required],"*"&amp;$AC$2&amp;"*",Table2[Date Notified (Adjusted)],"&gt;="&amp;N$2,Table2[Date Notified (Adjusted)],"&lt;"&amp;O$2,Table2[decision is before DRABC],"DRABC same day or before decision",Table2[Calculated Location],"*"&amp;$D5&amp;"*")/COUNTIFS(Table2[Level of Review Required],"*"&amp;$AC$2&amp;"*",Table2[Date Notified (Adjusted)],"&gt;="&amp;N$2,Table2[Date Notified (Adjusted)],"&lt;"&amp;O$2,Table2[Calculated Location],"*"&amp;$D5&amp;"*")</f>
        <v>#DIV/0!</v>
      </c>
      <c r="O5" s="164" t="e">
        <f ca="1">COUNTIFS(Table2[Level of Review Required],"*"&amp;$AC$2&amp;"*",Table2[Date Notified (Adjusted)],"&gt;="&amp;O$2,Table2[Date Notified (Adjusted)],"&lt;"&amp;P$2,Table2[decision is before DRABC],"DRABC same day or before decision",Table2[Calculated Location],"*"&amp;$D5&amp;"*")/COUNTIFS(Table2[Level of Review Required],"*"&amp;$AC$2&amp;"*",Table2[Date Notified (Adjusted)],"&gt;="&amp;O$2,Table2[Date Notified (Adjusted)],"&lt;"&amp;P$2,Table2[Calculated Location],"*"&amp;$D5&amp;"*")</f>
        <v>#DIV/0!</v>
      </c>
      <c r="P5" s="164" t="e">
        <f ca="1">COUNTIFS(Table2[Level of Review Required],"*"&amp;$AC$2&amp;"*",Table2[Date Notified (Adjusted)],"&gt;="&amp;P$2,Table2[Date Notified (Adjusted)],"&lt;"&amp;Q$2,Table2[decision is before DRABC],"DRABC same day or before decision",Table2[Calculated Location],"*"&amp;$D5&amp;"*")/COUNTIFS(Table2[Level of Review Required],"*"&amp;$AC$2&amp;"*",Table2[Date Notified (Adjusted)],"&gt;="&amp;P$2,Table2[Date Notified (Adjusted)],"&lt;"&amp;Q$2,Table2[Calculated Location],"*"&amp;$D5&amp;"*")</f>
        <v>#DIV/0!</v>
      </c>
      <c r="Q5" s="164" t="e">
        <f ca="1">COUNTIFS(Table2[Level of Review Required],"*"&amp;$AC$2&amp;"*",Table2[Date Notified (Adjusted)],"&gt;="&amp;Q$2,Table2[Date Notified (Adjusted)],"&lt;"&amp;R$2,Table2[decision is before DRABC],"DRABC same day or before decision",Table2[Calculated Location],"*"&amp;$D5&amp;"*")/COUNTIFS(Table2[Level of Review Required],"*"&amp;$AC$2&amp;"*",Table2[Date Notified (Adjusted)],"&gt;="&amp;Q$2,Table2[Date Notified (Adjusted)],"&lt;"&amp;R$2,Table2[Calculated Location],"*"&amp;$D5&amp;"*")</f>
        <v>#DIV/0!</v>
      </c>
      <c r="R5" s="164" t="e">
        <f ca="1">COUNTIFS(Table2[Level of Review Required],"*"&amp;$AC$2&amp;"*",Table2[Date Notified (Adjusted)],"&gt;="&amp;R$2,Table2[Date Notified (Adjusted)],"&lt;"&amp;S$2,Table2[decision is before DRABC],"DRABC same day or before decision",Table2[Calculated Location],"*"&amp;$D5&amp;"*")/COUNTIFS(Table2[Level of Review Required],"*"&amp;$AC$2&amp;"*",Table2[Date Notified (Adjusted)],"&gt;="&amp;R$2,Table2[Date Notified (Adjusted)],"&lt;"&amp;S$2,Table2[Calculated Location],"*"&amp;$D5&amp;"*")</f>
        <v>#DIV/0!</v>
      </c>
      <c r="S5" s="164" t="e">
        <f ca="1">COUNTIFS(Table2[Level of Review Required],"*"&amp;$AC$2&amp;"*",Table2[Date Notified (Adjusted)],"&gt;="&amp;S$2,Table2[Date Notified (Adjusted)],"&lt;"&amp;T$2,Table2[decision is before DRABC],"DRABC same day or before decision",Table2[Calculated Location],"*"&amp;$D5&amp;"*")/COUNTIFS(Table2[Level of Review Required],"*"&amp;$AC$2&amp;"*",Table2[Date Notified (Adjusted)],"&gt;="&amp;S$2,Table2[Date Notified (Adjusted)],"&lt;"&amp;T$2,Table2[Calculated Location],"*"&amp;$D5&amp;"*")</f>
        <v>#DIV/0!</v>
      </c>
      <c r="T5" s="164" t="e">
        <f ca="1">COUNTIFS(Table2[Level of Review Required],"*"&amp;$AC$2&amp;"*",Table2[Date Notified (Adjusted)],"&gt;="&amp;T$2,Table2[Date Notified (Adjusted)],"&lt;"&amp;U$2,Table2[decision is before DRABC],"DRABC same day or before decision",Table2[Calculated Location],"*"&amp;$D5&amp;"*")/COUNTIFS(Table2[Level of Review Required],"*"&amp;$AC$2&amp;"*",Table2[Date Notified (Adjusted)],"&gt;="&amp;T$2,Table2[Date Notified (Adjusted)],"&lt;"&amp;U$2,Table2[Calculated Location],"*"&amp;$D5&amp;"*")</f>
        <v>#DIV/0!</v>
      </c>
      <c r="U5" s="161"/>
      <c r="V5" s="161"/>
      <c r="W5" s="228">
        <f ca="1">COUNTIFS(Table2[Level of Review Required],"*"&amp;$AC$2&amp;"*",Table2[Date Notified (Adjusted)],"&gt;="&amp;E$2,Table2[Date Notified (Adjusted)],"&lt;"&amp;U$2,Table2[Calculated Location],"*"&amp;$D5&amp;"*",Table2[decision is before DRABC],"DRABC same day or before decision")</f>
        <v>0</v>
      </c>
      <c r="X5" s="229" t="e">
        <f t="shared" ref="X5" ca="1" si="2">W5/Y5</f>
        <v>#DIV/0!</v>
      </c>
      <c r="Y5" s="237">
        <f ca="1">COUNTIFS(Table2[Level of Review Required],"*"&amp;$AC$2&amp;"*",Table2[Date Notified (Adjusted)],"&gt;="&amp;E$2,Table2[Date Notified (Adjusted)],"&lt;"&amp;U$2,Table2[Calculated Location],"*"&amp;$D5&amp;"*")</f>
        <v>0</v>
      </c>
    </row>
    <row r="6" spans="2:29" x14ac:dyDescent="0.25">
      <c r="B6" s="222" t="s">
        <v>258</v>
      </c>
      <c r="C6" s="161"/>
      <c r="D6" s="162" t="s">
        <v>120</v>
      </c>
      <c r="E6" s="163" t="e">
        <f ca="1">COUNTIFS(Table2[Level of Review Required],"*"&amp;$AC$2&amp;"*",Table2[Date Notified (Adjusted)],"&gt;="&amp;E$2,Table2[Date Notified (Adjusted)],"&lt;"&amp;F$2,Table2[decision is before DRABC],"DRABC same day or before decision",Table2[Calculated Location],"*"&amp;$D6&amp;"*")/COUNTIFS(Table2[Level of Review Required],"*"&amp;$AC$2&amp;"*",Table2[Date Notified (Adjusted)],"&gt;="&amp;E$2,Table2[Date Notified (Adjusted)],"&lt;"&amp;F$2,Table2[Calculated Location],"*"&amp;$D6&amp;"*")</f>
        <v>#DIV/0!</v>
      </c>
      <c r="F6" s="164" t="e">
        <f ca="1">COUNTIFS(Table2[Level of Review Required],"*"&amp;$AC$2&amp;"*",Table2[Date Notified (Adjusted)],"&gt;="&amp;F$2,Table2[Date Notified (Adjusted)],"&lt;"&amp;G$2,Table2[decision is before DRABC],"DRABC same day or before decision",Table2[Calculated Location],"*"&amp;$D6&amp;"*")/COUNTIFS(Table2[Level of Review Required],"*"&amp;$AC$2&amp;"*",Table2[Date Notified (Adjusted)],"&gt;="&amp;F$2,Table2[Date Notified (Adjusted)],"&lt;"&amp;G$2,Table2[Calculated Location],"*"&amp;$D6&amp;"*")</f>
        <v>#DIV/0!</v>
      </c>
      <c r="G6" s="164" t="e">
        <f ca="1">COUNTIFS(Table2[Level of Review Required],"*"&amp;$AC$2&amp;"*",Table2[Date Notified (Adjusted)],"&gt;="&amp;G$2,Table2[Date Notified (Adjusted)],"&lt;"&amp;H$2,Table2[decision is before DRABC],"DRABC same day or before decision",Table2[Calculated Location],"*"&amp;$D6&amp;"*")/COUNTIFS(Table2[Level of Review Required],"*"&amp;$AC$2&amp;"*",Table2[Date Notified (Adjusted)],"&gt;="&amp;G$2,Table2[Date Notified (Adjusted)],"&lt;"&amp;H$2,Table2[Calculated Location],"*"&amp;$D6&amp;"*")</f>
        <v>#DIV/0!</v>
      </c>
      <c r="H6" s="164" t="e">
        <f ca="1">COUNTIFS(Table2[Level of Review Required],"*"&amp;$AC$2&amp;"*",Table2[Date Notified (Adjusted)],"&gt;="&amp;H$2,Table2[Date Notified (Adjusted)],"&lt;"&amp;I$2,Table2[decision is before DRABC],"DRABC same day or before decision",Table2[Calculated Location],"*"&amp;$D6&amp;"*")/COUNTIFS(Table2[Level of Review Required],"*"&amp;$AC$2&amp;"*",Table2[Date Notified (Adjusted)],"&gt;="&amp;H$2,Table2[Date Notified (Adjusted)],"&lt;"&amp;I$2,Table2[Calculated Location],"*"&amp;$D6&amp;"*")</f>
        <v>#DIV/0!</v>
      </c>
      <c r="I6" s="164" t="e">
        <f ca="1">COUNTIFS(Table2[Level of Review Required],"*"&amp;$AC$2&amp;"*",Table2[Date Notified (Adjusted)],"&gt;="&amp;I$2,Table2[Date Notified (Adjusted)],"&lt;"&amp;J$2,Table2[decision is before DRABC],"DRABC same day or before decision",Table2[Calculated Location],"*"&amp;$D6&amp;"*")/COUNTIFS(Table2[Level of Review Required],"*"&amp;$AC$2&amp;"*",Table2[Date Notified (Adjusted)],"&gt;="&amp;I$2,Table2[Date Notified (Adjusted)],"&lt;"&amp;J$2,Table2[Calculated Location],"*"&amp;$D6&amp;"*")</f>
        <v>#DIV/0!</v>
      </c>
      <c r="J6" s="164" t="e">
        <f ca="1">COUNTIFS(Table2[Level of Review Required],"*"&amp;$AC$2&amp;"*",Table2[Date Notified (Adjusted)],"&gt;="&amp;J$2,Table2[Date Notified (Adjusted)],"&lt;"&amp;K$2,Table2[decision is before DRABC],"DRABC same day or before decision",Table2[Calculated Location],"*"&amp;$D6&amp;"*")/COUNTIFS(Table2[Level of Review Required],"*"&amp;$AC$2&amp;"*",Table2[Date Notified (Adjusted)],"&gt;="&amp;J$2,Table2[Date Notified (Adjusted)],"&lt;"&amp;K$2,Table2[Calculated Location],"*"&amp;$D6&amp;"*")</f>
        <v>#DIV/0!</v>
      </c>
      <c r="K6" s="164" t="e">
        <f ca="1">COUNTIFS(Table2[Level of Review Required],"*"&amp;$AC$2&amp;"*",Table2[Date Notified (Adjusted)],"&gt;="&amp;K$2,Table2[Date Notified (Adjusted)],"&lt;"&amp;L$2,Table2[decision is before DRABC],"DRABC same day or before decision",Table2[Calculated Location],"*"&amp;$D6&amp;"*")/COUNTIFS(Table2[Level of Review Required],"*"&amp;$AC$2&amp;"*",Table2[Date Notified (Adjusted)],"&gt;="&amp;K$2,Table2[Date Notified (Adjusted)],"&lt;"&amp;L$2,Table2[Calculated Location],"*"&amp;$D6&amp;"*")</f>
        <v>#DIV/0!</v>
      </c>
      <c r="L6" s="164" t="e">
        <f ca="1">COUNTIFS(Table2[Level of Review Required],"*"&amp;$AC$2&amp;"*",Table2[Date Notified (Adjusted)],"&gt;="&amp;L$2,Table2[Date Notified (Adjusted)],"&lt;"&amp;M$2,Table2[decision is before DRABC],"DRABC same day or before decision",Table2[Calculated Location],"*"&amp;$D6&amp;"*")/COUNTIFS(Table2[Level of Review Required],"*"&amp;$AC$2&amp;"*",Table2[Date Notified (Adjusted)],"&gt;="&amp;L$2,Table2[Date Notified (Adjusted)],"&lt;"&amp;M$2,Table2[Calculated Location],"*"&amp;$D6&amp;"*")</f>
        <v>#DIV/0!</v>
      </c>
      <c r="M6" s="164" t="e">
        <f ca="1">COUNTIFS(Table2[Level of Review Required],"*"&amp;$AC$2&amp;"*",Table2[Date Notified (Adjusted)],"&gt;="&amp;M$2,Table2[Date Notified (Adjusted)],"&lt;"&amp;N$2,Table2[decision is before DRABC],"DRABC same day or before decision",Table2[Calculated Location],"*"&amp;$D6&amp;"*")/COUNTIFS(Table2[Level of Review Required],"*"&amp;$AC$2&amp;"*",Table2[Date Notified (Adjusted)],"&gt;="&amp;M$2,Table2[Date Notified (Adjusted)],"&lt;"&amp;N$2,Table2[Calculated Location],"*"&amp;$D6&amp;"*")</f>
        <v>#DIV/0!</v>
      </c>
      <c r="N6" s="164" t="e">
        <f ca="1">COUNTIFS(Table2[Level of Review Required],"*"&amp;$AC$2&amp;"*",Table2[Date Notified (Adjusted)],"&gt;="&amp;N$2,Table2[Date Notified (Adjusted)],"&lt;"&amp;O$2,Table2[decision is before DRABC],"DRABC same day or before decision",Table2[Calculated Location],"*"&amp;$D6&amp;"*")/COUNTIFS(Table2[Level of Review Required],"*"&amp;$AC$2&amp;"*",Table2[Date Notified (Adjusted)],"&gt;="&amp;N$2,Table2[Date Notified (Adjusted)],"&lt;"&amp;O$2,Table2[Calculated Location],"*"&amp;$D6&amp;"*")</f>
        <v>#DIV/0!</v>
      </c>
      <c r="O6" s="164" t="e">
        <f ca="1">COUNTIFS(Table2[Level of Review Required],"*"&amp;$AC$2&amp;"*",Table2[Date Notified (Adjusted)],"&gt;="&amp;O$2,Table2[Date Notified (Adjusted)],"&lt;"&amp;P$2,Table2[decision is before DRABC],"DRABC same day or before decision",Table2[Calculated Location],"*"&amp;$D6&amp;"*")/COUNTIFS(Table2[Level of Review Required],"*"&amp;$AC$2&amp;"*",Table2[Date Notified (Adjusted)],"&gt;="&amp;O$2,Table2[Date Notified (Adjusted)],"&lt;"&amp;P$2,Table2[Calculated Location],"*"&amp;$D6&amp;"*")</f>
        <v>#DIV/0!</v>
      </c>
      <c r="P6" s="164" t="e">
        <f ca="1">COUNTIFS(Table2[Level of Review Required],"*"&amp;$AC$2&amp;"*",Table2[Date Notified (Adjusted)],"&gt;="&amp;P$2,Table2[Date Notified (Adjusted)],"&lt;"&amp;Q$2,Table2[decision is before DRABC],"DRABC same day or before decision",Table2[Calculated Location],"*"&amp;$D6&amp;"*")/COUNTIFS(Table2[Level of Review Required],"*"&amp;$AC$2&amp;"*",Table2[Date Notified (Adjusted)],"&gt;="&amp;P$2,Table2[Date Notified (Adjusted)],"&lt;"&amp;Q$2,Table2[Calculated Location],"*"&amp;$D6&amp;"*")</f>
        <v>#DIV/0!</v>
      </c>
      <c r="Q6" s="164" t="e">
        <f ca="1">COUNTIFS(Table2[Level of Review Required],"*"&amp;$AC$2&amp;"*",Table2[Date Notified (Adjusted)],"&gt;="&amp;Q$2,Table2[Date Notified (Adjusted)],"&lt;"&amp;R$2,Table2[decision is before DRABC],"DRABC same day or before decision",Table2[Calculated Location],"*"&amp;$D6&amp;"*")/COUNTIFS(Table2[Level of Review Required],"*"&amp;$AC$2&amp;"*",Table2[Date Notified (Adjusted)],"&gt;="&amp;Q$2,Table2[Date Notified (Adjusted)],"&lt;"&amp;R$2,Table2[Calculated Location],"*"&amp;$D6&amp;"*")</f>
        <v>#DIV/0!</v>
      </c>
      <c r="R6" s="164" t="e">
        <f ca="1">COUNTIFS(Table2[Level of Review Required],"*"&amp;$AC$2&amp;"*",Table2[Date Notified (Adjusted)],"&gt;="&amp;R$2,Table2[Date Notified (Adjusted)],"&lt;"&amp;S$2,Table2[decision is before DRABC],"DRABC same day or before decision",Table2[Calculated Location],"*"&amp;$D6&amp;"*")/COUNTIFS(Table2[Level of Review Required],"*"&amp;$AC$2&amp;"*",Table2[Date Notified (Adjusted)],"&gt;="&amp;R$2,Table2[Date Notified (Adjusted)],"&lt;"&amp;S$2,Table2[Calculated Location],"*"&amp;$D6&amp;"*")</f>
        <v>#DIV/0!</v>
      </c>
      <c r="S6" s="164" t="e">
        <f ca="1">COUNTIFS(Table2[Level of Review Required],"*"&amp;$AC$2&amp;"*",Table2[Date Notified (Adjusted)],"&gt;="&amp;S$2,Table2[Date Notified (Adjusted)],"&lt;"&amp;T$2,Table2[decision is before DRABC],"DRABC same day or before decision",Table2[Calculated Location],"*"&amp;$D6&amp;"*")/COUNTIFS(Table2[Level of Review Required],"*"&amp;$AC$2&amp;"*",Table2[Date Notified (Adjusted)],"&gt;="&amp;S$2,Table2[Date Notified (Adjusted)],"&lt;"&amp;T$2,Table2[Calculated Location],"*"&amp;$D6&amp;"*")</f>
        <v>#DIV/0!</v>
      </c>
      <c r="T6" s="164" t="e">
        <f ca="1">COUNTIFS(Table2[Level of Review Required],"*"&amp;$AC$2&amp;"*",Table2[Date Notified (Adjusted)],"&gt;="&amp;T$2,Table2[Date Notified (Adjusted)],"&lt;"&amp;U$2,Table2[decision is before DRABC],"DRABC same day or before decision",Table2[Calculated Location],"*"&amp;$D6&amp;"*")/COUNTIFS(Table2[Level of Review Required],"*"&amp;$AC$2&amp;"*",Table2[Date Notified (Adjusted)],"&gt;="&amp;T$2,Table2[Date Notified (Adjusted)],"&lt;"&amp;U$2,Table2[Calculated Location],"*"&amp;$D6&amp;"*")</f>
        <v>#DIV/0!</v>
      </c>
      <c r="U6" s="161"/>
      <c r="V6" s="161"/>
      <c r="W6" s="228">
        <f ca="1">COUNTIFS(Table2[Level of Review Required],"*"&amp;$AC$2&amp;"*",Table2[Date Notified (Adjusted)],"&gt;="&amp;E$2,Table2[Date Notified (Adjusted)],"&lt;"&amp;U$2,Table2[Calculated Location],"*"&amp;$D6&amp;"*",Table2[decision is before DRABC],"DRABC same day or before decision")</f>
        <v>0</v>
      </c>
      <c r="X6" s="229" t="e">
        <f t="shared" ca="1" si="1"/>
        <v>#DIV/0!</v>
      </c>
      <c r="Y6" s="237">
        <f ca="1">COUNTIFS(Table2[Level of Review Required],"*"&amp;$AC$2&amp;"*",Table2[Date Notified (Adjusted)],"&gt;="&amp;E$2,Table2[Date Notified (Adjusted)],"&lt;"&amp;U$2,Table2[Calculated Location],"*"&amp;$D6&amp;"*")</f>
        <v>0</v>
      </c>
    </row>
    <row r="7" spans="2:29" x14ac:dyDescent="0.25">
      <c r="B7" s="222" t="s">
        <v>259</v>
      </c>
      <c r="C7" s="161"/>
      <c r="D7" s="162" t="s">
        <v>122</v>
      </c>
      <c r="E7" s="163" t="e">
        <f ca="1">COUNTIFS(Table2[Level of Review Required],"*"&amp;$AC$2&amp;"*",Table2[Date Notified (Adjusted)],"&gt;="&amp;E$2,Table2[Date Notified (Adjusted)],"&lt;"&amp;F$2,Table2[decision is before DRABC],"DRABC same day or before decision",Table2[Calculated Location],"*"&amp;$D7&amp;"*")/COUNTIFS(Table2[Level of Review Required],"*"&amp;$AC$2&amp;"*",Table2[Date Notified (Adjusted)],"&gt;="&amp;E$2,Table2[Date Notified (Adjusted)],"&lt;"&amp;F$2,Table2[Calculated Location],"*"&amp;$D7&amp;"*")</f>
        <v>#DIV/0!</v>
      </c>
      <c r="F7" s="164" t="e">
        <f ca="1">COUNTIFS(Table2[Level of Review Required],"*"&amp;$AC$2&amp;"*",Table2[Date Notified (Adjusted)],"&gt;="&amp;F$2,Table2[Date Notified (Adjusted)],"&lt;"&amp;G$2,Table2[decision is before DRABC],"DRABC same day or before decision",Table2[Calculated Location],"*"&amp;$D7&amp;"*")/COUNTIFS(Table2[Level of Review Required],"*"&amp;$AC$2&amp;"*",Table2[Date Notified (Adjusted)],"&gt;="&amp;F$2,Table2[Date Notified (Adjusted)],"&lt;"&amp;G$2,Table2[Calculated Location],"*"&amp;$D7&amp;"*")</f>
        <v>#DIV/0!</v>
      </c>
      <c r="G7" s="164" t="e">
        <f ca="1">COUNTIFS(Table2[Level of Review Required],"*"&amp;$AC$2&amp;"*",Table2[Date Notified (Adjusted)],"&gt;="&amp;G$2,Table2[Date Notified (Adjusted)],"&lt;"&amp;H$2,Table2[decision is before DRABC],"DRABC same day or before decision",Table2[Calculated Location],"*"&amp;$D7&amp;"*")/COUNTIFS(Table2[Level of Review Required],"*"&amp;$AC$2&amp;"*",Table2[Date Notified (Adjusted)],"&gt;="&amp;G$2,Table2[Date Notified (Adjusted)],"&lt;"&amp;H$2,Table2[Calculated Location],"*"&amp;$D7&amp;"*")</f>
        <v>#DIV/0!</v>
      </c>
      <c r="H7" s="164" t="e">
        <f ca="1">COUNTIFS(Table2[Level of Review Required],"*"&amp;$AC$2&amp;"*",Table2[Date Notified (Adjusted)],"&gt;="&amp;H$2,Table2[Date Notified (Adjusted)],"&lt;"&amp;I$2,Table2[decision is before DRABC],"DRABC same day or before decision",Table2[Calculated Location],"*"&amp;$D7&amp;"*")/COUNTIFS(Table2[Level of Review Required],"*"&amp;$AC$2&amp;"*",Table2[Date Notified (Adjusted)],"&gt;="&amp;H$2,Table2[Date Notified (Adjusted)],"&lt;"&amp;I$2,Table2[Calculated Location],"*"&amp;$D7&amp;"*")</f>
        <v>#DIV/0!</v>
      </c>
      <c r="I7" s="164" t="e">
        <f ca="1">COUNTIFS(Table2[Level of Review Required],"*"&amp;$AC$2&amp;"*",Table2[Date Notified (Adjusted)],"&gt;="&amp;I$2,Table2[Date Notified (Adjusted)],"&lt;"&amp;J$2,Table2[decision is before DRABC],"DRABC same day or before decision",Table2[Calculated Location],"*"&amp;$D7&amp;"*")/COUNTIFS(Table2[Level of Review Required],"*"&amp;$AC$2&amp;"*",Table2[Date Notified (Adjusted)],"&gt;="&amp;I$2,Table2[Date Notified (Adjusted)],"&lt;"&amp;J$2,Table2[Calculated Location],"*"&amp;$D7&amp;"*")</f>
        <v>#DIV/0!</v>
      </c>
      <c r="J7" s="164" t="e">
        <f ca="1">COUNTIFS(Table2[Level of Review Required],"*"&amp;$AC$2&amp;"*",Table2[Date Notified (Adjusted)],"&gt;="&amp;J$2,Table2[Date Notified (Adjusted)],"&lt;"&amp;K$2,Table2[decision is before DRABC],"DRABC same day or before decision",Table2[Calculated Location],"*"&amp;$D7&amp;"*")/COUNTIFS(Table2[Level of Review Required],"*"&amp;$AC$2&amp;"*",Table2[Date Notified (Adjusted)],"&gt;="&amp;J$2,Table2[Date Notified (Adjusted)],"&lt;"&amp;K$2,Table2[Calculated Location],"*"&amp;$D7&amp;"*")</f>
        <v>#DIV/0!</v>
      </c>
      <c r="K7" s="164" t="e">
        <f ca="1">COUNTIFS(Table2[Level of Review Required],"*"&amp;$AC$2&amp;"*",Table2[Date Notified (Adjusted)],"&gt;="&amp;K$2,Table2[Date Notified (Adjusted)],"&lt;"&amp;L$2,Table2[decision is before DRABC],"DRABC same day or before decision",Table2[Calculated Location],"*"&amp;$D7&amp;"*")/COUNTIFS(Table2[Level of Review Required],"*"&amp;$AC$2&amp;"*",Table2[Date Notified (Adjusted)],"&gt;="&amp;K$2,Table2[Date Notified (Adjusted)],"&lt;"&amp;L$2,Table2[Calculated Location],"*"&amp;$D7&amp;"*")</f>
        <v>#DIV/0!</v>
      </c>
      <c r="L7" s="164" t="e">
        <f ca="1">COUNTIFS(Table2[Level of Review Required],"*"&amp;$AC$2&amp;"*",Table2[Date Notified (Adjusted)],"&gt;="&amp;L$2,Table2[Date Notified (Adjusted)],"&lt;"&amp;M$2,Table2[decision is before DRABC],"DRABC same day or before decision",Table2[Calculated Location],"*"&amp;$D7&amp;"*")/COUNTIFS(Table2[Level of Review Required],"*"&amp;$AC$2&amp;"*",Table2[Date Notified (Adjusted)],"&gt;="&amp;L$2,Table2[Date Notified (Adjusted)],"&lt;"&amp;M$2,Table2[Calculated Location],"*"&amp;$D7&amp;"*")</f>
        <v>#DIV/0!</v>
      </c>
      <c r="M7" s="164" t="e">
        <f ca="1">COUNTIFS(Table2[Level of Review Required],"*"&amp;$AC$2&amp;"*",Table2[Date Notified (Adjusted)],"&gt;="&amp;M$2,Table2[Date Notified (Adjusted)],"&lt;"&amp;N$2,Table2[decision is before DRABC],"DRABC same day or before decision",Table2[Calculated Location],"*"&amp;$D7&amp;"*")/COUNTIFS(Table2[Level of Review Required],"*"&amp;$AC$2&amp;"*",Table2[Date Notified (Adjusted)],"&gt;="&amp;M$2,Table2[Date Notified (Adjusted)],"&lt;"&amp;N$2,Table2[Calculated Location],"*"&amp;$D7&amp;"*")</f>
        <v>#DIV/0!</v>
      </c>
      <c r="N7" s="164" t="e">
        <f ca="1">COUNTIFS(Table2[Level of Review Required],"*"&amp;$AC$2&amp;"*",Table2[Date Notified (Adjusted)],"&gt;="&amp;N$2,Table2[Date Notified (Adjusted)],"&lt;"&amp;O$2,Table2[decision is before DRABC],"DRABC same day or before decision",Table2[Calculated Location],"*"&amp;$D7&amp;"*")/COUNTIFS(Table2[Level of Review Required],"*"&amp;$AC$2&amp;"*",Table2[Date Notified (Adjusted)],"&gt;="&amp;N$2,Table2[Date Notified (Adjusted)],"&lt;"&amp;O$2,Table2[Calculated Location],"*"&amp;$D7&amp;"*")</f>
        <v>#DIV/0!</v>
      </c>
      <c r="O7" s="164" t="e">
        <f ca="1">COUNTIFS(Table2[Level of Review Required],"*"&amp;$AC$2&amp;"*",Table2[Date Notified (Adjusted)],"&gt;="&amp;O$2,Table2[Date Notified (Adjusted)],"&lt;"&amp;P$2,Table2[decision is before DRABC],"DRABC same day or before decision",Table2[Calculated Location],"*"&amp;$D7&amp;"*")/COUNTIFS(Table2[Level of Review Required],"*"&amp;$AC$2&amp;"*",Table2[Date Notified (Adjusted)],"&gt;="&amp;O$2,Table2[Date Notified (Adjusted)],"&lt;"&amp;P$2,Table2[Calculated Location],"*"&amp;$D7&amp;"*")</f>
        <v>#DIV/0!</v>
      </c>
      <c r="P7" s="164" t="e">
        <f ca="1">COUNTIFS(Table2[Level of Review Required],"*"&amp;$AC$2&amp;"*",Table2[Date Notified (Adjusted)],"&gt;="&amp;P$2,Table2[Date Notified (Adjusted)],"&lt;"&amp;Q$2,Table2[decision is before DRABC],"DRABC same day or before decision",Table2[Calculated Location],"*"&amp;$D7&amp;"*")/COUNTIFS(Table2[Level of Review Required],"*"&amp;$AC$2&amp;"*",Table2[Date Notified (Adjusted)],"&gt;="&amp;P$2,Table2[Date Notified (Adjusted)],"&lt;"&amp;Q$2,Table2[Calculated Location],"*"&amp;$D7&amp;"*")</f>
        <v>#DIV/0!</v>
      </c>
      <c r="Q7" s="164" t="e">
        <f ca="1">COUNTIFS(Table2[Level of Review Required],"*"&amp;$AC$2&amp;"*",Table2[Date Notified (Adjusted)],"&gt;="&amp;Q$2,Table2[Date Notified (Adjusted)],"&lt;"&amp;R$2,Table2[decision is before DRABC],"DRABC same day or before decision",Table2[Calculated Location],"*"&amp;$D7&amp;"*")/COUNTIFS(Table2[Level of Review Required],"*"&amp;$AC$2&amp;"*",Table2[Date Notified (Adjusted)],"&gt;="&amp;Q$2,Table2[Date Notified (Adjusted)],"&lt;"&amp;R$2,Table2[Calculated Location],"*"&amp;$D7&amp;"*")</f>
        <v>#DIV/0!</v>
      </c>
      <c r="R7" s="164" t="e">
        <f ca="1">COUNTIFS(Table2[Level of Review Required],"*"&amp;$AC$2&amp;"*",Table2[Date Notified (Adjusted)],"&gt;="&amp;R$2,Table2[Date Notified (Adjusted)],"&lt;"&amp;S$2,Table2[decision is before DRABC],"DRABC same day or before decision",Table2[Calculated Location],"*"&amp;$D7&amp;"*")/COUNTIFS(Table2[Level of Review Required],"*"&amp;$AC$2&amp;"*",Table2[Date Notified (Adjusted)],"&gt;="&amp;R$2,Table2[Date Notified (Adjusted)],"&lt;"&amp;S$2,Table2[Calculated Location],"*"&amp;$D7&amp;"*")</f>
        <v>#DIV/0!</v>
      </c>
      <c r="S7" s="164" t="e">
        <f ca="1">COUNTIFS(Table2[Level of Review Required],"*"&amp;$AC$2&amp;"*",Table2[Date Notified (Adjusted)],"&gt;="&amp;S$2,Table2[Date Notified (Adjusted)],"&lt;"&amp;T$2,Table2[decision is before DRABC],"DRABC same day or before decision",Table2[Calculated Location],"*"&amp;$D7&amp;"*")/COUNTIFS(Table2[Level of Review Required],"*"&amp;$AC$2&amp;"*",Table2[Date Notified (Adjusted)],"&gt;="&amp;S$2,Table2[Date Notified (Adjusted)],"&lt;"&amp;T$2,Table2[Calculated Location],"*"&amp;$D7&amp;"*")</f>
        <v>#DIV/0!</v>
      </c>
      <c r="T7" s="164" t="e">
        <f ca="1">COUNTIFS(Table2[Level of Review Required],"*"&amp;$AC$2&amp;"*",Table2[Date Notified (Adjusted)],"&gt;="&amp;T$2,Table2[Date Notified (Adjusted)],"&lt;"&amp;U$2,Table2[decision is before DRABC],"DRABC same day or before decision",Table2[Calculated Location],"*"&amp;$D7&amp;"*")/COUNTIFS(Table2[Level of Review Required],"*"&amp;$AC$2&amp;"*",Table2[Date Notified (Adjusted)],"&gt;="&amp;T$2,Table2[Date Notified (Adjusted)],"&lt;"&amp;U$2,Table2[Calculated Location],"*"&amp;$D7&amp;"*")</f>
        <v>#DIV/0!</v>
      </c>
      <c r="U7" s="165"/>
      <c r="V7" s="161"/>
      <c r="W7" s="228">
        <f ca="1">COUNTIFS(Table2[Level of Review Required],"*"&amp;$AC$2&amp;"*",Table2[Date Notified (Adjusted)],"&gt;="&amp;E$2,Table2[Date Notified (Adjusted)],"&lt;"&amp;U$2,Table2[Calculated Location],"*"&amp;$D7&amp;"*",Table2[decision is before DRABC],"DRABC same day or before decision")</f>
        <v>0</v>
      </c>
      <c r="X7" s="229" t="e">
        <f t="shared" ca="1" si="1"/>
        <v>#DIV/0!</v>
      </c>
      <c r="Y7" s="237">
        <f ca="1">COUNTIFS(Table2[Level of Review Required],"*"&amp;$AC$2&amp;"*",Table2[Date Notified (Adjusted)],"&gt;="&amp;E$2,Table2[Date Notified (Adjusted)],"&lt;"&amp;U$2,Table2[Calculated Location],"*"&amp;$D7&amp;"*")</f>
        <v>0</v>
      </c>
    </row>
    <row r="8" spans="2:29" x14ac:dyDescent="0.25">
      <c r="B8" s="222" t="s">
        <v>260</v>
      </c>
      <c r="C8" s="161"/>
      <c r="D8" s="162" t="s">
        <v>123</v>
      </c>
      <c r="E8" s="163" t="e">
        <f ca="1">COUNTIFS(Table2[Level of Review Required],"*"&amp;$AC$2&amp;"*",Table2[Date Notified (Adjusted)],"&gt;="&amp;E$2,Table2[Date Notified (Adjusted)],"&lt;"&amp;F$2,Table2[decision is before DRABC],"DRABC same day or before decision",Table2[Calculated Location],"*"&amp;$D8&amp;"*")/COUNTIFS(Table2[Level of Review Required],"*"&amp;$AC$2&amp;"*",Table2[Date Notified (Adjusted)],"&gt;="&amp;E$2,Table2[Date Notified (Adjusted)],"&lt;"&amp;F$2,Table2[Calculated Location],"*"&amp;$D8&amp;"*")</f>
        <v>#DIV/0!</v>
      </c>
      <c r="F8" s="164" t="e">
        <f ca="1">COUNTIFS(Table2[Level of Review Required],"*"&amp;$AC$2&amp;"*",Table2[Date Notified (Adjusted)],"&gt;="&amp;F$2,Table2[Date Notified (Adjusted)],"&lt;"&amp;G$2,Table2[decision is before DRABC],"DRABC same day or before decision",Table2[Calculated Location],"*"&amp;$D8&amp;"*")/COUNTIFS(Table2[Level of Review Required],"*"&amp;$AC$2&amp;"*",Table2[Date Notified (Adjusted)],"&gt;="&amp;F$2,Table2[Date Notified (Adjusted)],"&lt;"&amp;G$2,Table2[Calculated Location],"*"&amp;$D8&amp;"*")</f>
        <v>#DIV/0!</v>
      </c>
      <c r="G8" s="164" t="e">
        <f ca="1">COUNTIFS(Table2[Level of Review Required],"*"&amp;$AC$2&amp;"*",Table2[Date Notified (Adjusted)],"&gt;="&amp;G$2,Table2[Date Notified (Adjusted)],"&lt;"&amp;H$2,Table2[decision is before DRABC],"DRABC same day or before decision",Table2[Calculated Location],"*"&amp;$D8&amp;"*")/COUNTIFS(Table2[Level of Review Required],"*"&amp;$AC$2&amp;"*",Table2[Date Notified (Adjusted)],"&gt;="&amp;G$2,Table2[Date Notified (Adjusted)],"&lt;"&amp;H$2,Table2[Calculated Location],"*"&amp;$D8&amp;"*")</f>
        <v>#DIV/0!</v>
      </c>
      <c r="H8" s="164" t="e">
        <f ca="1">COUNTIFS(Table2[Level of Review Required],"*"&amp;$AC$2&amp;"*",Table2[Date Notified (Adjusted)],"&gt;="&amp;H$2,Table2[Date Notified (Adjusted)],"&lt;"&amp;I$2,Table2[decision is before DRABC],"DRABC same day or before decision",Table2[Calculated Location],"*"&amp;$D8&amp;"*")/COUNTIFS(Table2[Level of Review Required],"*"&amp;$AC$2&amp;"*",Table2[Date Notified (Adjusted)],"&gt;="&amp;H$2,Table2[Date Notified (Adjusted)],"&lt;"&amp;I$2,Table2[Calculated Location],"*"&amp;$D8&amp;"*")</f>
        <v>#DIV/0!</v>
      </c>
      <c r="I8" s="164" t="e">
        <f ca="1">COUNTIFS(Table2[Level of Review Required],"*"&amp;$AC$2&amp;"*",Table2[Date Notified (Adjusted)],"&gt;="&amp;I$2,Table2[Date Notified (Adjusted)],"&lt;"&amp;J$2,Table2[decision is before DRABC],"DRABC same day or before decision",Table2[Calculated Location],"*"&amp;$D8&amp;"*")/COUNTIFS(Table2[Level of Review Required],"*"&amp;$AC$2&amp;"*",Table2[Date Notified (Adjusted)],"&gt;="&amp;I$2,Table2[Date Notified (Adjusted)],"&lt;"&amp;J$2,Table2[Calculated Location],"*"&amp;$D8&amp;"*")</f>
        <v>#DIV/0!</v>
      </c>
      <c r="J8" s="164" t="e">
        <f ca="1">COUNTIFS(Table2[Level of Review Required],"*"&amp;$AC$2&amp;"*",Table2[Date Notified (Adjusted)],"&gt;="&amp;J$2,Table2[Date Notified (Adjusted)],"&lt;"&amp;K$2,Table2[decision is before DRABC],"DRABC same day or before decision",Table2[Calculated Location],"*"&amp;$D8&amp;"*")/COUNTIFS(Table2[Level of Review Required],"*"&amp;$AC$2&amp;"*",Table2[Date Notified (Adjusted)],"&gt;="&amp;J$2,Table2[Date Notified (Adjusted)],"&lt;"&amp;K$2,Table2[Calculated Location],"*"&amp;$D8&amp;"*")</f>
        <v>#DIV/0!</v>
      </c>
      <c r="K8" s="164" t="e">
        <f ca="1">COUNTIFS(Table2[Level of Review Required],"*"&amp;$AC$2&amp;"*",Table2[Date Notified (Adjusted)],"&gt;="&amp;K$2,Table2[Date Notified (Adjusted)],"&lt;"&amp;L$2,Table2[decision is before DRABC],"DRABC same day or before decision",Table2[Calculated Location],"*"&amp;$D8&amp;"*")/COUNTIFS(Table2[Level of Review Required],"*"&amp;$AC$2&amp;"*",Table2[Date Notified (Adjusted)],"&gt;="&amp;K$2,Table2[Date Notified (Adjusted)],"&lt;"&amp;L$2,Table2[Calculated Location],"*"&amp;$D8&amp;"*")</f>
        <v>#DIV/0!</v>
      </c>
      <c r="L8" s="164" t="e">
        <f ca="1">COUNTIFS(Table2[Level of Review Required],"*"&amp;$AC$2&amp;"*",Table2[Date Notified (Adjusted)],"&gt;="&amp;L$2,Table2[Date Notified (Adjusted)],"&lt;"&amp;M$2,Table2[decision is before DRABC],"DRABC same day or before decision",Table2[Calculated Location],"*"&amp;$D8&amp;"*")/COUNTIFS(Table2[Level of Review Required],"*"&amp;$AC$2&amp;"*",Table2[Date Notified (Adjusted)],"&gt;="&amp;L$2,Table2[Date Notified (Adjusted)],"&lt;"&amp;M$2,Table2[Calculated Location],"*"&amp;$D8&amp;"*")</f>
        <v>#DIV/0!</v>
      </c>
      <c r="M8" s="164" t="e">
        <f ca="1">COUNTIFS(Table2[Level of Review Required],"*"&amp;$AC$2&amp;"*",Table2[Date Notified (Adjusted)],"&gt;="&amp;M$2,Table2[Date Notified (Adjusted)],"&lt;"&amp;N$2,Table2[decision is before DRABC],"DRABC same day or before decision",Table2[Calculated Location],"*"&amp;$D8&amp;"*")/COUNTIFS(Table2[Level of Review Required],"*"&amp;$AC$2&amp;"*",Table2[Date Notified (Adjusted)],"&gt;="&amp;M$2,Table2[Date Notified (Adjusted)],"&lt;"&amp;N$2,Table2[Calculated Location],"*"&amp;$D8&amp;"*")</f>
        <v>#DIV/0!</v>
      </c>
      <c r="N8" s="164" t="e">
        <f ca="1">COUNTIFS(Table2[Level of Review Required],"*"&amp;$AC$2&amp;"*",Table2[Date Notified (Adjusted)],"&gt;="&amp;N$2,Table2[Date Notified (Adjusted)],"&lt;"&amp;O$2,Table2[decision is before DRABC],"DRABC same day or before decision",Table2[Calculated Location],"*"&amp;$D8&amp;"*")/COUNTIFS(Table2[Level of Review Required],"*"&amp;$AC$2&amp;"*",Table2[Date Notified (Adjusted)],"&gt;="&amp;N$2,Table2[Date Notified (Adjusted)],"&lt;"&amp;O$2,Table2[Calculated Location],"*"&amp;$D8&amp;"*")</f>
        <v>#DIV/0!</v>
      </c>
      <c r="O8" s="164" t="e">
        <f ca="1">COUNTIFS(Table2[Level of Review Required],"*"&amp;$AC$2&amp;"*",Table2[Date Notified (Adjusted)],"&gt;="&amp;O$2,Table2[Date Notified (Adjusted)],"&lt;"&amp;P$2,Table2[decision is before DRABC],"DRABC same day or before decision",Table2[Calculated Location],"*"&amp;$D8&amp;"*")/COUNTIFS(Table2[Level of Review Required],"*"&amp;$AC$2&amp;"*",Table2[Date Notified (Adjusted)],"&gt;="&amp;O$2,Table2[Date Notified (Adjusted)],"&lt;"&amp;P$2,Table2[Calculated Location],"*"&amp;$D8&amp;"*")</f>
        <v>#DIV/0!</v>
      </c>
      <c r="P8" s="164" t="e">
        <f ca="1">COUNTIFS(Table2[Level of Review Required],"*"&amp;$AC$2&amp;"*",Table2[Date Notified (Adjusted)],"&gt;="&amp;P$2,Table2[Date Notified (Adjusted)],"&lt;"&amp;Q$2,Table2[decision is before DRABC],"DRABC same day or before decision",Table2[Calculated Location],"*"&amp;$D8&amp;"*")/COUNTIFS(Table2[Level of Review Required],"*"&amp;$AC$2&amp;"*",Table2[Date Notified (Adjusted)],"&gt;="&amp;P$2,Table2[Date Notified (Adjusted)],"&lt;"&amp;Q$2,Table2[Calculated Location],"*"&amp;$D8&amp;"*")</f>
        <v>#DIV/0!</v>
      </c>
      <c r="Q8" s="164" t="e">
        <f ca="1">COUNTIFS(Table2[Level of Review Required],"*"&amp;$AC$2&amp;"*",Table2[Date Notified (Adjusted)],"&gt;="&amp;Q$2,Table2[Date Notified (Adjusted)],"&lt;"&amp;R$2,Table2[decision is before DRABC],"DRABC same day or before decision",Table2[Calculated Location],"*"&amp;$D8&amp;"*")/COUNTIFS(Table2[Level of Review Required],"*"&amp;$AC$2&amp;"*",Table2[Date Notified (Adjusted)],"&gt;="&amp;Q$2,Table2[Date Notified (Adjusted)],"&lt;"&amp;R$2,Table2[Calculated Location],"*"&amp;$D8&amp;"*")</f>
        <v>#DIV/0!</v>
      </c>
      <c r="R8" s="164" t="e">
        <f ca="1">COUNTIFS(Table2[Level of Review Required],"*"&amp;$AC$2&amp;"*",Table2[Date Notified (Adjusted)],"&gt;="&amp;R$2,Table2[Date Notified (Adjusted)],"&lt;"&amp;S$2,Table2[decision is before DRABC],"DRABC same day or before decision",Table2[Calculated Location],"*"&amp;$D8&amp;"*")/COUNTIFS(Table2[Level of Review Required],"*"&amp;$AC$2&amp;"*",Table2[Date Notified (Adjusted)],"&gt;="&amp;R$2,Table2[Date Notified (Adjusted)],"&lt;"&amp;S$2,Table2[Calculated Location],"*"&amp;$D8&amp;"*")</f>
        <v>#DIV/0!</v>
      </c>
      <c r="S8" s="164" t="e">
        <f ca="1">COUNTIFS(Table2[Level of Review Required],"*"&amp;$AC$2&amp;"*",Table2[Date Notified (Adjusted)],"&gt;="&amp;S$2,Table2[Date Notified (Adjusted)],"&lt;"&amp;T$2,Table2[decision is before DRABC],"DRABC same day or before decision",Table2[Calculated Location],"*"&amp;$D8&amp;"*")/COUNTIFS(Table2[Level of Review Required],"*"&amp;$AC$2&amp;"*",Table2[Date Notified (Adjusted)],"&gt;="&amp;S$2,Table2[Date Notified (Adjusted)],"&lt;"&amp;T$2,Table2[Calculated Location],"*"&amp;$D8&amp;"*")</f>
        <v>#DIV/0!</v>
      </c>
      <c r="T8" s="164" t="e">
        <f ca="1">COUNTIFS(Table2[Level of Review Required],"*"&amp;$AC$2&amp;"*",Table2[Date Notified (Adjusted)],"&gt;="&amp;T$2,Table2[Date Notified (Adjusted)],"&lt;"&amp;U$2,Table2[decision is before DRABC],"DRABC same day or before decision",Table2[Calculated Location],"*"&amp;$D8&amp;"*")/COUNTIFS(Table2[Level of Review Required],"*"&amp;$AC$2&amp;"*",Table2[Date Notified (Adjusted)],"&gt;="&amp;T$2,Table2[Date Notified (Adjusted)],"&lt;"&amp;U$2,Table2[Calculated Location],"*"&amp;$D8&amp;"*")</f>
        <v>#DIV/0!</v>
      </c>
      <c r="U8" s="165"/>
      <c r="V8" s="161"/>
      <c r="W8" s="228">
        <f ca="1">COUNTIFS(Table2[Level of Review Required],"*"&amp;$AC$2&amp;"*",Table2[Date Notified (Adjusted)],"&gt;="&amp;E$2,Table2[Date Notified (Adjusted)],"&lt;"&amp;U$2,Table2[Calculated Location],"*"&amp;$D8&amp;"*",Table2[decision is before DRABC],"DRABC same day or before decision")</f>
        <v>0</v>
      </c>
      <c r="X8" s="229" t="e">
        <f t="shared" ca="1" si="1"/>
        <v>#DIV/0!</v>
      </c>
      <c r="Y8" s="237">
        <f ca="1">COUNTIFS(Table2[Level of Review Required],"*"&amp;$AC$2&amp;"*",Table2[Date Notified (Adjusted)],"&gt;="&amp;E$2,Table2[Date Notified (Adjusted)],"&lt;"&amp;U$2,Table2[Calculated Location],"*"&amp;$D8&amp;"*")</f>
        <v>0</v>
      </c>
    </row>
    <row r="9" spans="2:29" x14ac:dyDescent="0.25">
      <c r="B9" s="222" t="s">
        <v>261</v>
      </c>
      <c r="C9" s="161"/>
      <c r="D9" s="162" t="s">
        <v>117</v>
      </c>
      <c r="E9" s="163" t="e">
        <f ca="1">COUNTIFS(Table2[Level of Review Required],"*"&amp;$AC$2&amp;"*",Table2[Date Notified (Adjusted)],"&gt;="&amp;E$2,Table2[Date Notified (Adjusted)],"&lt;"&amp;F$2,Table2[decision is before DRABC],"DRABC same day or before decision",Table2[Calculated Location],"*"&amp;$D9&amp;"*")/COUNTIFS(Table2[Level of Review Required],"*"&amp;$AC$2&amp;"*",Table2[Date Notified (Adjusted)],"&gt;="&amp;E$2,Table2[Date Notified (Adjusted)],"&lt;"&amp;F$2,Table2[Calculated Location],"*"&amp;$D9&amp;"*")</f>
        <v>#DIV/0!</v>
      </c>
      <c r="F9" s="164" t="e">
        <f ca="1">COUNTIFS(Table2[Level of Review Required],"*"&amp;$AC$2&amp;"*",Table2[Date Notified (Adjusted)],"&gt;="&amp;F$2,Table2[Date Notified (Adjusted)],"&lt;"&amp;G$2,Table2[decision is before DRABC],"DRABC same day or before decision",Table2[Calculated Location],"*"&amp;$D9&amp;"*")/COUNTIFS(Table2[Level of Review Required],"*"&amp;$AC$2&amp;"*",Table2[Date Notified (Adjusted)],"&gt;="&amp;F$2,Table2[Date Notified (Adjusted)],"&lt;"&amp;G$2,Table2[Calculated Location],"*"&amp;$D9&amp;"*")</f>
        <v>#DIV/0!</v>
      </c>
      <c r="G9" s="164" t="e">
        <f ca="1">COUNTIFS(Table2[Level of Review Required],"*"&amp;$AC$2&amp;"*",Table2[Date Notified (Adjusted)],"&gt;="&amp;G$2,Table2[Date Notified (Adjusted)],"&lt;"&amp;H$2,Table2[decision is before DRABC],"DRABC same day or before decision",Table2[Calculated Location],"*"&amp;$D9&amp;"*")/COUNTIFS(Table2[Level of Review Required],"*"&amp;$AC$2&amp;"*",Table2[Date Notified (Adjusted)],"&gt;="&amp;G$2,Table2[Date Notified (Adjusted)],"&lt;"&amp;H$2,Table2[Calculated Location],"*"&amp;$D9&amp;"*")</f>
        <v>#DIV/0!</v>
      </c>
      <c r="H9" s="164" t="e">
        <f ca="1">COUNTIFS(Table2[Level of Review Required],"*"&amp;$AC$2&amp;"*",Table2[Date Notified (Adjusted)],"&gt;="&amp;H$2,Table2[Date Notified (Adjusted)],"&lt;"&amp;I$2,Table2[decision is before DRABC],"DRABC same day or before decision",Table2[Calculated Location],"*"&amp;$D9&amp;"*")/COUNTIFS(Table2[Level of Review Required],"*"&amp;$AC$2&amp;"*",Table2[Date Notified (Adjusted)],"&gt;="&amp;H$2,Table2[Date Notified (Adjusted)],"&lt;"&amp;I$2,Table2[Calculated Location],"*"&amp;$D9&amp;"*")</f>
        <v>#DIV/0!</v>
      </c>
      <c r="I9" s="164" t="e">
        <f ca="1">COUNTIFS(Table2[Level of Review Required],"*"&amp;$AC$2&amp;"*",Table2[Date Notified (Adjusted)],"&gt;="&amp;I$2,Table2[Date Notified (Adjusted)],"&lt;"&amp;J$2,Table2[decision is before DRABC],"DRABC same day or before decision",Table2[Calculated Location],"*"&amp;$D9&amp;"*")/COUNTIFS(Table2[Level of Review Required],"*"&amp;$AC$2&amp;"*",Table2[Date Notified (Adjusted)],"&gt;="&amp;I$2,Table2[Date Notified (Adjusted)],"&lt;"&amp;J$2,Table2[Calculated Location],"*"&amp;$D9&amp;"*")</f>
        <v>#DIV/0!</v>
      </c>
      <c r="J9" s="164" t="e">
        <f ca="1">COUNTIFS(Table2[Level of Review Required],"*"&amp;$AC$2&amp;"*",Table2[Date Notified (Adjusted)],"&gt;="&amp;J$2,Table2[Date Notified (Adjusted)],"&lt;"&amp;K$2,Table2[decision is before DRABC],"DRABC same day or before decision",Table2[Calculated Location],"*"&amp;$D9&amp;"*")/COUNTIFS(Table2[Level of Review Required],"*"&amp;$AC$2&amp;"*",Table2[Date Notified (Adjusted)],"&gt;="&amp;J$2,Table2[Date Notified (Adjusted)],"&lt;"&amp;K$2,Table2[Calculated Location],"*"&amp;$D9&amp;"*")</f>
        <v>#DIV/0!</v>
      </c>
      <c r="K9" s="164" t="e">
        <f ca="1">COUNTIFS(Table2[Level of Review Required],"*"&amp;$AC$2&amp;"*",Table2[Date Notified (Adjusted)],"&gt;="&amp;K$2,Table2[Date Notified (Adjusted)],"&lt;"&amp;L$2,Table2[decision is before DRABC],"DRABC same day or before decision",Table2[Calculated Location],"*"&amp;$D9&amp;"*")/COUNTIFS(Table2[Level of Review Required],"*"&amp;$AC$2&amp;"*",Table2[Date Notified (Adjusted)],"&gt;="&amp;K$2,Table2[Date Notified (Adjusted)],"&lt;"&amp;L$2,Table2[Calculated Location],"*"&amp;$D9&amp;"*")</f>
        <v>#DIV/0!</v>
      </c>
      <c r="L9" s="164" t="e">
        <f ca="1">COUNTIFS(Table2[Level of Review Required],"*"&amp;$AC$2&amp;"*",Table2[Date Notified (Adjusted)],"&gt;="&amp;L$2,Table2[Date Notified (Adjusted)],"&lt;"&amp;M$2,Table2[decision is before DRABC],"DRABC same day or before decision",Table2[Calculated Location],"*"&amp;$D9&amp;"*")/COUNTIFS(Table2[Level of Review Required],"*"&amp;$AC$2&amp;"*",Table2[Date Notified (Adjusted)],"&gt;="&amp;L$2,Table2[Date Notified (Adjusted)],"&lt;"&amp;M$2,Table2[Calculated Location],"*"&amp;$D9&amp;"*")</f>
        <v>#DIV/0!</v>
      </c>
      <c r="M9" s="164" t="e">
        <f ca="1">COUNTIFS(Table2[Level of Review Required],"*"&amp;$AC$2&amp;"*",Table2[Date Notified (Adjusted)],"&gt;="&amp;M$2,Table2[Date Notified (Adjusted)],"&lt;"&amp;N$2,Table2[decision is before DRABC],"DRABC same day or before decision",Table2[Calculated Location],"*"&amp;$D9&amp;"*")/COUNTIFS(Table2[Level of Review Required],"*"&amp;$AC$2&amp;"*",Table2[Date Notified (Adjusted)],"&gt;="&amp;M$2,Table2[Date Notified (Adjusted)],"&lt;"&amp;N$2,Table2[Calculated Location],"*"&amp;$D9&amp;"*")</f>
        <v>#DIV/0!</v>
      </c>
      <c r="N9" s="164" t="e">
        <f ca="1">COUNTIFS(Table2[Level of Review Required],"*"&amp;$AC$2&amp;"*",Table2[Date Notified (Adjusted)],"&gt;="&amp;N$2,Table2[Date Notified (Adjusted)],"&lt;"&amp;O$2,Table2[decision is before DRABC],"DRABC same day or before decision",Table2[Calculated Location],"*"&amp;$D9&amp;"*")/COUNTIFS(Table2[Level of Review Required],"*"&amp;$AC$2&amp;"*",Table2[Date Notified (Adjusted)],"&gt;="&amp;N$2,Table2[Date Notified (Adjusted)],"&lt;"&amp;O$2,Table2[Calculated Location],"*"&amp;$D9&amp;"*")</f>
        <v>#DIV/0!</v>
      </c>
      <c r="O9" s="164" t="e">
        <f ca="1">COUNTIFS(Table2[Level of Review Required],"*"&amp;$AC$2&amp;"*",Table2[Date Notified (Adjusted)],"&gt;="&amp;O$2,Table2[Date Notified (Adjusted)],"&lt;"&amp;P$2,Table2[decision is before DRABC],"DRABC same day or before decision",Table2[Calculated Location],"*"&amp;$D9&amp;"*")/COUNTIFS(Table2[Level of Review Required],"*"&amp;$AC$2&amp;"*",Table2[Date Notified (Adjusted)],"&gt;="&amp;O$2,Table2[Date Notified (Adjusted)],"&lt;"&amp;P$2,Table2[Calculated Location],"*"&amp;$D9&amp;"*")</f>
        <v>#DIV/0!</v>
      </c>
      <c r="P9" s="164" t="e">
        <f ca="1">COUNTIFS(Table2[Level of Review Required],"*"&amp;$AC$2&amp;"*",Table2[Date Notified (Adjusted)],"&gt;="&amp;P$2,Table2[Date Notified (Adjusted)],"&lt;"&amp;Q$2,Table2[decision is before DRABC],"DRABC same day or before decision",Table2[Calculated Location],"*"&amp;$D9&amp;"*")/COUNTIFS(Table2[Level of Review Required],"*"&amp;$AC$2&amp;"*",Table2[Date Notified (Adjusted)],"&gt;="&amp;P$2,Table2[Date Notified (Adjusted)],"&lt;"&amp;Q$2,Table2[Calculated Location],"*"&amp;$D9&amp;"*")</f>
        <v>#DIV/0!</v>
      </c>
      <c r="Q9" s="164" t="e">
        <f ca="1">COUNTIFS(Table2[Level of Review Required],"*"&amp;$AC$2&amp;"*",Table2[Date Notified (Adjusted)],"&gt;="&amp;Q$2,Table2[Date Notified (Adjusted)],"&lt;"&amp;R$2,Table2[decision is before DRABC],"DRABC same day or before decision",Table2[Calculated Location],"*"&amp;$D9&amp;"*")/COUNTIFS(Table2[Level of Review Required],"*"&amp;$AC$2&amp;"*",Table2[Date Notified (Adjusted)],"&gt;="&amp;Q$2,Table2[Date Notified (Adjusted)],"&lt;"&amp;R$2,Table2[Calculated Location],"*"&amp;$D9&amp;"*")</f>
        <v>#DIV/0!</v>
      </c>
      <c r="R9" s="164" t="e">
        <f ca="1">COUNTIFS(Table2[Level of Review Required],"*"&amp;$AC$2&amp;"*",Table2[Date Notified (Adjusted)],"&gt;="&amp;R$2,Table2[Date Notified (Adjusted)],"&lt;"&amp;S$2,Table2[decision is before DRABC],"DRABC same day or before decision",Table2[Calculated Location],"*"&amp;$D9&amp;"*")/COUNTIFS(Table2[Level of Review Required],"*"&amp;$AC$2&amp;"*",Table2[Date Notified (Adjusted)],"&gt;="&amp;R$2,Table2[Date Notified (Adjusted)],"&lt;"&amp;S$2,Table2[Calculated Location],"*"&amp;$D9&amp;"*")</f>
        <v>#DIV/0!</v>
      </c>
      <c r="S9" s="164" t="e">
        <f ca="1">COUNTIFS(Table2[Level of Review Required],"*"&amp;$AC$2&amp;"*",Table2[Date Notified (Adjusted)],"&gt;="&amp;S$2,Table2[Date Notified (Adjusted)],"&lt;"&amp;T$2,Table2[decision is before DRABC],"DRABC same day or before decision",Table2[Calculated Location],"*"&amp;$D9&amp;"*")/COUNTIFS(Table2[Level of Review Required],"*"&amp;$AC$2&amp;"*",Table2[Date Notified (Adjusted)],"&gt;="&amp;S$2,Table2[Date Notified (Adjusted)],"&lt;"&amp;T$2,Table2[Calculated Location],"*"&amp;$D9&amp;"*")</f>
        <v>#DIV/0!</v>
      </c>
      <c r="T9" s="164" t="e">
        <f ca="1">COUNTIFS(Table2[Level of Review Required],"*"&amp;$AC$2&amp;"*",Table2[Date Notified (Adjusted)],"&gt;="&amp;T$2,Table2[Date Notified (Adjusted)],"&lt;"&amp;U$2,Table2[decision is before DRABC],"DRABC same day or before decision",Table2[Calculated Location],"*"&amp;$D9&amp;"*")/COUNTIFS(Table2[Level of Review Required],"*"&amp;$AC$2&amp;"*",Table2[Date Notified (Adjusted)],"&gt;="&amp;T$2,Table2[Date Notified (Adjusted)],"&lt;"&amp;U$2,Table2[Calculated Location],"*"&amp;$D9&amp;"*")</f>
        <v>#DIV/0!</v>
      </c>
      <c r="U9" s="165"/>
      <c r="V9" s="161"/>
      <c r="W9" s="228">
        <f ca="1">COUNTIFS(Table2[Level of Review Required],"*"&amp;$AC$2&amp;"*",Table2[Date Notified (Adjusted)],"&gt;="&amp;E$2,Table2[Date Notified (Adjusted)],"&lt;"&amp;U$2,Table2[Calculated Location],"*"&amp;$D9&amp;"*",Table2[decision is before DRABC],"DRABC same day or before decision")</f>
        <v>0</v>
      </c>
      <c r="X9" s="229" t="e">
        <f t="shared" ca="1" si="1"/>
        <v>#DIV/0!</v>
      </c>
      <c r="Y9" s="237">
        <f ca="1">COUNTIFS(Table2[Level of Review Required],"*"&amp;$AC$2&amp;"*",Table2[Date Notified (Adjusted)],"&gt;="&amp;E$2,Table2[Date Notified (Adjusted)],"&lt;"&amp;U$2,Table2[Calculated Location],"*"&amp;$D9&amp;"*")</f>
        <v>0</v>
      </c>
    </row>
    <row r="10" spans="2:29" x14ac:dyDescent="0.25">
      <c r="B10" s="224" t="s">
        <v>262</v>
      </c>
      <c r="C10" s="166"/>
      <c r="D10" s="167" t="s">
        <v>104</v>
      </c>
      <c r="E10" s="168" t="e">
        <f ca="1">COUNTIFS(Table2[Level of Review Required],"*"&amp;$AC$2&amp;"*",Table2[Date Notified (Adjusted)],"&gt;="&amp;E$2,Table2[Date Notified (Adjusted)],"&lt;"&amp;F$2,Table2[decision is before DRABC],"DRABC same day or before decision",Table2[Calculated Location],"*"&amp;$D10&amp;"*")/COUNTIFS(Table2[Level of Review Required],"*"&amp;$AC$2&amp;"*",Table2[Date Notified (Adjusted)],"&gt;="&amp;E$2,Table2[Date Notified (Adjusted)],"&lt;"&amp;F$2,Table2[Calculated Location],"*"&amp;$D10&amp;"*")</f>
        <v>#DIV/0!</v>
      </c>
      <c r="F10" s="169" t="e">
        <f ca="1">COUNTIFS(Table2[Level of Review Required],"*"&amp;$AC$2&amp;"*",Table2[Date Notified (Adjusted)],"&gt;="&amp;F$2,Table2[Date Notified (Adjusted)],"&lt;"&amp;G$2,Table2[decision is before DRABC],"DRABC same day or before decision",Table2[Calculated Location],"*"&amp;$D10&amp;"*")/COUNTIFS(Table2[Level of Review Required],"*"&amp;$AC$2&amp;"*",Table2[Date Notified (Adjusted)],"&gt;="&amp;F$2,Table2[Date Notified (Adjusted)],"&lt;"&amp;G$2,Table2[Calculated Location],"*"&amp;$D10&amp;"*")</f>
        <v>#DIV/0!</v>
      </c>
      <c r="G10" s="169" t="e">
        <f ca="1">COUNTIFS(Table2[Level of Review Required],"*"&amp;$AC$2&amp;"*",Table2[Date Notified (Adjusted)],"&gt;="&amp;G$2,Table2[Date Notified (Adjusted)],"&lt;"&amp;H$2,Table2[decision is before DRABC],"DRABC same day or before decision",Table2[Calculated Location],"*"&amp;$D10&amp;"*")/COUNTIFS(Table2[Level of Review Required],"*"&amp;$AC$2&amp;"*",Table2[Date Notified (Adjusted)],"&gt;="&amp;G$2,Table2[Date Notified (Adjusted)],"&lt;"&amp;H$2,Table2[Calculated Location],"*"&amp;$D10&amp;"*")</f>
        <v>#DIV/0!</v>
      </c>
      <c r="H10" s="169" t="e">
        <f ca="1">COUNTIFS(Table2[Level of Review Required],"*"&amp;$AC$2&amp;"*",Table2[Date Notified (Adjusted)],"&gt;="&amp;H$2,Table2[Date Notified (Adjusted)],"&lt;"&amp;I$2,Table2[decision is before DRABC],"DRABC same day or before decision",Table2[Calculated Location],"*"&amp;$D10&amp;"*")/COUNTIFS(Table2[Level of Review Required],"*"&amp;$AC$2&amp;"*",Table2[Date Notified (Adjusted)],"&gt;="&amp;H$2,Table2[Date Notified (Adjusted)],"&lt;"&amp;I$2,Table2[Calculated Location],"*"&amp;$D10&amp;"*")</f>
        <v>#DIV/0!</v>
      </c>
      <c r="I10" s="169" t="e">
        <f ca="1">COUNTIFS(Table2[Level of Review Required],"*"&amp;$AC$2&amp;"*",Table2[Date Notified (Adjusted)],"&gt;="&amp;I$2,Table2[Date Notified (Adjusted)],"&lt;"&amp;J$2,Table2[decision is before DRABC],"DRABC same day or before decision",Table2[Calculated Location],"*"&amp;$D10&amp;"*")/COUNTIFS(Table2[Level of Review Required],"*"&amp;$AC$2&amp;"*",Table2[Date Notified (Adjusted)],"&gt;="&amp;I$2,Table2[Date Notified (Adjusted)],"&lt;"&amp;J$2,Table2[Calculated Location],"*"&amp;$D10&amp;"*")</f>
        <v>#DIV/0!</v>
      </c>
      <c r="J10" s="169" t="e">
        <f ca="1">COUNTIFS(Table2[Level of Review Required],"*"&amp;$AC$2&amp;"*",Table2[Date Notified (Adjusted)],"&gt;="&amp;J$2,Table2[Date Notified (Adjusted)],"&lt;"&amp;K$2,Table2[decision is before DRABC],"DRABC same day or before decision",Table2[Calculated Location],"*"&amp;$D10&amp;"*")/COUNTIFS(Table2[Level of Review Required],"*"&amp;$AC$2&amp;"*",Table2[Date Notified (Adjusted)],"&gt;="&amp;J$2,Table2[Date Notified (Adjusted)],"&lt;"&amp;K$2,Table2[Calculated Location],"*"&amp;$D10&amp;"*")</f>
        <v>#DIV/0!</v>
      </c>
      <c r="K10" s="169" t="e">
        <f ca="1">COUNTIFS(Table2[Level of Review Required],"*"&amp;$AC$2&amp;"*",Table2[Date Notified (Adjusted)],"&gt;="&amp;K$2,Table2[Date Notified (Adjusted)],"&lt;"&amp;L$2,Table2[decision is before DRABC],"DRABC same day or before decision",Table2[Calculated Location],"*"&amp;$D10&amp;"*")/COUNTIFS(Table2[Level of Review Required],"*"&amp;$AC$2&amp;"*",Table2[Date Notified (Adjusted)],"&gt;="&amp;K$2,Table2[Date Notified (Adjusted)],"&lt;"&amp;L$2,Table2[Calculated Location],"*"&amp;$D10&amp;"*")</f>
        <v>#DIV/0!</v>
      </c>
      <c r="L10" s="169" t="e">
        <f ca="1">COUNTIFS(Table2[Level of Review Required],"*"&amp;$AC$2&amp;"*",Table2[Date Notified (Adjusted)],"&gt;="&amp;L$2,Table2[Date Notified (Adjusted)],"&lt;"&amp;M$2,Table2[decision is before DRABC],"DRABC same day or before decision",Table2[Calculated Location],"*"&amp;$D10&amp;"*")/COUNTIFS(Table2[Level of Review Required],"*"&amp;$AC$2&amp;"*",Table2[Date Notified (Adjusted)],"&gt;="&amp;L$2,Table2[Date Notified (Adjusted)],"&lt;"&amp;M$2,Table2[Calculated Location],"*"&amp;$D10&amp;"*")</f>
        <v>#DIV/0!</v>
      </c>
      <c r="M10" s="169" t="e">
        <f ca="1">COUNTIFS(Table2[Level of Review Required],"*"&amp;$AC$2&amp;"*",Table2[Date Notified (Adjusted)],"&gt;="&amp;M$2,Table2[Date Notified (Adjusted)],"&lt;"&amp;N$2,Table2[decision is before DRABC],"DRABC same day or before decision",Table2[Calculated Location],"*"&amp;$D10&amp;"*")/COUNTIFS(Table2[Level of Review Required],"*"&amp;$AC$2&amp;"*",Table2[Date Notified (Adjusted)],"&gt;="&amp;M$2,Table2[Date Notified (Adjusted)],"&lt;"&amp;N$2,Table2[Calculated Location],"*"&amp;$D10&amp;"*")</f>
        <v>#DIV/0!</v>
      </c>
      <c r="N10" s="169" t="e">
        <f ca="1">COUNTIFS(Table2[Level of Review Required],"*"&amp;$AC$2&amp;"*",Table2[Date Notified (Adjusted)],"&gt;="&amp;N$2,Table2[Date Notified (Adjusted)],"&lt;"&amp;O$2,Table2[decision is before DRABC],"DRABC same day or before decision",Table2[Calculated Location],"*"&amp;$D10&amp;"*")/COUNTIFS(Table2[Level of Review Required],"*"&amp;$AC$2&amp;"*",Table2[Date Notified (Adjusted)],"&gt;="&amp;N$2,Table2[Date Notified (Adjusted)],"&lt;"&amp;O$2,Table2[Calculated Location],"*"&amp;$D10&amp;"*")</f>
        <v>#DIV/0!</v>
      </c>
      <c r="O10" s="169" t="e">
        <f ca="1">COUNTIFS(Table2[Level of Review Required],"*"&amp;$AC$2&amp;"*",Table2[Date Notified (Adjusted)],"&gt;="&amp;O$2,Table2[Date Notified (Adjusted)],"&lt;"&amp;P$2,Table2[decision is before DRABC],"DRABC same day or before decision",Table2[Calculated Location],"*"&amp;$D10&amp;"*")/COUNTIFS(Table2[Level of Review Required],"*"&amp;$AC$2&amp;"*",Table2[Date Notified (Adjusted)],"&gt;="&amp;O$2,Table2[Date Notified (Adjusted)],"&lt;"&amp;P$2,Table2[Calculated Location],"*"&amp;$D10&amp;"*")</f>
        <v>#DIV/0!</v>
      </c>
      <c r="P10" s="169" t="e">
        <f ca="1">COUNTIFS(Table2[Level of Review Required],"*"&amp;$AC$2&amp;"*",Table2[Date Notified (Adjusted)],"&gt;="&amp;P$2,Table2[Date Notified (Adjusted)],"&lt;"&amp;Q$2,Table2[decision is before DRABC],"DRABC same day or before decision",Table2[Calculated Location],"*"&amp;$D10&amp;"*")/COUNTIFS(Table2[Level of Review Required],"*"&amp;$AC$2&amp;"*",Table2[Date Notified (Adjusted)],"&gt;="&amp;P$2,Table2[Date Notified (Adjusted)],"&lt;"&amp;Q$2,Table2[Calculated Location],"*"&amp;$D10&amp;"*")</f>
        <v>#DIV/0!</v>
      </c>
      <c r="Q10" s="169" t="e">
        <f ca="1">COUNTIFS(Table2[Level of Review Required],"*"&amp;$AC$2&amp;"*",Table2[Date Notified (Adjusted)],"&gt;="&amp;Q$2,Table2[Date Notified (Adjusted)],"&lt;"&amp;R$2,Table2[decision is before DRABC],"DRABC same day or before decision",Table2[Calculated Location],"*"&amp;$D10&amp;"*")/COUNTIFS(Table2[Level of Review Required],"*"&amp;$AC$2&amp;"*",Table2[Date Notified (Adjusted)],"&gt;="&amp;Q$2,Table2[Date Notified (Adjusted)],"&lt;"&amp;R$2,Table2[Calculated Location],"*"&amp;$D10&amp;"*")</f>
        <v>#DIV/0!</v>
      </c>
      <c r="R10" s="169" t="e">
        <f ca="1">COUNTIFS(Table2[Level of Review Required],"*"&amp;$AC$2&amp;"*",Table2[Date Notified (Adjusted)],"&gt;="&amp;R$2,Table2[Date Notified (Adjusted)],"&lt;"&amp;S$2,Table2[decision is before DRABC],"DRABC same day or before decision",Table2[Calculated Location],"*"&amp;$D10&amp;"*")/COUNTIFS(Table2[Level of Review Required],"*"&amp;$AC$2&amp;"*",Table2[Date Notified (Adjusted)],"&gt;="&amp;R$2,Table2[Date Notified (Adjusted)],"&lt;"&amp;S$2,Table2[Calculated Location],"*"&amp;$D10&amp;"*")</f>
        <v>#DIV/0!</v>
      </c>
      <c r="S10" s="169" t="e">
        <f ca="1">COUNTIFS(Table2[Level of Review Required],"*"&amp;$AC$2&amp;"*",Table2[Date Notified (Adjusted)],"&gt;="&amp;S$2,Table2[Date Notified (Adjusted)],"&lt;"&amp;T$2,Table2[decision is before DRABC],"DRABC same day or before decision",Table2[Calculated Location],"*"&amp;$D10&amp;"*")/COUNTIFS(Table2[Level of Review Required],"*"&amp;$AC$2&amp;"*",Table2[Date Notified (Adjusted)],"&gt;="&amp;S$2,Table2[Date Notified (Adjusted)],"&lt;"&amp;T$2,Table2[Calculated Location],"*"&amp;$D10&amp;"*")</f>
        <v>#DIV/0!</v>
      </c>
      <c r="T10" s="169" t="e">
        <f ca="1">COUNTIFS(Table2[Level of Review Required],"*"&amp;$AC$2&amp;"*",Table2[Date Notified (Adjusted)],"&gt;="&amp;T$2,Table2[Date Notified (Adjusted)],"&lt;"&amp;U$2,Table2[decision is before DRABC],"DRABC same day or before decision",Table2[Calculated Location],"*"&amp;$D10&amp;"*")/COUNTIFS(Table2[Level of Review Required],"*"&amp;$AC$2&amp;"*",Table2[Date Notified (Adjusted)],"&gt;="&amp;T$2,Table2[Date Notified (Adjusted)],"&lt;"&amp;U$2,Table2[Calculated Location],"*"&amp;$D10&amp;"*")</f>
        <v>#DIV/0!</v>
      </c>
      <c r="U10" s="170"/>
      <c r="V10" s="166"/>
      <c r="W10" s="230">
        <f ca="1">COUNTIFS(Table2[Level of Review Required],"*"&amp;$AC$2&amp;"*",Table2[Date Notified (Adjusted)],"&gt;="&amp;E$2,Table2[Date Notified (Adjusted)],"&lt;"&amp;U$2,Table2[Calculated Location],"*"&amp;$D10&amp;"*",Table2[decision is before DRABC],"DRABC same day or before decision")</f>
        <v>0</v>
      </c>
      <c r="X10" s="231" t="e">
        <f t="shared" ca="1" si="1"/>
        <v>#DIV/0!</v>
      </c>
      <c r="Y10" s="238">
        <f ca="1">COUNTIFS(Table2[Level of Review Required],"*"&amp;$AC$2&amp;"*",Table2[Date Notified (Adjusted)],"&gt;="&amp;E$2,Table2[Date Notified (Adjusted)],"&lt;"&amp;U$2,Table2[Calculated Location],"*"&amp;$D10&amp;"*")</f>
        <v>0</v>
      </c>
    </row>
    <row r="11" spans="2:29" x14ac:dyDescent="0.25">
      <c r="B11" s="21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212">
        <f ca="1">SUM(Y3:Y10)</f>
        <v>0</v>
      </c>
    </row>
    <row r="12" spans="2:29" x14ac:dyDescent="0.25">
      <c r="B12" s="220" t="s">
        <v>105</v>
      </c>
      <c r="C12" s="157"/>
      <c r="D12" s="158" t="s">
        <v>124</v>
      </c>
      <c r="E12" s="159" t="e">
        <f ca="1">COUNTIFS(Table2[Level of Review Required],"*"&amp;$AC$2&amp;"*",Table2[Date Notified (Adjusted)],"&gt;="&amp;E$2,Table2[Date Notified (Adjusted)],"&lt;"&amp;F$2,Table2[decision is before DRABC],"DRABC same day or before decision",Table2[Calculated Location],"*"&amp;$D12&amp;"*")/COUNTIFS(Table2[Level of Review Required],"*"&amp;$AC$2&amp;"*",Table2[Date Notified (Adjusted)],"&gt;="&amp;E$2,Table2[Date Notified (Adjusted)],"&lt;"&amp;F$2,Table2[Calculated Location],"*"&amp;$D12&amp;"*")</f>
        <v>#DIV/0!</v>
      </c>
      <c r="F12" s="160" t="e">
        <f ca="1">COUNTIFS(Table2[Level of Review Required],"*"&amp;$AC$2&amp;"*",Table2[Date Notified (Adjusted)],"&gt;="&amp;F$2,Table2[Date Notified (Adjusted)],"&lt;"&amp;G$2,Table2[decision is before DRABC],"DRABC same day or before decision",Table2[Calculated Location],"*"&amp;$D12&amp;"*")/COUNTIFS(Table2[Level of Review Required],"*"&amp;$AC$2&amp;"*",Table2[Date Notified (Adjusted)],"&gt;="&amp;F$2,Table2[Date Notified (Adjusted)],"&lt;"&amp;G$2,Table2[Calculated Location],"*"&amp;$D12&amp;"*")</f>
        <v>#DIV/0!</v>
      </c>
      <c r="G12" s="160" t="e">
        <f ca="1">COUNTIFS(Table2[Level of Review Required],"*"&amp;$AC$2&amp;"*",Table2[Date Notified (Adjusted)],"&gt;="&amp;G$2,Table2[Date Notified (Adjusted)],"&lt;"&amp;H$2,Table2[decision is before DRABC],"DRABC same day or before decision",Table2[Calculated Location],"*"&amp;$D12&amp;"*")/COUNTIFS(Table2[Level of Review Required],"*"&amp;$AC$2&amp;"*",Table2[Date Notified (Adjusted)],"&gt;="&amp;G$2,Table2[Date Notified (Adjusted)],"&lt;"&amp;H$2,Table2[Calculated Location],"*"&amp;$D12&amp;"*")</f>
        <v>#DIV/0!</v>
      </c>
      <c r="H12" s="160" t="e">
        <f ca="1">COUNTIFS(Table2[Level of Review Required],"*"&amp;$AC$2&amp;"*",Table2[Date Notified (Adjusted)],"&gt;="&amp;H$2,Table2[Date Notified (Adjusted)],"&lt;"&amp;I$2,Table2[decision is before DRABC],"DRABC same day or before decision",Table2[Calculated Location],"*"&amp;$D12&amp;"*")/COUNTIFS(Table2[Level of Review Required],"*"&amp;$AC$2&amp;"*",Table2[Date Notified (Adjusted)],"&gt;="&amp;H$2,Table2[Date Notified (Adjusted)],"&lt;"&amp;I$2,Table2[Calculated Location],"*"&amp;$D12&amp;"*")</f>
        <v>#DIV/0!</v>
      </c>
      <c r="I12" s="160" t="e">
        <f ca="1">COUNTIFS(Table2[Level of Review Required],"*"&amp;$AC$2&amp;"*",Table2[Date Notified (Adjusted)],"&gt;="&amp;I$2,Table2[Date Notified (Adjusted)],"&lt;"&amp;J$2,Table2[decision is before DRABC],"DRABC same day or before decision",Table2[Calculated Location],"*"&amp;$D12&amp;"*")/COUNTIFS(Table2[Level of Review Required],"*"&amp;$AC$2&amp;"*",Table2[Date Notified (Adjusted)],"&gt;="&amp;I$2,Table2[Date Notified (Adjusted)],"&lt;"&amp;J$2,Table2[Calculated Location],"*"&amp;$D12&amp;"*")</f>
        <v>#DIV/0!</v>
      </c>
      <c r="J12" s="160" t="e">
        <f ca="1">COUNTIFS(Table2[Level of Review Required],"*"&amp;$AC$2&amp;"*",Table2[Date Notified (Adjusted)],"&gt;="&amp;J$2,Table2[Date Notified (Adjusted)],"&lt;"&amp;K$2,Table2[decision is before DRABC],"DRABC same day or before decision",Table2[Calculated Location],"*"&amp;$D12&amp;"*")/COUNTIFS(Table2[Level of Review Required],"*"&amp;$AC$2&amp;"*",Table2[Date Notified (Adjusted)],"&gt;="&amp;J$2,Table2[Date Notified (Adjusted)],"&lt;"&amp;K$2,Table2[Calculated Location],"*"&amp;$D12&amp;"*")</f>
        <v>#DIV/0!</v>
      </c>
      <c r="K12" s="160" t="e">
        <f ca="1">COUNTIFS(Table2[Level of Review Required],"*"&amp;$AC$2&amp;"*",Table2[Date Notified (Adjusted)],"&gt;="&amp;K$2,Table2[Date Notified (Adjusted)],"&lt;"&amp;L$2,Table2[decision is before DRABC],"DRABC same day or before decision",Table2[Calculated Location],"*"&amp;$D12&amp;"*")/COUNTIFS(Table2[Level of Review Required],"*"&amp;$AC$2&amp;"*",Table2[Date Notified (Adjusted)],"&gt;="&amp;K$2,Table2[Date Notified (Adjusted)],"&lt;"&amp;L$2,Table2[Calculated Location],"*"&amp;$D12&amp;"*")</f>
        <v>#DIV/0!</v>
      </c>
      <c r="L12" s="160" t="e">
        <f ca="1">COUNTIFS(Table2[Level of Review Required],"*"&amp;$AC$2&amp;"*",Table2[Date Notified (Adjusted)],"&gt;="&amp;L$2,Table2[Date Notified (Adjusted)],"&lt;"&amp;M$2,Table2[decision is before DRABC],"DRABC same day or before decision",Table2[Calculated Location],"*"&amp;$D12&amp;"*")/COUNTIFS(Table2[Level of Review Required],"*"&amp;$AC$2&amp;"*",Table2[Date Notified (Adjusted)],"&gt;="&amp;L$2,Table2[Date Notified (Adjusted)],"&lt;"&amp;M$2,Table2[Calculated Location],"*"&amp;$D12&amp;"*")</f>
        <v>#DIV/0!</v>
      </c>
      <c r="M12" s="160" t="e">
        <f ca="1">COUNTIFS(Table2[Level of Review Required],"*"&amp;$AC$2&amp;"*",Table2[Date Notified (Adjusted)],"&gt;="&amp;M$2,Table2[Date Notified (Adjusted)],"&lt;"&amp;N$2,Table2[decision is before DRABC],"DRABC same day or before decision",Table2[Calculated Location],"*"&amp;$D12&amp;"*")/COUNTIFS(Table2[Level of Review Required],"*"&amp;$AC$2&amp;"*",Table2[Date Notified (Adjusted)],"&gt;="&amp;M$2,Table2[Date Notified (Adjusted)],"&lt;"&amp;N$2,Table2[Calculated Location],"*"&amp;$D12&amp;"*")</f>
        <v>#DIV/0!</v>
      </c>
      <c r="N12" s="160" t="e">
        <f ca="1">COUNTIFS(Table2[Level of Review Required],"*"&amp;$AC$2&amp;"*",Table2[Date Notified (Adjusted)],"&gt;="&amp;N$2,Table2[Date Notified (Adjusted)],"&lt;"&amp;O$2,Table2[decision is before DRABC],"DRABC same day or before decision",Table2[Calculated Location],"*"&amp;$D12&amp;"*")/COUNTIFS(Table2[Level of Review Required],"*"&amp;$AC$2&amp;"*",Table2[Date Notified (Adjusted)],"&gt;="&amp;N$2,Table2[Date Notified (Adjusted)],"&lt;"&amp;O$2,Table2[Calculated Location],"*"&amp;$D12&amp;"*")</f>
        <v>#DIV/0!</v>
      </c>
      <c r="O12" s="160" t="e">
        <f ca="1">COUNTIFS(Table2[Level of Review Required],"*"&amp;$AC$2&amp;"*",Table2[Date Notified (Adjusted)],"&gt;="&amp;O$2,Table2[Date Notified (Adjusted)],"&lt;"&amp;P$2,Table2[decision is before DRABC],"DRABC same day or before decision",Table2[Calculated Location],"*"&amp;$D12&amp;"*")/COUNTIFS(Table2[Level of Review Required],"*"&amp;$AC$2&amp;"*",Table2[Date Notified (Adjusted)],"&gt;="&amp;O$2,Table2[Date Notified (Adjusted)],"&lt;"&amp;P$2,Table2[Calculated Location],"*"&amp;$D12&amp;"*")</f>
        <v>#DIV/0!</v>
      </c>
      <c r="P12" s="160" t="e">
        <f ca="1">COUNTIFS(Table2[Level of Review Required],"*"&amp;$AC$2&amp;"*",Table2[Date Notified (Adjusted)],"&gt;="&amp;P$2,Table2[Date Notified (Adjusted)],"&lt;"&amp;Q$2,Table2[decision is before DRABC],"DRABC same day or before decision",Table2[Calculated Location],"*"&amp;$D12&amp;"*")/COUNTIFS(Table2[Level of Review Required],"*"&amp;$AC$2&amp;"*",Table2[Date Notified (Adjusted)],"&gt;="&amp;P$2,Table2[Date Notified (Adjusted)],"&lt;"&amp;Q$2,Table2[Calculated Location],"*"&amp;$D12&amp;"*")</f>
        <v>#DIV/0!</v>
      </c>
      <c r="Q12" s="160" t="e">
        <f ca="1">COUNTIFS(Table2[Level of Review Required],"*"&amp;$AC$2&amp;"*",Table2[Date Notified (Adjusted)],"&gt;="&amp;Q$2,Table2[Date Notified (Adjusted)],"&lt;"&amp;R$2,Table2[decision is before DRABC],"DRABC same day or before decision",Table2[Calculated Location],"*"&amp;$D12&amp;"*")/COUNTIFS(Table2[Level of Review Required],"*"&amp;$AC$2&amp;"*",Table2[Date Notified (Adjusted)],"&gt;="&amp;Q$2,Table2[Date Notified (Adjusted)],"&lt;"&amp;R$2,Table2[Calculated Location],"*"&amp;$D12&amp;"*")</f>
        <v>#DIV/0!</v>
      </c>
      <c r="R12" s="160" t="e">
        <f ca="1">COUNTIFS(Table2[Level of Review Required],"*"&amp;$AC$2&amp;"*",Table2[Date Notified (Adjusted)],"&gt;="&amp;R$2,Table2[Date Notified (Adjusted)],"&lt;"&amp;S$2,Table2[decision is before DRABC],"DRABC same day or before decision",Table2[Calculated Location],"*"&amp;$D12&amp;"*")/COUNTIFS(Table2[Level of Review Required],"*"&amp;$AC$2&amp;"*",Table2[Date Notified (Adjusted)],"&gt;="&amp;R$2,Table2[Date Notified (Adjusted)],"&lt;"&amp;S$2,Table2[Calculated Location],"*"&amp;$D12&amp;"*")</f>
        <v>#DIV/0!</v>
      </c>
      <c r="S12" s="160" t="e">
        <f ca="1">COUNTIFS(Table2[Level of Review Required],"*"&amp;$AC$2&amp;"*",Table2[Date Notified (Adjusted)],"&gt;="&amp;S$2,Table2[Date Notified (Adjusted)],"&lt;"&amp;T$2,Table2[decision is before DRABC],"DRABC same day or before decision",Table2[Calculated Location],"*"&amp;$D12&amp;"*")/COUNTIFS(Table2[Level of Review Required],"*"&amp;$AC$2&amp;"*",Table2[Date Notified (Adjusted)],"&gt;="&amp;S$2,Table2[Date Notified (Adjusted)],"&lt;"&amp;T$2,Table2[Calculated Location],"*"&amp;$D12&amp;"*")</f>
        <v>#DIV/0!</v>
      </c>
      <c r="T12" s="160" t="e">
        <f ca="1">COUNTIFS(Table2[Level of Review Required],"*"&amp;$AC$2&amp;"*",Table2[Date Notified (Adjusted)],"&gt;="&amp;T$2,Table2[Date Notified (Adjusted)],"&lt;"&amp;U$2,Table2[decision is before DRABC],"DRABC same day or before decision",Table2[Calculated Location],"*"&amp;$D12&amp;"*")/COUNTIFS(Table2[Level of Review Required],"*"&amp;$AC$2&amp;"*",Table2[Date Notified (Adjusted)],"&gt;="&amp;T$2,Table2[Date Notified (Adjusted)],"&lt;"&amp;U$2,Table2[Calculated Location],"*"&amp;$D12&amp;"*")</f>
        <v>#DIV/0!</v>
      </c>
      <c r="U12" s="157"/>
      <c r="V12" s="157"/>
      <c r="W12" s="226">
        <f ca="1">COUNTIFS(Table2[Level of Review Required],"*"&amp;$AC$2&amp;"*",Table2[Date Notified (Adjusted)],"&gt;="&amp;E$2,Table2[Date Notified (Adjusted)],"&lt;"&amp;U$2,Table2[Calculated Location],"*"&amp;$D12&amp;"*",Table2[decision is before DRABC],"DRABC same day or before decision")</f>
        <v>0</v>
      </c>
      <c r="X12" s="227" t="e">
        <f t="shared" ca="1" si="1"/>
        <v>#DIV/0!</v>
      </c>
      <c r="Y12" s="236">
        <f ca="1">COUNTIFS(Table2[Level of Review Required],"*"&amp;$AC$2&amp;"*",Table2[Date Notified (Adjusted)],"&gt;="&amp;E$2,Table2[Date Notified (Adjusted)],"&lt;"&amp;U$2,Table2[Calculated Location],"*"&amp;$D12&amp;"*")</f>
        <v>0</v>
      </c>
    </row>
    <row r="13" spans="2:29" x14ac:dyDescent="0.25">
      <c r="B13" s="222" t="s">
        <v>106</v>
      </c>
      <c r="C13" s="161"/>
      <c r="D13" s="162" t="s">
        <v>125</v>
      </c>
      <c r="E13" s="163" t="e">
        <f ca="1">COUNTIFS(Table2[Level of Review Required],"*"&amp;$AC$2&amp;"*",Table2[Date Notified (Adjusted)],"&gt;="&amp;E$2,Table2[Date Notified (Adjusted)],"&lt;"&amp;F$2,Table2[decision is before DRABC],"DRABC same day or before decision",Table2[Calculated Location],"*"&amp;$D13&amp;"*")/COUNTIFS(Table2[Level of Review Required],"*"&amp;$AC$2&amp;"*",Table2[Date Notified (Adjusted)],"&gt;="&amp;E$2,Table2[Date Notified (Adjusted)],"&lt;"&amp;F$2,Table2[Calculated Location],"*"&amp;$D13&amp;"*")</f>
        <v>#DIV/0!</v>
      </c>
      <c r="F13" s="164" t="e">
        <f ca="1">COUNTIFS(Table2[Level of Review Required],"*"&amp;$AC$2&amp;"*",Table2[Date Notified (Adjusted)],"&gt;="&amp;F$2,Table2[Date Notified (Adjusted)],"&lt;"&amp;G$2,Table2[decision is before DRABC],"DRABC same day or before decision",Table2[Calculated Location],"*"&amp;$D13&amp;"*")/COUNTIFS(Table2[Level of Review Required],"*"&amp;$AC$2&amp;"*",Table2[Date Notified (Adjusted)],"&gt;="&amp;F$2,Table2[Date Notified (Adjusted)],"&lt;"&amp;G$2,Table2[Calculated Location],"*"&amp;$D13&amp;"*")</f>
        <v>#DIV/0!</v>
      </c>
      <c r="G13" s="164" t="e">
        <f ca="1">COUNTIFS(Table2[Level of Review Required],"*"&amp;$AC$2&amp;"*",Table2[Date Notified (Adjusted)],"&gt;="&amp;G$2,Table2[Date Notified (Adjusted)],"&lt;"&amp;H$2,Table2[decision is before DRABC],"DRABC same day or before decision",Table2[Calculated Location],"*"&amp;$D13&amp;"*")/COUNTIFS(Table2[Level of Review Required],"*"&amp;$AC$2&amp;"*",Table2[Date Notified (Adjusted)],"&gt;="&amp;G$2,Table2[Date Notified (Adjusted)],"&lt;"&amp;H$2,Table2[Calculated Location],"*"&amp;$D13&amp;"*")</f>
        <v>#DIV/0!</v>
      </c>
      <c r="H13" s="164" t="e">
        <f ca="1">COUNTIFS(Table2[Level of Review Required],"*"&amp;$AC$2&amp;"*",Table2[Date Notified (Adjusted)],"&gt;="&amp;H$2,Table2[Date Notified (Adjusted)],"&lt;"&amp;I$2,Table2[decision is before DRABC],"DRABC same day or before decision",Table2[Calculated Location],"*"&amp;$D13&amp;"*")/COUNTIFS(Table2[Level of Review Required],"*"&amp;$AC$2&amp;"*",Table2[Date Notified (Adjusted)],"&gt;="&amp;H$2,Table2[Date Notified (Adjusted)],"&lt;"&amp;I$2,Table2[Calculated Location],"*"&amp;$D13&amp;"*")</f>
        <v>#DIV/0!</v>
      </c>
      <c r="I13" s="164" t="e">
        <f ca="1">COUNTIFS(Table2[Level of Review Required],"*"&amp;$AC$2&amp;"*",Table2[Date Notified (Adjusted)],"&gt;="&amp;I$2,Table2[Date Notified (Adjusted)],"&lt;"&amp;J$2,Table2[decision is before DRABC],"DRABC same day or before decision",Table2[Calculated Location],"*"&amp;$D13&amp;"*")/COUNTIFS(Table2[Level of Review Required],"*"&amp;$AC$2&amp;"*",Table2[Date Notified (Adjusted)],"&gt;="&amp;I$2,Table2[Date Notified (Adjusted)],"&lt;"&amp;J$2,Table2[Calculated Location],"*"&amp;$D13&amp;"*")</f>
        <v>#DIV/0!</v>
      </c>
      <c r="J13" s="164" t="e">
        <f ca="1">COUNTIFS(Table2[Level of Review Required],"*"&amp;$AC$2&amp;"*",Table2[Date Notified (Adjusted)],"&gt;="&amp;J$2,Table2[Date Notified (Adjusted)],"&lt;"&amp;K$2,Table2[decision is before DRABC],"DRABC same day or before decision",Table2[Calculated Location],"*"&amp;$D13&amp;"*")/COUNTIFS(Table2[Level of Review Required],"*"&amp;$AC$2&amp;"*",Table2[Date Notified (Adjusted)],"&gt;="&amp;J$2,Table2[Date Notified (Adjusted)],"&lt;"&amp;K$2,Table2[Calculated Location],"*"&amp;$D13&amp;"*")</f>
        <v>#DIV/0!</v>
      </c>
      <c r="K13" s="164" t="e">
        <f ca="1">COUNTIFS(Table2[Level of Review Required],"*"&amp;$AC$2&amp;"*",Table2[Date Notified (Adjusted)],"&gt;="&amp;K$2,Table2[Date Notified (Adjusted)],"&lt;"&amp;L$2,Table2[decision is before DRABC],"DRABC same day or before decision",Table2[Calculated Location],"*"&amp;$D13&amp;"*")/COUNTIFS(Table2[Level of Review Required],"*"&amp;$AC$2&amp;"*",Table2[Date Notified (Adjusted)],"&gt;="&amp;K$2,Table2[Date Notified (Adjusted)],"&lt;"&amp;L$2,Table2[Calculated Location],"*"&amp;$D13&amp;"*")</f>
        <v>#DIV/0!</v>
      </c>
      <c r="L13" s="164" t="e">
        <f ca="1">COUNTIFS(Table2[Level of Review Required],"*"&amp;$AC$2&amp;"*",Table2[Date Notified (Adjusted)],"&gt;="&amp;L$2,Table2[Date Notified (Adjusted)],"&lt;"&amp;M$2,Table2[decision is before DRABC],"DRABC same day or before decision",Table2[Calculated Location],"*"&amp;$D13&amp;"*")/COUNTIFS(Table2[Level of Review Required],"*"&amp;$AC$2&amp;"*",Table2[Date Notified (Adjusted)],"&gt;="&amp;L$2,Table2[Date Notified (Adjusted)],"&lt;"&amp;M$2,Table2[Calculated Location],"*"&amp;$D13&amp;"*")</f>
        <v>#DIV/0!</v>
      </c>
      <c r="M13" s="164" t="e">
        <f ca="1">COUNTIFS(Table2[Level of Review Required],"*"&amp;$AC$2&amp;"*",Table2[Date Notified (Adjusted)],"&gt;="&amp;M$2,Table2[Date Notified (Adjusted)],"&lt;"&amp;N$2,Table2[decision is before DRABC],"DRABC same day or before decision",Table2[Calculated Location],"*"&amp;$D13&amp;"*")/COUNTIFS(Table2[Level of Review Required],"*"&amp;$AC$2&amp;"*",Table2[Date Notified (Adjusted)],"&gt;="&amp;M$2,Table2[Date Notified (Adjusted)],"&lt;"&amp;N$2,Table2[Calculated Location],"*"&amp;$D13&amp;"*")</f>
        <v>#DIV/0!</v>
      </c>
      <c r="N13" s="164" t="e">
        <f ca="1">COUNTIFS(Table2[Level of Review Required],"*"&amp;$AC$2&amp;"*",Table2[Date Notified (Adjusted)],"&gt;="&amp;N$2,Table2[Date Notified (Adjusted)],"&lt;"&amp;O$2,Table2[decision is before DRABC],"DRABC same day or before decision",Table2[Calculated Location],"*"&amp;$D13&amp;"*")/COUNTIFS(Table2[Level of Review Required],"*"&amp;$AC$2&amp;"*",Table2[Date Notified (Adjusted)],"&gt;="&amp;N$2,Table2[Date Notified (Adjusted)],"&lt;"&amp;O$2,Table2[Calculated Location],"*"&amp;$D13&amp;"*")</f>
        <v>#DIV/0!</v>
      </c>
      <c r="O13" s="164" t="e">
        <f ca="1">COUNTIFS(Table2[Level of Review Required],"*"&amp;$AC$2&amp;"*",Table2[Date Notified (Adjusted)],"&gt;="&amp;O$2,Table2[Date Notified (Adjusted)],"&lt;"&amp;P$2,Table2[decision is before DRABC],"DRABC same day or before decision",Table2[Calculated Location],"*"&amp;$D13&amp;"*")/COUNTIFS(Table2[Level of Review Required],"*"&amp;$AC$2&amp;"*",Table2[Date Notified (Adjusted)],"&gt;="&amp;O$2,Table2[Date Notified (Adjusted)],"&lt;"&amp;P$2,Table2[Calculated Location],"*"&amp;$D13&amp;"*")</f>
        <v>#DIV/0!</v>
      </c>
      <c r="P13" s="164" t="e">
        <f ca="1">COUNTIFS(Table2[Level of Review Required],"*"&amp;$AC$2&amp;"*",Table2[Date Notified (Adjusted)],"&gt;="&amp;P$2,Table2[Date Notified (Adjusted)],"&lt;"&amp;Q$2,Table2[decision is before DRABC],"DRABC same day or before decision",Table2[Calculated Location],"*"&amp;$D13&amp;"*")/COUNTIFS(Table2[Level of Review Required],"*"&amp;$AC$2&amp;"*",Table2[Date Notified (Adjusted)],"&gt;="&amp;P$2,Table2[Date Notified (Adjusted)],"&lt;"&amp;Q$2,Table2[Calculated Location],"*"&amp;$D13&amp;"*")</f>
        <v>#DIV/0!</v>
      </c>
      <c r="Q13" s="164" t="e">
        <f ca="1">COUNTIFS(Table2[Level of Review Required],"*"&amp;$AC$2&amp;"*",Table2[Date Notified (Adjusted)],"&gt;="&amp;Q$2,Table2[Date Notified (Adjusted)],"&lt;"&amp;R$2,Table2[decision is before DRABC],"DRABC same day or before decision",Table2[Calculated Location],"*"&amp;$D13&amp;"*")/COUNTIFS(Table2[Level of Review Required],"*"&amp;$AC$2&amp;"*",Table2[Date Notified (Adjusted)],"&gt;="&amp;Q$2,Table2[Date Notified (Adjusted)],"&lt;"&amp;R$2,Table2[Calculated Location],"*"&amp;$D13&amp;"*")</f>
        <v>#DIV/0!</v>
      </c>
      <c r="R13" s="164" t="e">
        <f ca="1">COUNTIFS(Table2[Level of Review Required],"*"&amp;$AC$2&amp;"*",Table2[Date Notified (Adjusted)],"&gt;="&amp;R$2,Table2[Date Notified (Adjusted)],"&lt;"&amp;S$2,Table2[decision is before DRABC],"DRABC same day or before decision",Table2[Calculated Location],"*"&amp;$D13&amp;"*")/COUNTIFS(Table2[Level of Review Required],"*"&amp;$AC$2&amp;"*",Table2[Date Notified (Adjusted)],"&gt;="&amp;R$2,Table2[Date Notified (Adjusted)],"&lt;"&amp;S$2,Table2[Calculated Location],"*"&amp;$D13&amp;"*")</f>
        <v>#DIV/0!</v>
      </c>
      <c r="S13" s="164" t="e">
        <f ca="1">COUNTIFS(Table2[Level of Review Required],"*"&amp;$AC$2&amp;"*",Table2[Date Notified (Adjusted)],"&gt;="&amp;S$2,Table2[Date Notified (Adjusted)],"&lt;"&amp;T$2,Table2[decision is before DRABC],"DRABC same day or before decision",Table2[Calculated Location],"*"&amp;$D13&amp;"*")/COUNTIFS(Table2[Level of Review Required],"*"&amp;$AC$2&amp;"*",Table2[Date Notified (Adjusted)],"&gt;="&amp;S$2,Table2[Date Notified (Adjusted)],"&lt;"&amp;T$2,Table2[Calculated Location],"*"&amp;$D13&amp;"*")</f>
        <v>#DIV/0!</v>
      </c>
      <c r="T13" s="164" t="e">
        <f ca="1">COUNTIFS(Table2[Level of Review Required],"*"&amp;$AC$2&amp;"*",Table2[Date Notified (Adjusted)],"&gt;="&amp;T$2,Table2[Date Notified (Adjusted)],"&lt;"&amp;U$2,Table2[decision is before DRABC],"DRABC same day or before decision",Table2[Calculated Location],"*"&amp;$D13&amp;"*")/COUNTIFS(Table2[Level of Review Required],"*"&amp;$AC$2&amp;"*",Table2[Date Notified (Adjusted)],"&gt;="&amp;T$2,Table2[Date Notified (Adjusted)],"&lt;"&amp;U$2,Table2[Calculated Location],"*"&amp;$D13&amp;"*")</f>
        <v>#DIV/0!</v>
      </c>
      <c r="U13" s="161"/>
      <c r="V13" s="161"/>
      <c r="W13" s="228">
        <f ca="1">COUNTIFS(Table2[Level of Review Required],"*"&amp;$AC$2&amp;"*",Table2[Date Notified (Adjusted)],"&gt;="&amp;E$2,Table2[Date Notified (Adjusted)],"&lt;"&amp;U$2,Table2[Calculated Location],"*"&amp;$D13&amp;"*",Table2[decision is before DRABC],"DRABC same day or before decision")</f>
        <v>0</v>
      </c>
      <c r="X13" s="229" t="e">
        <f t="shared" ca="1" si="1"/>
        <v>#DIV/0!</v>
      </c>
      <c r="Y13" s="237">
        <f ca="1">COUNTIFS(Table2[Level of Review Required],"*"&amp;$AC$2&amp;"*",Table2[Date Notified (Adjusted)],"&gt;="&amp;E$2,Table2[Date Notified (Adjusted)],"&lt;"&amp;U$2,Table2[Calculated Location],"*"&amp;$D13&amp;"*")</f>
        <v>0</v>
      </c>
    </row>
    <row r="14" spans="2:29" x14ac:dyDescent="0.25">
      <c r="B14" s="222" t="s">
        <v>107</v>
      </c>
      <c r="C14" s="161"/>
      <c r="D14" s="162" t="s">
        <v>126</v>
      </c>
      <c r="E14" s="163" t="e">
        <f ca="1">COUNTIFS(Table2[Level of Review Required],"*"&amp;$AC$2&amp;"*",Table2[Date Notified (Adjusted)],"&gt;="&amp;E$2,Table2[Date Notified (Adjusted)],"&lt;"&amp;F$2,Table2[decision is before DRABC],"DRABC same day or before decision",Table2[Calculated Location],"*"&amp;$D14&amp;"*")/COUNTIFS(Table2[Level of Review Required],"*"&amp;$AC$2&amp;"*",Table2[Date Notified (Adjusted)],"&gt;="&amp;E$2,Table2[Date Notified (Adjusted)],"&lt;"&amp;F$2,Table2[Calculated Location],"*"&amp;$D14&amp;"*")</f>
        <v>#DIV/0!</v>
      </c>
      <c r="F14" s="164" t="e">
        <f ca="1">COUNTIFS(Table2[Level of Review Required],"*"&amp;$AC$2&amp;"*",Table2[Date Notified (Adjusted)],"&gt;="&amp;F$2,Table2[Date Notified (Adjusted)],"&lt;"&amp;G$2,Table2[decision is before DRABC],"DRABC same day or before decision",Table2[Calculated Location],"*"&amp;$D14&amp;"*")/COUNTIFS(Table2[Level of Review Required],"*"&amp;$AC$2&amp;"*",Table2[Date Notified (Adjusted)],"&gt;="&amp;F$2,Table2[Date Notified (Adjusted)],"&lt;"&amp;G$2,Table2[Calculated Location],"*"&amp;$D14&amp;"*")</f>
        <v>#DIV/0!</v>
      </c>
      <c r="G14" s="164" t="e">
        <f ca="1">COUNTIFS(Table2[Level of Review Required],"*"&amp;$AC$2&amp;"*",Table2[Date Notified (Adjusted)],"&gt;="&amp;G$2,Table2[Date Notified (Adjusted)],"&lt;"&amp;H$2,Table2[decision is before DRABC],"DRABC same day or before decision",Table2[Calculated Location],"*"&amp;$D14&amp;"*")/COUNTIFS(Table2[Level of Review Required],"*"&amp;$AC$2&amp;"*",Table2[Date Notified (Adjusted)],"&gt;="&amp;G$2,Table2[Date Notified (Adjusted)],"&lt;"&amp;H$2,Table2[Calculated Location],"*"&amp;$D14&amp;"*")</f>
        <v>#DIV/0!</v>
      </c>
      <c r="H14" s="164" t="e">
        <f ca="1">COUNTIFS(Table2[Level of Review Required],"*"&amp;$AC$2&amp;"*",Table2[Date Notified (Adjusted)],"&gt;="&amp;H$2,Table2[Date Notified (Adjusted)],"&lt;"&amp;I$2,Table2[decision is before DRABC],"DRABC same day or before decision",Table2[Calculated Location],"*"&amp;$D14&amp;"*")/COUNTIFS(Table2[Level of Review Required],"*"&amp;$AC$2&amp;"*",Table2[Date Notified (Adjusted)],"&gt;="&amp;H$2,Table2[Date Notified (Adjusted)],"&lt;"&amp;I$2,Table2[Calculated Location],"*"&amp;$D14&amp;"*")</f>
        <v>#DIV/0!</v>
      </c>
      <c r="I14" s="164" t="e">
        <f ca="1">COUNTIFS(Table2[Level of Review Required],"*"&amp;$AC$2&amp;"*",Table2[Date Notified (Adjusted)],"&gt;="&amp;I$2,Table2[Date Notified (Adjusted)],"&lt;"&amp;J$2,Table2[decision is before DRABC],"DRABC same day or before decision",Table2[Calculated Location],"*"&amp;$D14&amp;"*")/COUNTIFS(Table2[Level of Review Required],"*"&amp;$AC$2&amp;"*",Table2[Date Notified (Adjusted)],"&gt;="&amp;I$2,Table2[Date Notified (Adjusted)],"&lt;"&amp;J$2,Table2[Calculated Location],"*"&amp;$D14&amp;"*")</f>
        <v>#DIV/0!</v>
      </c>
      <c r="J14" s="164" t="e">
        <f ca="1">COUNTIFS(Table2[Level of Review Required],"*"&amp;$AC$2&amp;"*",Table2[Date Notified (Adjusted)],"&gt;="&amp;J$2,Table2[Date Notified (Adjusted)],"&lt;"&amp;K$2,Table2[decision is before DRABC],"DRABC same day or before decision",Table2[Calculated Location],"*"&amp;$D14&amp;"*")/COUNTIFS(Table2[Level of Review Required],"*"&amp;$AC$2&amp;"*",Table2[Date Notified (Adjusted)],"&gt;="&amp;J$2,Table2[Date Notified (Adjusted)],"&lt;"&amp;K$2,Table2[Calculated Location],"*"&amp;$D14&amp;"*")</f>
        <v>#DIV/0!</v>
      </c>
      <c r="K14" s="164" t="e">
        <f ca="1">COUNTIFS(Table2[Level of Review Required],"*"&amp;$AC$2&amp;"*",Table2[Date Notified (Adjusted)],"&gt;="&amp;K$2,Table2[Date Notified (Adjusted)],"&lt;"&amp;L$2,Table2[decision is before DRABC],"DRABC same day or before decision",Table2[Calculated Location],"*"&amp;$D14&amp;"*")/COUNTIFS(Table2[Level of Review Required],"*"&amp;$AC$2&amp;"*",Table2[Date Notified (Adjusted)],"&gt;="&amp;K$2,Table2[Date Notified (Adjusted)],"&lt;"&amp;L$2,Table2[Calculated Location],"*"&amp;$D14&amp;"*")</f>
        <v>#DIV/0!</v>
      </c>
      <c r="L14" s="164" t="e">
        <f ca="1">COUNTIFS(Table2[Level of Review Required],"*"&amp;$AC$2&amp;"*",Table2[Date Notified (Adjusted)],"&gt;="&amp;L$2,Table2[Date Notified (Adjusted)],"&lt;"&amp;M$2,Table2[decision is before DRABC],"DRABC same day or before decision",Table2[Calculated Location],"*"&amp;$D14&amp;"*")/COUNTIFS(Table2[Level of Review Required],"*"&amp;$AC$2&amp;"*",Table2[Date Notified (Adjusted)],"&gt;="&amp;L$2,Table2[Date Notified (Adjusted)],"&lt;"&amp;M$2,Table2[Calculated Location],"*"&amp;$D14&amp;"*")</f>
        <v>#DIV/0!</v>
      </c>
      <c r="M14" s="164" t="e">
        <f ca="1">COUNTIFS(Table2[Level of Review Required],"*"&amp;$AC$2&amp;"*",Table2[Date Notified (Adjusted)],"&gt;="&amp;M$2,Table2[Date Notified (Adjusted)],"&lt;"&amp;N$2,Table2[decision is before DRABC],"DRABC same day or before decision",Table2[Calculated Location],"*"&amp;$D14&amp;"*")/COUNTIFS(Table2[Level of Review Required],"*"&amp;$AC$2&amp;"*",Table2[Date Notified (Adjusted)],"&gt;="&amp;M$2,Table2[Date Notified (Adjusted)],"&lt;"&amp;N$2,Table2[Calculated Location],"*"&amp;$D14&amp;"*")</f>
        <v>#DIV/0!</v>
      </c>
      <c r="N14" s="164" t="e">
        <f ca="1">COUNTIFS(Table2[Level of Review Required],"*"&amp;$AC$2&amp;"*",Table2[Date Notified (Adjusted)],"&gt;="&amp;N$2,Table2[Date Notified (Adjusted)],"&lt;"&amp;O$2,Table2[decision is before DRABC],"DRABC same day or before decision",Table2[Calculated Location],"*"&amp;$D14&amp;"*")/COUNTIFS(Table2[Level of Review Required],"*"&amp;$AC$2&amp;"*",Table2[Date Notified (Adjusted)],"&gt;="&amp;N$2,Table2[Date Notified (Adjusted)],"&lt;"&amp;O$2,Table2[Calculated Location],"*"&amp;$D14&amp;"*")</f>
        <v>#DIV/0!</v>
      </c>
      <c r="O14" s="164" t="e">
        <f ca="1">COUNTIFS(Table2[Level of Review Required],"*"&amp;$AC$2&amp;"*",Table2[Date Notified (Adjusted)],"&gt;="&amp;O$2,Table2[Date Notified (Adjusted)],"&lt;"&amp;P$2,Table2[decision is before DRABC],"DRABC same day or before decision",Table2[Calculated Location],"*"&amp;$D14&amp;"*")/COUNTIFS(Table2[Level of Review Required],"*"&amp;$AC$2&amp;"*",Table2[Date Notified (Adjusted)],"&gt;="&amp;O$2,Table2[Date Notified (Adjusted)],"&lt;"&amp;P$2,Table2[Calculated Location],"*"&amp;$D14&amp;"*")</f>
        <v>#DIV/0!</v>
      </c>
      <c r="P14" s="164" t="e">
        <f ca="1">COUNTIFS(Table2[Level of Review Required],"*"&amp;$AC$2&amp;"*",Table2[Date Notified (Adjusted)],"&gt;="&amp;P$2,Table2[Date Notified (Adjusted)],"&lt;"&amp;Q$2,Table2[decision is before DRABC],"DRABC same day or before decision",Table2[Calculated Location],"*"&amp;$D14&amp;"*")/COUNTIFS(Table2[Level of Review Required],"*"&amp;$AC$2&amp;"*",Table2[Date Notified (Adjusted)],"&gt;="&amp;P$2,Table2[Date Notified (Adjusted)],"&lt;"&amp;Q$2,Table2[Calculated Location],"*"&amp;$D14&amp;"*")</f>
        <v>#DIV/0!</v>
      </c>
      <c r="Q14" s="164" t="e">
        <f ca="1">COUNTIFS(Table2[Level of Review Required],"*"&amp;$AC$2&amp;"*",Table2[Date Notified (Adjusted)],"&gt;="&amp;Q$2,Table2[Date Notified (Adjusted)],"&lt;"&amp;R$2,Table2[decision is before DRABC],"DRABC same day or before decision",Table2[Calculated Location],"*"&amp;$D14&amp;"*")/COUNTIFS(Table2[Level of Review Required],"*"&amp;$AC$2&amp;"*",Table2[Date Notified (Adjusted)],"&gt;="&amp;Q$2,Table2[Date Notified (Adjusted)],"&lt;"&amp;R$2,Table2[Calculated Location],"*"&amp;$D14&amp;"*")</f>
        <v>#DIV/0!</v>
      </c>
      <c r="R14" s="164" t="e">
        <f ca="1">COUNTIFS(Table2[Level of Review Required],"*"&amp;$AC$2&amp;"*",Table2[Date Notified (Adjusted)],"&gt;="&amp;R$2,Table2[Date Notified (Adjusted)],"&lt;"&amp;S$2,Table2[decision is before DRABC],"DRABC same day or before decision",Table2[Calculated Location],"*"&amp;$D14&amp;"*")/COUNTIFS(Table2[Level of Review Required],"*"&amp;$AC$2&amp;"*",Table2[Date Notified (Adjusted)],"&gt;="&amp;R$2,Table2[Date Notified (Adjusted)],"&lt;"&amp;S$2,Table2[Calculated Location],"*"&amp;$D14&amp;"*")</f>
        <v>#DIV/0!</v>
      </c>
      <c r="S14" s="164" t="e">
        <f ca="1">COUNTIFS(Table2[Level of Review Required],"*"&amp;$AC$2&amp;"*",Table2[Date Notified (Adjusted)],"&gt;="&amp;S$2,Table2[Date Notified (Adjusted)],"&lt;"&amp;T$2,Table2[decision is before DRABC],"DRABC same day or before decision",Table2[Calculated Location],"*"&amp;$D14&amp;"*")/COUNTIFS(Table2[Level of Review Required],"*"&amp;$AC$2&amp;"*",Table2[Date Notified (Adjusted)],"&gt;="&amp;S$2,Table2[Date Notified (Adjusted)],"&lt;"&amp;T$2,Table2[Calculated Location],"*"&amp;$D14&amp;"*")</f>
        <v>#DIV/0!</v>
      </c>
      <c r="T14" s="164" t="e">
        <f ca="1">COUNTIFS(Table2[Level of Review Required],"*"&amp;$AC$2&amp;"*",Table2[Date Notified (Adjusted)],"&gt;="&amp;T$2,Table2[Date Notified (Adjusted)],"&lt;"&amp;U$2,Table2[decision is before DRABC],"DRABC same day or before decision",Table2[Calculated Location],"*"&amp;$D14&amp;"*")/COUNTIFS(Table2[Level of Review Required],"*"&amp;$AC$2&amp;"*",Table2[Date Notified (Adjusted)],"&gt;="&amp;T$2,Table2[Date Notified (Adjusted)],"&lt;"&amp;U$2,Table2[Calculated Location],"*"&amp;$D14&amp;"*")</f>
        <v>#DIV/0!</v>
      </c>
      <c r="U14" s="161"/>
      <c r="V14" s="161"/>
      <c r="W14" s="228">
        <f ca="1">COUNTIFS(Table2[Level of Review Required],"*"&amp;$AC$2&amp;"*",Table2[Date Notified (Adjusted)],"&gt;="&amp;E$2,Table2[Date Notified (Adjusted)],"&lt;"&amp;U$2,Table2[Calculated Location],"*"&amp;$D14&amp;"*",Table2[decision is before DRABC],"DRABC same day or before decision")</f>
        <v>0</v>
      </c>
      <c r="X14" s="229" t="e">
        <f t="shared" ca="1" si="1"/>
        <v>#DIV/0!</v>
      </c>
      <c r="Y14" s="237">
        <f ca="1">COUNTIFS(Table2[Level of Review Required],"*"&amp;$AC$2&amp;"*",Table2[Date Notified (Adjusted)],"&gt;="&amp;E$2,Table2[Date Notified (Adjusted)],"&lt;"&amp;U$2,Table2[Calculated Location],"*"&amp;$D14&amp;"*")</f>
        <v>0</v>
      </c>
    </row>
    <row r="15" spans="2:29" x14ac:dyDescent="0.25">
      <c r="B15" s="222" t="s">
        <v>108</v>
      </c>
      <c r="C15" s="161"/>
      <c r="D15" s="162" t="s">
        <v>127</v>
      </c>
      <c r="E15" s="163" t="e">
        <f ca="1">COUNTIFS(Table2[Level of Review Required],"*"&amp;$AC$2&amp;"*",Table2[Date Notified (Adjusted)],"&gt;="&amp;E$2,Table2[Date Notified (Adjusted)],"&lt;"&amp;F$2,Table2[decision is before DRABC],"DRABC same day or before decision",Table2[Calculated Location],"*"&amp;$D15&amp;"*")/COUNTIFS(Table2[Level of Review Required],"*"&amp;$AC$2&amp;"*",Table2[Date Notified (Adjusted)],"&gt;="&amp;E$2,Table2[Date Notified (Adjusted)],"&lt;"&amp;F$2,Table2[Calculated Location],"*"&amp;$D15&amp;"*")</f>
        <v>#DIV/0!</v>
      </c>
      <c r="F15" s="164" t="e">
        <f ca="1">COUNTIFS(Table2[Level of Review Required],"*"&amp;$AC$2&amp;"*",Table2[Date Notified (Adjusted)],"&gt;="&amp;F$2,Table2[Date Notified (Adjusted)],"&lt;"&amp;G$2,Table2[decision is before DRABC],"DRABC same day or before decision",Table2[Calculated Location],"*"&amp;$D15&amp;"*")/COUNTIFS(Table2[Level of Review Required],"*"&amp;$AC$2&amp;"*",Table2[Date Notified (Adjusted)],"&gt;="&amp;F$2,Table2[Date Notified (Adjusted)],"&lt;"&amp;G$2,Table2[Calculated Location],"*"&amp;$D15&amp;"*")</f>
        <v>#DIV/0!</v>
      </c>
      <c r="G15" s="164" t="e">
        <f ca="1">COUNTIFS(Table2[Level of Review Required],"*"&amp;$AC$2&amp;"*",Table2[Date Notified (Adjusted)],"&gt;="&amp;G$2,Table2[Date Notified (Adjusted)],"&lt;"&amp;H$2,Table2[decision is before DRABC],"DRABC same day or before decision",Table2[Calculated Location],"*"&amp;$D15&amp;"*")/COUNTIFS(Table2[Level of Review Required],"*"&amp;$AC$2&amp;"*",Table2[Date Notified (Adjusted)],"&gt;="&amp;G$2,Table2[Date Notified (Adjusted)],"&lt;"&amp;H$2,Table2[Calculated Location],"*"&amp;$D15&amp;"*")</f>
        <v>#DIV/0!</v>
      </c>
      <c r="H15" s="164" t="e">
        <f ca="1">COUNTIFS(Table2[Level of Review Required],"*"&amp;$AC$2&amp;"*",Table2[Date Notified (Adjusted)],"&gt;="&amp;H$2,Table2[Date Notified (Adjusted)],"&lt;"&amp;I$2,Table2[decision is before DRABC],"DRABC same day or before decision",Table2[Calculated Location],"*"&amp;$D15&amp;"*")/COUNTIFS(Table2[Level of Review Required],"*"&amp;$AC$2&amp;"*",Table2[Date Notified (Adjusted)],"&gt;="&amp;H$2,Table2[Date Notified (Adjusted)],"&lt;"&amp;I$2,Table2[Calculated Location],"*"&amp;$D15&amp;"*")</f>
        <v>#DIV/0!</v>
      </c>
      <c r="I15" s="164" t="e">
        <f ca="1">COUNTIFS(Table2[Level of Review Required],"*"&amp;$AC$2&amp;"*",Table2[Date Notified (Adjusted)],"&gt;="&amp;I$2,Table2[Date Notified (Adjusted)],"&lt;"&amp;J$2,Table2[decision is before DRABC],"DRABC same day or before decision",Table2[Calculated Location],"*"&amp;$D15&amp;"*")/COUNTIFS(Table2[Level of Review Required],"*"&amp;$AC$2&amp;"*",Table2[Date Notified (Adjusted)],"&gt;="&amp;I$2,Table2[Date Notified (Adjusted)],"&lt;"&amp;J$2,Table2[Calculated Location],"*"&amp;$D15&amp;"*")</f>
        <v>#DIV/0!</v>
      </c>
      <c r="J15" s="164" t="e">
        <f ca="1">COUNTIFS(Table2[Level of Review Required],"*"&amp;$AC$2&amp;"*",Table2[Date Notified (Adjusted)],"&gt;="&amp;J$2,Table2[Date Notified (Adjusted)],"&lt;"&amp;K$2,Table2[decision is before DRABC],"DRABC same day or before decision",Table2[Calculated Location],"*"&amp;$D15&amp;"*")/COUNTIFS(Table2[Level of Review Required],"*"&amp;$AC$2&amp;"*",Table2[Date Notified (Adjusted)],"&gt;="&amp;J$2,Table2[Date Notified (Adjusted)],"&lt;"&amp;K$2,Table2[Calculated Location],"*"&amp;$D15&amp;"*")</f>
        <v>#DIV/0!</v>
      </c>
      <c r="K15" s="164" t="e">
        <f ca="1">COUNTIFS(Table2[Level of Review Required],"*"&amp;$AC$2&amp;"*",Table2[Date Notified (Adjusted)],"&gt;="&amp;K$2,Table2[Date Notified (Adjusted)],"&lt;"&amp;L$2,Table2[decision is before DRABC],"DRABC same day or before decision",Table2[Calculated Location],"*"&amp;$D15&amp;"*")/COUNTIFS(Table2[Level of Review Required],"*"&amp;$AC$2&amp;"*",Table2[Date Notified (Adjusted)],"&gt;="&amp;K$2,Table2[Date Notified (Adjusted)],"&lt;"&amp;L$2,Table2[Calculated Location],"*"&amp;$D15&amp;"*")</f>
        <v>#DIV/0!</v>
      </c>
      <c r="L15" s="164" t="e">
        <f ca="1">COUNTIFS(Table2[Level of Review Required],"*"&amp;$AC$2&amp;"*",Table2[Date Notified (Adjusted)],"&gt;="&amp;L$2,Table2[Date Notified (Adjusted)],"&lt;"&amp;M$2,Table2[decision is before DRABC],"DRABC same day or before decision",Table2[Calculated Location],"*"&amp;$D15&amp;"*")/COUNTIFS(Table2[Level of Review Required],"*"&amp;$AC$2&amp;"*",Table2[Date Notified (Adjusted)],"&gt;="&amp;L$2,Table2[Date Notified (Adjusted)],"&lt;"&amp;M$2,Table2[Calculated Location],"*"&amp;$D15&amp;"*")</f>
        <v>#DIV/0!</v>
      </c>
      <c r="M15" s="164" t="e">
        <f ca="1">COUNTIFS(Table2[Level of Review Required],"*"&amp;$AC$2&amp;"*",Table2[Date Notified (Adjusted)],"&gt;="&amp;M$2,Table2[Date Notified (Adjusted)],"&lt;"&amp;N$2,Table2[decision is before DRABC],"DRABC same day or before decision",Table2[Calculated Location],"*"&amp;$D15&amp;"*")/COUNTIFS(Table2[Level of Review Required],"*"&amp;$AC$2&amp;"*",Table2[Date Notified (Adjusted)],"&gt;="&amp;M$2,Table2[Date Notified (Adjusted)],"&lt;"&amp;N$2,Table2[Calculated Location],"*"&amp;$D15&amp;"*")</f>
        <v>#DIV/0!</v>
      </c>
      <c r="N15" s="164" t="e">
        <f ca="1">COUNTIFS(Table2[Level of Review Required],"*"&amp;$AC$2&amp;"*",Table2[Date Notified (Adjusted)],"&gt;="&amp;N$2,Table2[Date Notified (Adjusted)],"&lt;"&amp;O$2,Table2[decision is before DRABC],"DRABC same day or before decision",Table2[Calculated Location],"*"&amp;$D15&amp;"*")/COUNTIFS(Table2[Level of Review Required],"*"&amp;$AC$2&amp;"*",Table2[Date Notified (Adjusted)],"&gt;="&amp;N$2,Table2[Date Notified (Adjusted)],"&lt;"&amp;O$2,Table2[Calculated Location],"*"&amp;$D15&amp;"*")</f>
        <v>#DIV/0!</v>
      </c>
      <c r="O15" s="164" t="e">
        <f ca="1">COUNTIFS(Table2[Level of Review Required],"*"&amp;$AC$2&amp;"*",Table2[Date Notified (Adjusted)],"&gt;="&amp;O$2,Table2[Date Notified (Adjusted)],"&lt;"&amp;P$2,Table2[decision is before DRABC],"DRABC same day or before decision",Table2[Calculated Location],"*"&amp;$D15&amp;"*")/COUNTIFS(Table2[Level of Review Required],"*"&amp;$AC$2&amp;"*",Table2[Date Notified (Adjusted)],"&gt;="&amp;O$2,Table2[Date Notified (Adjusted)],"&lt;"&amp;P$2,Table2[Calculated Location],"*"&amp;$D15&amp;"*")</f>
        <v>#DIV/0!</v>
      </c>
      <c r="P15" s="164" t="e">
        <f ca="1">COUNTIFS(Table2[Level of Review Required],"*"&amp;$AC$2&amp;"*",Table2[Date Notified (Adjusted)],"&gt;="&amp;P$2,Table2[Date Notified (Adjusted)],"&lt;"&amp;Q$2,Table2[decision is before DRABC],"DRABC same day or before decision",Table2[Calculated Location],"*"&amp;$D15&amp;"*")/COUNTIFS(Table2[Level of Review Required],"*"&amp;$AC$2&amp;"*",Table2[Date Notified (Adjusted)],"&gt;="&amp;P$2,Table2[Date Notified (Adjusted)],"&lt;"&amp;Q$2,Table2[Calculated Location],"*"&amp;$D15&amp;"*")</f>
        <v>#DIV/0!</v>
      </c>
      <c r="Q15" s="164" t="e">
        <f ca="1">COUNTIFS(Table2[Level of Review Required],"*"&amp;$AC$2&amp;"*",Table2[Date Notified (Adjusted)],"&gt;="&amp;Q$2,Table2[Date Notified (Adjusted)],"&lt;"&amp;R$2,Table2[decision is before DRABC],"DRABC same day or before decision",Table2[Calculated Location],"*"&amp;$D15&amp;"*")/COUNTIFS(Table2[Level of Review Required],"*"&amp;$AC$2&amp;"*",Table2[Date Notified (Adjusted)],"&gt;="&amp;Q$2,Table2[Date Notified (Adjusted)],"&lt;"&amp;R$2,Table2[Calculated Location],"*"&amp;$D15&amp;"*")</f>
        <v>#DIV/0!</v>
      </c>
      <c r="R15" s="164" t="e">
        <f ca="1">COUNTIFS(Table2[Level of Review Required],"*"&amp;$AC$2&amp;"*",Table2[Date Notified (Adjusted)],"&gt;="&amp;R$2,Table2[Date Notified (Adjusted)],"&lt;"&amp;S$2,Table2[decision is before DRABC],"DRABC same day or before decision",Table2[Calculated Location],"*"&amp;$D15&amp;"*")/COUNTIFS(Table2[Level of Review Required],"*"&amp;$AC$2&amp;"*",Table2[Date Notified (Adjusted)],"&gt;="&amp;R$2,Table2[Date Notified (Adjusted)],"&lt;"&amp;S$2,Table2[Calculated Location],"*"&amp;$D15&amp;"*")</f>
        <v>#DIV/0!</v>
      </c>
      <c r="S15" s="164" t="e">
        <f ca="1">COUNTIFS(Table2[Level of Review Required],"*"&amp;$AC$2&amp;"*",Table2[Date Notified (Adjusted)],"&gt;="&amp;S$2,Table2[Date Notified (Adjusted)],"&lt;"&amp;T$2,Table2[decision is before DRABC],"DRABC same day or before decision",Table2[Calculated Location],"*"&amp;$D15&amp;"*")/COUNTIFS(Table2[Level of Review Required],"*"&amp;$AC$2&amp;"*",Table2[Date Notified (Adjusted)],"&gt;="&amp;S$2,Table2[Date Notified (Adjusted)],"&lt;"&amp;T$2,Table2[Calculated Location],"*"&amp;$D15&amp;"*")</f>
        <v>#DIV/0!</v>
      </c>
      <c r="T15" s="164" t="e">
        <f ca="1">COUNTIFS(Table2[Level of Review Required],"*"&amp;$AC$2&amp;"*",Table2[Date Notified (Adjusted)],"&gt;="&amp;T$2,Table2[Date Notified (Adjusted)],"&lt;"&amp;U$2,Table2[decision is before DRABC],"DRABC same day or before decision",Table2[Calculated Location],"*"&amp;$D15&amp;"*")/COUNTIFS(Table2[Level of Review Required],"*"&amp;$AC$2&amp;"*",Table2[Date Notified (Adjusted)],"&gt;="&amp;T$2,Table2[Date Notified (Adjusted)],"&lt;"&amp;U$2,Table2[Calculated Location],"*"&amp;$D15&amp;"*")</f>
        <v>#DIV/0!</v>
      </c>
      <c r="U15" s="161"/>
      <c r="V15" s="161"/>
      <c r="W15" s="228">
        <f ca="1">COUNTIFS(Table2[Level of Review Required],"*"&amp;$AC$2&amp;"*",Table2[Date Notified (Adjusted)],"&gt;="&amp;E$2,Table2[Date Notified (Adjusted)],"&lt;"&amp;U$2,Table2[Calculated Location],"*"&amp;$D15&amp;"*",Table2[decision is before DRABC],"DRABC same day or before decision")</f>
        <v>0</v>
      </c>
      <c r="X15" s="229" t="e">
        <f t="shared" ca="1" si="1"/>
        <v>#DIV/0!</v>
      </c>
      <c r="Y15" s="237">
        <f ca="1">COUNTIFS(Table2[Level of Review Required],"*"&amp;$AC$2&amp;"*",Table2[Date Notified (Adjusted)],"&gt;="&amp;E$2,Table2[Date Notified (Adjusted)],"&lt;"&amp;U$2,Table2[Calculated Location],"*"&amp;$D15&amp;"*")</f>
        <v>0</v>
      </c>
    </row>
    <row r="16" spans="2:29" x14ac:dyDescent="0.25">
      <c r="B16" s="222" t="s">
        <v>109</v>
      </c>
      <c r="C16" s="161"/>
      <c r="D16" s="162" t="s">
        <v>128</v>
      </c>
      <c r="E16" s="163" t="e">
        <f ca="1">COUNTIFS(Table2[Level of Review Required],"*"&amp;$AC$2&amp;"*",Table2[Date Notified (Adjusted)],"&gt;="&amp;E$2,Table2[Date Notified (Adjusted)],"&lt;"&amp;F$2,Table2[decision is before DRABC],"DRABC same day or before decision",Table2[Calculated Location],"*"&amp;$D16&amp;"*")/COUNTIFS(Table2[Level of Review Required],"*"&amp;$AC$2&amp;"*",Table2[Date Notified (Adjusted)],"&gt;="&amp;E$2,Table2[Date Notified (Adjusted)],"&lt;"&amp;F$2,Table2[Calculated Location],"*"&amp;$D16&amp;"*")</f>
        <v>#DIV/0!</v>
      </c>
      <c r="F16" s="164" t="e">
        <f ca="1">COUNTIFS(Table2[Level of Review Required],"*"&amp;$AC$2&amp;"*",Table2[Date Notified (Adjusted)],"&gt;="&amp;F$2,Table2[Date Notified (Adjusted)],"&lt;"&amp;G$2,Table2[decision is before DRABC],"DRABC same day or before decision",Table2[Calculated Location],"*"&amp;$D16&amp;"*")/COUNTIFS(Table2[Level of Review Required],"*"&amp;$AC$2&amp;"*",Table2[Date Notified (Adjusted)],"&gt;="&amp;F$2,Table2[Date Notified (Adjusted)],"&lt;"&amp;G$2,Table2[Calculated Location],"*"&amp;$D16&amp;"*")</f>
        <v>#DIV/0!</v>
      </c>
      <c r="G16" s="164" t="e">
        <f ca="1">COUNTIFS(Table2[Level of Review Required],"*"&amp;$AC$2&amp;"*",Table2[Date Notified (Adjusted)],"&gt;="&amp;G$2,Table2[Date Notified (Adjusted)],"&lt;"&amp;H$2,Table2[decision is before DRABC],"DRABC same day or before decision",Table2[Calculated Location],"*"&amp;$D16&amp;"*")/COUNTIFS(Table2[Level of Review Required],"*"&amp;$AC$2&amp;"*",Table2[Date Notified (Adjusted)],"&gt;="&amp;G$2,Table2[Date Notified (Adjusted)],"&lt;"&amp;H$2,Table2[Calculated Location],"*"&amp;$D16&amp;"*")</f>
        <v>#DIV/0!</v>
      </c>
      <c r="H16" s="164" t="e">
        <f ca="1">COUNTIFS(Table2[Level of Review Required],"*"&amp;$AC$2&amp;"*",Table2[Date Notified (Adjusted)],"&gt;="&amp;H$2,Table2[Date Notified (Adjusted)],"&lt;"&amp;I$2,Table2[decision is before DRABC],"DRABC same day or before decision",Table2[Calculated Location],"*"&amp;$D16&amp;"*")/COUNTIFS(Table2[Level of Review Required],"*"&amp;$AC$2&amp;"*",Table2[Date Notified (Adjusted)],"&gt;="&amp;H$2,Table2[Date Notified (Adjusted)],"&lt;"&amp;I$2,Table2[Calculated Location],"*"&amp;$D16&amp;"*")</f>
        <v>#DIV/0!</v>
      </c>
      <c r="I16" s="164" t="e">
        <f ca="1">COUNTIFS(Table2[Level of Review Required],"*"&amp;$AC$2&amp;"*",Table2[Date Notified (Adjusted)],"&gt;="&amp;I$2,Table2[Date Notified (Adjusted)],"&lt;"&amp;J$2,Table2[decision is before DRABC],"DRABC same day or before decision",Table2[Calculated Location],"*"&amp;$D16&amp;"*")/COUNTIFS(Table2[Level of Review Required],"*"&amp;$AC$2&amp;"*",Table2[Date Notified (Adjusted)],"&gt;="&amp;I$2,Table2[Date Notified (Adjusted)],"&lt;"&amp;J$2,Table2[Calculated Location],"*"&amp;$D16&amp;"*")</f>
        <v>#DIV/0!</v>
      </c>
      <c r="J16" s="164" t="e">
        <f ca="1">COUNTIFS(Table2[Level of Review Required],"*"&amp;$AC$2&amp;"*",Table2[Date Notified (Adjusted)],"&gt;="&amp;J$2,Table2[Date Notified (Adjusted)],"&lt;"&amp;K$2,Table2[decision is before DRABC],"DRABC same day or before decision",Table2[Calculated Location],"*"&amp;$D16&amp;"*")/COUNTIFS(Table2[Level of Review Required],"*"&amp;$AC$2&amp;"*",Table2[Date Notified (Adjusted)],"&gt;="&amp;J$2,Table2[Date Notified (Adjusted)],"&lt;"&amp;K$2,Table2[Calculated Location],"*"&amp;$D16&amp;"*")</f>
        <v>#DIV/0!</v>
      </c>
      <c r="K16" s="164" t="e">
        <f ca="1">COUNTIFS(Table2[Level of Review Required],"*"&amp;$AC$2&amp;"*",Table2[Date Notified (Adjusted)],"&gt;="&amp;K$2,Table2[Date Notified (Adjusted)],"&lt;"&amp;L$2,Table2[decision is before DRABC],"DRABC same day or before decision",Table2[Calculated Location],"*"&amp;$D16&amp;"*")/COUNTIFS(Table2[Level of Review Required],"*"&amp;$AC$2&amp;"*",Table2[Date Notified (Adjusted)],"&gt;="&amp;K$2,Table2[Date Notified (Adjusted)],"&lt;"&amp;L$2,Table2[Calculated Location],"*"&amp;$D16&amp;"*")</f>
        <v>#DIV/0!</v>
      </c>
      <c r="L16" s="164" t="e">
        <f ca="1">COUNTIFS(Table2[Level of Review Required],"*"&amp;$AC$2&amp;"*",Table2[Date Notified (Adjusted)],"&gt;="&amp;L$2,Table2[Date Notified (Adjusted)],"&lt;"&amp;M$2,Table2[decision is before DRABC],"DRABC same day or before decision",Table2[Calculated Location],"*"&amp;$D16&amp;"*")/COUNTIFS(Table2[Level of Review Required],"*"&amp;$AC$2&amp;"*",Table2[Date Notified (Adjusted)],"&gt;="&amp;L$2,Table2[Date Notified (Adjusted)],"&lt;"&amp;M$2,Table2[Calculated Location],"*"&amp;$D16&amp;"*")</f>
        <v>#DIV/0!</v>
      </c>
      <c r="M16" s="164" t="e">
        <f ca="1">COUNTIFS(Table2[Level of Review Required],"*"&amp;$AC$2&amp;"*",Table2[Date Notified (Adjusted)],"&gt;="&amp;M$2,Table2[Date Notified (Adjusted)],"&lt;"&amp;N$2,Table2[decision is before DRABC],"DRABC same day or before decision",Table2[Calculated Location],"*"&amp;$D16&amp;"*")/COUNTIFS(Table2[Level of Review Required],"*"&amp;$AC$2&amp;"*",Table2[Date Notified (Adjusted)],"&gt;="&amp;M$2,Table2[Date Notified (Adjusted)],"&lt;"&amp;N$2,Table2[Calculated Location],"*"&amp;$D16&amp;"*")</f>
        <v>#DIV/0!</v>
      </c>
      <c r="N16" s="164" t="e">
        <f ca="1">COUNTIFS(Table2[Level of Review Required],"*"&amp;$AC$2&amp;"*",Table2[Date Notified (Adjusted)],"&gt;="&amp;N$2,Table2[Date Notified (Adjusted)],"&lt;"&amp;O$2,Table2[decision is before DRABC],"DRABC same day or before decision",Table2[Calculated Location],"*"&amp;$D16&amp;"*")/COUNTIFS(Table2[Level of Review Required],"*"&amp;$AC$2&amp;"*",Table2[Date Notified (Adjusted)],"&gt;="&amp;N$2,Table2[Date Notified (Adjusted)],"&lt;"&amp;O$2,Table2[Calculated Location],"*"&amp;$D16&amp;"*")</f>
        <v>#DIV/0!</v>
      </c>
      <c r="O16" s="164" t="e">
        <f ca="1">COUNTIFS(Table2[Level of Review Required],"*"&amp;$AC$2&amp;"*",Table2[Date Notified (Adjusted)],"&gt;="&amp;O$2,Table2[Date Notified (Adjusted)],"&lt;"&amp;P$2,Table2[decision is before DRABC],"DRABC same day or before decision",Table2[Calculated Location],"*"&amp;$D16&amp;"*")/COUNTIFS(Table2[Level of Review Required],"*"&amp;$AC$2&amp;"*",Table2[Date Notified (Adjusted)],"&gt;="&amp;O$2,Table2[Date Notified (Adjusted)],"&lt;"&amp;P$2,Table2[Calculated Location],"*"&amp;$D16&amp;"*")</f>
        <v>#DIV/0!</v>
      </c>
      <c r="P16" s="164" t="e">
        <f ca="1">COUNTIFS(Table2[Level of Review Required],"*"&amp;$AC$2&amp;"*",Table2[Date Notified (Adjusted)],"&gt;="&amp;P$2,Table2[Date Notified (Adjusted)],"&lt;"&amp;Q$2,Table2[decision is before DRABC],"DRABC same day or before decision",Table2[Calculated Location],"*"&amp;$D16&amp;"*")/COUNTIFS(Table2[Level of Review Required],"*"&amp;$AC$2&amp;"*",Table2[Date Notified (Adjusted)],"&gt;="&amp;P$2,Table2[Date Notified (Adjusted)],"&lt;"&amp;Q$2,Table2[Calculated Location],"*"&amp;$D16&amp;"*")</f>
        <v>#DIV/0!</v>
      </c>
      <c r="Q16" s="164" t="e">
        <f ca="1">COUNTIFS(Table2[Level of Review Required],"*"&amp;$AC$2&amp;"*",Table2[Date Notified (Adjusted)],"&gt;="&amp;Q$2,Table2[Date Notified (Adjusted)],"&lt;"&amp;R$2,Table2[decision is before DRABC],"DRABC same day or before decision",Table2[Calculated Location],"*"&amp;$D16&amp;"*")/COUNTIFS(Table2[Level of Review Required],"*"&amp;$AC$2&amp;"*",Table2[Date Notified (Adjusted)],"&gt;="&amp;Q$2,Table2[Date Notified (Adjusted)],"&lt;"&amp;R$2,Table2[Calculated Location],"*"&amp;$D16&amp;"*")</f>
        <v>#DIV/0!</v>
      </c>
      <c r="R16" s="164" t="e">
        <f ca="1">COUNTIFS(Table2[Level of Review Required],"*"&amp;$AC$2&amp;"*",Table2[Date Notified (Adjusted)],"&gt;="&amp;R$2,Table2[Date Notified (Adjusted)],"&lt;"&amp;S$2,Table2[decision is before DRABC],"DRABC same day or before decision",Table2[Calculated Location],"*"&amp;$D16&amp;"*")/COUNTIFS(Table2[Level of Review Required],"*"&amp;$AC$2&amp;"*",Table2[Date Notified (Adjusted)],"&gt;="&amp;R$2,Table2[Date Notified (Adjusted)],"&lt;"&amp;S$2,Table2[Calculated Location],"*"&amp;$D16&amp;"*")</f>
        <v>#DIV/0!</v>
      </c>
      <c r="S16" s="164" t="e">
        <f ca="1">COUNTIFS(Table2[Level of Review Required],"*"&amp;$AC$2&amp;"*",Table2[Date Notified (Adjusted)],"&gt;="&amp;S$2,Table2[Date Notified (Adjusted)],"&lt;"&amp;T$2,Table2[decision is before DRABC],"DRABC same day or before decision",Table2[Calculated Location],"*"&amp;$D16&amp;"*")/COUNTIFS(Table2[Level of Review Required],"*"&amp;$AC$2&amp;"*",Table2[Date Notified (Adjusted)],"&gt;="&amp;S$2,Table2[Date Notified (Adjusted)],"&lt;"&amp;T$2,Table2[Calculated Location],"*"&amp;$D16&amp;"*")</f>
        <v>#DIV/0!</v>
      </c>
      <c r="T16" s="164" t="e">
        <f ca="1">COUNTIFS(Table2[Level of Review Required],"*"&amp;$AC$2&amp;"*",Table2[Date Notified (Adjusted)],"&gt;="&amp;T$2,Table2[Date Notified (Adjusted)],"&lt;"&amp;U$2,Table2[decision is before DRABC],"DRABC same day or before decision",Table2[Calculated Location],"*"&amp;$D16&amp;"*")/COUNTIFS(Table2[Level of Review Required],"*"&amp;$AC$2&amp;"*",Table2[Date Notified (Adjusted)],"&gt;="&amp;T$2,Table2[Date Notified (Adjusted)],"&lt;"&amp;U$2,Table2[Calculated Location],"*"&amp;$D16&amp;"*")</f>
        <v>#DIV/0!</v>
      </c>
      <c r="U16" s="161"/>
      <c r="V16" s="161"/>
      <c r="W16" s="228">
        <f ca="1">COUNTIFS(Table2[Level of Review Required],"*"&amp;$AC$2&amp;"*",Table2[Date Notified (Adjusted)],"&gt;="&amp;E$2,Table2[Date Notified (Adjusted)],"&lt;"&amp;U$2,Table2[Calculated Location],"*"&amp;$D16&amp;"*",Table2[decision is before DRABC],"DRABC same day or before decision")</f>
        <v>0</v>
      </c>
      <c r="X16" s="229" t="e">
        <f t="shared" ca="1" si="1"/>
        <v>#DIV/0!</v>
      </c>
      <c r="Y16" s="237">
        <f ca="1">COUNTIFS(Table2[Level of Review Required],"*"&amp;$AC$2&amp;"*",Table2[Date Notified (Adjusted)],"&gt;="&amp;E$2,Table2[Date Notified (Adjusted)],"&lt;"&amp;U$2,Table2[Calculated Location],"*"&amp;$D16&amp;"*")</f>
        <v>0</v>
      </c>
    </row>
    <row r="17" spans="2:26" x14ac:dyDescent="0.25">
      <c r="B17" s="222" t="s">
        <v>110</v>
      </c>
      <c r="C17" s="161"/>
      <c r="D17" s="162" t="s">
        <v>129</v>
      </c>
      <c r="E17" s="163" t="e">
        <f ca="1">COUNTIFS(Table2[Level of Review Required],"*"&amp;$AC$2&amp;"*",Table2[Date Notified (Adjusted)],"&gt;="&amp;E$2,Table2[Date Notified (Adjusted)],"&lt;"&amp;F$2,Table2[decision is before DRABC],"DRABC same day or before decision",Table2[Calculated Location],"*"&amp;$D17&amp;"*")/COUNTIFS(Table2[Level of Review Required],"*"&amp;$AC$2&amp;"*",Table2[Date Notified (Adjusted)],"&gt;="&amp;E$2,Table2[Date Notified (Adjusted)],"&lt;"&amp;F$2,Table2[Calculated Location],"*"&amp;$D17&amp;"*")</f>
        <v>#DIV/0!</v>
      </c>
      <c r="F17" s="164" t="e">
        <f ca="1">COUNTIFS(Table2[Level of Review Required],"*"&amp;$AC$2&amp;"*",Table2[Date Notified (Adjusted)],"&gt;="&amp;F$2,Table2[Date Notified (Adjusted)],"&lt;"&amp;G$2,Table2[decision is before DRABC],"DRABC same day or before decision",Table2[Calculated Location],"*"&amp;$D17&amp;"*")/COUNTIFS(Table2[Level of Review Required],"*"&amp;$AC$2&amp;"*",Table2[Date Notified (Adjusted)],"&gt;="&amp;F$2,Table2[Date Notified (Adjusted)],"&lt;"&amp;G$2,Table2[Calculated Location],"*"&amp;$D17&amp;"*")</f>
        <v>#DIV/0!</v>
      </c>
      <c r="G17" s="164" t="e">
        <f ca="1">COUNTIFS(Table2[Level of Review Required],"*"&amp;$AC$2&amp;"*",Table2[Date Notified (Adjusted)],"&gt;="&amp;G$2,Table2[Date Notified (Adjusted)],"&lt;"&amp;H$2,Table2[decision is before DRABC],"DRABC same day or before decision",Table2[Calculated Location],"*"&amp;$D17&amp;"*")/COUNTIFS(Table2[Level of Review Required],"*"&amp;$AC$2&amp;"*",Table2[Date Notified (Adjusted)],"&gt;="&amp;G$2,Table2[Date Notified (Adjusted)],"&lt;"&amp;H$2,Table2[Calculated Location],"*"&amp;$D17&amp;"*")</f>
        <v>#DIV/0!</v>
      </c>
      <c r="H17" s="164" t="e">
        <f ca="1">COUNTIFS(Table2[Level of Review Required],"*"&amp;$AC$2&amp;"*",Table2[Date Notified (Adjusted)],"&gt;="&amp;H$2,Table2[Date Notified (Adjusted)],"&lt;"&amp;I$2,Table2[decision is before DRABC],"DRABC same day or before decision",Table2[Calculated Location],"*"&amp;$D17&amp;"*")/COUNTIFS(Table2[Level of Review Required],"*"&amp;$AC$2&amp;"*",Table2[Date Notified (Adjusted)],"&gt;="&amp;H$2,Table2[Date Notified (Adjusted)],"&lt;"&amp;I$2,Table2[Calculated Location],"*"&amp;$D17&amp;"*")</f>
        <v>#DIV/0!</v>
      </c>
      <c r="I17" s="164" t="e">
        <f ca="1">COUNTIFS(Table2[Level of Review Required],"*"&amp;$AC$2&amp;"*",Table2[Date Notified (Adjusted)],"&gt;="&amp;I$2,Table2[Date Notified (Adjusted)],"&lt;"&amp;J$2,Table2[decision is before DRABC],"DRABC same day or before decision",Table2[Calculated Location],"*"&amp;$D17&amp;"*")/COUNTIFS(Table2[Level of Review Required],"*"&amp;$AC$2&amp;"*",Table2[Date Notified (Adjusted)],"&gt;="&amp;I$2,Table2[Date Notified (Adjusted)],"&lt;"&amp;J$2,Table2[Calculated Location],"*"&amp;$D17&amp;"*")</f>
        <v>#DIV/0!</v>
      </c>
      <c r="J17" s="164" t="e">
        <f ca="1">COUNTIFS(Table2[Level of Review Required],"*"&amp;$AC$2&amp;"*",Table2[Date Notified (Adjusted)],"&gt;="&amp;J$2,Table2[Date Notified (Adjusted)],"&lt;"&amp;K$2,Table2[decision is before DRABC],"DRABC same day or before decision",Table2[Calculated Location],"*"&amp;$D17&amp;"*")/COUNTIFS(Table2[Level of Review Required],"*"&amp;$AC$2&amp;"*",Table2[Date Notified (Adjusted)],"&gt;="&amp;J$2,Table2[Date Notified (Adjusted)],"&lt;"&amp;K$2,Table2[Calculated Location],"*"&amp;$D17&amp;"*")</f>
        <v>#DIV/0!</v>
      </c>
      <c r="K17" s="164" t="e">
        <f ca="1">COUNTIFS(Table2[Level of Review Required],"*"&amp;$AC$2&amp;"*",Table2[Date Notified (Adjusted)],"&gt;="&amp;K$2,Table2[Date Notified (Adjusted)],"&lt;"&amp;L$2,Table2[decision is before DRABC],"DRABC same day or before decision",Table2[Calculated Location],"*"&amp;$D17&amp;"*")/COUNTIFS(Table2[Level of Review Required],"*"&amp;$AC$2&amp;"*",Table2[Date Notified (Adjusted)],"&gt;="&amp;K$2,Table2[Date Notified (Adjusted)],"&lt;"&amp;L$2,Table2[Calculated Location],"*"&amp;$D17&amp;"*")</f>
        <v>#DIV/0!</v>
      </c>
      <c r="L17" s="164" t="e">
        <f ca="1">COUNTIFS(Table2[Level of Review Required],"*"&amp;$AC$2&amp;"*",Table2[Date Notified (Adjusted)],"&gt;="&amp;L$2,Table2[Date Notified (Adjusted)],"&lt;"&amp;M$2,Table2[decision is before DRABC],"DRABC same day or before decision",Table2[Calculated Location],"*"&amp;$D17&amp;"*")/COUNTIFS(Table2[Level of Review Required],"*"&amp;$AC$2&amp;"*",Table2[Date Notified (Adjusted)],"&gt;="&amp;L$2,Table2[Date Notified (Adjusted)],"&lt;"&amp;M$2,Table2[Calculated Location],"*"&amp;$D17&amp;"*")</f>
        <v>#DIV/0!</v>
      </c>
      <c r="M17" s="164" t="e">
        <f ca="1">COUNTIFS(Table2[Level of Review Required],"*"&amp;$AC$2&amp;"*",Table2[Date Notified (Adjusted)],"&gt;="&amp;M$2,Table2[Date Notified (Adjusted)],"&lt;"&amp;N$2,Table2[decision is before DRABC],"DRABC same day or before decision",Table2[Calculated Location],"*"&amp;$D17&amp;"*")/COUNTIFS(Table2[Level of Review Required],"*"&amp;$AC$2&amp;"*",Table2[Date Notified (Adjusted)],"&gt;="&amp;M$2,Table2[Date Notified (Adjusted)],"&lt;"&amp;N$2,Table2[Calculated Location],"*"&amp;$D17&amp;"*")</f>
        <v>#DIV/0!</v>
      </c>
      <c r="N17" s="164" t="e">
        <f ca="1">COUNTIFS(Table2[Level of Review Required],"*"&amp;$AC$2&amp;"*",Table2[Date Notified (Adjusted)],"&gt;="&amp;N$2,Table2[Date Notified (Adjusted)],"&lt;"&amp;O$2,Table2[decision is before DRABC],"DRABC same day or before decision",Table2[Calculated Location],"*"&amp;$D17&amp;"*")/COUNTIFS(Table2[Level of Review Required],"*"&amp;$AC$2&amp;"*",Table2[Date Notified (Adjusted)],"&gt;="&amp;N$2,Table2[Date Notified (Adjusted)],"&lt;"&amp;O$2,Table2[Calculated Location],"*"&amp;$D17&amp;"*")</f>
        <v>#DIV/0!</v>
      </c>
      <c r="O17" s="164" t="e">
        <f ca="1">COUNTIFS(Table2[Level of Review Required],"*"&amp;$AC$2&amp;"*",Table2[Date Notified (Adjusted)],"&gt;="&amp;O$2,Table2[Date Notified (Adjusted)],"&lt;"&amp;P$2,Table2[decision is before DRABC],"DRABC same day or before decision",Table2[Calculated Location],"*"&amp;$D17&amp;"*")/COUNTIFS(Table2[Level of Review Required],"*"&amp;$AC$2&amp;"*",Table2[Date Notified (Adjusted)],"&gt;="&amp;O$2,Table2[Date Notified (Adjusted)],"&lt;"&amp;P$2,Table2[Calculated Location],"*"&amp;$D17&amp;"*")</f>
        <v>#DIV/0!</v>
      </c>
      <c r="P17" s="164" t="e">
        <f ca="1">COUNTIFS(Table2[Level of Review Required],"*"&amp;$AC$2&amp;"*",Table2[Date Notified (Adjusted)],"&gt;="&amp;P$2,Table2[Date Notified (Adjusted)],"&lt;"&amp;Q$2,Table2[decision is before DRABC],"DRABC same day or before decision",Table2[Calculated Location],"*"&amp;$D17&amp;"*")/COUNTIFS(Table2[Level of Review Required],"*"&amp;$AC$2&amp;"*",Table2[Date Notified (Adjusted)],"&gt;="&amp;P$2,Table2[Date Notified (Adjusted)],"&lt;"&amp;Q$2,Table2[Calculated Location],"*"&amp;$D17&amp;"*")</f>
        <v>#DIV/0!</v>
      </c>
      <c r="Q17" s="164" t="e">
        <f ca="1">COUNTIFS(Table2[Level of Review Required],"*"&amp;$AC$2&amp;"*",Table2[Date Notified (Adjusted)],"&gt;="&amp;Q$2,Table2[Date Notified (Adjusted)],"&lt;"&amp;R$2,Table2[decision is before DRABC],"DRABC same day or before decision",Table2[Calculated Location],"*"&amp;$D17&amp;"*")/COUNTIFS(Table2[Level of Review Required],"*"&amp;$AC$2&amp;"*",Table2[Date Notified (Adjusted)],"&gt;="&amp;Q$2,Table2[Date Notified (Adjusted)],"&lt;"&amp;R$2,Table2[Calculated Location],"*"&amp;$D17&amp;"*")</f>
        <v>#DIV/0!</v>
      </c>
      <c r="R17" s="164" t="e">
        <f ca="1">COUNTIFS(Table2[Level of Review Required],"*"&amp;$AC$2&amp;"*",Table2[Date Notified (Adjusted)],"&gt;="&amp;R$2,Table2[Date Notified (Adjusted)],"&lt;"&amp;S$2,Table2[decision is before DRABC],"DRABC same day or before decision",Table2[Calculated Location],"*"&amp;$D17&amp;"*")/COUNTIFS(Table2[Level of Review Required],"*"&amp;$AC$2&amp;"*",Table2[Date Notified (Adjusted)],"&gt;="&amp;R$2,Table2[Date Notified (Adjusted)],"&lt;"&amp;S$2,Table2[Calculated Location],"*"&amp;$D17&amp;"*")</f>
        <v>#DIV/0!</v>
      </c>
      <c r="S17" s="164" t="e">
        <f ca="1">COUNTIFS(Table2[Level of Review Required],"*"&amp;$AC$2&amp;"*",Table2[Date Notified (Adjusted)],"&gt;="&amp;S$2,Table2[Date Notified (Adjusted)],"&lt;"&amp;T$2,Table2[decision is before DRABC],"DRABC same day or before decision",Table2[Calculated Location],"*"&amp;$D17&amp;"*")/COUNTIFS(Table2[Level of Review Required],"*"&amp;$AC$2&amp;"*",Table2[Date Notified (Adjusted)],"&gt;="&amp;S$2,Table2[Date Notified (Adjusted)],"&lt;"&amp;T$2,Table2[Calculated Location],"*"&amp;$D17&amp;"*")</f>
        <v>#DIV/0!</v>
      </c>
      <c r="T17" s="164" t="e">
        <f ca="1">COUNTIFS(Table2[Level of Review Required],"*"&amp;$AC$2&amp;"*",Table2[Date Notified (Adjusted)],"&gt;="&amp;T$2,Table2[Date Notified (Adjusted)],"&lt;"&amp;U$2,Table2[decision is before DRABC],"DRABC same day or before decision",Table2[Calculated Location],"*"&amp;$D17&amp;"*")/COUNTIFS(Table2[Level of Review Required],"*"&amp;$AC$2&amp;"*",Table2[Date Notified (Adjusted)],"&gt;="&amp;T$2,Table2[Date Notified (Adjusted)],"&lt;"&amp;U$2,Table2[Calculated Location],"*"&amp;$D17&amp;"*")</f>
        <v>#DIV/0!</v>
      </c>
      <c r="U17" s="161"/>
      <c r="V17" s="161"/>
      <c r="W17" s="228">
        <f ca="1">COUNTIFS(Table2[Level of Review Required],"*"&amp;$AC$2&amp;"*",Table2[Date Notified (Adjusted)],"&gt;="&amp;E$2,Table2[Date Notified (Adjusted)],"&lt;"&amp;U$2,Table2[Calculated Location],"*"&amp;$D17&amp;"*",Table2[decision is before DRABC],"DRABC same day or before decision")</f>
        <v>0</v>
      </c>
      <c r="X17" s="229" t="e">
        <f t="shared" ca="1" si="1"/>
        <v>#DIV/0!</v>
      </c>
      <c r="Y17" s="237">
        <f ca="1">COUNTIFS(Table2[Level of Review Required],"*"&amp;$AC$2&amp;"*",Table2[Date Notified (Adjusted)],"&gt;="&amp;E$2,Table2[Date Notified (Adjusted)],"&lt;"&amp;U$2,Table2[Calculated Location],"*"&amp;$D17&amp;"*")</f>
        <v>0</v>
      </c>
    </row>
    <row r="18" spans="2:26" x14ac:dyDescent="0.25">
      <c r="B18" s="222" t="s">
        <v>111</v>
      </c>
      <c r="C18" s="161"/>
      <c r="D18" s="162" t="s">
        <v>130</v>
      </c>
      <c r="E18" s="163" t="e">
        <f ca="1">COUNTIFS(Table2[Level of Review Required],"*"&amp;$AC$2&amp;"*",Table2[Date Notified (Adjusted)],"&gt;="&amp;E$2,Table2[Date Notified (Adjusted)],"&lt;"&amp;F$2,Table2[decision is before DRABC],"DRABC same day or before decision",Table2[Calculated Location],"*"&amp;$D18&amp;"*")/COUNTIFS(Table2[Level of Review Required],"*"&amp;$AC$2&amp;"*",Table2[Date Notified (Adjusted)],"&gt;="&amp;E$2,Table2[Date Notified (Adjusted)],"&lt;"&amp;F$2,Table2[Calculated Location],"*"&amp;$D18&amp;"*")</f>
        <v>#DIV/0!</v>
      </c>
      <c r="F18" s="164" t="e">
        <f ca="1">COUNTIFS(Table2[Level of Review Required],"*"&amp;$AC$2&amp;"*",Table2[Date Notified (Adjusted)],"&gt;="&amp;F$2,Table2[Date Notified (Adjusted)],"&lt;"&amp;G$2,Table2[decision is before DRABC],"DRABC same day or before decision",Table2[Calculated Location],"*"&amp;$D18&amp;"*")/COUNTIFS(Table2[Level of Review Required],"*"&amp;$AC$2&amp;"*",Table2[Date Notified (Adjusted)],"&gt;="&amp;F$2,Table2[Date Notified (Adjusted)],"&lt;"&amp;G$2,Table2[Calculated Location],"*"&amp;$D18&amp;"*")</f>
        <v>#DIV/0!</v>
      </c>
      <c r="G18" s="164" t="e">
        <f ca="1">COUNTIFS(Table2[Level of Review Required],"*"&amp;$AC$2&amp;"*",Table2[Date Notified (Adjusted)],"&gt;="&amp;G$2,Table2[Date Notified (Adjusted)],"&lt;"&amp;H$2,Table2[decision is before DRABC],"DRABC same day or before decision",Table2[Calculated Location],"*"&amp;$D18&amp;"*")/COUNTIFS(Table2[Level of Review Required],"*"&amp;$AC$2&amp;"*",Table2[Date Notified (Adjusted)],"&gt;="&amp;G$2,Table2[Date Notified (Adjusted)],"&lt;"&amp;H$2,Table2[Calculated Location],"*"&amp;$D18&amp;"*")</f>
        <v>#DIV/0!</v>
      </c>
      <c r="H18" s="164" t="e">
        <f ca="1">COUNTIFS(Table2[Level of Review Required],"*"&amp;$AC$2&amp;"*",Table2[Date Notified (Adjusted)],"&gt;="&amp;H$2,Table2[Date Notified (Adjusted)],"&lt;"&amp;I$2,Table2[decision is before DRABC],"DRABC same day or before decision",Table2[Calculated Location],"*"&amp;$D18&amp;"*")/COUNTIFS(Table2[Level of Review Required],"*"&amp;$AC$2&amp;"*",Table2[Date Notified (Adjusted)],"&gt;="&amp;H$2,Table2[Date Notified (Adjusted)],"&lt;"&amp;I$2,Table2[Calculated Location],"*"&amp;$D18&amp;"*")</f>
        <v>#DIV/0!</v>
      </c>
      <c r="I18" s="164" t="e">
        <f ca="1">COUNTIFS(Table2[Level of Review Required],"*"&amp;$AC$2&amp;"*",Table2[Date Notified (Adjusted)],"&gt;="&amp;I$2,Table2[Date Notified (Adjusted)],"&lt;"&amp;J$2,Table2[decision is before DRABC],"DRABC same day or before decision",Table2[Calculated Location],"*"&amp;$D18&amp;"*")/COUNTIFS(Table2[Level of Review Required],"*"&amp;$AC$2&amp;"*",Table2[Date Notified (Adjusted)],"&gt;="&amp;I$2,Table2[Date Notified (Adjusted)],"&lt;"&amp;J$2,Table2[Calculated Location],"*"&amp;$D18&amp;"*")</f>
        <v>#DIV/0!</v>
      </c>
      <c r="J18" s="164" t="e">
        <f ca="1">COUNTIFS(Table2[Level of Review Required],"*"&amp;$AC$2&amp;"*",Table2[Date Notified (Adjusted)],"&gt;="&amp;J$2,Table2[Date Notified (Adjusted)],"&lt;"&amp;K$2,Table2[decision is before DRABC],"DRABC same day or before decision",Table2[Calculated Location],"*"&amp;$D18&amp;"*")/COUNTIFS(Table2[Level of Review Required],"*"&amp;$AC$2&amp;"*",Table2[Date Notified (Adjusted)],"&gt;="&amp;J$2,Table2[Date Notified (Adjusted)],"&lt;"&amp;K$2,Table2[Calculated Location],"*"&amp;$D18&amp;"*")</f>
        <v>#DIV/0!</v>
      </c>
      <c r="K18" s="164" t="e">
        <f ca="1">COUNTIFS(Table2[Level of Review Required],"*"&amp;$AC$2&amp;"*",Table2[Date Notified (Adjusted)],"&gt;="&amp;K$2,Table2[Date Notified (Adjusted)],"&lt;"&amp;L$2,Table2[decision is before DRABC],"DRABC same day or before decision",Table2[Calculated Location],"*"&amp;$D18&amp;"*")/COUNTIFS(Table2[Level of Review Required],"*"&amp;$AC$2&amp;"*",Table2[Date Notified (Adjusted)],"&gt;="&amp;K$2,Table2[Date Notified (Adjusted)],"&lt;"&amp;L$2,Table2[Calculated Location],"*"&amp;$D18&amp;"*")</f>
        <v>#DIV/0!</v>
      </c>
      <c r="L18" s="164" t="e">
        <f ca="1">COUNTIFS(Table2[Level of Review Required],"*"&amp;$AC$2&amp;"*",Table2[Date Notified (Adjusted)],"&gt;="&amp;L$2,Table2[Date Notified (Adjusted)],"&lt;"&amp;M$2,Table2[decision is before DRABC],"DRABC same day or before decision",Table2[Calculated Location],"*"&amp;$D18&amp;"*")/COUNTIFS(Table2[Level of Review Required],"*"&amp;$AC$2&amp;"*",Table2[Date Notified (Adjusted)],"&gt;="&amp;L$2,Table2[Date Notified (Adjusted)],"&lt;"&amp;M$2,Table2[Calculated Location],"*"&amp;$D18&amp;"*")</f>
        <v>#DIV/0!</v>
      </c>
      <c r="M18" s="164" t="e">
        <f ca="1">COUNTIFS(Table2[Level of Review Required],"*"&amp;$AC$2&amp;"*",Table2[Date Notified (Adjusted)],"&gt;="&amp;M$2,Table2[Date Notified (Adjusted)],"&lt;"&amp;N$2,Table2[decision is before DRABC],"DRABC same day or before decision",Table2[Calculated Location],"*"&amp;$D18&amp;"*")/COUNTIFS(Table2[Level of Review Required],"*"&amp;$AC$2&amp;"*",Table2[Date Notified (Adjusted)],"&gt;="&amp;M$2,Table2[Date Notified (Adjusted)],"&lt;"&amp;N$2,Table2[Calculated Location],"*"&amp;$D18&amp;"*")</f>
        <v>#DIV/0!</v>
      </c>
      <c r="N18" s="164" t="e">
        <f ca="1">COUNTIFS(Table2[Level of Review Required],"*"&amp;$AC$2&amp;"*",Table2[Date Notified (Adjusted)],"&gt;="&amp;N$2,Table2[Date Notified (Adjusted)],"&lt;"&amp;O$2,Table2[decision is before DRABC],"DRABC same day or before decision",Table2[Calculated Location],"*"&amp;$D18&amp;"*")/COUNTIFS(Table2[Level of Review Required],"*"&amp;$AC$2&amp;"*",Table2[Date Notified (Adjusted)],"&gt;="&amp;N$2,Table2[Date Notified (Adjusted)],"&lt;"&amp;O$2,Table2[Calculated Location],"*"&amp;$D18&amp;"*")</f>
        <v>#DIV/0!</v>
      </c>
      <c r="O18" s="164" t="e">
        <f ca="1">COUNTIFS(Table2[Level of Review Required],"*"&amp;$AC$2&amp;"*",Table2[Date Notified (Adjusted)],"&gt;="&amp;O$2,Table2[Date Notified (Adjusted)],"&lt;"&amp;P$2,Table2[decision is before DRABC],"DRABC same day or before decision",Table2[Calculated Location],"*"&amp;$D18&amp;"*")/COUNTIFS(Table2[Level of Review Required],"*"&amp;$AC$2&amp;"*",Table2[Date Notified (Adjusted)],"&gt;="&amp;O$2,Table2[Date Notified (Adjusted)],"&lt;"&amp;P$2,Table2[Calculated Location],"*"&amp;$D18&amp;"*")</f>
        <v>#DIV/0!</v>
      </c>
      <c r="P18" s="164" t="e">
        <f ca="1">COUNTIFS(Table2[Level of Review Required],"*"&amp;$AC$2&amp;"*",Table2[Date Notified (Adjusted)],"&gt;="&amp;P$2,Table2[Date Notified (Adjusted)],"&lt;"&amp;Q$2,Table2[decision is before DRABC],"DRABC same day or before decision",Table2[Calculated Location],"*"&amp;$D18&amp;"*")/COUNTIFS(Table2[Level of Review Required],"*"&amp;$AC$2&amp;"*",Table2[Date Notified (Adjusted)],"&gt;="&amp;P$2,Table2[Date Notified (Adjusted)],"&lt;"&amp;Q$2,Table2[Calculated Location],"*"&amp;$D18&amp;"*")</f>
        <v>#DIV/0!</v>
      </c>
      <c r="Q18" s="164" t="e">
        <f ca="1">COUNTIFS(Table2[Level of Review Required],"*"&amp;$AC$2&amp;"*",Table2[Date Notified (Adjusted)],"&gt;="&amp;Q$2,Table2[Date Notified (Adjusted)],"&lt;"&amp;R$2,Table2[decision is before DRABC],"DRABC same day or before decision",Table2[Calculated Location],"*"&amp;$D18&amp;"*")/COUNTIFS(Table2[Level of Review Required],"*"&amp;$AC$2&amp;"*",Table2[Date Notified (Adjusted)],"&gt;="&amp;Q$2,Table2[Date Notified (Adjusted)],"&lt;"&amp;R$2,Table2[Calculated Location],"*"&amp;$D18&amp;"*")</f>
        <v>#DIV/0!</v>
      </c>
      <c r="R18" s="164" t="e">
        <f ca="1">COUNTIFS(Table2[Level of Review Required],"*"&amp;$AC$2&amp;"*",Table2[Date Notified (Adjusted)],"&gt;="&amp;R$2,Table2[Date Notified (Adjusted)],"&lt;"&amp;S$2,Table2[decision is before DRABC],"DRABC same day or before decision",Table2[Calculated Location],"*"&amp;$D18&amp;"*")/COUNTIFS(Table2[Level of Review Required],"*"&amp;$AC$2&amp;"*",Table2[Date Notified (Adjusted)],"&gt;="&amp;R$2,Table2[Date Notified (Adjusted)],"&lt;"&amp;S$2,Table2[Calculated Location],"*"&amp;$D18&amp;"*")</f>
        <v>#DIV/0!</v>
      </c>
      <c r="S18" s="164" t="e">
        <f ca="1">COUNTIFS(Table2[Level of Review Required],"*"&amp;$AC$2&amp;"*",Table2[Date Notified (Adjusted)],"&gt;="&amp;S$2,Table2[Date Notified (Adjusted)],"&lt;"&amp;T$2,Table2[decision is before DRABC],"DRABC same day or before decision",Table2[Calculated Location],"*"&amp;$D18&amp;"*")/COUNTIFS(Table2[Level of Review Required],"*"&amp;$AC$2&amp;"*",Table2[Date Notified (Adjusted)],"&gt;="&amp;S$2,Table2[Date Notified (Adjusted)],"&lt;"&amp;T$2,Table2[Calculated Location],"*"&amp;$D18&amp;"*")</f>
        <v>#DIV/0!</v>
      </c>
      <c r="T18" s="164" t="e">
        <f ca="1">COUNTIFS(Table2[Level of Review Required],"*"&amp;$AC$2&amp;"*",Table2[Date Notified (Adjusted)],"&gt;="&amp;T$2,Table2[Date Notified (Adjusted)],"&lt;"&amp;U$2,Table2[decision is before DRABC],"DRABC same day or before decision",Table2[Calculated Location],"*"&amp;$D18&amp;"*")/COUNTIFS(Table2[Level of Review Required],"*"&amp;$AC$2&amp;"*",Table2[Date Notified (Adjusted)],"&gt;="&amp;T$2,Table2[Date Notified (Adjusted)],"&lt;"&amp;U$2,Table2[Calculated Location],"*"&amp;$D18&amp;"*")</f>
        <v>#DIV/0!</v>
      </c>
      <c r="U18" s="161"/>
      <c r="V18" s="161"/>
      <c r="W18" s="228">
        <f ca="1">COUNTIFS(Table2[Level of Review Required],"*"&amp;$AC$2&amp;"*",Table2[Date Notified (Adjusted)],"&gt;="&amp;E$2,Table2[Date Notified (Adjusted)],"&lt;"&amp;U$2,Table2[Calculated Location],"*"&amp;$D18&amp;"*",Table2[decision is before DRABC],"DRABC same day or before decision")</f>
        <v>0</v>
      </c>
      <c r="X18" s="229" t="e">
        <f t="shared" ca="1" si="1"/>
        <v>#DIV/0!</v>
      </c>
      <c r="Y18" s="237">
        <f ca="1">COUNTIFS(Table2[Level of Review Required],"*"&amp;$AC$2&amp;"*",Table2[Date Notified (Adjusted)],"&gt;="&amp;E$2,Table2[Date Notified (Adjusted)],"&lt;"&amp;U$2,Table2[Calculated Location],"*"&amp;$D18&amp;"*")</f>
        <v>0</v>
      </c>
    </row>
    <row r="19" spans="2:26" x14ac:dyDescent="0.25">
      <c r="B19" s="222" t="s">
        <v>112</v>
      </c>
      <c r="C19" s="161"/>
      <c r="D19" s="162" t="s">
        <v>131</v>
      </c>
      <c r="E19" s="163" t="e">
        <f ca="1">COUNTIFS(Table2[Level of Review Required],"*"&amp;$AC$2&amp;"*",Table2[Date Notified (Adjusted)],"&gt;="&amp;E$2,Table2[Date Notified (Adjusted)],"&lt;"&amp;F$2,Table2[decision is before DRABC],"DRABC same day or before decision",Table2[Calculated Location],"*"&amp;$D19&amp;"*")/COUNTIFS(Table2[Level of Review Required],"*"&amp;$AC$2&amp;"*",Table2[Date Notified (Adjusted)],"&gt;="&amp;E$2,Table2[Date Notified (Adjusted)],"&lt;"&amp;F$2,Table2[Calculated Location],"*"&amp;$D19&amp;"*")</f>
        <v>#DIV/0!</v>
      </c>
      <c r="F19" s="164" t="e">
        <f ca="1">COUNTIFS(Table2[Level of Review Required],"*"&amp;$AC$2&amp;"*",Table2[Date Notified (Adjusted)],"&gt;="&amp;F$2,Table2[Date Notified (Adjusted)],"&lt;"&amp;G$2,Table2[decision is before DRABC],"DRABC same day or before decision",Table2[Calculated Location],"*"&amp;$D19&amp;"*")/COUNTIFS(Table2[Level of Review Required],"*"&amp;$AC$2&amp;"*",Table2[Date Notified (Adjusted)],"&gt;="&amp;F$2,Table2[Date Notified (Adjusted)],"&lt;"&amp;G$2,Table2[Calculated Location],"*"&amp;$D19&amp;"*")</f>
        <v>#DIV/0!</v>
      </c>
      <c r="G19" s="164" t="e">
        <f ca="1">COUNTIFS(Table2[Level of Review Required],"*"&amp;$AC$2&amp;"*",Table2[Date Notified (Adjusted)],"&gt;="&amp;G$2,Table2[Date Notified (Adjusted)],"&lt;"&amp;H$2,Table2[decision is before DRABC],"DRABC same day or before decision",Table2[Calculated Location],"*"&amp;$D19&amp;"*")/COUNTIFS(Table2[Level of Review Required],"*"&amp;$AC$2&amp;"*",Table2[Date Notified (Adjusted)],"&gt;="&amp;G$2,Table2[Date Notified (Adjusted)],"&lt;"&amp;H$2,Table2[Calculated Location],"*"&amp;$D19&amp;"*")</f>
        <v>#DIV/0!</v>
      </c>
      <c r="H19" s="164" t="e">
        <f ca="1">COUNTIFS(Table2[Level of Review Required],"*"&amp;$AC$2&amp;"*",Table2[Date Notified (Adjusted)],"&gt;="&amp;H$2,Table2[Date Notified (Adjusted)],"&lt;"&amp;I$2,Table2[decision is before DRABC],"DRABC same day or before decision",Table2[Calculated Location],"*"&amp;$D19&amp;"*")/COUNTIFS(Table2[Level of Review Required],"*"&amp;$AC$2&amp;"*",Table2[Date Notified (Adjusted)],"&gt;="&amp;H$2,Table2[Date Notified (Adjusted)],"&lt;"&amp;I$2,Table2[Calculated Location],"*"&amp;$D19&amp;"*")</f>
        <v>#DIV/0!</v>
      </c>
      <c r="I19" s="164" t="e">
        <f ca="1">COUNTIFS(Table2[Level of Review Required],"*"&amp;$AC$2&amp;"*",Table2[Date Notified (Adjusted)],"&gt;="&amp;I$2,Table2[Date Notified (Adjusted)],"&lt;"&amp;J$2,Table2[decision is before DRABC],"DRABC same day or before decision",Table2[Calculated Location],"*"&amp;$D19&amp;"*")/COUNTIFS(Table2[Level of Review Required],"*"&amp;$AC$2&amp;"*",Table2[Date Notified (Adjusted)],"&gt;="&amp;I$2,Table2[Date Notified (Adjusted)],"&lt;"&amp;J$2,Table2[Calculated Location],"*"&amp;$D19&amp;"*")</f>
        <v>#DIV/0!</v>
      </c>
      <c r="J19" s="164" t="e">
        <f ca="1">COUNTIFS(Table2[Level of Review Required],"*"&amp;$AC$2&amp;"*",Table2[Date Notified (Adjusted)],"&gt;="&amp;J$2,Table2[Date Notified (Adjusted)],"&lt;"&amp;K$2,Table2[decision is before DRABC],"DRABC same day or before decision",Table2[Calculated Location],"*"&amp;$D19&amp;"*")/COUNTIFS(Table2[Level of Review Required],"*"&amp;$AC$2&amp;"*",Table2[Date Notified (Adjusted)],"&gt;="&amp;J$2,Table2[Date Notified (Adjusted)],"&lt;"&amp;K$2,Table2[Calculated Location],"*"&amp;$D19&amp;"*")</f>
        <v>#DIV/0!</v>
      </c>
      <c r="K19" s="164" t="e">
        <f ca="1">COUNTIFS(Table2[Level of Review Required],"*"&amp;$AC$2&amp;"*",Table2[Date Notified (Adjusted)],"&gt;="&amp;K$2,Table2[Date Notified (Adjusted)],"&lt;"&amp;L$2,Table2[decision is before DRABC],"DRABC same day or before decision",Table2[Calculated Location],"*"&amp;$D19&amp;"*")/COUNTIFS(Table2[Level of Review Required],"*"&amp;$AC$2&amp;"*",Table2[Date Notified (Adjusted)],"&gt;="&amp;K$2,Table2[Date Notified (Adjusted)],"&lt;"&amp;L$2,Table2[Calculated Location],"*"&amp;$D19&amp;"*")</f>
        <v>#DIV/0!</v>
      </c>
      <c r="L19" s="164" t="e">
        <f ca="1">COUNTIFS(Table2[Level of Review Required],"*"&amp;$AC$2&amp;"*",Table2[Date Notified (Adjusted)],"&gt;="&amp;L$2,Table2[Date Notified (Adjusted)],"&lt;"&amp;M$2,Table2[decision is before DRABC],"DRABC same day or before decision",Table2[Calculated Location],"*"&amp;$D19&amp;"*")/COUNTIFS(Table2[Level of Review Required],"*"&amp;$AC$2&amp;"*",Table2[Date Notified (Adjusted)],"&gt;="&amp;L$2,Table2[Date Notified (Adjusted)],"&lt;"&amp;M$2,Table2[Calculated Location],"*"&amp;$D19&amp;"*")</f>
        <v>#DIV/0!</v>
      </c>
      <c r="M19" s="164" t="e">
        <f ca="1">COUNTIFS(Table2[Level of Review Required],"*"&amp;$AC$2&amp;"*",Table2[Date Notified (Adjusted)],"&gt;="&amp;M$2,Table2[Date Notified (Adjusted)],"&lt;"&amp;N$2,Table2[decision is before DRABC],"DRABC same day or before decision",Table2[Calculated Location],"*"&amp;$D19&amp;"*")/COUNTIFS(Table2[Level of Review Required],"*"&amp;$AC$2&amp;"*",Table2[Date Notified (Adjusted)],"&gt;="&amp;M$2,Table2[Date Notified (Adjusted)],"&lt;"&amp;N$2,Table2[Calculated Location],"*"&amp;$D19&amp;"*")</f>
        <v>#DIV/0!</v>
      </c>
      <c r="N19" s="164" t="e">
        <f ca="1">COUNTIFS(Table2[Level of Review Required],"*"&amp;$AC$2&amp;"*",Table2[Date Notified (Adjusted)],"&gt;="&amp;N$2,Table2[Date Notified (Adjusted)],"&lt;"&amp;O$2,Table2[decision is before DRABC],"DRABC same day or before decision",Table2[Calculated Location],"*"&amp;$D19&amp;"*")/COUNTIFS(Table2[Level of Review Required],"*"&amp;$AC$2&amp;"*",Table2[Date Notified (Adjusted)],"&gt;="&amp;N$2,Table2[Date Notified (Adjusted)],"&lt;"&amp;O$2,Table2[Calculated Location],"*"&amp;$D19&amp;"*")</f>
        <v>#DIV/0!</v>
      </c>
      <c r="O19" s="164" t="e">
        <f ca="1">COUNTIFS(Table2[Level of Review Required],"*"&amp;$AC$2&amp;"*",Table2[Date Notified (Adjusted)],"&gt;="&amp;O$2,Table2[Date Notified (Adjusted)],"&lt;"&amp;P$2,Table2[decision is before DRABC],"DRABC same day or before decision",Table2[Calculated Location],"*"&amp;$D19&amp;"*")/COUNTIFS(Table2[Level of Review Required],"*"&amp;$AC$2&amp;"*",Table2[Date Notified (Adjusted)],"&gt;="&amp;O$2,Table2[Date Notified (Adjusted)],"&lt;"&amp;P$2,Table2[Calculated Location],"*"&amp;$D19&amp;"*")</f>
        <v>#DIV/0!</v>
      </c>
      <c r="P19" s="164" t="e">
        <f ca="1">COUNTIFS(Table2[Level of Review Required],"*"&amp;$AC$2&amp;"*",Table2[Date Notified (Adjusted)],"&gt;="&amp;P$2,Table2[Date Notified (Adjusted)],"&lt;"&amp;Q$2,Table2[decision is before DRABC],"DRABC same day or before decision",Table2[Calculated Location],"*"&amp;$D19&amp;"*")/COUNTIFS(Table2[Level of Review Required],"*"&amp;$AC$2&amp;"*",Table2[Date Notified (Adjusted)],"&gt;="&amp;P$2,Table2[Date Notified (Adjusted)],"&lt;"&amp;Q$2,Table2[Calculated Location],"*"&amp;$D19&amp;"*")</f>
        <v>#DIV/0!</v>
      </c>
      <c r="Q19" s="164" t="e">
        <f ca="1">COUNTIFS(Table2[Level of Review Required],"*"&amp;$AC$2&amp;"*",Table2[Date Notified (Adjusted)],"&gt;="&amp;Q$2,Table2[Date Notified (Adjusted)],"&lt;"&amp;R$2,Table2[decision is before DRABC],"DRABC same day or before decision",Table2[Calculated Location],"*"&amp;$D19&amp;"*")/COUNTIFS(Table2[Level of Review Required],"*"&amp;$AC$2&amp;"*",Table2[Date Notified (Adjusted)],"&gt;="&amp;Q$2,Table2[Date Notified (Adjusted)],"&lt;"&amp;R$2,Table2[Calculated Location],"*"&amp;$D19&amp;"*")</f>
        <v>#DIV/0!</v>
      </c>
      <c r="R19" s="164" t="e">
        <f ca="1">COUNTIFS(Table2[Level of Review Required],"*"&amp;$AC$2&amp;"*",Table2[Date Notified (Adjusted)],"&gt;="&amp;R$2,Table2[Date Notified (Adjusted)],"&lt;"&amp;S$2,Table2[decision is before DRABC],"DRABC same day or before decision",Table2[Calculated Location],"*"&amp;$D19&amp;"*")/COUNTIFS(Table2[Level of Review Required],"*"&amp;$AC$2&amp;"*",Table2[Date Notified (Adjusted)],"&gt;="&amp;R$2,Table2[Date Notified (Adjusted)],"&lt;"&amp;S$2,Table2[Calculated Location],"*"&amp;$D19&amp;"*")</f>
        <v>#DIV/0!</v>
      </c>
      <c r="S19" s="164" t="e">
        <f ca="1">COUNTIFS(Table2[Level of Review Required],"*"&amp;$AC$2&amp;"*",Table2[Date Notified (Adjusted)],"&gt;="&amp;S$2,Table2[Date Notified (Adjusted)],"&lt;"&amp;T$2,Table2[decision is before DRABC],"DRABC same day or before decision",Table2[Calculated Location],"*"&amp;$D19&amp;"*")/COUNTIFS(Table2[Level of Review Required],"*"&amp;$AC$2&amp;"*",Table2[Date Notified (Adjusted)],"&gt;="&amp;S$2,Table2[Date Notified (Adjusted)],"&lt;"&amp;T$2,Table2[Calculated Location],"*"&amp;$D19&amp;"*")</f>
        <v>#DIV/0!</v>
      </c>
      <c r="T19" s="164" t="e">
        <f ca="1">COUNTIFS(Table2[Level of Review Required],"*"&amp;$AC$2&amp;"*",Table2[Date Notified (Adjusted)],"&gt;="&amp;T$2,Table2[Date Notified (Adjusted)],"&lt;"&amp;U$2,Table2[decision is before DRABC],"DRABC same day or before decision",Table2[Calculated Location],"*"&amp;$D19&amp;"*")/COUNTIFS(Table2[Level of Review Required],"*"&amp;$AC$2&amp;"*",Table2[Date Notified (Adjusted)],"&gt;="&amp;T$2,Table2[Date Notified (Adjusted)],"&lt;"&amp;U$2,Table2[Calculated Location],"*"&amp;$D19&amp;"*")</f>
        <v>#DIV/0!</v>
      </c>
      <c r="U19" s="161"/>
      <c r="V19" s="161"/>
      <c r="W19" s="228">
        <f ca="1">COUNTIFS(Table2[Level of Review Required],"*"&amp;$AC$2&amp;"*",Table2[Date Notified (Adjusted)],"&gt;="&amp;E$2,Table2[Date Notified (Adjusted)],"&lt;"&amp;U$2,Table2[Calculated Location],"*"&amp;$D19&amp;"*",Table2[decision is before DRABC],"DRABC same day or before decision")</f>
        <v>0</v>
      </c>
      <c r="X19" s="229" t="e">
        <f t="shared" ca="1" si="1"/>
        <v>#DIV/0!</v>
      </c>
      <c r="Y19" s="237">
        <f ca="1">COUNTIFS(Table2[Level of Review Required],"*"&amp;$AC$2&amp;"*",Table2[Date Notified (Adjusted)],"&gt;="&amp;E$2,Table2[Date Notified (Adjusted)],"&lt;"&amp;U$2,Table2[Calculated Location],"*"&amp;$D19&amp;"*")</f>
        <v>0</v>
      </c>
    </row>
    <row r="20" spans="2:26" x14ac:dyDescent="0.25">
      <c r="B20" s="222" t="s">
        <v>113</v>
      </c>
      <c r="C20" s="161"/>
      <c r="D20" s="162" t="s">
        <v>132</v>
      </c>
      <c r="E20" s="163" t="e">
        <f ca="1">COUNTIFS(Table2[Level of Review Required],"*"&amp;$AC$2&amp;"*",Table2[Date Notified (Adjusted)],"&gt;="&amp;E$2,Table2[Date Notified (Adjusted)],"&lt;"&amp;F$2,Table2[decision is before DRABC],"DRABC same day or before decision",Table2[Calculated Location],"*"&amp;$D20&amp;"*")/COUNTIFS(Table2[Level of Review Required],"*"&amp;$AC$2&amp;"*",Table2[Date Notified (Adjusted)],"&gt;="&amp;E$2,Table2[Date Notified (Adjusted)],"&lt;"&amp;F$2,Table2[Calculated Location],"*"&amp;$D20&amp;"*")</f>
        <v>#DIV/0!</v>
      </c>
      <c r="F20" s="164" t="e">
        <f ca="1">COUNTIFS(Table2[Level of Review Required],"*"&amp;$AC$2&amp;"*",Table2[Date Notified (Adjusted)],"&gt;="&amp;F$2,Table2[Date Notified (Adjusted)],"&lt;"&amp;G$2,Table2[decision is before DRABC],"DRABC same day or before decision",Table2[Calculated Location],"*"&amp;$D20&amp;"*")/COUNTIFS(Table2[Level of Review Required],"*"&amp;$AC$2&amp;"*",Table2[Date Notified (Adjusted)],"&gt;="&amp;F$2,Table2[Date Notified (Adjusted)],"&lt;"&amp;G$2,Table2[Calculated Location],"*"&amp;$D20&amp;"*")</f>
        <v>#DIV/0!</v>
      </c>
      <c r="G20" s="164" t="e">
        <f ca="1">COUNTIFS(Table2[Level of Review Required],"*"&amp;$AC$2&amp;"*",Table2[Date Notified (Adjusted)],"&gt;="&amp;G$2,Table2[Date Notified (Adjusted)],"&lt;"&amp;H$2,Table2[decision is before DRABC],"DRABC same day or before decision",Table2[Calculated Location],"*"&amp;$D20&amp;"*")/COUNTIFS(Table2[Level of Review Required],"*"&amp;$AC$2&amp;"*",Table2[Date Notified (Adjusted)],"&gt;="&amp;G$2,Table2[Date Notified (Adjusted)],"&lt;"&amp;H$2,Table2[Calculated Location],"*"&amp;$D20&amp;"*")</f>
        <v>#DIV/0!</v>
      </c>
      <c r="H20" s="164" t="e">
        <f ca="1">COUNTIFS(Table2[Level of Review Required],"*"&amp;$AC$2&amp;"*",Table2[Date Notified (Adjusted)],"&gt;="&amp;H$2,Table2[Date Notified (Adjusted)],"&lt;"&amp;I$2,Table2[decision is before DRABC],"DRABC same day or before decision",Table2[Calculated Location],"*"&amp;$D20&amp;"*")/COUNTIFS(Table2[Level of Review Required],"*"&amp;$AC$2&amp;"*",Table2[Date Notified (Adjusted)],"&gt;="&amp;H$2,Table2[Date Notified (Adjusted)],"&lt;"&amp;I$2,Table2[Calculated Location],"*"&amp;$D20&amp;"*")</f>
        <v>#DIV/0!</v>
      </c>
      <c r="I20" s="164" t="e">
        <f ca="1">COUNTIFS(Table2[Level of Review Required],"*"&amp;$AC$2&amp;"*",Table2[Date Notified (Adjusted)],"&gt;="&amp;I$2,Table2[Date Notified (Adjusted)],"&lt;"&amp;J$2,Table2[decision is before DRABC],"DRABC same day or before decision",Table2[Calculated Location],"*"&amp;$D20&amp;"*")/COUNTIFS(Table2[Level of Review Required],"*"&amp;$AC$2&amp;"*",Table2[Date Notified (Adjusted)],"&gt;="&amp;I$2,Table2[Date Notified (Adjusted)],"&lt;"&amp;J$2,Table2[Calculated Location],"*"&amp;$D20&amp;"*")</f>
        <v>#DIV/0!</v>
      </c>
      <c r="J20" s="164" t="e">
        <f ca="1">COUNTIFS(Table2[Level of Review Required],"*"&amp;$AC$2&amp;"*",Table2[Date Notified (Adjusted)],"&gt;="&amp;J$2,Table2[Date Notified (Adjusted)],"&lt;"&amp;K$2,Table2[decision is before DRABC],"DRABC same day or before decision",Table2[Calculated Location],"*"&amp;$D20&amp;"*")/COUNTIFS(Table2[Level of Review Required],"*"&amp;$AC$2&amp;"*",Table2[Date Notified (Adjusted)],"&gt;="&amp;J$2,Table2[Date Notified (Adjusted)],"&lt;"&amp;K$2,Table2[Calculated Location],"*"&amp;$D20&amp;"*")</f>
        <v>#DIV/0!</v>
      </c>
      <c r="K20" s="164" t="e">
        <f ca="1">COUNTIFS(Table2[Level of Review Required],"*"&amp;$AC$2&amp;"*",Table2[Date Notified (Adjusted)],"&gt;="&amp;K$2,Table2[Date Notified (Adjusted)],"&lt;"&amp;L$2,Table2[decision is before DRABC],"DRABC same day or before decision",Table2[Calculated Location],"*"&amp;$D20&amp;"*")/COUNTIFS(Table2[Level of Review Required],"*"&amp;$AC$2&amp;"*",Table2[Date Notified (Adjusted)],"&gt;="&amp;K$2,Table2[Date Notified (Adjusted)],"&lt;"&amp;L$2,Table2[Calculated Location],"*"&amp;$D20&amp;"*")</f>
        <v>#DIV/0!</v>
      </c>
      <c r="L20" s="164" t="e">
        <f ca="1">COUNTIFS(Table2[Level of Review Required],"*"&amp;$AC$2&amp;"*",Table2[Date Notified (Adjusted)],"&gt;="&amp;L$2,Table2[Date Notified (Adjusted)],"&lt;"&amp;M$2,Table2[decision is before DRABC],"DRABC same day or before decision",Table2[Calculated Location],"*"&amp;$D20&amp;"*")/COUNTIFS(Table2[Level of Review Required],"*"&amp;$AC$2&amp;"*",Table2[Date Notified (Adjusted)],"&gt;="&amp;L$2,Table2[Date Notified (Adjusted)],"&lt;"&amp;M$2,Table2[Calculated Location],"*"&amp;$D20&amp;"*")</f>
        <v>#DIV/0!</v>
      </c>
      <c r="M20" s="164" t="e">
        <f ca="1">COUNTIFS(Table2[Level of Review Required],"*"&amp;$AC$2&amp;"*",Table2[Date Notified (Adjusted)],"&gt;="&amp;M$2,Table2[Date Notified (Adjusted)],"&lt;"&amp;N$2,Table2[decision is before DRABC],"DRABC same day or before decision",Table2[Calculated Location],"*"&amp;$D20&amp;"*")/COUNTIFS(Table2[Level of Review Required],"*"&amp;$AC$2&amp;"*",Table2[Date Notified (Adjusted)],"&gt;="&amp;M$2,Table2[Date Notified (Adjusted)],"&lt;"&amp;N$2,Table2[Calculated Location],"*"&amp;$D20&amp;"*")</f>
        <v>#DIV/0!</v>
      </c>
      <c r="N20" s="164" t="e">
        <f ca="1">COUNTIFS(Table2[Level of Review Required],"*"&amp;$AC$2&amp;"*",Table2[Date Notified (Adjusted)],"&gt;="&amp;N$2,Table2[Date Notified (Adjusted)],"&lt;"&amp;O$2,Table2[decision is before DRABC],"DRABC same day or before decision",Table2[Calculated Location],"*"&amp;$D20&amp;"*")/COUNTIFS(Table2[Level of Review Required],"*"&amp;$AC$2&amp;"*",Table2[Date Notified (Adjusted)],"&gt;="&amp;N$2,Table2[Date Notified (Adjusted)],"&lt;"&amp;O$2,Table2[Calculated Location],"*"&amp;$D20&amp;"*")</f>
        <v>#DIV/0!</v>
      </c>
      <c r="O20" s="164" t="e">
        <f ca="1">COUNTIFS(Table2[Level of Review Required],"*"&amp;$AC$2&amp;"*",Table2[Date Notified (Adjusted)],"&gt;="&amp;O$2,Table2[Date Notified (Adjusted)],"&lt;"&amp;P$2,Table2[decision is before DRABC],"DRABC same day or before decision",Table2[Calculated Location],"*"&amp;$D20&amp;"*")/COUNTIFS(Table2[Level of Review Required],"*"&amp;$AC$2&amp;"*",Table2[Date Notified (Adjusted)],"&gt;="&amp;O$2,Table2[Date Notified (Adjusted)],"&lt;"&amp;P$2,Table2[Calculated Location],"*"&amp;$D20&amp;"*")</f>
        <v>#DIV/0!</v>
      </c>
      <c r="P20" s="164" t="e">
        <f ca="1">COUNTIFS(Table2[Level of Review Required],"*"&amp;$AC$2&amp;"*",Table2[Date Notified (Adjusted)],"&gt;="&amp;P$2,Table2[Date Notified (Adjusted)],"&lt;"&amp;Q$2,Table2[decision is before DRABC],"DRABC same day or before decision",Table2[Calculated Location],"*"&amp;$D20&amp;"*")/COUNTIFS(Table2[Level of Review Required],"*"&amp;$AC$2&amp;"*",Table2[Date Notified (Adjusted)],"&gt;="&amp;P$2,Table2[Date Notified (Adjusted)],"&lt;"&amp;Q$2,Table2[Calculated Location],"*"&amp;$D20&amp;"*")</f>
        <v>#DIV/0!</v>
      </c>
      <c r="Q20" s="164" t="e">
        <f ca="1">COUNTIFS(Table2[Level of Review Required],"*"&amp;$AC$2&amp;"*",Table2[Date Notified (Adjusted)],"&gt;="&amp;Q$2,Table2[Date Notified (Adjusted)],"&lt;"&amp;R$2,Table2[decision is before DRABC],"DRABC same day or before decision",Table2[Calculated Location],"*"&amp;$D20&amp;"*")/COUNTIFS(Table2[Level of Review Required],"*"&amp;$AC$2&amp;"*",Table2[Date Notified (Adjusted)],"&gt;="&amp;Q$2,Table2[Date Notified (Adjusted)],"&lt;"&amp;R$2,Table2[Calculated Location],"*"&amp;$D20&amp;"*")</f>
        <v>#DIV/0!</v>
      </c>
      <c r="R20" s="164" t="e">
        <f ca="1">COUNTIFS(Table2[Level of Review Required],"*"&amp;$AC$2&amp;"*",Table2[Date Notified (Adjusted)],"&gt;="&amp;R$2,Table2[Date Notified (Adjusted)],"&lt;"&amp;S$2,Table2[decision is before DRABC],"DRABC same day or before decision",Table2[Calculated Location],"*"&amp;$D20&amp;"*")/COUNTIFS(Table2[Level of Review Required],"*"&amp;$AC$2&amp;"*",Table2[Date Notified (Adjusted)],"&gt;="&amp;R$2,Table2[Date Notified (Adjusted)],"&lt;"&amp;S$2,Table2[Calculated Location],"*"&amp;$D20&amp;"*")</f>
        <v>#DIV/0!</v>
      </c>
      <c r="S20" s="164" t="e">
        <f ca="1">COUNTIFS(Table2[Level of Review Required],"*"&amp;$AC$2&amp;"*",Table2[Date Notified (Adjusted)],"&gt;="&amp;S$2,Table2[Date Notified (Adjusted)],"&lt;"&amp;T$2,Table2[decision is before DRABC],"DRABC same day or before decision",Table2[Calculated Location],"*"&amp;$D20&amp;"*")/COUNTIFS(Table2[Level of Review Required],"*"&amp;$AC$2&amp;"*",Table2[Date Notified (Adjusted)],"&gt;="&amp;S$2,Table2[Date Notified (Adjusted)],"&lt;"&amp;T$2,Table2[Calculated Location],"*"&amp;$D20&amp;"*")</f>
        <v>#DIV/0!</v>
      </c>
      <c r="T20" s="164" t="e">
        <f ca="1">COUNTIFS(Table2[Level of Review Required],"*"&amp;$AC$2&amp;"*",Table2[Date Notified (Adjusted)],"&gt;="&amp;T$2,Table2[Date Notified (Adjusted)],"&lt;"&amp;U$2,Table2[decision is before DRABC],"DRABC same day or before decision",Table2[Calculated Location],"*"&amp;$D20&amp;"*")/COUNTIFS(Table2[Level of Review Required],"*"&amp;$AC$2&amp;"*",Table2[Date Notified (Adjusted)],"&gt;="&amp;T$2,Table2[Date Notified (Adjusted)],"&lt;"&amp;U$2,Table2[Calculated Location],"*"&amp;$D20&amp;"*")</f>
        <v>#DIV/0!</v>
      </c>
      <c r="U20" s="161"/>
      <c r="V20" s="161"/>
      <c r="W20" s="228">
        <f ca="1">COUNTIFS(Table2[Level of Review Required],"*"&amp;$AC$2&amp;"*",Table2[Date Notified (Adjusted)],"&gt;="&amp;E$2,Table2[Date Notified (Adjusted)],"&lt;"&amp;U$2,Table2[Calculated Location],"*"&amp;$D20&amp;"*",Table2[decision is before DRABC],"DRABC same day or before decision")</f>
        <v>0</v>
      </c>
      <c r="X20" s="229" t="e">
        <f t="shared" ca="1" si="1"/>
        <v>#DIV/0!</v>
      </c>
      <c r="Y20" s="237">
        <f ca="1">COUNTIFS(Table2[Level of Review Required],"*"&amp;$AC$2&amp;"*",Table2[Date Notified (Adjusted)],"&gt;="&amp;E$2,Table2[Date Notified (Adjusted)],"&lt;"&amp;U$2,Table2[Calculated Location],"*"&amp;$D20&amp;"*")</f>
        <v>0</v>
      </c>
    </row>
    <row r="21" spans="2:26" x14ac:dyDescent="0.25">
      <c r="B21" s="224" t="s">
        <v>80</v>
      </c>
      <c r="C21" s="166"/>
      <c r="D21" s="171" t="s">
        <v>45</v>
      </c>
      <c r="E21" s="168" t="e">
        <f ca="1">COUNTIFS(Table2[Level of Review Required],"*"&amp;$AC$2&amp;"*",Table2[Date Notified (Adjusted)],"&gt;="&amp;E$2,Table2[Date Notified (Adjusted)],"&lt;"&amp;F$2,Table2[decision is before DRABC],"DRABC same day or before decision",Table2[Calculated Location],"*"&amp;$D21&amp;"*")/COUNTIFS(Table2[Level of Review Required],"*"&amp;$AC$2&amp;"*",Table2[Date Notified (Adjusted)],"&gt;="&amp;E$2,Table2[Date Notified (Adjusted)],"&lt;"&amp;F$2,Table2[Calculated Location],"*"&amp;$D21&amp;"*")</f>
        <v>#DIV/0!</v>
      </c>
      <c r="F21" s="169" t="e">
        <f ca="1">COUNTIFS(Table2[Level of Review Required],"*"&amp;$AC$2&amp;"*",Table2[Date Notified (Adjusted)],"&gt;="&amp;F$2,Table2[Date Notified (Adjusted)],"&lt;"&amp;G$2,Table2[decision is before DRABC],"DRABC same day or before decision",Table2[Calculated Location],"*"&amp;$D21&amp;"*")/COUNTIFS(Table2[Level of Review Required],"*"&amp;$AC$2&amp;"*",Table2[Date Notified (Adjusted)],"&gt;="&amp;F$2,Table2[Date Notified (Adjusted)],"&lt;"&amp;G$2,Table2[Calculated Location],"*"&amp;$D21&amp;"*")</f>
        <v>#DIV/0!</v>
      </c>
      <c r="G21" s="169" t="e">
        <f ca="1">COUNTIFS(Table2[Level of Review Required],"*"&amp;$AC$2&amp;"*",Table2[Date Notified (Adjusted)],"&gt;="&amp;G$2,Table2[Date Notified (Adjusted)],"&lt;"&amp;H$2,Table2[decision is before DRABC],"DRABC same day or before decision",Table2[Calculated Location],"*"&amp;$D21&amp;"*")/COUNTIFS(Table2[Level of Review Required],"*"&amp;$AC$2&amp;"*",Table2[Date Notified (Adjusted)],"&gt;="&amp;G$2,Table2[Date Notified (Adjusted)],"&lt;"&amp;H$2,Table2[Calculated Location],"*"&amp;$D21&amp;"*")</f>
        <v>#DIV/0!</v>
      </c>
      <c r="H21" s="169" t="e">
        <f ca="1">COUNTIFS(Table2[Level of Review Required],"*"&amp;$AC$2&amp;"*",Table2[Date Notified (Adjusted)],"&gt;="&amp;H$2,Table2[Date Notified (Adjusted)],"&lt;"&amp;I$2,Table2[decision is before DRABC],"DRABC same day or before decision",Table2[Calculated Location],"*"&amp;$D21&amp;"*")/COUNTIFS(Table2[Level of Review Required],"*"&amp;$AC$2&amp;"*",Table2[Date Notified (Adjusted)],"&gt;="&amp;H$2,Table2[Date Notified (Adjusted)],"&lt;"&amp;I$2,Table2[Calculated Location],"*"&amp;$D21&amp;"*")</f>
        <v>#DIV/0!</v>
      </c>
      <c r="I21" s="169" t="e">
        <f ca="1">COUNTIFS(Table2[Level of Review Required],"*"&amp;$AC$2&amp;"*",Table2[Date Notified (Adjusted)],"&gt;="&amp;I$2,Table2[Date Notified (Adjusted)],"&lt;"&amp;J$2,Table2[decision is before DRABC],"DRABC same day or before decision",Table2[Calculated Location],"*"&amp;$D21&amp;"*")/COUNTIFS(Table2[Level of Review Required],"*"&amp;$AC$2&amp;"*",Table2[Date Notified (Adjusted)],"&gt;="&amp;I$2,Table2[Date Notified (Adjusted)],"&lt;"&amp;J$2,Table2[Calculated Location],"*"&amp;$D21&amp;"*")</f>
        <v>#DIV/0!</v>
      </c>
      <c r="J21" s="169" t="e">
        <f ca="1">COUNTIFS(Table2[Level of Review Required],"*"&amp;$AC$2&amp;"*",Table2[Date Notified (Adjusted)],"&gt;="&amp;J$2,Table2[Date Notified (Adjusted)],"&lt;"&amp;K$2,Table2[decision is before DRABC],"DRABC same day or before decision",Table2[Calculated Location],"*"&amp;$D21&amp;"*")/COUNTIFS(Table2[Level of Review Required],"*"&amp;$AC$2&amp;"*",Table2[Date Notified (Adjusted)],"&gt;="&amp;J$2,Table2[Date Notified (Adjusted)],"&lt;"&amp;K$2,Table2[Calculated Location],"*"&amp;$D21&amp;"*")</f>
        <v>#DIV/0!</v>
      </c>
      <c r="K21" s="169" t="e">
        <f ca="1">COUNTIFS(Table2[Level of Review Required],"*"&amp;$AC$2&amp;"*",Table2[Date Notified (Adjusted)],"&gt;="&amp;K$2,Table2[Date Notified (Adjusted)],"&lt;"&amp;L$2,Table2[decision is before DRABC],"DRABC same day or before decision",Table2[Calculated Location],"*"&amp;$D21&amp;"*")/COUNTIFS(Table2[Level of Review Required],"*"&amp;$AC$2&amp;"*",Table2[Date Notified (Adjusted)],"&gt;="&amp;K$2,Table2[Date Notified (Adjusted)],"&lt;"&amp;L$2,Table2[Calculated Location],"*"&amp;$D21&amp;"*")</f>
        <v>#DIV/0!</v>
      </c>
      <c r="L21" s="169" t="e">
        <f ca="1">COUNTIFS(Table2[Level of Review Required],"*"&amp;$AC$2&amp;"*",Table2[Date Notified (Adjusted)],"&gt;="&amp;L$2,Table2[Date Notified (Adjusted)],"&lt;"&amp;M$2,Table2[decision is before DRABC],"DRABC same day or before decision",Table2[Calculated Location],"*"&amp;$D21&amp;"*")/COUNTIFS(Table2[Level of Review Required],"*"&amp;$AC$2&amp;"*",Table2[Date Notified (Adjusted)],"&gt;="&amp;L$2,Table2[Date Notified (Adjusted)],"&lt;"&amp;M$2,Table2[Calculated Location],"*"&amp;$D21&amp;"*")</f>
        <v>#DIV/0!</v>
      </c>
      <c r="M21" s="169" t="e">
        <f ca="1">COUNTIFS(Table2[Level of Review Required],"*"&amp;$AC$2&amp;"*",Table2[Date Notified (Adjusted)],"&gt;="&amp;M$2,Table2[Date Notified (Adjusted)],"&lt;"&amp;N$2,Table2[decision is before DRABC],"DRABC same day or before decision",Table2[Calculated Location],"*"&amp;$D21&amp;"*")/COUNTIFS(Table2[Level of Review Required],"*"&amp;$AC$2&amp;"*",Table2[Date Notified (Adjusted)],"&gt;="&amp;M$2,Table2[Date Notified (Adjusted)],"&lt;"&amp;N$2,Table2[Calculated Location],"*"&amp;$D21&amp;"*")</f>
        <v>#DIV/0!</v>
      </c>
      <c r="N21" s="169" t="e">
        <f ca="1">COUNTIFS(Table2[Level of Review Required],"*"&amp;$AC$2&amp;"*",Table2[Date Notified (Adjusted)],"&gt;="&amp;N$2,Table2[Date Notified (Adjusted)],"&lt;"&amp;O$2,Table2[decision is before DRABC],"DRABC same day or before decision",Table2[Calculated Location],"*"&amp;$D21&amp;"*")/COUNTIFS(Table2[Level of Review Required],"*"&amp;$AC$2&amp;"*",Table2[Date Notified (Adjusted)],"&gt;="&amp;N$2,Table2[Date Notified (Adjusted)],"&lt;"&amp;O$2,Table2[Calculated Location],"*"&amp;$D21&amp;"*")</f>
        <v>#DIV/0!</v>
      </c>
      <c r="O21" s="169" t="e">
        <f ca="1">COUNTIFS(Table2[Level of Review Required],"*"&amp;$AC$2&amp;"*",Table2[Date Notified (Adjusted)],"&gt;="&amp;O$2,Table2[Date Notified (Adjusted)],"&lt;"&amp;P$2,Table2[decision is before DRABC],"DRABC same day or before decision",Table2[Calculated Location],"*"&amp;$D21&amp;"*")/COUNTIFS(Table2[Level of Review Required],"*"&amp;$AC$2&amp;"*",Table2[Date Notified (Adjusted)],"&gt;="&amp;O$2,Table2[Date Notified (Adjusted)],"&lt;"&amp;P$2,Table2[Calculated Location],"*"&amp;$D21&amp;"*")</f>
        <v>#DIV/0!</v>
      </c>
      <c r="P21" s="169" t="e">
        <f ca="1">COUNTIFS(Table2[Level of Review Required],"*"&amp;$AC$2&amp;"*",Table2[Date Notified (Adjusted)],"&gt;="&amp;P$2,Table2[Date Notified (Adjusted)],"&lt;"&amp;Q$2,Table2[decision is before DRABC],"DRABC same day or before decision",Table2[Calculated Location],"*"&amp;$D21&amp;"*")/COUNTIFS(Table2[Level of Review Required],"*"&amp;$AC$2&amp;"*",Table2[Date Notified (Adjusted)],"&gt;="&amp;P$2,Table2[Date Notified (Adjusted)],"&lt;"&amp;Q$2,Table2[Calculated Location],"*"&amp;$D21&amp;"*")</f>
        <v>#DIV/0!</v>
      </c>
      <c r="Q21" s="169" t="e">
        <f ca="1">COUNTIFS(Table2[Level of Review Required],"*"&amp;$AC$2&amp;"*",Table2[Date Notified (Adjusted)],"&gt;="&amp;Q$2,Table2[Date Notified (Adjusted)],"&lt;"&amp;R$2,Table2[decision is before DRABC],"DRABC same day or before decision",Table2[Calculated Location],"*"&amp;$D21&amp;"*")/COUNTIFS(Table2[Level of Review Required],"*"&amp;$AC$2&amp;"*",Table2[Date Notified (Adjusted)],"&gt;="&amp;Q$2,Table2[Date Notified (Adjusted)],"&lt;"&amp;R$2,Table2[Calculated Location],"*"&amp;$D21&amp;"*")</f>
        <v>#DIV/0!</v>
      </c>
      <c r="R21" s="169" t="e">
        <f ca="1">COUNTIFS(Table2[Level of Review Required],"*"&amp;$AC$2&amp;"*",Table2[Date Notified (Adjusted)],"&gt;="&amp;R$2,Table2[Date Notified (Adjusted)],"&lt;"&amp;S$2,Table2[decision is before DRABC],"DRABC same day or before decision",Table2[Calculated Location],"*"&amp;$D21&amp;"*")/COUNTIFS(Table2[Level of Review Required],"*"&amp;$AC$2&amp;"*",Table2[Date Notified (Adjusted)],"&gt;="&amp;R$2,Table2[Date Notified (Adjusted)],"&lt;"&amp;S$2,Table2[Calculated Location],"*"&amp;$D21&amp;"*")</f>
        <v>#DIV/0!</v>
      </c>
      <c r="S21" s="169" t="e">
        <f ca="1">COUNTIFS(Table2[Level of Review Required],"*"&amp;$AC$2&amp;"*",Table2[Date Notified (Adjusted)],"&gt;="&amp;S$2,Table2[Date Notified (Adjusted)],"&lt;"&amp;T$2,Table2[decision is before DRABC],"DRABC same day or before decision",Table2[Calculated Location],"*"&amp;$D21&amp;"*")/COUNTIFS(Table2[Level of Review Required],"*"&amp;$AC$2&amp;"*",Table2[Date Notified (Adjusted)],"&gt;="&amp;S$2,Table2[Date Notified (Adjusted)],"&lt;"&amp;T$2,Table2[Calculated Location],"*"&amp;$D21&amp;"*")</f>
        <v>#DIV/0!</v>
      </c>
      <c r="T21" s="169" t="e">
        <f ca="1">COUNTIFS(Table2[Level of Review Required],"*"&amp;$AC$2&amp;"*",Table2[Date Notified (Adjusted)],"&gt;="&amp;T$2,Table2[Date Notified (Adjusted)],"&lt;"&amp;U$2,Table2[decision is before DRABC],"DRABC same day or before decision",Table2[Calculated Location],"*"&amp;$D21&amp;"*")/COUNTIFS(Table2[Level of Review Required],"*"&amp;$AC$2&amp;"*",Table2[Date Notified (Adjusted)],"&gt;="&amp;T$2,Table2[Date Notified (Adjusted)],"&lt;"&amp;U$2,Table2[Calculated Location],"*"&amp;$D21&amp;"*")</f>
        <v>#DIV/0!</v>
      </c>
      <c r="U21" s="166"/>
      <c r="V21" s="166"/>
      <c r="W21" s="230">
        <f ca="1">COUNTIFS(Table2[Level of Review Required],"*"&amp;$AC$2&amp;"*",Table2[Date Notified (Adjusted)],"&gt;="&amp;E$2,Table2[Date Notified (Adjusted)],"&lt;"&amp;U$2,Table2[Calculated Location],"*"&amp;$D21&amp;"*",Table2[decision is before DRABC],"DRABC same day or before decision")</f>
        <v>0</v>
      </c>
      <c r="X21" s="231" t="e">
        <f t="shared" ca="1" si="1"/>
        <v>#DIV/0!</v>
      </c>
      <c r="Y21" s="238">
        <f ca="1">COUNTIFS(Table2[Level of Review Required],"*"&amp;$AC$2&amp;"*",Table2[Date Notified (Adjusted)],"&gt;="&amp;E$2,Table2[Date Notified (Adjusted)],"&lt;"&amp;U$2,Table2[Calculated Location],"*"&amp;$D21&amp;"*")</f>
        <v>0</v>
      </c>
    </row>
    <row r="22" spans="2:26" x14ac:dyDescent="0.25">
      <c r="B22" s="213"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212">
        <f ca="1">SUM(Y12:Y21)</f>
        <v>0</v>
      </c>
    </row>
    <row r="23" spans="2:26" x14ac:dyDescent="0.25">
      <c r="B23" s="214"/>
      <c r="C23" s="215"/>
      <c r="D23" s="215"/>
      <c r="E23" s="216"/>
      <c r="F23" s="215"/>
      <c r="G23" s="215"/>
      <c r="H23" s="215"/>
      <c r="I23" s="215"/>
      <c r="J23" s="215"/>
      <c r="K23" s="215"/>
      <c r="L23" s="215"/>
      <c r="M23" s="215"/>
      <c r="N23" s="215"/>
      <c r="O23" s="215"/>
      <c r="P23" s="215"/>
      <c r="Q23" s="215"/>
      <c r="R23" s="215"/>
      <c r="S23" s="215"/>
      <c r="T23" s="215"/>
      <c r="U23" s="215"/>
      <c r="V23" s="215"/>
      <c r="W23" s="217">
        <f ca="1">SUM(W3:W10)+SUM(W12:W21)</f>
        <v>0</v>
      </c>
      <c r="X23" s="218" t="e">
        <f ca="1">W23/Y23</f>
        <v>#DIV/0!</v>
      </c>
      <c r="Y23" s="219">
        <f ca="1">SUM(Y3:Y10)+SUM(Y12:Y21)</f>
        <v>0</v>
      </c>
    </row>
    <row r="29" spans="2:26" x14ac:dyDescent="0.25">
      <c r="K29" s="3"/>
      <c r="L29" s="3"/>
      <c r="M29" s="3"/>
      <c r="N29" s="3"/>
      <c r="O29" s="3"/>
      <c r="P29" s="3"/>
      <c r="Q29" s="3"/>
      <c r="R29" s="3"/>
      <c r="S29" s="3"/>
      <c r="T29" s="3"/>
      <c r="U29" s="3"/>
      <c r="V29" s="3"/>
      <c r="W29" s="3"/>
      <c r="X29" s="3"/>
      <c r="Y29" s="3"/>
      <c r="Z29" s="3"/>
    </row>
    <row r="30" spans="2:26" x14ac:dyDescent="0.25">
      <c r="D30" s="3"/>
      <c r="G30" s="95"/>
    </row>
    <row r="31" spans="2:26" x14ac:dyDescent="0.25">
      <c r="D31" s="3"/>
      <c r="G31" s="95"/>
    </row>
    <row r="32" spans="2:26" x14ac:dyDescent="0.25">
      <c r="D32" s="3"/>
      <c r="G32" s="95"/>
      <c r="K32" s="95"/>
      <c r="L32" s="95"/>
      <c r="M32" s="95"/>
      <c r="N32" s="95"/>
      <c r="O32" s="95"/>
      <c r="P32" s="95"/>
      <c r="Q32" s="95"/>
      <c r="R32" s="95"/>
      <c r="S32" s="95"/>
      <c r="T32" s="95"/>
      <c r="U32" s="95"/>
      <c r="V32" s="95"/>
      <c r="W32" s="95"/>
      <c r="X32" s="95"/>
      <c r="Y32" s="95"/>
      <c r="Z32" s="95"/>
    </row>
    <row r="33" spans="4:7" x14ac:dyDescent="0.25">
      <c r="D33" s="3"/>
      <c r="G33" s="95"/>
    </row>
    <row r="34" spans="4:7" x14ac:dyDescent="0.25">
      <c r="D34" s="3"/>
      <c r="G34" s="95"/>
    </row>
    <row r="35" spans="4:7" x14ac:dyDescent="0.25">
      <c r="D35" s="3"/>
      <c r="G35" s="95"/>
    </row>
    <row r="36" spans="4:7" x14ac:dyDescent="0.25">
      <c r="D36" s="3"/>
      <c r="G36" s="95"/>
    </row>
    <row r="37" spans="4:7" x14ac:dyDescent="0.25">
      <c r="D37" s="3"/>
      <c r="G37" s="95"/>
    </row>
    <row r="38" spans="4:7" x14ac:dyDescent="0.25">
      <c r="D38" s="3"/>
      <c r="G38" s="95"/>
    </row>
    <row r="39" spans="4:7" x14ac:dyDescent="0.25">
      <c r="D39" s="3"/>
      <c r="G39" s="95"/>
    </row>
    <row r="40" spans="4:7" x14ac:dyDescent="0.25">
      <c r="D40" s="3"/>
      <c r="G40" s="95"/>
    </row>
    <row r="41" spans="4:7" x14ac:dyDescent="0.25">
      <c r="D41" s="3"/>
      <c r="G41" s="95"/>
    </row>
    <row r="42" spans="4:7" x14ac:dyDescent="0.25">
      <c r="D42" s="3"/>
      <c r="G42" s="95"/>
    </row>
    <row r="43" spans="4:7" x14ac:dyDescent="0.25">
      <c r="D43" s="3"/>
      <c r="G43" s="95"/>
    </row>
    <row r="44" spans="4:7" x14ac:dyDescent="0.25">
      <c r="D44" s="3"/>
      <c r="G44" s="95"/>
    </row>
    <row r="45" spans="4:7" x14ac:dyDescent="0.25">
      <c r="D45" s="3"/>
      <c r="G45" s="95"/>
    </row>
    <row r="46" spans="4:7" x14ac:dyDescent="0.25">
      <c r="D46" s="3"/>
      <c r="G46" s="95"/>
    </row>
    <row r="47" spans="4:7" x14ac:dyDescent="0.25">
      <c r="D47" s="12"/>
      <c r="G47" s="95"/>
    </row>
    <row r="48" spans="4:7" x14ac:dyDescent="0.25">
      <c r="D48" s="3"/>
      <c r="G48" s="95"/>
    </row>
  </sheetData>
  <mergeCells count="1">
    <mergeCell ref="E1:X1"/>
  </mergeCells>
  <conditionalFormatting sqref="E23:T23">
    <cfRule type="colorScale" priority="6">
      <colorScale>
        <cfvo type="min"/>
        <cfvo type="max"/>
        <color rgb="FFFFEF9C"/>
        <color rgb="FF63BE7B"/>
      </colorScale>
    </cfRule>
  </conditionalFormatting>
  <conditionalFormatting sqref="X3:X10 X12:X21">
    <cfRule type="containsErrors" dxfId="42" priority="1">
      <formula>ISERROR(X3)</formula>
    </cfRule>
    <cfRule type="colorScale" priority="2">
      <colorScale>
        <cfvo type="num" val="0"/>
        <cfvo type="percentile" val="50"/>
        <cfvo type="num" val="1"/>
        <color rgb="FF63BE7B"/>
        <color rgb="FFFFEB84"/>
        <color rgb="FFF8696B"/>
      </colorScale>
    </cfRule>
  </conditionalFormatting>
  <conditionalFormatting sqref="E3:T21">
    <cfRule type="cellIs" dxfId="41" priority="5" operator="equal">
      <formula>0</formula>
    </cfRule>
  </conditionalFormatting>
  <conditionalFormatting sqref="E3:T21">
    <cfRule type="colorScale" priority="3">
      <colorScale>
        <cfvo type="num" val="0"/>
        <cfvo type="percentile" val="50"/>
        <cfvo type="num" val="1"/>
        <color rgb="FF63BE7B"/>
        <color rgb="FFFFEB84"/>
        <color rgb="FFF8696B"/>
      </colorScale>
    </cfRule>
    <cfRule type="containsErrors" dxfId="40" priority="4">
      <formula>ISERROR(E3)</formula>
    </cfRule>
  </conditionalFormatting>
  <dataValidations count="1">
    <dataValidation type="list" allowBlank="1" showInputMessage="1" showErrorMessage="1" sqref="AC2">
      <formula1>"comprehensive,concise,aggregate,no further"</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N8"/>
  <sheetViews>
    <sheetView showGridLines="0" workbookViewId="0"/>
  </sheetViews>
  <sheetFormatPr defaultRowHeight="15" x14ac:dyDescent="0.25"/>
  <cols>
    <col min="2" max="2" width="35" customWidth="1"/>
    <col min="3" max="3" width="14.140625" customWidth="1"/>
    <col min="4" max="4" width="12.28515625" customWidth="1"/>
    <col min="5" max="6" width="12.85546875" customWidth="1"/>
  </cols>
  <sheetData>
    <row r="1" spans="1:14" ht="15.75" thickBot="1" x14ac:dyDescent="0.3">
      <c r="C1" s="103" t="str">
        <f>CONCATENATE("Level of independence required for ",C2,"s")</f>
        <v>Level of independence required for Comprehensive Reviews</v>
      </c>
      <c r="D1" s="103" t="str">
        <f t="shared" ref="D1:E1" si="0">CONCATENATE("Level of independence required for ",D2,"s")</f>
        <v>Level of independence required for Concise Reviews</v>
      </c>
      <c r="E1" s="103" t="str">
        <f t="shared" si="0"/>
        <v>Level of independence required for Aggregate Reviews</v>
      </c>
      <c r="G1" s="113" t="s">
        <v>82</v>
      </c>
    </row>
    <row r="2" spans="1:14" ht="32.25" customHeight="1" thickBot="1" x14ac:dyDescent="0.3">
      <c r="B2" s="89" t="s">
        <v>345</v>
      </c>
      <c r="C2" s="117" t="s">
        <v>219</v>
      </c>
      <c r="D2" s="117" t="s">
        <v>217</v>
      </c>
      <c r="E2" s="117" t="s">
        <v>214</v>
      </c>
      <c r="F2" s="117" t="s">
        <v>222</v>
      </c>
      <c r="G2" s="113"/>
    </row>
    <row r="3" spans="1:14" ht="27" thickBot="1" x14ac:dyDescent="0.3">
      <c r="B3" s="118" t="s">
        <v>216</v>
      </c>
      <c r="C3" s="115">
        <f ca="1">COUNTIFS(Table2[Level of Review Required],C$2,Table2[Date Notified (Adjusted)],"&gt;="&amp;start125,Table2[Date Notified (Adjusted)],"&lt;="&amp;closeREP,Table2[Level of Independence required],$B3)</f>
        <v>0</v>
      </c>
      <c r="D3" s="115">
        <f ca="1">COUNTIFS(Table2[Level of Review Required],D$2,Table2[Date Notified (Adjusted)],"&gt;="&amp;start125,Table2[Date Notified (Adjusted)],"&lt;="&amp;closeREP,Table2[Level of Independence required],$B3)</f>
        <v>0</v>
      </c>
      <c r="E3" s="115">
        <f ca="1">COUNTIFS(Table2[Level of Review Required],E$2,Table2[Date Notified (Adjusted)],"&gt;="&amp;start125,Table2[Date Notified (Adjusted)],"&lt;="&amp;closeREP,Table2[Level of Independence required],$B3)</f>
        <v>0</v>
      </c>
      <c r="F3" s="115">
        <f ca="1">COUNTIFS(Table2[Level of Review Required],"*further*",Table2[Date Notified (Adjusted)],"&gt;="&amp;start125,Table2[Date Notified (Adjusted)],"&lt;="&amp;closeREP,Table2[Level of Independence required],$B3)</f>
        <v>0</v>
      </c>
      <c r="G3" s="113">
        <f ca="1">SUM(C3:F3)</f>
        <v>0</v>
      </c>
    </row>
    <row r="4" spans="1:14" ht="27" thickBot="1" x14ac:dyDescent="0.3">
      <c r="B4" s="118" t="s">
        <v>218</v>
      </c>
      <c r="C4" s="109">
        <f ca="1">COUNTIFS(Table2[Level of Review Required],C$2,Table2[Date Notified (Adjusted)],"&gt;="&amp;start125,Table2[Date Notified (Adjusted)],"&lt;="&amp;closeREP,Table2[Level of Independence required],$B4)</f>
        <v>0</v>
      </c>
      <c r="D4" s="109">
        <f ca="1">COUNTIFS(Table2[Level of Review Required],D$2,Table2[Date Notified (Adjusted)],"&gt;="&amp;start125,Table2[Date Notified (Adjusted)],"&lt;="&amp;closeREP,Table2[Level of Independence required],$B4)</f>
        <v>0</v>
      </c>
      <c r="E4" s="109">
        <f ca="1">COUNTIFS(Table2[Level of Review Required],E$2,Table2[Date Notified (Adjusted)],"&gt;="&amp;start125,Table2[Date Notified (Adjusted)],"&lt;="&amp;closeREP,Table2[Level of Independence required],$B4)</f>
        <v>0</v>
      </c>
      <c r="F4" s="109">
        <f ca="1">COUNTIFS(Table2[Level of Review Required],"*further*",Table2[Date Notified (Adjusted)],"&gt;="&amp;start125,Table2[Date Notified (Adjusted)],"&lt;="&amp;closeREP,Table2[Level of Independence required],$B4)</f>
        <v>0</v>
      </c>
      <c r="G4" s="113">
        <f t="shared" ref="G4:G7" ca="1" si="1">SUM(C4:F4)</f>
        <v>0</v>
      </c>
    </row>
    <row r="5" spans="1:14" ht="27" thickBot="1" x14ac:dyDescent="0.3">
      <c r="B5" s="118" t="s">
        <v>221</v>
      </c>
      <c r="C5" s="109">
        <f ca="1">COUNTIFS(Table2[Level of Review Required],C$2,Table2[Date Notified (Adjusted)],"&gt;="&amp;start125,Table2[Date Notified (Adjusted)],"&lt;="&amp;closeREP,Table2[Level of Independence required],$B5)</f>
        <v>0</v>
      </c>
      <c r="D5" s="109">
        <f ca="1">COUNTIFS(Table2[Level of Review Required],D$2,Table2[Date Notified (Adjusted)],"&gt;="&amp;start125,Table2[Date Notified (Adjusted)],"&lt;="&amp;closeREP,Table2[Level of Independence required],$B5)</f>
        <v>0</v>
      </c>
      <c r="E5" s="109">
        <f ca="1">COUNTIFS(Table2[Level of Review Required],E$2,Table2[Date Notified (Adjusted)],"&gt;="&amp;start125,Table2[Date Notified (Adjusted)],"&lt;="&amp;closeREP,Table2[Level of Independence required],$B5)</f>
        <v>0</v>
      </c>
      <c r="F5" s="109">
        <f ca="1">COUNTIFS(Table2[Level of Review Required],"*further*",Table2[Date Notified (Adjusted)],"&gt;="&amp;start125,Table2[Date Notified (Adjusted)],"&lt;="&amp;closeREP,Table2[Level of Independence required],$B5)</f>
        <v>0</v>
      </c>
      <c r="G5" s="113">
        <f t="shared" ca="1" si="1"/>
        <v>0</v>
      </c>
    </row>
    <row r="6" spans="1:14" ht="27" thickBot="1" x14ac:dyDescent="0.3">
      <c r="B6" s="118" t="s">
        <v>220</v>
      </c>
      <c r="C6" s="109">
        <f ca="1">COUNTIFS(Table2[Level of Review Required],C$2,Table2[Date Notified (Adjusted)],"&gt;="&amp;start125,Table2[Date Notified (Adjusted)],"&lt;="&amp;closeREP,Table2[Level of Independence required],$B6)</f>
        <v>0</v>
      </c>
      <c r="D6" s="109">
        <f ca="1">COUNTIFS(Table2[Level of Review Required],D$2,Table2[Date Notified (Adjusted)],"&gt;="&amp;start125,Table2[Date Notified (Adjusted)],"&lt;="&amp;closeREP,Table2[Level of Independence required],$B6)</f>
        <v>0</v>
      </c>
      <c r="E6" s="109">
        <f ca="1">COUNTIFS(Table2[Level of Review Required],E$2,Table2[Date Notified (Adjusted)],"&gt;="&amp;start125,Table2[Date Notified (Adjusted)],"&lt;="&amp;closeREP,Table2[Level of Independence required],$B6)</f>
        <v>0</v>
      </c>
      <c r="F6" s="109">
        <f ca="1">COUNTIFS(Table2[Level of Review Required],"*further*",Table2[Date Notified (Adjusted)],"&gt;="&amp;start125,Table2[Date Notified (Adjusted)],"&lt;="&amp;closeREP,Table2[Level of Independence required],$B6)</f>
        <v>0</v>
      </c>
      <c r="G6" s="113">
        <f t="shared" ca="1" si="1"/>
        <v>0</v>
      </c>
    </row>
    <row r="7" spans="1:14" ht="15.75" thickBot="1" x14ac:dyDescent="0.3">
      <c r="B7" s="119" t="s">
        <v>272</v>
      </c>
      <c r="C7" s="109">
        <f ca="1">COUNTIFS(Table2[Level of Review Required],C$2,Table2[Date Notified (Adjusted)],"&gt;="&amp;start125,Table2[Date Notified (Adjusted)],"&lt;="&amp;closeREP,Table2[Level of Independence required],"")</f>
        <v>0</v>
      </c>
      <c r="D7" s="109">
        <f ca="1">COUNTIFS(Table2[Level of Review Required],D$2,Table2[Date Notified (Adjusted)],"&gt;="&amp;start125,Table2[Date Notified (Adjusted)],"&lt;="&amp;closeREP,Table2[Level of Independence required],"")</f>
        <v>0</v>
      </c>
      <c r="E7" s="109">
        <f ca="1">COUNTIFS(Table2[Level of Review Required],E$2,Table2[Date Notified (Adjusted)],"&gt;="&amp;start125,Table2[Date Notified (Adjusted)],"&lt;="&amp;closeREP,Table2[Level of Independence required],"")</f>
        <v>0</v>
      </c>
      <c r="F7" s="109">
        <f ca="1">COUNTIFS(Table2[Level of Review Required],"*further*",Table2[Date Notified (Adjusted)],"&gt;="&amp;start125,Table2[Date Notified (Adjusted)],"&lt;="&amp;closeREP,Table2[Level of Independence required],"")</f>
        <v>0</v>
      </c>
      <c r="G7" s="113">
        <f t="shared" ca="1" si="1"/>
        <v>0</v>
      </c>
    </row>
    <row r="8" spans="1:14" x14ac:dyDescent="0.25">
      <c r="A8" s="113" t="s">
        <v>82</v>
      </c>
      <c r="B8" s="113"/>
      <c r="C8" s="113">
        <f ca="1">SUM(C3:C7)</f>
        <v>0</v>
      </c>
      <c r="D8" s="113">
        <f t="shared" ref="D8:G8" ca="1" si="2">SUM(D3:D7)</f>
        <v>0</v>
      </c>
      <c r="E8" s="113">
        <f t="shared" ca="1" si="2"/>
        <v>0</v>
      </c>
      <c r="F8" s="113">
        <f t="shared" ca="1" si="2"/>
        <v>0</v>
      </c>
      <c r="G8" s="114">
        <f t="shared" ca="1" si="2"/>
        <v>0</v>
      </c>
      <c r="H8" s="121" t="str">
        <f ca="1">CONCATENATE("*note the ",COUNTIFS(Table2[Level of Review Required],"",Table2[Date Notified (Adjusted)],"&gt;="&amp;start125,Table2[Date Notified (Adjusted)],"&lt;="&amp;closeREP)," records with LR=blank are not included in this calculation")</f>
        <v>*note the 0 records with LR=blank are not included in this calculation</v>
      </c>
      <c r="I8" s="122"/>
      <c r="J8" s="122"/>
      <c r="K8" s="122"/>
      <c r="L8" s="122"/>
      <c r="M8" s="122"/>
      <c r="N8" s="113"/>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CC99"/>
  </sheetPr>
  <dimension ref="A2:AC123"/>
  <sheetViews>
    <sheetView showGridLines="0" topLeftCell="A19" zoomScaleNormal="100" workbookViewId="0">
      <selection activeCell="C19" sqref="C1:D1048576"/>
    </sheetView>
  </sheetViews>
  <sheetFormatPr defaultRowHeight="15" x14ac:dyDescent="0.25"/>
  <cols>
    <col min="3" max="4" width="9.140625" hidden="1" customWidth="1"/>
    <col min="5" max="5" width="11.5703125" bestFit="1" customWidth="1"/>
    <col min="6" max="6" width="9.42578125" customWidth="1"/>
    <col min="7" max="7" width="10.28515625" customWidth="1"/>
    <col min="8" max="8" width="10.57031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49" t="s">
        <v>442</v>
      </c>
      <c r="G3" s="115" t="s">
        <v>441</v>
      </c>
      <c r="H3" s="115" t="s">
        <v>443</v>
      </c>
      <c r="I3" s="112" t="s">
        <v>82</v>
      </c>
    </row>
    <row r="4" spans="5:9" ht="15.75" thickBot="1" x14ac:dyDescent="0.3">
      <c r="E4" s="454" t="s">
        <v>219</v>
      </c>
      <c r="F4" s="454"/>
      <c r="G4" s="109">
        <f ca="1">COUNTIFS(Table2[Level of Review Required],$E4,Table2[Date Notified (Adjusted)],"&gt;="&amp;start125,Table2[Date Notified (Adjusted)],"&lt;="&amp;closeREP,Table2[name QPS],"&lt;&gt;red")</f>
        <v>0</v>
      </c>
      <c r="H4" s="109">
        <f ca="1">COUNTIFS(Table2[Level of Review Required],$E4,Table2[Date Notified (Adjusted)],"&gt;="&amp;start125,Table2[Date Notified (Adjusted)],"&lt;="&amp;closeREP,Table2[name QPS],"red")</f>
        <v>0</v>
      </c>
      <c r="I4" s="113">
        <f t="shared" ref="I4:I9" ca="1" si="0">SUM(G4:H4)</f>
        <v>0</v>
      </c>
    </row>
    <row r="5" spans="5:9" ht="15.75" thickBot="1" x14ac:dyDescent="0.3">
      <c r="E5" s="454" t="s">
        <v>217</v>
      </c>
      <c r="F5" s="454"/>
      <c r="G5" s="109">
        <f ca="1">COUNTIFS(Table2[Level of Review Required],$E5,Table2[Date Notified (Adjusted)],"&gt;="&amp;start125,Table2[Date Notified (Adjusted)],"&lt;="&amp;closeREP,Table2[name QPS],"&lt;&gt;red")</f>
        <v>0</v>
      </c>
      <c r="H5" s="109">
        <f ca="1">COUNTIFS(Table2[Level of Review Required],$E5,Table2[Date Notified (Adjusted)],"&gt;="&amp;start125,Table2[Date Notified (Adjusted)],"&lt;="&amp;closeREP,Table2[name QPS],"red")</f>
        <v>0</v>
      </c>
      <c r="I5" s="113">
        <f t="shared" ca="1" si="0"/>
        <v>0</v>
      </c>
    </row>
    <row r="6" spans="5:9" ht="15.75" thickBot="1" x14ac:dyDescent="0.3">
      <c r="E6" s="454" t="s">
        <v>214</v>
      </c>
      <c r="F6" s="454"/>
      <c r="G6" s="109">
        <f ca="1">COUNTIFS(Table2[Level of Review Required],$E6,Table2[Date Notified (Adjusted)],"&gt;="&amp;start125,Table2[Date Notified (Adjusted)],"&lt;="&amp;closeREP,Table2[name QPS],"&lt;&gt;red")</f>
        <v>0</v>
      </c>
      <c r="H6" s="109">
        <f ca="1">COUNTIFS(Table2[Level of Review Required],$E6,Table2[Date Notified (Adjusted)],"&gt;="&amp;start125,Table2[Date Notified (Adjusted)],"&lt;="&amp;closeREP,Table2[name QPS],"red")</f>
        <v>0</v>
      </c>
      <c r="I6" s="113">
        <f t="shared" ca="1" si="0"/>
        <v>0</v>
      </c>
    </row>
    <row r="7" spans="5:9" ht="15.75" thickBot="1" x14ac:dyDescent="0.3">
      <c r="E7" s="454" t="s">
        <v>222</v>
      </c>
      <c r="F7" s="454"/>
      <c r="G7" s="109">
        <f ca="1">COUNTIFS(Table2[Level of Review Required],"*further*",Table2[Date Notified (Adjusted)],"&gt;="&amp;start125,Table2[Date Notified (Adjusted)],"&lt;="&amp;closeREP,Table2[name QPS],"&lt;&gt;red")</f>
        <v>0</v>
      </c>
      <c r="H7" s="109">
        <f ca="1">COUNTIFS(Table2[Level of Review Required],"*further*",Table2[Date Notified (Adjusted)],"&gt;="&amp;start125,Table2[Date Notified (Adjusted)],"&lt;="&amp;closeREP,Table2[name QPS],"red")</f>
        <v>0</v>
      </c>
      <c r="I7" s="113">
        <f t="shared" ca="1" si="0"/>
        <v>0</v>
      </c>
    </row>
    <row r="8" spans="5:9" ht="15.75" thickBot="1" x14ac:dyDescent="0.3">
      <c r="E8" s="454" t="s">
        <v>344</v>
      </c>
      <c r="F8" s="454"/>
      <c r="G8" s="109">
        <f ca="1">COUNTIFS(Table2[Level of Review Required],"",Table2[Date Notified (Adjusted)],"&gt;="&amp;start125,Table2[Date Notified (Adjusted)],"&lt;="&amp;closeREP,Table2[name QPS],"&lt;&gt;red")</f>
        <v>0</v>
      </c>
      <c r="H8" s="109">
        <f ca="1">COUNTIFS(Table2[Level of Review Required],"",Table2[Date Notified (Adjusted)],"&gt;="&amp;start125,Table2[Date Notified (Adjusted)],"&lt;="&amp;closeREP,Table2[name QPS],"red")</f>
        <v>0</v>
      </c>
      <c r="I8" s="113">
        <f t="shared" ca="1" si="0"/>
        <v>0</v>
      </c>
    </row>
    <row r="9" spans="5:9" x14ac:dyDescent="0.25">
      <c r="F9" s="112" t="s">
        <v>82</v>
      </c>
      <c r="G9" s="113">
        <f ca="1">SUM(G4:G8)</f>
        <v>0</v>
      </c>
      <c r="H9" s="113">
        <f t="shared" ref="H9" ca="1" si="1">SUM(H4:H8)</f>
        <v>0</v>
      </c>
      <c r="I9" s="114">
        <f t="shared" ca="1" si="0"/>
        <v>0</v>
      </c>
    </row>
    <row r="19" spans="1:10" x14ac:dyDescent="0.25">
      <c r="E19" s="107" t="s">
        <v>338</v>
      </c>
      <c r="F19" s="270" t="e">
        <f ca="1">COUNTIFS(Table2[QPS name second check],"&lt;&gt;",Table2[Record exclusion],"in scope")/COUNTIF(Table2[Record exclusion],"in scope")</f>
        <v>#DIV/0!</v>
      </c>
      <c r="I19" t="e">
        <f ca="1">IF(F19&lt;&gt;1,"Please remember to complete manual check based on automated pre-check","")</f>
        <v>#DIV/0!</v>
      </c>
    </row>
    <row r="21" spans="1:10" ht="15.75" thickBot="1" x14ac:dyDescent="0.3"/>
    <row r="22" spans="1:10" ht="15.75" thickBot="1" x14ac:dyDescent="0.3">
      <c r="G22" s="115" t="s">
        <v>271</v>
      </c>
      <c r="H22" s="115" t="s">
        <v>273</v>
      </c>
      <c r="I22" s="115" t="s">
        <v>272</v>
      </c>
      <c r="J22" s="112" t="s">
        <v>82</v>
      </c>
    </row>
    <row r="23" spans="1:10" ht="15.75" thickBot="1" x14ac:dyDescent="0.3">
      <c r="A23" s="103" t="str">
        <f>CONCATENATE("QPS Manag. Name where Level of Review Required is ",E23)</f>
        <v>QPS Manag. Name where Level of Review Required is Comprehensive Review</v>
      </c>
      <c r="E23" s="454" t="s">
        <v>219</v>
      </c>
      <c r="F23" s="454"/>
      <c r="G23" s="109">
        <f ca="1">COUNTIFS(Table2[Level of Review Required],$E23,Table2[Date Notified (Adjusted)],"&gt;="&amp;start125,Table2[Date Notified (Adjusted)],"&lt;="&amp;closeREP,Table2[QPS name second check],"full*")</f>
        <v>0</v>
      </c>
      <c r="H23" s="109">
        <f ca="1">COUNTIFS(Table2[Level of Review Required],$E23,Table2[Date Notified (Adjusted)],"&gt;="&amp;start125,Table2[Date Notified (Adjusted)],"&lt;="&amp;closeREP,Table2[QPS name second check],"&lt;&gt;*full*",Table2[QPS name second check],"&lt;&gt;empty")</f>
        <v>0</v>
      </c>
      <c r="I23" s="109">
        <f ca="1">COUNTIFS(Table2[Level of Review Required],$E23,Table2[Date Notified (Adjusted)],"&gt;="&amp;start125,Table2[Date Notified (Adjusted)],"&lt;="&amp;closeREP,Table2[QPS name second check],"empty")</f>
        <v>0</v>
      </c>
      <c r="J23" s="113">
        <f ca="1">SUM(G23:I23)</f>
        <v>0</v>
      </c>
    </row>
    <row r="24" spans="1:10" ht="15.75" thickBot="1" x14ac:dyDescent="0.3">
      <c r="A24" s="103" t="str">
        <f t="shared" ref="A24:A25" si="2">CONCATENATE("QPS Manag. Name where Level of Review Required is ",E24)</f>
        <v>QPS Manag. Name where Level of Review Required is Concise Review</v>
      </c>
      <c r="E24" s="454" t="s">
        <v>217</v>
      </c>
      <c r="F24" s="454"/>
      <c r="G24" s="109">
        <f ca="1">COUNTIFS(Table2[Level of Review Required],$E24,Table2[Date Notified (Adjusted)],"&gt;="&amp;start125,Table2[Date Notified (Adjusted)],"&lt;="&amp;closeREP,Table2[QPS name second check],"full*")</f>
        <v>0</v>
      </c>
      <c r="H24" s="109">
        <f ca="1">COUNTIFS(Table2[Level of Review Required],$E24,Table2[Date Notified (Adjusted)],"&gt;="&amp;start125,Table2[Date Notified (Adjusted)],"&lt;="&amp;closeREP,Table2[QPS name second check],"&lt;&gt;*full*",Table2[QPS name second check],"&lt;&gt;empty")</f>
        <v>0</v>
      </c>
      <c r="I24" s="109">
        <f ca="1">COUNTIFS(Table2[Level of Review Required],$E24,Table2[Date Notified (Adjusted)],"&gt;="&amp;start125,Table2[Date Notified (Adjusted)],"&lt;="&amp;closeREP,Table2[QPS name second check],"empty")</f>
        <v>0</v>
      </c>
      <c r="J24" s="113">
        <f t="shared" ref="J24:J28" ca="1" si="3">SUM(G24:I24)</f>
        <v>0</v>
      </c>
    </row>
    <row r="25" spans="1:10" ht="15.75" thickBot="1" x14ac:dyDescent="0.3">
      <c r="A25" s="103" t="str">
        <f t="shared" si="2"/>
        <v>QPS Manag. Name where Level of Review Required is Aggregate Review</v>
      </c>
      <c r="E25" s="454" t="s">
        <v>214</v>
      </c>
      <c r="F25" s="454"/>
      <c r="G25" s="109">
        <f ca="1">COUNTIFS(Table2[Level of Review Required],$E25,Table2[Date Notified (Adjusted)],"&gt;="&amp;start125,Table2[Date Notified (Adjusted)],"&lt;="&amp;closeREP,Table2[QPS name second check],"full*")</f>
        <v>0</v>
      </c>
      <c r="H25" s="109">
        <f ca="1">COUNTIFS(Table2[Level of Review Required],$E25,Table2[Date Notified (Adjusted)],"&gt;="&amp;start125,Table2[Date Notified (Adjusted)],"&lt;="&amp;closeREP,Table2[QPS name second check],"&lt;&gt;*full*",Table2[QPS name second check],"&lt;&gt;empty")</f>
        <v>0</v>
      </c>
      <c r="I25" s="109">
        <f ca="1">COUNTIFS(Table2[Level of Review Required],$E25,Table2[Date Notified (Adjusted)],"&gt;="&amp;start125,Table2[Date Notified (Adjusted)],"&lt;="&amp;closeREP,Table2[QPS name second check],"empty")</f>
        <v>0</v>
      </c>
      <c r="J25" s="113">
        <f t="shared" ca="1" si="3"/>
        <v>0</v>
      </c>
    </row>
    <row r="26" spans="1:10" ht="15.75" thickBot="1" x14ac:dyDescent="0.3">
      <c r="E26" s="454" t="s">
        <v>222</v>
      </c>
      <c r="F26" s="454"/>
      <c r="G26" s="109">
        <f ca="1">COUNTIFS(Table2[Level of Review Required],"*further*",Table2[Date Notified (Adjusted)],"&gt;="&amp;start125,Table2[Date Notified (Adjusted)],"&lt;="&amp;closeREP,Table2[QPS name second check],"full*")</f>
        <v>0</v>
      </c>
      <c r="H26" s="109">
        <f ca="1">COUNTIFS(Table2[Level of Review Required],"*further*",Table2[Date Notified (Adjusted)],"&gt;="&amp;start125,Table2[Date Notified (Adjusted)],"&lt;="&amp;closeREP,Table2[QPS name second check],"&lt;&gt;*full*",Table2[QPS name second check],"&lt;&gt;empty")</f>
        <v>0</v>
      </c>
      <c r="I26" s="109">
        <f ca="1">COUNTIFS(Table2[Level of Review Required],"*further*",Table2[Date Notified (Adjusted)],"&gt;="&amp;start125,Table2[Date Notified (Adjusted)],"&lt;="&amp;closeREP,Table2[QPS name second check],"empty")</f>
        <v>0</v>
      </c>
      <c r="J26" s="113">
        <f t="shared" ca="1" si="3"/>
        <v>0</v>
      </c>
    </row>
    <row r="27" spans="1:10" ht="15.75" thickBot="1" x14ac:dyDescent="0.3">
      <c r="E27" s="454" t="s">
        <v>344</v>
      </c>
      <c r="F27" s="454"/>
      <c r="G27" s="109">
        <f ca="1">COUNTIFS(Table2[Level of Review Required],"",Table2[Date Notified (Adjusted)],"&gt;="&amp;start125,Table2[Date Notified (Adjusted)],"&lt;="&amp;closeREP,Table2[QPS name second check],"full*")</f>
        <v>0</v>
      </c>
      <c r="H27" s="109">
        <f ca="1">COUNTIFS(Table2[Level of Review Required],"",Table2[Date Notified (Adjusted)],"&gt;="&amp;start125,Table2[Date Notified (Adjusted)],"&lt;="&amp;closeREP,Table2[QPS name second check],"&lt;&gt;*full*",Table2[QPS name second check],"&lt;&gt;empty")</f>
        <v>0</v>
      </c>
      <c r="I27" s="109">
        <f ca="1">COUNTIFS(Table2[Level of Review Required],"",Table2[Date Notified (Adjusted)],"&gt;="&amp;start125,Table2[Date Notified (Adjusted)],"&lt;="&amp;closeREP,Table2[QPS name second check],"empty")</f>
        <v>0</v>
      </c>
      <c r="J27" s="113">
        <f t="shared" ca="1" si="3"/>
        <v>0</v>
      </c>
    </row>
    <row r="28" spans="1:10" x14ac:dyDescent="0.25">
      <c r="F28" s="112" t="s">
        <v>82</v>
      </c>
      <c r="G28" s="113">
        <f ca="1">SUM(G23:G27)</f>
        <v>0</v>
      </c>
      <c r="H28" s="113">
        <f t="shared" ref="H28:I28" ca="1" si="4">SUM(H23:H27)</f>
        <v>0</v>
      </c>
      <c r="I28" s="113">
        <f t="shared" ca="1" si="4"/>
        <v>0</v>
      </c>
      <c r="J28" s="114">
        <f t="shared" ca="1" si="3"/>
        <v>0</v>
      </c>
    </row>
    <row r="29" spans="1:10" x14ac:dyDescent="0.25">
      <c r="F29" s="103" t="s">
        <v>346</v>
      </c>
    </row>
    <row r="33" spans="2:29" ht="29.25" x14ac:dyDescent="0.25">
      <c r="B33" s="239"/>
      <c r="C33" s="240"/>
      <c r="D33" s="241"/>
      <c r="E33" s="242">
        <f ca="1">start125</f>
        <v>44470</v>
      </c>
      <c r="F33" s="242">
        <f ca="1">DATE(YEAR(E33),MONTH(E33)+1,1)</f>
        <v>44501</v>
      </c>
      <c r="G33" s="242">
        <f t="shared" ref="G33" ca="1" si="5">DATE(YEAR(F33),MONTH(F33)+1,1)</f>
        <v>44531</v>
      </c>
      <c r="H33" s="242">
        <f t="shared" ref="H33" ca="1" si="6">DATE(YEAR(G33),MONTH(G33)+1,1)</f>
        <v>44562</v>
      </c>
      <c r="I33" s="242">
        <f t="shared" ref="I33" ca="1" si="7">DATE(YEAR(H33),MONTH(H33)+1,1)</f>
        <v>44593</v>
      </c>
      <c r="J33" s="242">
        <f t="shared" ref="J33" ca="1" si="8">DATE(YEAR(I33),MONTH(I33)+1,1)</f>
        <v>44621</v>
      </c>
      <c r="K33" s="242">
        <f t="shared" ref="K33" ca="1" si="9">DATE(YEAR(J33),MONTH(J33)+1,1)</f>
        <v>44652</v>
      </c>
      <c r="L33" s="242">
        <f t="shared" ref="L33" ca="1" si="10">DATE(YEAR(K33),MONTH(K33)+1,1)</f>
        <v>44682</v>
      </c>
      <c r="M33" s="242">
        <f t="shared" ref="M33" ca="1" si="11">DATE(YEAR(L33),MONTH(L33)+1,1)</f>
        <v>44713</v>
      </c>
      <c r="N33" s="242">
        <f t="shared" ref="N33" ca="1" si="12">DATE(YEAR(M33),MONTH(M33)+1,1)</f>
        <v>44743</v>
      </c>
      <c r="O33" s="242">
        <f t="shared" ref="O33" ca="1" si="13">DATE(YEAR(N33),MONTH(N33)+1,1)</f>
        <v>44774</v>
      </c>
      <c r="P33" s="242">
        <f t="shared" ref="P33" ca="1" si="14">DATE(YEAR(O33),MONTH(O33)+1,1)</f>
        <v>44805</v>
      </c>
      <c r="Q33" s="243">
        <f t="shared" ref="Q33" ca="1" si="15">DATE(YEAR(P33),MONTH(P33)+1,1)</f>
        <v>44835</v>
      </c>
      <c r="R33" s="243">
        <f t="shared" ref="R33" ca="1" si="16">DATE(YEAR(Q33),MONTH(Q33)+1,1)</f>
        <v>44866</v>
      </c>
      <c r="S33" s="243">
        <f t="shared" ref="S33" ca="1" si="17">DATE(YEAR(R33),MONTH(R33)+1,1)</f>
        <v>44896</v>
      </c>
      <c r="T33" s="243">
        <f t="shared" ref="T33" ca="1" si="18">DATE(YEAR(S33),MONTH(S33)+1,1)</f>
        <v>44927</v>
      </c>
      <c r="U33" s="243">
        <f t="shared" ref="U33" ca="1" si="19">DATE(YEAR(T33),MONTH(T33)+1,1)</f>
        <v>44958</v>
      </c>
      <c r="V33" s="244"/>
      <c r="W33" s="234" t="str">
        <f>CONCATENATE("Full QPS manager name all")</f>
        <v>Full QPS manager name all</v>
      </c>
      <c r="X33" s="235" t="s">
        <v>245</v>
      </c>
      <c r="Y33" s="209" t="str">
        <f ca="1">CONCATENATE(TEXT(E33,"mmmyy"),"-",TEXT(T33,"mmmyy")," all")</f>
        <v>Oct21-Jan23 all</v>
      </c>
      <c r="AB33" s="45"/>
      <c r="AC33" s="45"/>
    </row>
    <row r="34" spans="2:29" x14ac:dyDescent="0.25">
      <c r="B34" s="220" t="s">
        <v>256</v>
      </c>
      <c r="C34" s="157"/>
      <c r="D34" s="158" t="s">
        <v>121</v>
      </c>
      <c r="E34" s="159" t="e">
        <f ca="1">COUNTIFS(Table2[Date Notified (Adjusted)],"&gt;="&amp;E$56,Table2[Date Notified (Adjusted)],"&lt;"&amp;F$56,Table2[QPS name second check],"full*",Table2[Calculated Location],"*"&amp;$D34&amp;"*")/COUNTIFS(Table2[Date Notified (Adjusted)],"&gt;="&amp;E$56,Table2[Date Notified (Adjusted)],"&lt;"&amp;F$56,Table2[Calculated Location],"*"&amp;$D34&amp;"*")</f>
        <v>#DIV/0!</v>
      </c>
      <c r="F34" s="160" t="e">
        <f ca="1">COUNTIFS(Table2[Date Notified (Adjusted)],"&gt;="&amp;F$56,Table2[Date Notified (Adjusted)],"&lt;"&amp;G$56,Table2[QPS name second check],"full*",Table2[Calculated Location],"*"&amp;$D34&amp;"*")/COUNTIFS(Table2[Date Notified (Adjusted)],"&gt;="&amp;F$56,Table2[Date Notified (Adjusted)],"&lt;"&amp;G$56,Table2[Calculated Location],"*"&amp;$D34&amp;"*")</f>
        <v>#DIV/0!</v>
      </c>
      <c r="G34" s="160" t="e">
        <f ca="1">COUNTIFS(Table2[Date Notified (Adjusted)],"&gt;="&amp;G$56,Table2[Date Notified (Adjusted)],"&lt;"&amp;H$56,Table2[QPS name second check],"full*",Table2[Calculated Location],"*"&amp;$D34&amp;"*")/COUNTIFS(Table2[Date Notified (Adjusted)],"&gt;="&amp;G$56,Table2[Date Notified (Adjusted)],"&lt;"&amp;H$56,Table2[Calculated Location],"*"&amp;$D34&amp;"*")</f>
        <v>#DIV/0!</v>
      </c>
      <c r="H34" s="160" t="e">
        <f ca="1">COUNTIFS(Table2[Date Notified (Adjusted)],"&gt;="&amp;H$56,Table2[Date Notified (Adjusted)],"&lt;"&amp;I$56,Table2[QPS name second check],"full*",Table2[Calculated Location],"*"&amp;$D34&amp;"*")/COUNTIFS(Table2[Date Notified (Adjusted)],"&gt;="&amp;H$56,Table2[Date Notified (Adjusted)],"&lt;"&amp;I$56,Table2[Calculated Location],"*"&amp;$D34&amp;"*")</f>
        <v>#DIV/0!</v>
      </c>
      <c r="I34" s="160" t="e">
        <f ca="1">COUNTIFS(Table2[Date Notified (Adjusted)],"&gt;="&amp;I$56,Table2[Date Notified (Adjusted)],"&lt;"&amp;J$56,Table2[QPS name second check],"full*",Table2[Calculated Location],"*"&amp;$D34&amp;"*")/COUNTIFS(Table2[Date Notified (Adjusted)],"&gt;="&amp;I$56,Table2[Date Notified (Adjusted)],"&lt;"&amp;J$56,Table2[Calculated Location],"*"&amp;$D34&amp;"*")</f>
        <v>#DIV/0!</v>
      </c>
      <c r="J34" s="160" t="e">
        <f ca="1">COUNTIFS(Table2[Date Notified (Adjusted)],"&gt;="&amp;J$56,Table2[Date Notified (Adjusted)],"&lt;"&amp;K$56,Table2[QPS name second check],"full*",Table2[Calculated Location],"*"&amp;$D34&amp;"*")/COUNTIFS(Table2[Date Notified (Adjusted)],"&gt;="&amp;J$56,Table2[Date Notified (Adjusted)],"&lt;"&amp;K$56,Table2[Calculated Location],"*"&amp;$D34&amp;"*")</f>
        <v>#DIV/0!</v>
      </c>
      <c r="K34" s="160" t="e">
        <f ca="1">COUNTIFS(Table2[Date Notified (Adjusted)],"&gt;="&amp;K$56,Table2[Date Notified (Adjusted)],"&lt;"&amp;L$56,Table2[QPS name second check],"full*",Table2[Calculated Location],"*"&amp;$D34&amp;"*")/COUNTIFS(Table2[Date Notified (Adjusted)],"&gt;="&amp;K$56,Table2[Date Notified (Adjusted)],"&lt;"&amp;L$56,Table2[Calculated Location],"*"&amp;$D34&amp;"*")</f>
        <v>#DIV/0!</v>
      </c>
      <c r="L34" s="160" t="e">
        <f ca="1">COUNTIFS(Table2[Date Notified (Adjusted)],"&gt;="&amp;L$56,Table2[Date Notified (Adjusted)],"&lt;"&amp;M$56,Table2[QPS name second check],"full*",Table2[Calculated Location],"*"&amp;$D34&amp;"*")/COUNTIFS(Table2[Date Notified (Adjusted)],"&gt;="&amp;L$56,Table2[Date Notified (Adjusted)],"&lt;"&amp;M$56,Table2[Calculated Location],"*"&amp;$D34&amp;"*")</f>
        <v>#DIV/0!</v>
      </c>
      <c r="M34" s="160" t="e">
        <f ca="1">COUNTIFS(Table2[Date Notified (Adjusted)],"&gt;="&amp;M$56,Table2[Date Notified (Adjusted)],"&lt;"&amp;N$56,Table2[QPS name second check],"full*",Table2[Calculated Location],"*"&amp;$D34&amp;"*")/COUNTIFS(Table2[Date Notified (Adjusted)],"&gt;="&amp;M$56,Table2[Date Notified (Adjusted)],"&lt;"&amp;N$56,Table2[Calculated Location],"*"&amp;$D34&amp;"*")</f>
        <v>#DIV/0!</v>
      </c>
      <c r="N34" s="160" t="e">
        <f ca="1">COUNTIFS(Table2[Date Notified (Adjusted)],"&gt;="&amp;N$56,Table2[Date Notified (Adjusted)],"&lt;"&amp;O$56,Table2[QPS name second check],"full*",Table2[Calculated Location],"*"&amp;$D34&amp;"*")/COUNTIFS(Table2[Date Notified (Adjusted)],"&gt;="&amp;N$56,Table2[Date Notified (Adjusted)],"&lt;"&amp;O$56,Table2[Calculated Location],"*"&amp;$D34&amp;"*")</f>
        <v>#DIV/0!</v>
      </c>
      <c r="O34" s="160" t="e">
        <f ca="1">COUNTIFS(Table2[Date Notified (Adjusted)],"&gt;="&amp;O$56,Table2[Date Notified (Adjusted)],"&lt;"&amp;P$56,Table2[QPS name second check],"full*",Table2[Calculated Location],"*"&amp;$D34&amp;"*")/COUNTIFS(Table2[Date Notified (Adjusted)],"&gt;="&amp;O$56,Table2[Date Notified (Adjusted)],"&lt;"&amp;P$56,Table2[Calculated Location],"*"&amp;$D34&amp;"*")</f>
        <v>#DIV/0!</v>
      </c>
      <c r="P34" s="160" t="e">
        <f ca="1">COUNTIFS(Table2[Date Notified (Adjusted)],"&gt;="&amp;P$56,Table2[Date Notified (Adjusted)],"&lt;"&amp;Q$56,Table2[QPS name second check],"full*",Table2[Calculated Location],"*"&amp;$D34&amp;"*")/COUNTIFS(Table2[Date Notified (Adjusted)],"&gt;="&amp;P$56,Table2[Date Notified (Adjusted)],"&lt;"&amp;Q$56,Table2[Calculated Location],"*"&amp;$D34&amp;"*")</f>
        <v>#DIV/0!</v>
      </c>
      <c r="Q34" s="160" t="e">
        <f ca="1">COUNTIFS(Table2[Date Notified (Adjusted)],"&gt;="&amp;Q$56,Table2[Date Notified (Adjusted)],"&lt;"&amp;R$56,Table2[QPS name second check],"full*",Table2[Calculated Location],"*"&amp;$D34&amp;"*")/COUNTIFS(Table2[Date Notified (Adjusted)],"&gt;="&amp;Q$56,Table2[Date Notified (Adjusted)],"&lt;"&amp;R$56,Table2[Calculated Location],"*"&amp;$D34&amp;"*")</f>
        <v>#DIV/0!</v>
      </c>
      <c r="R34" s="160" t="e">
        <f ca="1">COUNTIFS(Table2[Date Notified (Adjusted)],"&gt;="&amp;R$56,Table2[Date Notified (Adjusted)],"&lt;"&amp;S$56,Table2[QPS name second check],"full*",Table2[Calculated Location],"*"&amp;$D34&amp;"*")/COUNTIFS(Table2[Date Notified (Adjusted)],"&gt;="&amp;R$56,Table2[Date Notified (Adjusted)],"&lt;"&amp;S$56,Table2[Calculated Location],"*"&amp;$D34&amp;"*")</f>
        <v>#DIV/0!</v>
      </c>
      <c r="S34" s="160" t="e">
        <f ca="1">COUNTIFS(Table2[Date Notified (Adjusted)],"&gt;="&amp;S$56,Table2[Date Notified (Adjusted)],"&lt;"&amp;T$56,Table2[QPS name second check],"full*",Table2[Calculated Location],"*"&amp;$D34&amp;"*")/COUNTIFS(Table2[Date Notified (Adjusted)],"&gt;="&amp;S$56,Table2[Date Notified (Adjusted)],"&lt;"&amp;T$56,Table2[Calculated Location],"*"&amp;$D34&amp;"*")</f>
        <v>#DIV/0!</v>
      </c>
      <c r="T34" s="160" t="e">
        <f ca="1">COUNTIFS(Table2[Date Notified (Adjusted)],"&gt;="&amp;T$56,Table2[Date Notified (Adjusted)],"&lt;"&amp;U$56,Table2[QPS name second check],"full*",Table2[Calculated Location],"*"&amp;$D34&amp;"*")/COUNTIFS(Table2[Date Notified (Adjusted)],"&gt;="&amp;T$56,Table2[Date Notified (Adjusted)],"&lt;"&amp;U$56,Table2[Calculated Location],"*"&amp;$D34&amp;"*")</f>
        <v>#DIV/0!</v>
      </c>
      <c r="U34" s="157"/>
      <c r="V34" s="157"/>
      <c r="W34" s="226">
        <f ca="1">COUNTIFS(Table2[Date Notified (Adjusted)],"&gt;="&amp;start125,Table2[Date Notified (Adjusted)],"&lt;="&amp;closeREP,Table2[Calculated Location],"*"&amp;$D34&amp;"*",Table2[QPS name second check],"full*")</f>
        <v>0</v>
      </c>
      <c r="X34" s="227" t="e">
        <f ca="1">W34/Y34</f>
        <v>#DIV/0!</v>
      </c>
      <c r="Y34" s="236">
        <f ca="1">COUNTIFS(Table2[Date Notified (Adjusted)],"&gt;="&amp;start125,Table2[Date Notified (Adjusted)],"&lt;="&amp;closeREP,Table2[Calculated Location],"*"&amp;$D34&amp;"*")</f>
        <v>0</v>
      </c>
    </row>
    <row r="35" spans="2:29" x14ac:dyDescent="0.25">
      <c r="B35" s="222" t="s">
        <v>234</v>
      </c>
      <c r="C35" s="161"/>
      <c r="D35" s="162" t="s">
        <v>118</v>
      </c>
      <c r="E35" s="163" t="e">
        <f ca="1">COUNTIFS(Table2[Date Notified (Adjusted)],"&gt;="&amp;E$56,Table2[Date Notified (Adjusted)],"&lt;"&amp;F$56,Table2[QPS name second check],"full*",Table2[Calculated Location],"*"&amp;$D35&amp;"*")/COUNTIFS(Table2[Date Notified (Adjusted)],"&gt;="&amp;E$56,Table2[Date Notified (Adjusted)],"&lt;"&amp;F$56,Table2[Calculated Location],"*"&amp;$D35&amp;"*")</f>
        <v>#DIV/0!</v>
      </c>
      <c r="F35" s="164" t="e">
        <f ca="1">COUNTIFS(Table2[Date Notified (Adjusted)],"&gt;="&amp;F$56,Table2[Date Notified (Adjusted)],"&lt;"&amp;G$56,Table2[QPS name second check],"full*",Table2[Calculated Location],"*"&amp;$D35&amp;"*")/COUNTIFS(Table2[Date Notified (Adjusted)],"&gt;="&amp;F$56,Table2[Date Notified (Adjusted)],"&lt;"&amp;G$56,Table2[Calculated Location],"*"&amp;$D35&amp;"*")</f>
        <v>#DIV/0!</v>
      </c>
      <c r="G35" s="164" t="e">
        <f ca="1">COUNTIFS(Table2[Date Notified (Adjusted)],"&gt;="&amp;G$56,Table2[Date Notified (Adjusted)],"&lt;"&amp;H$56,Table2[QPS name second check],"full*",Table2[Calculated Location],"*"&amp;$D35&amp;"*")/COUNTIFS(Table2[Date Notified (Adjusted)],"&gt;="&amp;G$56,Table2[Date Notified (Adjusted)],"&lt;"&amp;H$56,Table2[Calculated Location],"*"&amp;$D35&amp;"*")</f>
        <v>#DIV/0!</v>
      </c>
      <c r="H35" s="164" t="e">
        <f ca="1">COUNTIFS(Table2[Date Notified (Adjusted)],"&gt;="&amp;H$56,Table2[Date Notified (Adjusted)],"&lt;"&amp;I$56,Table2[QPS name second check],"full*",Table2[Calculated Location],"*"&amp;$D35&amp;"*")/COUNTIFS(Table2[Date Notified (Adjusted)],"&gt;="&amp;H$56,Table2[Date Notified (Adjusted)],"&lt;"&amp;I$56,Table2[Calculated Location],"*"&amp;$D35&amp;"*")</f>
        <v>#DIV/0!</v>
      </c>
      <c r="I35" s="164" t="e">
        <f ca="1">COUNTIFS(Table2[Date Notified (Adjusted)],"&gt;="&amp;I$56,Table2[Date Notified (Adjusted)],"&lt;"&amp;J$56,Table2[QPS name second check],"full*",Table2[Calculated Location],"*"&amp;$D35&amp;"*")/COUNTIFS(Table2[Date Notified (Adjusted)],"&gt;="&amp;I$56,Table2[Date Notified (Adjusted)],"&lt;"&amp;J$56,Table2[Calculated Location],"*"&amp;$D35&amp;"*")</f>
        <v>#DIV/0!</v>
      </c>
      <c r="J35" s="164" t="e">
        <f ca="1">COUNTIFS(Table2[Date Notified (Adjusted)],"&gt;="&amp;J$56,Table2[Date Notified (Adjusted)],"&lt;"&amp;K$56,Table2[QPS name second check],"full*",Table2[Calculated Location],"*"&amp;$D35&amp;"*")/COUNTIFS(Table2[Date Notified (Adjusted)],"&gt;="&amp;J$56,Table2[Date Notified (Adjusted)],"&lt;"&amp;K$56,Table2[Calculated Location],"*"&amp;$D35&amp;"*")</f>
        <v>#DIV/0!</v>
      </c>
      <c r="K35" s="164" t="e">
        <f ca="1">COUNTIFS(Table2[Date Notified (Adjusted)],"&gt;="&amp;K$56,Table2[Date Notified (Adjusted)],"&lt;"&amp;L$56,Table2[QPS name second check],"full*",Table2[Calculated Location],"*"&amp;$D35&amp;"*")/COUNTIFS(Table2[Date Notified (Adjusted)],"&gt;="&amp;K$56,Table2[Date Notified (Adjusted)],"&lt;"&amp;L$56,Table2[Calculated Location],"*"&amp;$D35&amp;"*")</f>
        <v>#DIV/0!</v>
      </c>
      <c r="L35" s="164" t="e">
        <f ca="1">COUNTIFS(Table2[Date Notified (Adjusted)],"&gt;="&amp;L$56,Table2[Date Notified (Adjusted)],"&lt;"&amp;M$56,Table2[QPS name second check],"full*",Table2[Calculated Location],"*"&amp;$D35&amp;"*")/COUNTIFS(Table2[Date Notified (Adjusted)],"&gt;="&amp;L$56,Table2[Date Notified (Adjusted)],"&lt;"&amp;M$56,Table2[Calculated Location],"*"&amp;$D35&amp;"*")</f>
        <v>#DIV/0!</v>
      </c>
      <c r="M35" s="164" t="e">
        <f ca="1">COUNTIFS(Table2[Date Notified (Adjusted)],"&gt;="&amp;M$56,Table2[Date Notified (Adjusted)],"&lt;"&amp;N$56,Table2[QPS name second check],"full*",Table2[Calculated Location],"*"&amp;$D35&amp;"*")/COUNTIFS(Table2[Date Notified (Adjusted)],"&gt;="&amp;M$56,Table2[Date Notified (Adjusted)],"&lt;"&amp;N$56,Table2[Calculated Location],"*"&amp;$D35&amp;"*")</f>
        <v>#DIV/0!</v>
      </c>
      <c r="N35" s="164" t="e">
        <f ca="1">COUNTIFS(Table2[Date Notified (Adjusted)],"&gt;="&amp;N$56,Table2[Date Notified (Adjusted)],"&lt;"&amp;O$56,Table2[QPS name second check],"full*",Table2[Calculated Location],"*"&amp;$D35&amp;"*")/COUNTIFS(Table2[Date Notified (Adjusted)],"&gt;="&amp;N$56,Table2[Date Notified (Adjusted)],"&lt;"&amp;O$56,Table2[Calculated Location],"*"&amp;$D35&amp;"*")</f>
        <v>#DIV/0!</v>
      </c>
      <c r="O35" s="164" t="e">
        <f ca="1">COUNTIFS(Table2[Date Notified (Adjusted)],"&gt;="&amp;O$56,Table2[Date Notified (Adjusted)],"&lt;"&amp;P$56,Table2[QPS name second check],"full*",Table2[Calculated Location],"*"&amp;$D35&amp;"*")/COUNTIFS(Table2[Date Notified (Adjusted)],"&gt;="&amp;O$56,Table2[Date Notified (Adjusted)],"&lt;"&amp;P$56,Table2[Calculated Location],"*"&amp;$D35&amp;"*")</f>
        <v>#DIV/0!</v>
      </c>
      <c r="P35" s="164" t="e">
        <f ca="1">COUNTIFS(Table2[Date Notified (Adjusted)],"&gt;="&amp;P$56,Table2[Date Notified (Adjusted)],"&lt;"&amp;Q$56,Table2[QPS name second check],"full*",Table2[Calculated Location],"*"&amp;$D35&amp;"*")/COUNTIFS(Table2[Date Notified (Adjusted)],"&gt;="&amp;P$56,Table2[Date Notified (Adjusted)],"&lt;"&amp;Q$56,Table2[Calculated Location],"*"&amp;$D35&amp;"*")</f>
        <v>#DIV/0!</v>
      </c>
      <c r="Q35" s="164" t="e">
        <f ca="1">COUNTIFS(Table2[Date Notified (Adjusted)],"&gt;="&amp;Q$56,Table2[Date Notified (Adjusted)],"&lt;"&amp;R$56,Table2[QPS name second check],"full*",Table2[Calculated Location],"*"&amp;$D35&amp;"*")/COUNTIFS(Table2[Date Notified (Adjusted)],"&gt;="&amp;Q$56,Table2[Date Notified (Adjusted)],"&lt;"&amp;R$56,Table2[Calculated Location],"*"&amp;$D35&amp;"*")</f>
        <v>#DIV/0!</v>
      </c>
      <c r="R35" s="164" t="e">
        <f ca="1">COUNTIFS(Table2[Date Notified (Adjusted)],"&gt;="&amp;R$56,Table2[Date Notified (Adjusted)],"&lt;"&amp;S$56,Table2[QPS name second check],"full*",Table2[Calculated Location],"*"&amp;$D35&amp;"*")/COUNTIFS(Table2[Date Notified (Adjusted)],"&gt;="&amp;R$56,Table2[Date Notified (Adjusted)],"&lt;"&amp;S$56,Table2[Calculated Location],"*"&amp;$D35&amp;"*")</f>
        <v>#DIV/0!</v>
      </c>
      <c r="S35" s="164" t="e">
        <f ca="1">COUNTIFS(Table2[Date Notified (Adjusted)],"&gt;="&amp;S$56,Table2[Date Notified (Adjusted)],"&lt;"&amp;T$56,Table2[QPS name second check],"full*",Table2[Calculated Location],"*"&amp;$D35&amp;"*")/COUNTIFS(Table2[Date Notified (Adjusted)],"&gt;="&amp;S$56,Table2[Date Notified (Adjusted)],"&lt;"&amp;T$56,Table2[Calculated Location],"*"&amp;$D35&amp;"*")</f>
        <v>#DIV/0!</v>
      </c>
      <c r="T35" s="164" t="e">
        <f ca="1">COUNTIFS(Table2[Date Notified (Adjusted)],"&gt;="&amp;T$56,Table2[Date Notified (Adjusted)],"&lt;"&amp;U$56,Table2[QPS name second check],"full*",Table2[Calculated Location],"*"&amp;$D35&amp;"*")/COUNTIFS(Table2[Date Notified (Adjusted)],"&gt;="&amp;T$56,Table2[Date Notified (Adjusted)],"&lt;"&amp;U$56,Table2[Calculated Location],"*"&amp;$D35&amp;"*")</f>
        <v>#DIV/0!</v>
      </c>
      <c r="U35" s="161"/>
      <c r="V35" s="161"/>
      <c r="W35" s="228">
        <f ca="1">COUNTIFS(Table2[Date Notified (Adjusted)],"&gt;="&amp;start125,Table2[Date Notified (Adjusted)],"&lt;="&amp;closeREP,Table2[Calculated Location],"*"&amp;$D35&amp;"*",Table2[QPS name second check],"full*")</f>
        <v>0</v>
      </c>
      <c r="X35" s="229" t="e">
        <f t="shared" ref="X35:X41" ca="1" si="20">W35/Y35</f>
        <v>#DIV/0!</v>
      </c>
      <c r="Y35" s="237">
        <f ca="1">COUNTIFS(Table2[Date Notified (Adjusted)],"&gt;="&amp;start125,Table2[Date Notified (Adjusted)],"&lt;="&amp;closeREP,Table2[Calculated Location],"*"&amp;$D35&amp;"*")</f>
        <v>0</v>
      </c>
    </row>
    <row r="36" spans="2:29" x14ac:dyDescent="0.25">
      <c r="B36" s="222" t="s">
        <v>257</v>
      </c>
      <c r="C36" s="162"/>
      <c r="D36" s="162" t="s">
        <v>119</v>
      </c>
      <c r="E36" s="163" t="e">
        <f ca="1">COUNTIFS(Table2[Date Notified (Adjusted)],"&gt;="&amp;E$56,Table2[Date Notified (Adjusted)],"&lt;"&amp;F$56,Table2[QPS name second check],"full*",Table2[Calculated Location],"*"&amp;$D36&amp;"*")/COUNTIFS(Table2[Date Notified (Adjusted)],"&gt;="&amp;E$56,Table2[Date Notified (Adjusted)],"&lt;"&amp;F$56,Table2[Calculated Location],"*"&amp;$D36&amp;"*")</f>
        <v>#DIV/0!</v>
      </c>
      <c r="F36" s="164" t="e">
        <f ca="1">COUNTIFS(Table2[Date Notified (Adjusted)],"&gt;="&amp;F$56,Table2[Date Notified (Adjusted)],"&lt;"&amp;G$56,Table2[QPS name second check],"full*",Table2[Calculated Location],"*"&amp;$D36&amp;"*")/COUNTIFS(Table2[Date Notified (Adjusted)],"&gt;="&amp;F$56,Table2[Date Notified (Adjusted)],"&lt;"&amp;G$56,Table2[Calculated Location],"*"&amp;$D36&amp;"*")</f>
        <v>#DIV/0!</v>
      </c>
      <c r="G36" s="164" t="e">
        <f ca="1">COUNTIFS(Table2[Date Notified (Adjusted)],"&gt;="&amp;G$56,Table2[Date Notified (Adjusted)],"&lt;"&amp;H$56,Table2[QPS name second check],"full*",Table2[Calculated Location],"*"&amp;$D36&amp;"*")/COUNTIFS(Table2[Date Notified (Adjusted)],"&gt;="&amp;G$56,Table2[Date Notified (Adjusted)],"&lt;"&amp;H$56,Table2[Calculated Location],"*"&amp;$D36&amp;"*")</f>
        <v>#DIV/0!</v>
      </c>
      <c r="H36" s="164" t="e">
        <f ca="1">COUNTIFS(Table2[Date Notified (Adjusted)],"&gt;="&amp;H$56,Table2[Date Notified (Adjusted)],"&lt;"&amp;I$56,Table2[QPS name second check],"full*",Table2[Calculated Location],"*"&amp;$D36&amp;"*")/COUNTIFS(Table2[Date Notified (Adjusted)],"&gt;="&amp;H$56,Table2[Date Notified (Adjusted)],"&lt;"&amp;I$56,Table2[Calculated Location],"*"&amp;$D36&amp;"*")</f>
        <v>#DIV/0!</v>
      </c>
      <c r="I36" s="164" t="e">
        <f ca="1">COUNTIFS(Table2[Date Notified (Adjusted)],"&gt;="&amp;I$56,Table2[Date Notified (Adjusted)],"&lt;"&amp;J$56,Table2[QPS name second check],"full*",Table2[Calculated Location],"*"&amp;$D36&amp;"*")/COUNTIFS(Table2[Date Notified (Adjusted)],"&gt;="&amp;I$56,Table2[Date Notified (Adjusted)],"&lt;"&amp;J$56,Table2[Calculated Location],"*"&amp;$D36&amp;"*")</f>
        <v>#DIV/0!</v>
      </c>
      <c r="J36" s="164" t="e">
        <f ca="1">COUNTIFS(Table2[Date Notified (Adjusted)],"&gt;="&amp;J$56,Table2[Date Notified (Adjusted)],"&lt;"&amp;K$56,Table2[QPS name second check],"full*",Table2[Calculated Location],"*"&amp;$D36&amp;"*")/COUNTIFS(Table2[Date Notified (Adjusted)],"&gt;="&amp;J$56,Table2[Date Notified (Adjusted)],"&lt;"&amp;K$56,Table2[Calculated Location],"*"&amp;$D36&amp;"*")</f>
        <v>#DIV/0!</v>
      </c>
      <c r="K36" s="164" t="e">
        <f ca="1">COUNTIFS(Table2[Date Notified (Adjusted)],"&gt;="&amp;K$56,Table2[Date Notified (Adjusted)],"&lt;"&amp;L$56,Table2[QPS name second check],"full*",Table2[Calculated Location],"*"&amp;$D36&amp;"*")/COUNTIFS(Table2[Date Notified (Adjusted)],"&gt;="&amp;K$56,Table2[Date Notified (Adjusted)],"&lt;"&amp;L$56,Table2[Calculated Location],"*"&amp;$D36&amp;"*")</f>
        <v>#DIV/0!</v>
      </c>
      <c r="L36" s="164" t="e">
        <f ca="1">COUNTIFS(Table2[Date Notified (Adjusted)],"&gt;="&amp;L$56,Table2[Date Notified (Adjusted)],"&lt;"&amp;M$56,Table2[QPS name second check],"full*",Table2[Calculated Location],"*"&amp;$D36&amp;"*")/COUNTIFS(Table2[Date Notified (Adjusted)],"&gt;="&amp;L$56,Table2[Date Notified (Adjusted)],"&lt;"&amp;M$56,Table2[Calculated Location],"*"&amp;$D36&amp;"*")</f>
        <v>#DIV/0!</v>
      </c>
      <c r="M36" s="164" t="e">
        <f ca="1">COUNTIFS(Table2[Date Notified (Adjusted)],"&gt;="&amp;M$56,Table2[Date Notified (Adjusted)],"&lt;"&amp;N$56,Table2[QPS name second check],"full*",Table2[Calculated Location],"*"&amp;$D36&amp;"*")/COUNTIFS(Table2[Date Notified (Adjusted)],"&gt;="&amp;M$56,Table2[Date Notified (Adjusted)],"&lt;"&amp;N$56,Table2[Calculated Location],"*"&amp;$D36&amp;"*")</f>
        <v>#DIV/0!</v>
      </c>
      <c r="N36" s="164" t="e">
        <f ca="1">COUNTIFS(Table2[Date Notified (Adjusted)],"&gt;="&amp;N$56,Table2[Date Notified (Adjusted)],"&lt;"&amp;O$56,Table2[QPS name second check],"full*",Table2[Calculated Location],"*"&amp;$D36&amp;"*")/COUNTIFS(Table2[Date Notified (Adjusted)],"&gt;="&amp;N$56,Table2[Date Notified (Adjusted)],"&lt;"&amp;O$56,Table2[Calculated Location],"*"&amp;$D36&amp;"*")</f>
        <v>#DIV/0!</v>
      </c>
      <c r="O36" s="164" t="e">
        <f ca="1">COUNTIFS(Table2[Date Notified (Adjusted)],"&gt;="&amp;O$56,Table2[Date Notified (Adjusted)],"&lt;"&amp;P$56,Table2[QPS name second check],"full*",Table2[Calculated Location],"*"&amp;$D36&amp;"*")/COUNTIFS(Table2[Date Notified (Adjusted)],"&gt;="&amp;O$56,Table2[Date Notified (Adjusted)],"&lt;"&amp;P$56,Table2[Calculated Location],"*"&amp;$D36&amp;"*")</f>
        <v>#DIV/0!</v>
      </c>
      <c r="P36" s="164" t="e">
        <f ca="1">COUNTIFS(Table2[Date Notified (Adjusted)],"&gt;="&amp;P$56,Table2[Date Notified (Adjusted)],"&lt;"&amp;Q$56,Table2[QPS name second check],"full*",Table2[Calculated Location],"*"&amp;$D36&amp;"*")/COUNTIFS(Table2[Date Notified (Adjusted)],"&gt;="&amp;P$56,Table2[Date Notified (Adjusted)],"&lt;"&amp;Q$56,Table2[Calculated Location],"*"&amp;$D36&amp;"*")</f>
        <v>#DIV/0!</v>
      </c>
      <c r="Q36" s="164" t="e">
        <f ca="1">COUNTIFS(Table2[Date Notified (Adjusted)],"&gt;="&amp;Q$56,Table2[Date Notified (Adjusted)],"&lt;"&amp;R$56,Table2[QPS name second check],"full*",Table2[Calculated Location],"*"&amp;$D36&amp;"*")/COUNTIFS(Table2[Date Notified (Adjusted)],"&gt;="&amp;Q$56,Table2[Date Notified (Adjusted)],"&lt;"&amp;R$56,Table2[Calculated Location],"*"&amp;$D36&amp;"*")</f>
        <v>#DIV/0!</v>
      </c>
      <c r="R36" s="164" t="e">
        <f ca="1">COUNTIFS(Table2[Date Notified (Adjusted)],"&gt;="&amp;R$56,Table2[Date Notified (Adjusted)],"&lt;"&amp;S$56,Table2[QPS name second check],"full*",Table2[Calculated Location],"*"&amp;$D36&amp;"*")/COUNTIFS(Table2[Date Notified (Adjusted)],"&gt;="&amp;R$56,Table2[Date Notified (Adjusted)],"&lt;"&amp;S$56,Table2[Calculated Location],"*"&amp;$D36&amp;"*")</f>
        <v>#DIV/0!</v>
      </c>
      <c r="S36" s="164" t="e">
        <f ca="1">COUNTIFS(Table2[Date Notified (Adjusted)],"&gt;="&amp;S$56,Table2[Date Notified (Adjusted)],"&lt;"&amp;T$56,Table2[QPS name second check],"full*",Table2[Calculated Location],"*"&amp;$D36&amp;"*")/COUNTIFS(Table2[Date Notified (Adjusted)],"&gt;="&amp;S$56,Table2[Date Notified (Adjusted)],"&lt;"&amp;T$56,Table2[Calculated Location],"*"&amp;$D36&amp;"*")</f>
        <v>#DIV/0!</v>
      </c>
      <c r="T36" s="164" t="e">
        <f ca="1">COUNTIFS(Table2[Date Notified (Adjusted)],"&gt;="&amp;T$56,Table2[Date Notified (Adjusted)],"&lt;"&amp;U$56,Table2[QPS name second check],"full*",Table2[Calculated Location],"*"&amp;$D36&amp;"*")/COUNTIFS(Table2[Date Notified (Adjusted)],"&gt;="&amp;T$56,Table2[Date Notified (Adjusted)],"&lt;"&amp;U$56,Table2[Calculated Location],"*"&amp;$D36&amp;"*")</f>
        <v>#DIV/0!</v>
      </c>
      <c r="U36" s="161"/>
      <c r="V36" s="161"/>
      <c r="W36" s="228">
        <f ca="1">COUNTIFS(Table2[Date Notified (Adjusted)],"&gt;="&amp;start125,Table2[Date Notified (Adjusted)],"&lt;="&amp;closeREP,Table2[Calculated Location],"*"&amp;$D36&amp;"*",Table2[QPS name second check],"full*")</f>
        <v>0</v>
      </c>
      <c r="X36" s="229" t="e">
        <f t="shared" ref="X36" ca="1" si="21">W36/Y36</f>
        <v>#DIV/0!</v>
      </c>
      <c r="Y36" s="237">
        <f ca="1">COUNTIFS(Table2[Date Notified (Adjusted)],"&gt;="&amp;start125,Table2[Date Notified (Adjusted)],"&lt;="&amp;closeREP,Table2[Calculated Location],"*"&amp;$D36&amp;"*")</f>
        <v>0</v>
      </c>
    </row>
    <row r="37" spans="2:29" x14ac:dyDescent="0.25">
      <c r="B37" s="222" t="s">
        <v>258</v>
      </c>
      <c r="C37" s="161"/>
      <c r="D37" s="162" t="s">
        <v>120</v>
      </c>
      <c r="E37" s="163" t="e">
        <f ca="1">COUNTIFS(Table2[Date Notified (Adjusted)],"&gt;="&amp;E$56,Table2[Date Notified (Adjusted)],"&lt;"&amp;F$56,Table2[QPS name second check],"full*",Table2[Calculated Location],"*"&amp;$D37&amp;"*")/COUNTIFS(Table2[Date Notified (Adjusted)],"&gt;="&amp;E$56,Table2[Date Notified (Adjusted)],"&lt;"&amp;F$56,Table2[Calculated Location],"*"&amp;$D37&amp;"*")</f>
        <v>#DIV/0!</v>
      </c>
      <c r="F37" s="164" t="e">
        <f ca="1">COUNTIFS(Table2[Date Notified (Adjusted)],"&gt;="&amp;F$56,Table2[Date Notified (Adjusted)],"&lt;"&amp;G$56,Table2[QPS name second check],"full*",Table2[Calculated Location],"*"&amp;$D37&amp;"*")/COUNTIFS(Table2[Date Notified (Adjusted)],"&gt;="&amp;F$56,Table2[Date Notified (Adjusted)],"&lt;"&amp;G$56,Table2[Calculated Location],"*"&amp;$D37&amp;"*")</f>
        <v>#DIV/0!</v>
      </c>
      <c r="G37" s="164" t="e">
        <f ca="1">COUNTIFS(Table2[Date Notified (Adjusted)],"&gt;="&amp;G$56,Table2[Date Notified (Adjusted)],"&lt;"&amp;H$56,Table2[QPS name second check],"full*",Table2[Calculated Location],"*"&amp;$D37&amp;"*")/COUNTIFS(Table2[Date Notified (Adjusted)],"&gt;="&amp;G$56,Table2[Date Notified (Adjusted)],"&lt;"&amp;H$56,Table2[Calculated Location],"*"&amp;$D37&amp;"*")</f>
        <v>#DIV/0!</v>
      </c>
      <c r="H37" s="164" t="e">
        <f ca="1">COUNTIFS(Table2[Date Notified (Adjusted)],"&gt;="&amp;H$56,Table2[Date Notified (Adjusted)],"&lt;"&amp;I$56,Table2[QPS name second check],"full*",Table2[Calculated Location],"*"&amp;$D37&amp;"*")/COUNTIFS(Table2[Date Notified (Adjusted)],"&gt;="&amp;H$56,Table2[Date Notified (Adjusted)],"&lt;"&amp;I$56,Table2[Calculated Location],"*"&amp;$D37&amp;"*")</f>
        <v>#DIV/0!</v>
      </c>
      <c r="I37" s="164" t="e">
        <f ca="1">COUNTIFS(Table2[Date Notified (Adjusted)],"&gt;="&amp;I$56,Table2[Date Notified (Adjusted)],"&lt;"&amp;J$56,Table2[QPS name second check],"full*",Table2[Calculated Location],"*"&amp;$D37&amp;"*")/COUNTIFS(Table2[Date Notified (Adjusted)],"&gt;="&amp;I$56,Table2[Date Notified (Adjusted)],"&lt;"&amp;J$56,Table2[Calculated Location],"*"&amp;$D37&amp;"*")</f>
        <v>#DIV/0!</v>
      </c>
      <c r="J37" s="164" t="e">
        <f ca="1">COUNTIFS(Table2[Date Notified (Adjusted)],"&gt;="&amp;J$56,Table2[Date Notified (Adjusted)],"&lt;"&amp;K$56,Table2[QPS name second check],"full*",Table2[Calculated Location],"*"&amp;$D37&amp;"*")/COUNTIFS(Table2[Date Notified (Adjusted)],"&gt;="&amp;J$56,Table2[Date Notified (Adjusted)],"&lt;"&amp;K$56,Table2[Calculated Location],"*"&amp;$D37&amp;"*")</f>
        <v>#DIV/0!</v>
      </c>
      <c r="K37" s="164" t="e">
        <f ca="1">COUNTIFS(Table2[Date Notified (Adjusted)],"&gt;="&amp;K$56,Table2[Date Notified (Adjusted)],"&lt;"&amp;L$56,Table2[QPS name second check],"full*",Table2[Calculated Location],"*"&amp;$D37&amp;"*")/COUNTIFS(Table2[Date Notified (Adjusted)],"&gt;="&amp;K$56,Table2[Date Notified (Adjusted)],"&lt;"&amp;L$56,Table2[Calculated Location],"*"&amp;$D37&amp;"*")</f>
        <v>#DIV/0!</v>
      </c>
      <c r="L37" s="164" t="e">
        <f ca="1">COUNTIFS(Table2[Date Notified (Adjusted)],"&gt;="&amp;L$56,Table2[Date Notified (Adjusted)],"&lt;"&amp;M$56,Table2[QPS name second check],"full*",Table2[Calculated Location],"*"&amp;$D37&amp;"*")/COUNTIFS(Table2[Date Notified (Adjusted)],"&gt;="&amp;L$56,Table2[Date Notified (Adjusted)],"&lt;"&amp;M$56,Table2[Calculated Location],"*"&amp;$D37&amp;"*")</f>
        <v>#DIV/0!</v>
      </c>
      <c r="M37" s="164" t="e">
        <f ca="1">COUNTIFS(Table2[Date Notified (Adjusted)],"&gt;="&amp;M$56,Table2[Date Notified (Adjusted)],"&lt;"&amp;N$56,Table2[QPS name second check],"full*",Table2[Calculated Location],"*"&amp;$D37&amp;"*")/COUNTIFS(Table2[Date Notified (Adjusted)],"&gt;="&amp;M$56,Table2[Date Notified (Adjusted)],"&lt;"&amp;N$56,Table2[Calculated Location],"*"&amp;$D37&amp;"*")</f>
        <v>#DIV/0!</v>
      </c>
      <c r="N37" s="164" t="e">
        <f ca="1">COUNTIFS(Table2[Date Notified (Adjusted)],"&gt;="&amp;N$56,Table2[Date Notified (Adjusted)],"&lt;"&amp;O$56,Table2[QPS name second check],"full*",Table2[Calculated Location],"*"&amp;$D37&amp;"*")/COUNTIFS(Table2[Date Notified (Adjusted)],"&gt;="&amp;N$56,Table2[Date Notified (Adjusted)],"&lt;"&amp;O$56,Table2[Calculated Location],"*"&amp;$D37&amp;"*")</f>
        <v>#DIV/0!</v>
      </c>
      <c r="O37" s="164" t="e">
        <f ca="1">COUNTIFS(Table2[Date Notified (Adjusted)],"&gt;="&amp;O$56,Table2[Date Notified (Adjusted)],"&lt;"&amp;P$56,Table2[QPS name second check],"full*",Table2[Calculated Location],"*"&amp;$D37&amp;"*")/COUNTIFS(Table2[Date Notified (Adjusted)],"&gt;="&amp;O$56,Table2[Date Notified (Adjusted)],"&lt;"&amp;P$56,Table2[Calculated Location],"*"&amp;$D37&amp;"*")</f>
        <v>#DIV/0!</v>
      </c>
      <c r="P37" s="164" t="e">
        <f ca="1">COUNTIFS(Table2[Date Notified (Adjusted)],"&gt;="&amp;P$56,Table2[Date Notified (Adjusted)],"&lt;"&amp;Q$56,Table2[QPS name second check],"full*",Table2[Calculated Location],"*"&amp;$D37&amp;"*")/COUNTIFS(Table2[Date Notified (Adjusted)],"&gt;="&amp;P$56,Table2[Date Notified (Adjusted)],"&lt;"&amp;Q$56,Table2[Calculated Location],"*"&amp;$D37&amp;"*")</f>
        <v>#DIV/0!</v>
      </c>
      <c r="Q37" s="164" t="e">
        <f ca="1">COUNTIFS(Table2[Date Notified (Adjusted)],"&gt;="&amp;Q$56,Table2[Date Notified (Adjusted)],"&lt;"&amp;R$56,Table2[QPS name second check],"full*",Table2[Calculated Location],"*"&amp;$D37&amp;"*")/COUNTIFS(Table2[Date Notified (Adjusted)],"&gt;="&amp;Q$56,Table2[Date Notified (Adjusted)],"&lt;"&amp;R$56,Table2[Calculated Location],"*"&amp;$D37&amp;"*")</f>
        <v>#DIV/0!</v>
      </c>
      <c r="R37" s="164" t="e">
        <f ca="1">COUNTIFS(Table2[Date Notified (Adjusted)],"&gt;="&amp;R$56,Table2[Date Notified (Adjusted)],"&lt;"&amp;S$56,Table2[QPS name second check],"full*",Table2[Calculated Location],"*"&amp;$D37&amp;"*")/COUNTIFS(Table2[Date Notified (Adjusted)],"&gt;="&amp;R$56,Table2[Date Notified (Adjusted)],"&lt;"&amp;S$56,Table2[Calculated Location],"*"&amp;$D37&amp;"*")</f>
        <v>#DIV/0!</v>
      </c>
      <c r="S37" s="164" t="e">
        <f ca="1">COUNTIFS(Table2[Date Notified (Adjusted)],"&gt;="&amp;S$56,Table2[Date Notified (Adjusted)],"&lt;"&amp;T$56,Table2[QPS name second check],"full*",Table2[Calculated Location],"*"&amp;$D37&amp;"*")/COUNTIFS(Table2[Date Notified (Adjusted)],"&gt;="&amp;S$56,Table2[Date Notified (Adjusted)],"&lt;"&amp;T$56,Table2[Calculated Location],"*"&amp;$D37&amp;"*")</f>
        <v>#DIV/0!</v>
      </c>
      <c r="T37" s="164" t="e">
        <f ca="1">COUNTIFS(Table2[Date Notified (Adjusted)],"&gt;="&amp;T$56,Table2[Date Notified (Adjusted)],"&lt;"&amp;U$56,Table2[QPS name second check],"full*",Table2[Calculated Location],"*"&amp;$D37&amp;"*")/COUNTIFS(Table2[Date Notified (Adjusted)],"&gt;="&amp;T$56,Table2[Date Notified (Adjusted)],"&lt;"&amp;U$56,Table2[Calculated Location],"*"&amp;$D37&amp;"*")</f>
        <v>#DIV/0!</v>
      </c>
      <c r="U37" s="161"/>
      <c r="V37" s="161"/>
      <c r="W37" s="228">
        <f ca="1">COUNTIFS(Table2[Date Notified (Adjusted)],"&gt;="&amp;start125,Table2[Date Notified (Adjusted)],"&lt;="&amp;closeREP,Table2[Calculated Location],"*"&amp;$D37&amp;"*",Table2[QPS name second check],"full*")</f>
        <v>0</v>
      </c>
      <c r="X37" s="229" t="e">
        <f t="shared" ca="1" si="20"/>
        <v>#DIV/0!</v>
      </c>
      <c r="Y37" s="237">
        <f ca="1">COUNTIFS(Table2[Date Notified (Adjusted)],"&gt;="&amp;start125,Table2[Date Notified (Adjusted)],"&lt;="&amp;closeREP,Table2[Calculated Location],"*"&amp;$D37&amp;"*")</f>
        <v>0</v>
      </c>
    </row>
    <row r="38" spans="2:29" x14ac:dyDescent="0.25">
      <c r="B38" s="222" t="s">
        <v>259</v>
      </c>
      <c r="C38" s="161"/>
      <c r="D38" s="162" t="s">
        <v>122</v>
      </c>
      <c r="E38" s="163" t="e">
        <f ca="1">COUNTIFS(Table2[Date Notified (Adjusted)],"&gt;="&amp;E$56,Table2[Date Notified (Adjusted)],"&lt;"&amp;F$56,Table2[QPS name second check],"full*",Table2[Calculated Location],"*"&amp;$D38&amp;"*")/COUNTIFS(Table2[Date Notified (Adjusted)],"&gt;="&amp;E$56,Table2[Date Notified (Adjusted)],"&lt;"&amp;F$56,Table2[Calculated Location],"*"&amp;$D38&amp;"*")</f>
        <v>#DIV/0!</v>
      </c>
      <c r="F38" s="164" t="e">
        <f ca="1">COUNTIFS(Table2[Date Notified (Adjusted)],"&gt;="&amp;F$56,Table2[Date Notified (Adjusted)],"&lt;"&amp;G$56,Table2[QPS name second check],"full*",Table2[Calculated Location],"*"&amp;$D38&amp;"*")/COUNTIFS(Table2[Date Notified (Adjusted)],"&gt;="&amp;F$56,Table2[Date Notified (Adjusted)],"&lt;"&amp;G$56,Table2[Calculated Location],"*"&amp;$D38&amp;"*")</f>
        <v>#DIV/0!</v>
      </c>
      <c r="G38" s="164" t="e">
        <f ca="1">COUNTIFS(Table2[Date Notified (Adjusted)],"&gt;="&amp;G$56,Table2[Date Notified (Adjusted)],"&lt;"&amp;H$56,Table2[QPS name second check],"full*",Table2[Calculated Location],"*"&amp;$D38&amp;"*")/COUNTIFS(Table2[Date Notified (Adjusted)],"&gt;="&amp;G$56,Table2[Date Notified (Adjusted)],"&lt;"&amp;H$56,Table2[Calculated Location],"*"&amp;$D38&amp;"*")</f>
        <v>#DIV/0!</v>
      </c>
      <c r="H38" s="164" t="e">
        <f ca="1">COUNTIFS(Table2[Date Notified (Adjusted)],"&gt;="&amp;H$56,Table2[Date Notified (Adjusted)],"&lt;"&amp;I$56,Table2[QPS name second check],"full*",Table2[Calculated Location],"*"&amp;$D38&amp;"*")/COUNTIFS(Table2[Date Notified (Adjusted)],"&gt;="&amp;H$56,Table2[Date Notified (Adjusted)],"&lt;"&amp;I$56,Table2[Calculated Location],"*"&amp;$D38&amp;"*")</f>
        <v>#DIV/0!</v>
      </c>
      <c r="I38" s="164" t="e">
        <f ca="1">COUNTIFS(Table2[Date Notified (Adjusted)],"&gt;="&amp;I$56,Table2[Date Notified (Adjusted)],"&lt;"&amp;J$56,Table2[QPS name second check],"full*",Table2[Calculated Location],"*"&amp;$D38&amp;"*")/COUNTIFS(Table2[Date Notified (Adjusted)],"&gt;="&amp;I$56,Table2[Date Notified (Adjusted)],"&lt;"&amp;J$56,Table2[Calculated Location],"*"&amp;$D38&amp;"*")</f>
        <v>#DIV/0!</v>
      </c>
      <c r="J38" s="164" t="e">
        <f ca="1">COUNTIFS(Table2[Date Notified (Adjusted)],"&gt;="&amp;J$56,Table2[Date Notified (Adjusted)],"&lt;"&amp;K$56,Table2[QPS name second check],"full*",Table2[Calculated Location],"*"&amp;$D38&amp;"*")/COUNTIFS(Table2[Date Notified (Adjusted)],"&gt;="&amp;J$56,Table2[Date Notified (Adjusted)],"&lt;"&amp;K$56,Table2[Calculated Location],"*"&amp;$D38&amp;"*")</f>
        <v>#DIV/0!</v>
      </c>
      <c r="K38" s="164" t="e">
        <f ca="1">COUNTIFS(Table2[Date Notified (Adjusted)],"&gt;="&amp;K$56,Table2[Date Notified (Adjusted)],"&lt;"&amp;L$56,Table2[QPS name second check],"full*",Table2[Calculated Location],"*"&amp;$D38&amp;"*")/COUNTIFS(Table2[Date Notified (Adjusted)],"&gt;="&amp;K$56,Table2[Date Notified (Adjusted)],"&lt;"&amp;L$56,Table2[Calculated Location],"*"&amp;$D38&amp;"*")</f>
        <v>#DIV/0!</v>
      </c>
      <c r="L38" s="164" t="e">
        <f ca="1">COUNTIFS(Table2[Date Notified (Adjusted)],"&gt;="&amp;L$56,Table2[Date Notified (Adjusted)],"&lt;"&amp;M$56,Table2[QPS name second check],"full*",Table2[Calculated Location],"*"&amp;$D38&amp;"*")/COUNTIFS(Table2[Date Notified (Adjusted)],"&gt;="&amp;L$56,Table2[Date Notified (Adjusted)],"&lt;"&amp;M$56,Table2[Calculated Location],"*"&amp;$D38&amp;"*")</f>
        <v>#DIV/0!</v>
      </c>
      <c r="M38" s="164" t="e">
        <f ca="1">COUNTIFS(Table2[Date Notified (Adjusted)],"&gt;="&amp;M$56,Table2[Date Notified (Adjusted)],"&lt;"&amp;N$56,Table2[QPS name second check],"full*",Table2[Calculated Location],"*"&amp;$D38&amp;"*")/COUNTIFS(Table2[Date Notified (Adjusted)],"&gt;="&amp;M$56,Table2[Date Notified (Adjusted)],"&lt;"&amp;N$56,Table2[Calculated Location],"*"&amp;$D38&amp;"*")</f>
        <v>#DIV/0!</v>
      </c>
      <c r="N38" s="164" t="e">
        <f ca="1">COUNTIFS(Table2[Date Notified (Adjusted)],"&gt;="&amp;N$56,Table2[Date Notified (Adjusted)],"&lt;"&amp;O$56,Table2[QPS name second check],"full*",Table2[Calculated Location],"*"&amp;$D38&amp;"*")/COUNTIFS(Table2[Date Notified (Adjusted)],"&gt;="&amp;N$56,Table2[Date Notified (Adjusted)],"&lt;"&amp;O$56,Table2[Calculated Location],"*"&amp;$D38&amp;"*")</f>
        <v>#DIV/0!</v>
      </c>
      <c r="O38" s="164" t="e">
        <f ca="1">COUNTIFS(Table2[Date Notified (Adjusted)],"&gt;="&amp;O$56,Table2[Date Notified (Adjusted)],"&lt;"&amp;P$56,Table2[QPS name second check],"full*",Table2[Calculated Location],"*"&amp;$D38&amp;"*")/COUNTIFS(Table2[Date Notified (Adjusted)],"&gt;="&amp;O$56,Table2[Date Notified (Adjusted)],"&lt;"&amp;P$56,Table2[Calculated Location],"*"&amp;$D38&amp;"*")</f>
        <v>#DIV/0!</v>
      </c>
      <c r="P38" s="164" t="e">
        <f ca="1">COUNTIFS(Table2[Date Notified (Adjusted)],"&gt;="&amp;P$56,Table2[Date Notified (Adjusted)],"&lt;"&amp;Q$56,Table2[QPS name second check],"full*",Table2[Calculated Location],"*"&amp;$D38&amp;"*")/COUNTIFS(Table2[Date Notified (Adjusted)],"&gt;="&amp;P$56,Table2[Date Notified (Adjusted)],"&lt;"&amp;Q$56,Table2[Calculated Location],"*"&amp;$D38&amp;"*")</f>
        <v>#DIV/0!</v>
      </c>
      <c r="Q38" s="164" t="e">
        <f ca="1">COUNTIFS(Table2[Date Notified (Adjusted)],"&gt;="&amp;Q$56,Table2[Date Notified (Adjusted)],"&lt;"&amp;R$56,Table2[QPS name second check],"full*",Table2[Calculated Location],"*"&amp;$D38&amp;"*")/COUNTIFS(Table2[Date Notified (Adjusted)],"&gt;="&amp;Q$56,Table2[Date Notified (Adjusted)],"&lt;"&amp;R$56,Table2[Calculated Location],"*"&amp;$D38&amp;"*")</f>
        <v>#DIV/0!</v>
      </c>
      <c r="R38" s="164" t="e">
        <f ca="1">COUNTIFS(Table2[Date Notified (Adjusted)],"&gt;="&amp;R$56,Table2[Date Notified (Adjusted)],"&lt;"&amp;S$56,Table2[QPS name second check],"full*",Table2[Calculated Location],"*"&amp;$D38&amp;"*")/COUNTIFS(Table2[Date Notified (Adjusted)],"&gt;="&amp;R$56,Table2[Date Notified (Adjusted)],"&lt;"&amp;S$56,Table2[Calculated Location],"*"&amp;$D38&amp;"*")</f>
        <v>#DIV/0!</v>
      </c>
      <c r="S38" s="164" t="e">
        <f ca="1">COUNTIFS(Table2[Date Notified (Adjusted)],"&gt;="&amp;S$56,Table2[Date Notified (Adjusted)],"&lt;"&amp;T$56,Table2[QPS name second check],"full*",Table2[Calculated Location],"*"&amp;$D38&amp;"*")/COUNTIFS(Table2[Date Notified (Adjusted)],"&gt;="&amp;S$56,Table2[Date Notified (Adjusted)],"&lt;"&amp;T$56,Table2[Calculated Location],"*"&amp;$D38&amp;"*")</f>
        <v>#DIV/0!</v>
      </c>
      <c r="T38" s="164" t="e">
        <f ca="1">COUNTIFS(Table2[Date Notified (Adjusted)],"&gt;="&amp;T$56,Table2[Date Notified (Adjusted)],"&lt;"&amp;U$56,Table2[QPS name second check],"full*",Table2[Calculated Location],"*"&amp;$D38&amp;"*")/COUNTIFS(Table2[Date Notified (Adjusted)],"&gt;="&amp;T$56,Table2[Date Notified (Adjusted)],"&lt;"&amp;U$56,Table2[Calculated Location],"*"&amp;$D38&amp;"*")</f>
        <v>#DIV/0!</v>
      </c>
      <c r="U38" s="165"/>
      <c r="V38" s="161"/>
      <c r="W38" s="228">
        <f ca="1">COUNTIFS(Table2[Date Notified (Adjusted)],"&gt;="&amp;start125,Table2[Date Notified (Adjusted)],"&lt;="&amp;closeREP,Table2[Calculated Location],"*"&amp;$D38&amp;"*",Table2[QPS name second check],"full*")</f>
        <v>0</v>
      </c>
      <c r="X38" s="229" t="e">
        <f t="shared" ca="1" si="20"/>
        <v>#DIV/0!</v>
      </c>
      <c r="Y38" s="237">
        <f ca="1">COUNTIFS(Table2[Date Notified (Adjusted)],"&gt;="&amp;start125,Table2[Date Notified (Adjusted)],"&lt;="&amp;closeREP,Table2[Calculated Location],"*"&amp;$D38&amp;"*")</f>
        <v>0</v>
      </c>
    </row>
    <row r="39" spans="2:29" x14ac:dyDescent="0.25">
      <c r="B39" s="222" t="s">
        <v>260</v>
      </c>
      <c r="C39" s="161"/>
      <c r="D39" s="162" t="s">
        <v>123</v>
      </c>
      <c r="E39" s="163" t="e">
        <f ca="1">COUNTIFS(Table2[Date Notified (Adjusted)],"&gt;="&amp;E$56,Table2[Date Notified (Adjusted)],"&lt;"&amp;F$56,Table2[QPS name second check],"full*",Table2[Calculated Location],"*"&amp;$D39&amp;"*")/COUNTIFS(Table2[Date Notified (Adjusted)],"&gt;="&amp;E$56,Table2[Date Notified (Adjusted)],"&lt;"&amp;F$56,Table2[Calculated Location],"*"&amp;$D39&amp;"*")</f>
        <v>#DIV/0!</v>
      </c>
      <c r="F39" s="164" t="e">
        <f ca="1">COUNTIFS(Table2[Date Notified (Adjusted)],"&gt;="&amp;F$56,Table2[Date Notified (Adjusted)],"&lt;"&amp;G$56,Table2[QPS name second check],"full*",Table2[Calculated Location],"*"&amp;$D39&amp;"*")/COUNTIFS(Table2[Date Notified (Adjusted)],"&gt;="&amp;F$56,Table2[Date Notified (Adjusted)],"&lt;"&amp;G$56,Table2[Calculated Location],"*"&amp;$D39&amp;"*")</f>
        <v>#DIV/0!</v>
      </c>
      <c r="G39" s="164" t="e">
        <f ca="1">COUNTIFS(Table2[Date Notified (Adjusted)],"&gt;="&amp;G$56,Table2[Date Notified (Adjusted)],"&lt;"&amp;H$56,Table2[QPS name second check],"full*",Table2[Calculated Location],"*"&amp;$D39&amp;"*")/COUNTIFS(Table2[Date Notified (Adjusted)],"&gt;="&amp;G$56,Table2[Date Notified (Adjusted)],"&lt;"&amp;H$56,Table2[Calculated Location],"*"&amp;$D39&amp;"*")</f>
        <v>#DIV/0!</v>
      </c>
      <c r="H39" s="164" t="e">
        <f ca="1">COUNTIFS(Table2[Date Notified (Adjusted)],"&gt;="&amp;H$56,Table2[Date Notified (Adjusted)],"&lt;"&amp;I$56,Table2[QPS name second check],"full*",Table2[Calculated Location],"*"&amp;$D39&amp;"*")/COUNTIFS(Table2[Date Notified (Adjusted)],"&gt;="&amp;H$56,Table2[Date Notified (Adjusted)],"&lt;"&amp;I$56,Table2[Calculated Location],"*"&amp;$D39&amp;"*")</f>
        <v>#DIV/0!</v>
      </c>
      <c r="I39" s="164" t="e">
        <f ca="1">COUNTIFS(Table2[Date Notified (Adjusted)],"&gt;="&amp;I$56,Table2[Date Notified (Adjusted)],"&lt;"&amp;J$56,Table2[QPS name second check],"full*",Table2[Calculated Location],"*"&amp;$D39&amp;"*")/COUNTIFS(Table2[Date Notified (Adjusted)],"&gt;="&amp;I$56,Table2[Date Notified (Adjusted)],"&lt;"&amp;J$56,Table2[Calculated Location],"*"&amp;$D39&amp;"*")</f>
        <v>#DIV/0!</v>
      </c>
      <c r="J39" s="164" t="e">
        <f ca="1">COUNTIFS(Table2[Date Notified (Adjusted)],"&gt;="&amp;J$56,Table2[Date Notified (Adjusted)],"&lt;"&amp;K$56,Table2[QPS name second check],"full*",Table2[Calculated Location],"*"&amp;$D39&amp;"*")/COUNTIFS(Table2[Date Notified (Adjusted)],"&gt;="&amp;J$56,Table2[Date Notified (Adjusted)],"&lt;"&amp;K$56,Table2[Calculated Location],"*"&amp;$D39&amp;"*")</f>
        <v>#DIV/0!</v>
      </c>
      <c r="K39" s="164" t="e">
        <f ca="1">COUNTIFS(Table2[Date Notified (Adjusted)],"&gt;="&amp;K$56,Table2[Date Notified (Adjusted)],"&lt;"&amp;L$56,Table2[QPS name second check],"full*",Table2[Calculated Location],"*"&amp;$D39&amp;"*")/COUNTIFS(Table2[Date Notified (Adjusted)],"&gt;="&amp;K$56,Table2[Date Notified (Adjusted)],"&lt;"&amp;L$56,Table2[Calculated Location],"*"&amp;$D39&amp;"*")</f>
        <v>#DIV/0!</v>
      </c>
      <c r="L39" s="164" t="e">
        <f ca="1">COUNTIFS(Table2[Date Notified (Adjusted)],"&gt;="&amp;L$56,Table2[Date Notified (Adjusted)],"&lt;"&amp;M$56,Table2[QPS name second check],"full*",Table2[Calculated Location],"*"&amp;$D39&amp;"*")/COUNTIFS(Table2[Date Notified (Adjusted)],"&gt;="&amp;L$56,Table2[Date Notified (Adjusted)],"&lt;"&amp;M$56,Table2[Calculated Location],"*"&amp;$D39&amp;"*")</f>
        <v>#DIV/0!</v>
      </c>
      <c r="M39" s="164" t="e">
        <f ca="1">COUNTIFS(Table2[Date Notified (Adjusted)],"&gt;="&amp;M$56,Table2[Date Notified (Adjusted)],"&lt;"&amp;N$56,Table2[QPS name second check],"full*",Table2[Calculated Location],"*"&amp;$D39&amp;"*")/COUNTIFS(Table2[Date Notified (Adjusted)],"&gt;="&amp;M$56,Table2[Date Notified (Adjusted)],"&lt;"&amp;N$56,Table2[Calculated Location],"*"&amp;$D39&amp;"*")</f>
        <v>#DIV/0!</v>
      </c>
      <c r="N39" s="164" t="e">
        <f ca="1">COUNTIFS(Table2[Date Notified (Adjusted)],"&gt;="&amp;N$56,Table2[Date Notified (Adjusted)],"&lt;"&amp;O$56,Table2[QPS name second check],"full*",Table2[Calculated Location],"*"&amp;$D39&amp;"*")/COUNTIFS(Table2[Date Notified (Adjusted)],"&gt;="&amp;N$56,Table2[Date Notified (Adjusted)],"&lt;"&amp;O$56,Table2[Calculated Location],"*"&amp;$D39&amp;"*")</f>
        <v>#DIV/0!</v>
      </c>
      <c r="O39" s="164" t="e">
        <f ca="1">COUNTIFS(Table2[Date Notified (Adjusted)],"&gt;="&amp;O$56,Table2[Date Notified (Adjusted)],"&lt;"&amp;P$56,Table2[QPS name second check],"full*",Table2[Calculated Location],"*"&amp;$D39&amp;"*")/COUNTIFS(Table2[Date Notified (Adjusted)],"&gt;="&amp;O$56,Table2[Date Notified (Adjusted)],"&lt;"&amp;P$56,Table2[Calculated Location],"*"&amp;$D39&amp;"*")</f>
        <v>#DIV/0!</v>
      </c>
      <c r="P39" s="164" t="e">
        <f ca="1">COUNTIFS(Table2[Date Notified (Adjusted)],"&gt;="&amp;P$56,Table2[Date Notified (Adjusted)],"&lt;"&amp;Q$56,Table2[QPS name second check],"full*",Table2[Calculated Location],"*"&amp;$D39&amp;"*")/COUNTIFS(Table2[Date Notified (Adjusted)],"&gt;="&amp;P$56,Table2[Date Notified (Adjusted)],"&lt;"&amp;Q$56,Table2[Calculated Location],"*"&amp;$D39&amp;"*")</f>
        <v>#DIV/0!</v>
      </c>
      <c r="Q39" s="164" t="e">
        <f ca="1">COUNTIFS(Table2[Date Notified (Adjusted)],"&gt;="&amp;Q$56,Table2[Date Notified (Adjusted)],"&lt;"&amp;R$56,Table2[QPS name second check],"full*",Table2[Calculated Location],"*"&amp;$D39&amp;"*")/COUNTIFS(Table2[Date Notified (Adjusted)],"&gt;="&amp;Q$56,Table2[Date Notified (Adjusted)],"&lt;"&amp;R$56,Table2[Calculated Location],"*"&amp;$D39&amp;"*")</f>
        <v>#DIV/0!</v>
      </c>
      <c r="R39" s="164" t="e">
        <f ca="1">COUNTIFS(Table2[Date Notified (Adjusted)],"&gt;="&amp;R$56,Table2[Date Notified (Adjusted)],"&lt;"&amp;S$56,Table2[QPS name second check],"full*",Table2[Calculated Location],"*"&amp;$D39&amp;"*")/COUNTIFS(Table2[Date Notified (Adjusted)],"&gt;="&amp;R$56,Table2[Date Notified (Adjusted)],"&lt;"&amp;S$56,Table2[Calculated Location],"*"&amp;$D39&amp;"*")</f>
        <v>#DIV/0!</v>
      </c>
      <c r="S39" s="164" t="e">
        <f ca="1">COUNTIFS(Table2[Date Notified (Adjusted)],"&gt;="&amp;S$56,Table2[Date Notified (Adjusted)],"&lt;"&amp;T$56,Table2[QPS name second check],"full*",Table2[Calculated Location],"*"&amp;$D39&amp;"*")/COUNTIFS(Table2[Date Notified (Adjusted)],"&gt;="&amp;S$56,Table2[Date Notified (Adjusted)],"&lt;"&amp;T$56,Table2[Calculated Location],"*"&amp;$D39&amp;"*")</f>
        <v>#DIV/0!</v>
      </c>
      <c r="T39" s="164" t="e">
        <f ca="1">COUNTIFS(Table2[Date Notified (Adjusted)],"&gt;="&amp;T$56,Table2[Date Notified (Adjusted)],"&lt;"&amp;U$56,Table2[QPS name second check],"full*",Table2[Calculated Location],"*"&amp;$D39&amp;"*")/COUNTIFS(Table2[Date Notified (Adjusted)],"&gt;="&amp;T$56,Table2[Date Notified (Adjusted)],"&lt;"&amp;U$56,Table2[Calculated Location],"*"&amp;$D39&amp;"*")</f>
        <v>#DIV/0!</v>
      </c>
      <c r="U39" s="165"/>
      <c r="V39" s="161"/>
      <c r="W39" s="228">
        <f ca="1">COUNTIFS(Table2[Date Notified (Adjusted)],"&gt;="&amp;start125,Table2[Date Notified (Adjusted)],"&lt;="&amp;closeREP,Table2[Calculated Location],"*"&amp;$D39&amp;"*",Table2[QPS name second check],"full*")</f>
        <v>0</v>
      </c>
      <c r="X39" s="229" t="e">
        <f t="shared" ca="1" si="20"/>
        <v>#DIV/0!</v>
      </c>
      <c r="Y39" s="237">
        <f ca="1">COUNTIFS(Table2[Date Notified (Adjusted)],"&gt;="&amp;start125,Table2[Date Notified (Adjusted)],"&lt;="&amp;closeREP,Table2[Calculated Location],"*"&amp;$D39&amp;"*")</f>
        <v>0</v>
      </c>
    </row>
    <row r="40" spans="2:29" x14ac:dyDescent="0.25">
      <c r="B40" s="222" t="s">
        <v>261</v>
      </c>
      <c r="C40" s="161"/>
      <c r="D40" s="162" t="s">
        <v>117</v>
      </c>
      <c r="E40" s="163" t="e">
        <f ca="1">COUNTIFS(Table2[Date Notified (Adjusted)],"&gt;="&amp;E$56,Table2[Date Notified (Adjusted)],"&lt;"&amp;F$56,Table2[QPS name second check],"full*",Table2[Calculated Location],"*"&amp;$D40&amp;"*")/COUNTIFS(Table2[Date Notified (Adjusted)],"&gt;="&amp;E$56,Table2[Date Notified (Adjusted)],"&lt;"&amp;F$56,Table2[Calculated Location],"*"&amp;$D40&amp;"*")</f>
        <v>#DIV/0!</v>
      </c>
      <c r="F40" s="164" t="e">
        <f ca="1">COUNTIFS(Table2[Date Notified (Adjusted)],"&gt;="&amp;F$56,Table2[Date Notified (Adjusted)],"&lt;"&amp;G$56,Table2[QPS name second check],"full*",Table2[Calculated Location],"*"&amp;$D40&amp;"*")/COUNTIFS(Table2[Date Notified (Adjusted)],"&gt;="&amp;F$56,Table2[Date Notified (Adjusted)],"&lt;"&amp;G$56,Table2[Calculated Location],"*"&amp;$D40&amp;"*")</f>
        <v>#DIV/0!</v>
      </c>
      <c r="G40" s="164" t="e">
        <f ca="1">COUNTIFS(Table2[Date Notified (Adjusted)],"&gt;="&amp;G$56,Table2[Date Notified (Adjusted)],"&lt;"&amp;H$56,Table2[QPS name second check],"full*",Table2[Calculated Location],"*"&amp;$D40&amp;"*")/COUNTIFS(Table2[Date Notified (Adjusted)],"&gt;="&amp;G$56,Table2[Date Notified (Adjusted)],"&lt;"&amp;H$56,Table2[Calculated Location],"*"&amp;$D40&amp;"*")</f>
        <v>#DIV/0!</v>
      </c>
      <c r="H40" s="164" t="e">
        <f ca="1">COUNTIFS(Table2[Date Notified (Adjusted)],"&gt;="&amp;H$56,Table2[Date Notified (Adjusted)],"&lt;"&amp;I$56,Table2[QPS name second check],"full*",Table2[Calculated Location],"*"&amp;$D40&amp;"*")/COUNTIFS(Table2[Date Notified (Adjusted)],"&gt;="&amp;H$56,Table2[Date Notified (Adjusted)],"&lt;"&amp;I$56,Table2[Calculated Location],"*"&amp;$D40&amp;"*")</f>
        <v>#DIV/0!</v>
      </c>
      <c r="I40" s="164" t="e">
        <f ca="1">COUNTIFS(Table2[Date Notified (Adjusted)],"&gt;="&amp;I$56,Table2[Date Notified (Adjusted)],"&lt;"&amp;J$56,Table2[QPS name second check],"full*",Table2[Calculated Location],"*"&amp;$D40&amp;"*")/COUNTIFS(Table2[Date Notified (Adjusted)],"&gt;="&amp;I$56,Table2[Date Notified (Adjusted)],"&lt;"&amp;J$56,Table2[Calculated Location],"*"&amp;$D40&amp;"*")</f>
        <v>#DIV/0!</v>
      </c>
      <c r="J40" s="164" t="e">
        <f ca="1">COUNTIFS(Table2[Date Notified (Adjusted)],"&gt;="&amp;J$56,Table2[Date Notified (Adjusted)],"&lt;"&amp;K$56,Table2[QPS name second check],"full*",Table2[Calculated Location],"*"&amp;$D40&amp;"*")/COUNTIFS(Table2[Date Notified (Adjusted)],"&gt;="&amp;J$56,Table2[Date Notified (Adjusted)],"&lt;"&amp;K$56,Table2[Calculated Location],"*"&amp;$D40&amp;"*")</f>
        <v>#DIV/0!</v>
      </c>
      <c r="K40" s="164" t="e">
        <f ca="1">COUNTIFS(Table2[Date Notified (Adjusted)],"&gt;="&amp;K$56,Table2[Date Notified (Adjusted)],"&lt;"&amp;L$56,Table2[QPS name second check],"full*",Table2[Calculated Location],"*"&amp;$D40&amp;"*")/COUNTIFS(Table2[Date Notified (Adjusted)],"&gt;="&amp;K$56,Table2[Date Notified (Adjusted)],"&lt;"&amp;L$56,Table2[Calculated Location],"*"&amp;$D40&amp;"*")</f>
        <v>#DIV/0!</v>
      </c>
      <c r="L40" s="164" t="e">
        <f ca="1">COUNTIFS(Table2[Date Notified (Adjusted)],"&gt;="&amp;L$56,Table2[Date Notified (Adjusted)],"&lt;"&amp;M$56,Table2[QPS name second check],"full*",Table2[Calculated Location],"*"&amp;$D40&amp;"*")/COUNTIFS(Table2[Date Notified (Adjusted)],"&gt;="&amp;L$56,Table2[Date Notified (Adjusted)],"&lt;"&amp;M$56,Table2[Calculated Location],"*"&amp;$D40&amp;"*")</f>
        <v>#DIV/0!</v>
      </c>
      <c r="M40" s="164" t="e">
        <f ca="1">COUNTIFS(Table2[Date Notified (Adjusted)],"&gt;="&amp;M$56,Table2[Date Notified (Adjusted)],"&lt;"&amp;N$56,Table2[QPS name second check],"full*",Table2[Calculated Location],"*"&amp;$D40&amp;"*")/COUNTIFS(Table2[Date Notified (Adjusted)],"&gt;="&amp;M$56,Table2[Date Notified (Adjusted)],"&lt;"&amp;N$56,Table2[Calculated Location],"*"&amp;$D40&amp;"*")</f>
        <v>#DIV/0!</v>
      </c>
      <c r="N40" s="164" t="e">
        <f ca="1">COUNTIFS(Table2[Date Notified (Adjusted)],"&gt;="&amp;N$56,Table2[Date Notified (Adjusted)],"&lt;"&amp;O$56,Table2[QPS name second check],"full*",Table2[Calculated Location],"*"&amp;$D40&amp;"*")/COUNTIFS(Table2[Date Notified (Adjusted)],"&gt;="&amp;N$56,Table2[Date Notified (Adjusted)],"&lt;"&amp;O$56,Table2[Calculated Location],"*"&amp;$D40&amp;"*")</f>
        <v>#DIV/0!</v>
      </c>
      <c r="O40" s="164" t="e">
        <f ca="1">COUNTIFS(Table2[Date Notified (Adjusted)],"&gt;="&amp;O$56,Table2[Date Notified (Adjusted)],"&lt;"&amp;P$56,Table2[QPS name second check],"full*",Table2[Calculated Location],"*"&amp;$D40&amp;"*")/COUNTIFS(Table2[Date Notified (Adjusted)],"&gt;="&amp;O$56,Table2[Date Notified (Adjusted)],"&lt;"&amp;P$56,Table2[Calculated Location],"*"&amp;$D40&amp;"*")</f>
        <v>#DIV/0!</v>
      </c>
      <c r="P40" s="164" t="e">
        <f ca="1">COUNTIFS(Table2[Date Notified (Adjusted)],"&gt;="&amp;P$56,Table2[Date Notified (Adjusted)],"&lt;"&amp;Q$56,Table2[QPS name second check],"full*",Table2[Calculated Location],"*"&amp;$D40&amp;"*")/COUNTIFS(Table2[Date Notified (Adjusted)],"&gt;="&amp;P$56,Table2[Date Notified (Adjusted)],"&lt;"&amp;Q$56,Table2[Calculated Location],"*"&amp;$D40&amp;"*")</f>
        <v>#DIV/0!</v>
      </c>
      <c r="Q40" s="164" t="e">
        <f ca="1">COUNTIFS(Table2[Date Notified (Adjusted)],"&gt;="&amp;Q$56,Table2[Date Notified (Adjusted)],"&lt;"&amp;R$56,Table2[QPS name second check],"full*",Table2[Calculated Location],"*"&amp;$D40&amp;"*")/COUNTIFS(Table2[Date Notified (Adjusted)],"&gt;="&amp;Q$56,Table2[Date Notified (Adjusted)],"&lt;"&amp;R$56,Table2[Calculated Location],"*"&amp;$D40&amp;"*")</f>
        <v>#DIV/0!</v>
      </c>
      <c r="R40" s="164" t="e">
        <f ca="1">COUNTIFS(Table2[Date Notified (Adjusted)],"&gt;="&amp;R$56,Table2[Date Notified (Adjusted)],"&lt;"&amp;S$56,Table2[QPS name second check],"full*",Table2[Calculated Location],"*"&amp;$D40&amp;"*")/COUNTIFS(Table2[Date Notified (Adjusted)],"&gt;="&amp;R$56,Table2[Date Notified (Adjusted)],"&lt;"&amp;S$56,Table2[Calculated Location],"*"&amp;$D40&amp;"*")</f>
        <v>#DIV/0!</v>
      </c>
      <c r="S40" s="164" t="e">
        <f ca="1">COUNTIFS(Table2[Date Notified (Adjusted)],"&gt;="&amp;S$56,Table2[Date Notified (Adjusted)],"&lt;"&amp;T$56,Table2[QPS name second check],"full*",Table2[Calculated Location],"*"&amp;$D40&amp;"*")/COUNTIFS(Table2[Date Notified (Adjusted)],"&gt;="&amp;S$56,Table2[Date Notified (Adjusted)],"&lt;"&amp;T$56,Table2[Calculated Location],"*"&amp;$D40&amp;"*")</f>
        <v>#DIV/0!</v>
      </c>
      <c r="T40" s="164" t="e">
        <f ca="1">COUNTIFS(Table2[Date Notified (Adjusted)],"&gt;="&amp;T$56,Table2[Date Notified (Adjusted)],"&lt;"&amp;U$56,Table2[QPS name second check],"full*",Table2[Calculated Location],"*"&amp;$D40&amp;"*")/COUNTIFS(Table2[Date Notified (Adjusted)],"&gt;="&amp;T$56,Table2[Date Notified (Adjusted)],"&lt;"&amp;U$56,Table2[Calculated Location],"*"&amp;$D40&amp;"*")</f>
        <v>#DIV/0!</v>
      </c>
      <c r="U40" s="165"/>
      <c r="V40" s="161"/>
      <c r="W40" s="228">
        <f ca="1">COUNTIFS(Table2[Date Notified (Adjusted)],"&gt;="&amp;start125,Table2[Date Notified (Adjusted)],"&lt;="&amp;closeREP,Table2[Calculated Location],"*"&amp;$D40&amp;"*",Table2[QPS name second check],"full*")</f>
        <v>0</v>
      </c>
      <c r="X40" s="229" t="e">
        <f t="shared" ca="1" si="20"/>
        <v>#DIV/0!</v>
      </c>
      <c r="Y40" s="237">
        <f ca="1">COUNTIFS(Table2[Date Notified (Adjusted)],"&gt;="&amp;start125,Table2[Date Notified (Adjusted)],"&lt;="&amp;closeREP,Table2[Calculated Location],"*"&amp;$D40&amp;"*")</f>
        <v>0</v>
      </c>
    </row>
    <row r="41" spans="2:29" x14ac:dyDescent="0.25">
      <c r="B41" s="224" t="s">
        <v>262</v>
      </c>
      <c r="C41" s="166"/>
      <c r="D41" s="167" t="s">
        <v>104</v>
      </c>
      <c r="E41" s="168" t="e">
        <f ca="1">COUNTIFS(Table2[Date Notified (Adjusted)],"&gt;="&amp;E$56,Table2[Date Notified (Adjusted)],"&lt;"&amp;F$56,Table2[QPS name second check],"full*",Table2[Calculated Location],"*"&amp;$D41&amp;"*")/COUNTIFS(Table2[Date Notified (Adjusted)],"&gt;="&amp;E$56,Table2[Date Notified (Adjusted)],"&lt;"&amp;F$56,Table2[Calculated Location],"*"&amp;$D41&amp;"*")</f>
        <v>#DIV/0!</v>
      </c>
      <c r="F41" s="169" t="e">
        <f ca="1">COUNTIFS(Table2[Date Notified (Adjusted)],"&gt;="&amp;F$56,Table2[Date Notified (Adjusted)],"&lt;"&amp;G$56,Table2[QPS name second check],"full*",Table2[Calculated Location],"*"&amp;$D41&amp;"*")/COUNTIFS(Table2[Date Notified (Adjusted)],"&gt;="&amp;F$56,Table2[Date Notified (Adjusted)],"&lt;"&amp;G$56,Table2[Calculated Location],"*"&amp;$D41&amp;"*")</f>
        <v>#DIV/0!</v>
      </c>
      <c r="G41" s="169" t="e">
        <f ca="1">COUNTIFS(Table2[Date Notified (Adjusted)],"&gt;="&amp;G$56,Table2[Date Notified (Adjusted)],"&lt;"&amp;H$56,Table2[QPS name second check],"full*",Table2[Calculated Location],"*"&amp;$D41&amp;"*")/COUNTIFS(Table2[Date Notified (Adjusted)],"&gt;="&amp;G$56,Table2[Date Notified (Adjusted)],"&lt;"&amp;H$56,Table2[Calculated Location],"*"&amp;$D41&amp;"*")</f>
        <v>#DIV/0!</v>
      </c>
      <c r="H41" s="169" t="e">
        <f ca="1">COUNTIFS(Table2[Date Notified (Adjusted)],"&gt;="&amp;H$56,Table2[Date Notified (Adjusted)],"&lt;"&amp;I$56,Table2[QPS name second check],"full*",Table2[Calculated Location],"*"&amp;$D41&amp;"*")/COUNTIFS(Table2[Date Notified (Adjusted)],"&gt;="&amp;H$56,Table2[Date Notified (Adjusted)],"&lt;"&amp;I$56,Table2[Calculated Location],"*"&amp;$D41&amp;"*")</f>
        <v>#DIV/0!</v>
      </c>
      <c r="I41" s="169" t="e">
        <f ca="1">COUNTIFS(Table2[Date Notified (Adjusted)],"&gt;="&amp;I$56,Table2[Date Notified (Adjusted)],"&lt;"&amp;J$56,Table2[QPS name second check],"full*",Table2[Calculated Location],"*"&amp;$D41&amp;"*")/COUNTIFS(Table2[Date Notified (Adjusted)],"&gt;="&amp;I$56,Table2[Date Notified (Adjusted)],"&lt;"&amp;J$56,Table2[Calculated Location],"*"&amp;$D41&amp;"*")</f>
        <v>#DIV/0!</v>
      </c>
      <c r="J41" s="169" t="e">
        <f ca="1">COUNTIFS(Table2[Date Notified (Adjusted)],"&gt;="&amp;J$56,Table2[Date Notified (Adjusted)],"&lt;"&amp;K$56,Table2[QPS name second check],"full*",Table2[Calculated Location],"*"&amp;$D41&amp;"*")/COUNTIFS(Table2[Date Notified (Adjusted)],"&gt;="&amp;J$56,Table2[Date Notified (Adjusted)],"&lt;"&amp;K$56,Table2[Calculated Location],"*"&amp;$D41&amp;"*")</f>
        <v>#DIV/0!</v>
      </c>
      <c r="K41" s="169" t="e">
        <f ca="1">COUNTIFS(Table2[Date Notified (Adjusted)],"&gt;="&amp;K$56,Table2[Date Notified (Adjusted)],"&lt;"&amp;L$56,Table2[QPS name second check],"full*",Table2[Calculated Location],"*"&amp;$D41&amp;"*")/COUNTIFS(Table2[Date Notified (Adjusted)],"&gt;="&amp;K$56,Table2[Date Notified (Adjusted)],"&lt;"&amp;L$56,Table2[Calculated Location],"*"&amp;$D41&amp;"*")</f>
        <v>#DIV/0!</v>
      </c>
      <c r="L41" s="169" t="e">
        <f ca="1">COUNTIFS(Table2[Date Notified (Adjusted)],"&gt;="&amp;L$56,Table2[Date Notified (Adjusted)],"&lt;"&amp;M$56,Table2[QPS name second check],"full*",Table2[Calculated Location],"*"&amp;$D41&amp;"*")/COUNTIFS(Table2[Date Notified (Adjusted)],"&gt;="&amp;L$56,Table2[Date Notified (Adjusted)],"&lt;"&amp;M$56,Table2[Calculated Location],"*"&amp;$D41&amp;"*")</f>
        <v>#DIV/0!</v>
      </c>
      <c r="M41" s="169" t="e">
        <f ca="1">COUNTIFS(Table2[Date Notified (Adjusted)],"&gt;="&amp;M$56,Table2[Date Notified (Adjusted)],"&lt;"&amp;N$56,Table2[QPS name second check],"full*",Table2[Calculated Location],"*"&amp;$D41&amp;"*")/COUNTIFS(Table2[Date Notified (Adjusted)],"&gt;="&amp;M$56,Table2[Date Notified (Adjusted)],"&lt;"&amp;N$56,Table2[Calculated Location],"*"&amp;$D41&amp;"*")</f>
        <v>#DIV/0!</v>
      </c>
      <c r="N41" s="169" t="e">
        <f ca="1">COUNTIFS(Table2[Date Notified (Adjusted)],"&gt;="&amp;N$56,Table2[Date Notified (Adjusted)],"&lt;"&amp;O$56,Table2[QPS name second check],"full*",Table2[Calculated Location],"*"&amp;$D41&amp;"*")/COUNTIFS(Table2[Date Notified (Adjusted)],"&gt;="&amp;N$56,Table2[Date Notified (Adjusted)],"&lt;"&amp;O$56,Table2[Calculated Location],"*"&amp;$D41&amp;"*")</f>
        <v>#DIV/0!</v>
      </c>
      <c r="O41" s="169" t="e">
        <f ca="1">COUNTIFS(Table2[Date Notified (Adjusted)],"&gt;="&amp;O$56,Table2[Date Notified (Adjusted)],"&lt;"&amp;P$56,Table2[QPS name second check],"full*",Table2[Calculated Location],"*"&amp;$D41&amp;"*")/COUNTIFS(Table2[Date Notified (Adjusted)],"&gt;="&amp;O$56,Table2[Date Notified (Adjusted)],"&lt;"&amp;P$56,Table2[Calculated Location],"*"&amp;$D41&amp;"*")</f>
        <v>#DIV/0!</v>
      </c>
      <c r="P41" s="169" t="e">
        <f ca="1">COUNTIFS(Table2[Date Notified (Adjusted)],"&gt;="&amp;P$56,Table2[Date Notified (Adjusted)],"&lt;"&amp;Q$56,Table2[QPS name second check],"full*",Table2[Calculated Location],"*"&amp;$D41&amp;"*")/COUNTIFS(Table2[Date Notified (Adjusted)],"&gt;="&amp;P$56,Table2[Date Notified (Adjusted)],"&lt;"&amp;Q$56,Table2[Calculated Location],"*"&amp;$D41&amp;"*")</f>
        <v>#DIV/0!</v>
      </c>
      <c r="Q41" s="169" t="e">
        <f ca="1">COUNTIFS(Table2[Date Notified (Adjusted)],"&gt;="&amp;Q$56,Table2[Date Notified (Adjusted)],"&lt;"&amp;R$56,Table2[QPS name second check],"full*",Table2[Calculated Location],"*"&amp;$D41&amp;"*")/COUNTIFS(Table2[Date Notified (Adjusted)],"&gt;="&amp;Q$56,Table2[Date Notified (Adjusted)],"&lt;"&amp;R$56,Table2[Calculated Location],"*"&amp;$D41&amp;"*")</f>
        <v>#DIV/0!</v>
      </c>
      <c r="R41" s="169" t="e">
        <f ca="1">COUNTIFS(Table2[Date Notified (Adjusted)],"&gt;="&amp;R$56,Table2[Date Notified (Adjusted)],"&lt;"&amp;S$56,Table2[QPS name second check],"full*",Table2[Calculated Location],"*"&amp;$D41&amp;"*")/COUNTIFS(Table2[Date Notified (Adjusted)],"&gt;="&amp;R$56,Table2[Date Notified (Adjusted)],"&lt;"&amp;S$56,Table2[Calculated Location],"*"&amp;$D41&amp;"*")</f>
        <v>#DIV/0!</v>
      </c>
      <c r="S41" s="169" t="e">
        <f ca="1">COUNTIFS(Table2[Date Notified (Adjusted)],"&gt;="&amp;S$56,Table2[Date Notified (Adjusted)],"&lt;"&amp;T$56,Table2[QPS name second check],"full*",Table2[Calculated Location],"*"&amp;$D41&amp;"*")/COUNTIFS(Table2[Date Notified (Adjusted)],"&gt;="&amp;S$56,Table2[Date Notified (Adjusted)],"&lt;"&amp;T$56,Table2[Calculated Location],"*"&amp;$D41&amp;"*")</f>
        <v>#DIV/0!</v>
      </c>
      <c r="T41" s="169" t="e">
        <f ca="1">COUNTIFS(Table2[Date Notified (Adjusted)],"&gt;="&amp;T$56,Table2[Date Notified (Adjusted)],"&lt;"&amp;U$56,Table2[QPS name second check],"full*",Table2[Calculated Location],"*"&amp;$D41&amp;"*")/COUNTIFS(Table2[Date Notified (Adjusted)],"&gt;="&amp;T$56,Table2[Date Notified (Adjusted)],"&lt;"&amp;U$56,Table2[Calculated Location],"*"&amp;$D41&amp;"*")</f>
        <v>#DIV/0!</v>
      </c>
      <c r="U41" s="170"/>
      <c r="V41" s="166"/>
      <c r="W41" s="230">
        <f ca="1">COUNTIFS(Table2[Date Notified (Adjusted)],"&gt;="&amp;start125,Table2[Date Notified (Adjusted)],"&lt;="&amp;closeREP,Table2[Calculated Location],"*"&amp;$D41&amp;"*",Table2[QPS name second check],"full*")</f>
        <v>0</v>
      </c>
      <c r="X41" s="231" t="e">
        <f t="shared" ca="1" si="20"/>
        <v>#DIV/0!</v>
      </c>
      <c r="Y41" s="238">
        <f ca="1">COUNTIFS(Table2[Date Notified (Adjusted)],"&gt;="&amp;start125,Table2[Date Notified (Adjusted)],"&lt;="&amp;closeREP,Table2[Calculated Location],"*"&amp;$D41&amp;"*")</f>
        <v>0</v>
      </c>
    </row>
    <row r="42" spans="2:29" x14ac:dyDescent="0.25">
      <c r="B42" s="211" t="s">
        <v>154</v>
      </c>
      <c r="C42" s="13"/>
      <c r="D42" s="210"/>
      <c r="E42" s="172"/>
      <c r="F42" s="173"/>
      <c r="G42" s="173"/>
      <c r="H42" s="173"/>
      <c r="I42" s="173"/>
      <c r="J42" s="173"/>
      <c r="K42" s="173"/>
      <c r="L42" s="173"/>
      <c r="M42" s="173"/>
      <c r="N42" s="173"/>
      <c r="O42" s="173"/>
      <c r="P42" s="173"/>
      <c r="Q42" s="173"/>
      <c r="R42" s="173"/>
      <c r="S42" s="173"/>
      <c r="T42" s="173"/>
      <c r="U42" s="174"/>
      <c r="V42" s="174"/>
      <c r="W42" s="174">
        <f ca="1">SUM(W34:W41)</f>
        <v>0</v>
      </c>
      <c r="X42" s="173" t="e">
        <f ca="1">W42/Y42</f>
        <v>#DIV/0!</v>
      </c>
      <c r="Y42" s="212">
        <f ca="1">SUM(Y34:Y41)</f>
        <v>0</v>
      </c>
    </row>
    <row r="43" spans="2:29" x14ac:dyDescent="0.25">
      <c r="B43" s="220" t="s">
        <v>105</v>
      </c>
      <c r="C43" s="157"/>
      <c r="D43" s="158" t="s">
        <v>124</v>
      </c>
      <c r="E43" s="159" t="e">
        <f ca="1">COUNTIFS(Table2[Date Notified (Adjusted)],"&gt;="&amp;E$56,Table2[Date Notified (Adjusted)],"&lt;"&amp;F$56,Table2[QPS name second check],"full*",Table2[Calculated Location],"*"&amp;$D43&amp;"*")/COUNTIFS(Table2[Date Notified (Adjusted)],"&gt;="&amp;E$56,Table2[Date Notified (Adjusted)],"&lt;"&amp;F$56,Table2[Calculated Location],"*"&amp;$D43&amp;"*")</f>
        <v>#DIV/0!</v>
      </c>
      <c r="F43" s="160" t="e">
        <f ca="1">COUNTIFS(Table2[Date Notified (Adjusted)],"&gt;="&amp;F$56,Table2[Date Notified (Adjusted)],"&lt;"&amp;G$56,Table2[QPS name second check],"full*",Table2[Calculated Location],"*"&amp;$D43&amp;"*")/COUNTIFS(Table2[Date Notified (Adjusted)],"&gt;="&amp;F$56,Table2[Date Notified (Adjusted)],"&lt;"&amp;G$56,Table2[Calculated Location],"*"&amp;$D43&amp;"*")</f>
        <v>#DIV/0!</v>
      </c>
      <c r="G43" s="160" t="e">
        <f ca="1">COUNTIFS(Table2[Date Notified (Adjusted)],"&gt;="&amp;G$56,Table2[Date Notified (Adjusted)],"&lt;"&amp;H$56,Table2[QPS name second check],"full*",Table2[Calculated Location],"*"&amp;$D43&amp;"*")/COUNTIFS(Table2[Date Notified (Adjusted)],"&gt;="&amp;G$56,Table2[Date Notified (Adjusted)],"&lt;"&amp;H$56,Table2[Calculated Location],"*"&amp;$D43&amp;"*")</f>
        <v>#DIV/0!</v>
      </c>
      <c r="H43" s="160" t="e">
        <f ca="1">COUNTIFS(Table2[Date Notified (Adjusted)],"&gt;="&amp;H$56,Table2[Date Notified (Adjusted)],"&lt;"&amp;I$56,Table2[QPS name second check],"full*",Table2[Calculated Location],"*"&amp;$D43&amp;"*")/COUNTIFS(Table2[Date Notified (Adjusted)],"&gt;="&amp;H$56,Table2[Date Notified (Adjusted)],"&lt;"&amp;I$56,Table2[Calculated Location],"*"&amp;$D43&amp;"*")</f>
        <v>#DIV/0!</v>
      </c>
      <c r="I43" s="160" t="e">
        <f ca="1">COUNTIFS(Table2[Date Notified (Adjusted)],"&gt;="&amp;I$56,Table2[Date Notified (Adjusted)],"&lt;"&amp;J$56,Table2[QPS name second check],"full*",Table2[Calculated Location],"*"&amp;$D43&amp;"*")/COUNTIFS(Table2[Date Notified (Adjusted)],"&gt;="&amp;I$56,Table2[Date Notified (Adjusted)],"&lt;"&amp;J$56,Table2[Calculated Location],"*"&amp;$D43&amp;"*")</f>
        <v>#DIV/0!</v>
      </c>
      <c r="J43" s="160" t="e">
        <f ca="1">COUNTIFS(Table2[Date Notified (Adjusted)],"&gt;="&amp;J$56,Table2[Date Notified (Adjusted)],"&lt;"&amp;K$56,Table2[QPS name second check],"full*",Table2[Calculated Location],"*"&amp;$D43&amp;"*")/COUNTIFS(Table2[Date Notified (Adjusted)],"&gt;="&amp;J$56,Table2[Date Notified (Adjusted)],"&lt;"&amp;K$56,Table2[Calculated Location],"*"&amp;$D43&amp;"*")</f>
        <v>#DIV/0!</v>
      </c>
      <c r="K43" s="160" t="e">
        <f ca="1">COUNTIFS(Table2[Date Notified (Adjusted)],"&gt;="&amp;K$56,Table2[Date Notified (Adjusted)],"&lt;"&amp;L$56,Table2[QPS name second check],"full*",Table2[Calculated Location],"*"&amp;$D43&amp;"*")/COUNTIFS(Table2[Date Notified (Adjusted)],"&gt;="&amp;K$56,Table2[Date Notified (Adjusted)],"&lt;"&amp;L$56,Table2[Calculated Location],"*"&amp;$D43&amp;"*")</f>
        <v>#DIV/0!</v>
      </c>
      <c r="L43" s="160" t="e">
        <f ca="1">COUNTIFS(Table2[Date Notified (Adjusted)],"&gt;="&amp;L$56,Table2[Date Notified (Adjusted)],"&lt;"&amp;M$56,Table2[QPS name second check],"full*",Table2[Calculated Location],"*"&amp;$D43&amp;"*")/COUNTIFS(Table2[Date Notified (Adjusted)],"&gt;="&amp;L$56,Table2[Date Notified (Adjusted)],"&lt;"&amp;M$56,Table2[Calculated Location],"*"&amp;$D43&amp;"*")</f>
        <v>#DIV/0!</v>
      </c>
      <c r="M43" s="160" t="e">
        <f ca="1">COUNTIFS(Table2[Date Notified (Adjusted)],"&gt;="&amp;M$56,Table2[Date Notified (Adjusted)],"&lt;"&amp;N$56,Table2[QPS name second check],"full*",Table2[Calculated Location],"*"&amp;$D43&amp;"*")/COUNTIFS(Table2[Date Notified (Adjusted)],"&gt;="&amp;M$56,Table2[Date Notified (Adjusted)],"&lt;"&amp;N$56,Table2[Calculated Location],"*"&amp;$D43&amp;"*")</f>
        <v>#DIV/0!</v>
      </c>
      <c r="N43" s="160" t="e">
        <f ca="1">COUNTIFS(Table2[Date Notified (Adjusted)],"&gt;="&amp;N$56,Table2[Date Notified (Adjusted)],"&lt;"&amp;O$56,Table2[QPS name second check],"full*",Table2[Calculated Location],"*"&amp;$D43&amp;"*")/COUNTIFS(Table2[Date Notified (Adjusted)],"&gt;="&amp;N$56,Table2[Date Notified (Adjusted)],"&lt;"&amp;O$56,Table2[Calculated Location],"*"&amp;$D43&amp;"*")</f>
        <v>#DIV/0!</v>
      </c>
      <c r="O43" s="160" t="e">
        <f ca="1">COUNTIFS(Table2[Date Notified (Adjusted)],"&gt;="&amp;O$56,Table2[Date Notified (Adjusted)],"&lt;"&amp;P$56,Table2[QPS name second check],"full*",Table2[Calculated Location],"*"&amp;$D43&amp;"*")/COUNTIFS(Table2[Date Notified (Adjusted)],"&gt;="&amp;O$56,Table2[Date Notified (Adjusted)],"&lt;"&amp;P$56,Table2[Calculated Location],"*"&amp;$D43&amp;"*")</f>
        <v>#DIV/0!</v>
      </c>
      <c r="P43" s="160" t="e">
        <f ca="1">COUNTIFS(Table2[Date Notified (Adjusted)],"&gt;="&amp;P$56,Table2[Date Notified (Adjusted)],"&lt;"&amp;Q$56,Table2[QPS name second check],"full*",Table2[Calculated Location],"*"&amp;$D43&amp;"*")/COUNTIFS(Table2[Date Notified (Adjusted)],"&gt;="&amp;P$56,Table2[Date Notified (Adjusted)],"&lt;"&amp;Q$56,Table2[Calculated Location],"*"&amp;$D43&amp;"*")</f>
        <v>#DIV/0!</v>
      </c>
      <c r="Q43" s="160" t="e">
        <f ca="1">COUNTIFS(Table2[Date Notified (Adjusted)],"&gt;="&amp;Q$56,Table2[Date Notified (Adjusted)],"&lt;"&amp;R$56,Table2[QPS name second check],"full*",Table2[Calculated Location],"*"&amp;$D43&amp;"*")/COUNTIFS(Table2[Date Notified (Adjusted)],"&gt;="&amp;Q$56,Table2[Date Notified (Adjusted)],"&lt;"&amp;R$56,Table2[Calculated Location],"*"&amp;$D43&amp;"*")</f>
        <v>#DIV/0!</v>
      </c>
      <c r="R43" s="160" t="e">
        <f ca="1">COUNTIFS(Table2[Date Notified (Adjusted)],"&gt;="&amp;R$56,Table2[Date Notified (Adjusted)],"&lt;"&amp;S$56,Table2[QPS name second check],"full*",Table2[Calculated Location],"*"&amp;$D43&amp;"*")/COUNTIFS(Table2[Date Notified (Adjusted)],"&gt;="&amp;R$56,Table2[Date Notified (Adjusted)],"&lt;"&amp;S$56,Table2[Calculated Location],"*"&amp;$D43&amp;"*")</f>
        <v>#DIV/0!</v>
      </c>
      <c r="S43" s="160" t="e">
        <f ca="1">COUNTIFS(Table2[Date Notified (Adjusted)],"&gt;="&amp;S$56,Table2[Date Notified (Adjusted)],"&lt;"&amp;T$56,Table2[QPS name second check],"full*",Table2[Calculated Location],"*"&amp;$D43&amp;"*")/COUNTIFS(Table2[Date Notified (Adjusted)],"&gt;="&amp;S$56,Table2[Date Notified (Adjusted)],"&lt;"&amp;T$56,Table2[Calculated Location],"*"&amp;$D43&amp;"*")</f>
        <v>#DIV/0!</v>
      </c>
      <c r="T43" s="160" t="e">
        <f ca="1">COUNTIFS(Table2[Date Notified (Adjusted)],"&gt;="&amp;T$56,Table2[Date Notified (Adjusted)],"&lt;"&amp;U$56,Table2[QPS name second check],"full*",Table2[Calculated Location],"*"&amp;$D43&amp;"*")/COUNTIFS(Table2[Date Notified (Adjusted)],"&gt;="&amp;T$56,Table2[Date Notified (Adjusted)],"&lt;"&amp;U$56,Table2[Calculated Location],"*"&amp;$D43&amp;"*")</f>
        <v>#DIV/0!</v>
      </c>
      <c r="U43" s="157"/>
      <c r="V43" s="157"/>
      <c r="W43" s="226">
        <f ca="1">COUNTIFS(Table2[Date Notified (Adjusted)],"&gt;="&amp;start125,Table2[Date Notified (Adjusted)],"&lt;="&amp;closeREP,Table2[Calculated Location],"*"&amp;$D43&amp;"*",Table2[QPS name second check],"full*")</f>
        <v>0</v>
      </c>
      <c r="X43" s="227" t="e">
        <f t="shared" ref="X43:X52" ca="1" si="22">W43/Y43</f>
        <v>#DIV/0!</v>
      </c>
      <c r="Y43" s="236">
        <f ca="1">COUNTIFS(Table2[Date Notified (Adjusted)],"&gt;="&amp;start125,Table2[Date Notified (Adjusted)],"&lt;="&amp;closeREP,Table2[Calculated Location],"*"&amp;$D43&amp;"*")</f>
        <v>0</v>
      </c>
    </row>
    <row r="44" spans="2:29" x14ac:dyDescent="0.25">
      <c r="B44" s="222" t="s">
        <v>106</v>
      </c>
      <c r="C44" s="161"/>
      <c r="D44" s="162" t="s">
        <v>125</v>
      </c>
      <c r="E44" s="163" t="e">
        <f ca="1">COUNTIFS(Table2[Date Notified (Adjusted)],"&gt;="&amp;E$56,Table2[Date Notified (Adjusted)],"&lt;"&amp;F$56,Table2[QPS name second check],"full*",Table2[Calculated Location],"*"&amp;$D44&amp;"*")/COUNTIFS(Table2[Date Notified (Adjusted)],"&gt;="&amp;E$56,Table2[Date Notified (Adjusted)],"&lt;"&amp;F$56,Table2[Calculated Location],"*"&amp;$D44&amp;"*")</f>
        <v>#DIV/0!</v>
      </c>
      <c r="F44" s="164" t="e">
        <f ca="1">COUNTIFS(Table2[Date Notified (Adjusted)],"&gt;="&amp;F$56,Table2[Date Notified (Adjusted)],"&lt;"&amp;G$56,Table2[QPS name second check],"full*",Table2[Calculated Location],"*"&amp;$D44&amp;"*")/COUNTIFS(Table2[Date Notified (Adjusted)],"&gt;="&amp;F$56,Table2[Date Notified (Adjusted)],"&lt;"&amp;G$56,Table2[Calculated Location],"*"&amp;$D44&amp;"*")</f>
        <v>#DIV/0!</v>
      </c>
      <c r="G44" s="164" t="e">
        <f ca="1">COUNTIFS(Table2[Date Notified (Adjusted)],"&gt;="&amp;G$56,Table2[Date Notified (Adjusted)],"&lt;"&amp;H$56,Table2[QPS name second check],"full*",Table2[Calculated Location],"*"&amp;$D44&amp;"*")/COUNTIFS(Table2[Date Notified (Adjusted)],"&gt;="&amp;G$56,Table2[Date Notified (Adjusted)],"&lt;"&amp;H$56,Table2[Calculated Location],"*"&amp;$D44&amp;"*")</f>
        <v>#DIV/0!</v>
      </c>
      <c r="H44" s="164" t="e">
        <f ca="1">COUNTIFS(Table2[Date Notified (Adjusted)],"&gt;="&amp;H$56,Table2[Date Notified (Adjusted)],"&lt;"&amp;I$56,Table2[QPS name second check],"full*",Table2[Calculated Location],"*"&amp;$D44&amp;"*")/COUNTIFS(Table2[Date Notified (Adjusted)],"&gt;="&amp;H$56,Table2[Date Notified (Adjusted)],"&lt;"&amp;I$56,Table2[Calculated Location],"*"&amp;$D44&amp;"*")</f>
        <v>#DIV/0!</v>
      </c>
      <c r="I44" s="164" t="e">
        <f ca="1">COUNTIFS(Table2[Date Notified (Adjusted)],"&gt;="&amp;I$56,Table2[Date Notified (Adjusted)],"&lt;"&amp;J$56,Table2[QPS name second check],"full*",Table2[Calculated Location],"*"&amp;$D44&amp;"*")/COUNTIFS(Table2[Date Notified (Adjusted)],"&gt;="&amp;I$56,Table2[Date Notified (Adjusted)],"&lt;"&amp;J$56,Table2[Calculated Location],"*"&amp;$D44&amp;"*")</f>
        <v>#DIV/0!</v>
      </c>
      <c r="J44" s="164" t="e">
        <f ca="1">COUNTIFS(Table2[Date Notified (Adjusted)],"&gt;="&amp;J$56,Table2[Date Notified (Adjusted)],"&lt;"&amp;K$56,Table2[QPS name second check],"full*",Table2[Calculated Location],"*"&amp;$D44&amp;"*")/COUNTIFS(Table2[Date Notified (Adjusted)],"&gt;="&amp;J$56,Table2[Date Notified (Adjusted)],"&lt;"&amp;K$56,Table2[Calculated Location],"*"&amp;$D44&amp;"*")</f>
        <v>#DIV/0!</v>
      </c>
      <c r="K44" s="164" t="e">
        <f ca="1">COUNTIFS(Table2[Date Notified (Adjusted)],"&gt;="&amp;K$56,Table2[Date Notified (Adjusted)],"&lt;"&amp;L$56,Table2[QPS name second check],"full*",Table2[Calculated Location],"*"&amp;$D44&amp;"*")/COUNTIFS(Table2[Date Notified (Adjusted)],"&gt;="&amp;K$56,Table2[Date Notified (Adjusted)],"&lt;"&amp;L$56,Table2[Calculated Location],"*"&amp;$D44&amp;"*")</f>
        <v>#DIV/0!</v>
      </c>
      <c r="L44" s="164" t="e">
        <f ca="1">COUNTIFS(Table2[Date Notified (Adjusted)],"&gt;="&amp;L$56,Table2[Date Notified (Adjusted)],"&lt;"&amp;M$56,Table2[QPS name second check],"full*",Table2[Calculated Location],"*"&amp;$D44&amp;"*")/COUNTIFS(Table2[Date Notified (Adjusted)],"&gt;="&amp;L$56,Table2[Date Notified (Adjusted)],"&lt;"&amp;M$56,Table2[Calculated Location],"*"&amp;$D44&amp;"*")</f>
        <v>#DIV/0!</v>
      </c>
      <c r="M44" s="164" t="e">
        <f ca="1">COUNTIFS(Table2[Date Notified (Adjusted)],"&gt;="&amp;M$56,Table2[Date Notified (Adjusted)],"&lt;"&amp;N$56,Table2[QPS name second check],"full*",Table2[Calculated Location],"*"&amp;$D44&amp;"*")/COUNTIFS(Table2[Date Notified (Adjusted)],"&gt;="&amp;M$56,Table2[Date Notified (Adjusted)],"&lt;"&amp;N$56,Table2[Calculated Location],"*"&amp;$D44&amp;"*")</f>
        <v>#DIV/0!</v>
      </c>
      <c r="N44" s="164" t="e">
        <f ca="1">COUNTIFS(Table2[Date Notified (Adjusted)],"&gt;="&amp;N$56,Table2[Date Notified (Adjusted)],"&lt;"&amp;O$56,Table2[QPS name second check],"full*",Table2[Calculated Location],"*"&amp;$D44&amp;"*")/COUNTIFS(Table2[Date Notified (Adjusted)],"&gt;="&amp;N$56,Table2[Date Notified (Adjusted)],"&lt;"&amp;O$56,Table2[Calculated Location],"*"&amp;$D44&amp;"*")</f>
        <v>#DIV/0!</v>
      </c>
      <c r="O44" s="164" t="e">
        <f ca="1">COUNTIFS(Table2[Date Notified (Adjusted)],"&gt;="&amp;O$56,Table2[Date Notified (Adjusted)],"&lt;"&amp;P$56,Table2[QPS name second check],"full*",Table2[Calculated Location],"*"&amp;$D44&amp;"*")/COUNTIFS(Table2[Date Notified (Adjusted)],"&gt;="&amp;O$56,Table2[Date Notified (Adjusted)],"&lt;"&amp;P$56,Table2[Calculated Location],"*"&amp;$D44&amp;"*")</f>
        <v>#DIV/0!</v>
      </c>
      <c r="P44" s="164" t="e">
        <f ca="1">COUNTIFS(Table2[Date Notified (Adjusted)],"&gt;="&amp;P$56,Table2[Date Notified (Adjusted)],"&lt;"&amp;Q$56,Table2[QPS name second check],"full*",Table2[Calculated Location],"*"&amp;$D44&amp;"*")/COUNTIFS(Table2[Date Notified (Adjusted)],"&gt;="&amp;P$56,Table2[Date Notified (Adjusted)],"&lt;"&amp;Q$56,Table2[Calculated Location],"*"&amp;$D44&amp;"*")</f>
        <v>#DIV/0!</v>
      </c>
      <c r="Q44" s="164" t="e">
        <f ca="1">COUNTIFS(Table2[Date Notified (Adjusted)],"&gt;="&amp;Q$56,Table2[Date Notified (Adjusted)],"&lt;"&amp;R$56,Table2[QPS name second check],"full*",Table2[Calculated Location],"*"&amp;$D44&amp;"*")/COUNTIFS(Table2[Date Notified (Adjusted)],"&gt;="&amp;Q$56,Table2[Date Notified (Adjusted)],"&lt;"&amp;R$56,Table2[Calculated Location],"*"&amp;$D44&amp;"*")</f>
        <v>#DIV/0!</v>
      </c>
      <c r="R44" s="164" t="e">
        <f ca="1">COUNTIFS(Table2[Date Notified (Adjusted)],"&gt;="&amp;R$56,Table2[Date Notified (Adjusted)],"&lt;"&amp;S$56,Table2[QPS name second check],"full*",Table2[Calculated Location],"*"&amp;$D44&amp;"*")/COUNTIFS(Table2[Date Notified (Adjusted)],"&gt;="&amp;R$56,Table2[Date Notified (Adjusted)],"&lt;"&amp;S$56,Table2[Calculated Location],"*"&amp;$D44&amp;"*")</f>
        <v>#DIV/0!</v>
      </c>
      <c r="S44" s="164" t="e">
        <f ca="1">COUNTIFS(Table2[Date Notified (Adjusted)],"&gt;="&amp;S$56,Table2[Date Notified (Adjusted)],"&lt;"&amp;T$56,Table2[QPS name second check],"full*",Table2[Calculated Location],"*"&amp;$D44&amp;"*")/COUNTIFS(Table2[Date Notified (Adjusted)],"&gt;="&amp;S$56,Table2[Date Notified (Adjusted)],"&lt;"&amp;T$56,Table2[Calculated Location],"*"&amp;$D44&amp;"*")</f>
        <v>#DIV/0!</v>
      </c>
      <c r="T44" s="164" t="e">
        <f ca="1">COUNTIFS(Table2[Date Notified (Adjusted)],"&gt;="&amp;T$56,Table2[Date Notified (Adjusted)],"&lt;"&amp;U$56,Table2[QPS name second check],"full*",Table2[Calculated Location],"*"&amp;$D44&amp;"*")/COUNTIFS(Table2[Date Notified (Adjusted)],"&gt;="&amp;T$56,Table2[Date Notified (Adjusted)],"&lt;"&amp;U$56,Table2[Calculated Location],"*"&amp;$D44&amp;"*")</f>
        <v>#DIV/0!</v>
      </c>
      <c r="U44" s="161"/>
      <c r="V44" s="161"/>
      <c r="W44" s="228">
        <f ca="1">COUNTIFS(Table2[Date Notified (Adjusted)],"&gt;="&amp;start125,Table2[Date Notified (Adjusted)],"&lt;="&amp;closeREP,Table2[Calculated Location],"*"&amp;$D44&amp;"*",Table2[QPS name second check],"full*")</f>
        <v>0</v>
      </c>
      <c r="X44" s="229" t="e">
        <f t="shared" ca="1" si="22"/>
        <v>#DIV/0!</v>
      </c>
      <c r="Y44" s="237">
        <f ca="1">COUNTIFS(Table2[Date Notified (Adjusted)],"&gt;="&amp;start125,Table2[Date Notified (Adjusted)],"&lt;="&amp;closeREP,Table2[Calculated Location],"*"&amp;$D44&amp;"*")</f>
        <v>0</v>
      </c>
    </row>
    <row r="45" spans="2:29" x14ac:dyDescent="0.25">
      <c r="B45" s="222" t="s">
        <v>107</v>
      </c>
      <c r="C45" s="161"/>
      <c r="D45" s="162" t="s">
        <v>126</v>
      </c>
      <c r="E45" s="163" t="e">
        <f ca="1">COUNTIFS(Table2[Date Notified (Adjusted)],"&gt;="&amp;E$56,Table2[Date Notified (Adjusted)],"&lt;"&amp;F$56,Table2[QPS name second check],"full*",Table2[Calculated Location],"*"&amp;$D45&amp;"*")/COUNTIFS(Table2[Date Notified (Adjusted)],"&gt;="&amp;E$56,Table2[Date Notified (Adjusted)],"&lt;"&amp;F$56,Table2[Calculated Location],"*"&amp;$D45&amp;"*")</f>
        <v>#DIV/0!</v>
      </c>
      <c r="F45" s="164" t="e">
        <f ca="1">COUNTIFS(Table2[Date Notified (Adjusted)],"&gt;="&amp;F$56,Table2[Date Notified (Adjusted)],"&lt;"&amp;G$56,Table2[QPS name second check],"full*",Table2[Calculated Location],"*"&amp;$D45&amp;"*")/COUNTIFS(Table2[Date Notified (Adjusted)],"&gt;="&amp;F$56,Table2[Date Notified (Adjusted)],"&lt;"&amp;G$56,Table2[Calculated Location],"*"&amp;$D45&amp;"*")</f>
        <v>#DIV/0!</v>
      </c>
      <c r="G45" s="164" t="e">
        <f ca="1">COUNTIFS(Table2[Date Notified (Adjusted)],"&gt;="&amp;G$56,Table2[Date Notified (Adjusted)],"&lt;"&amp;H$56,Table2[QPS name second check],"full*",Table2[Calculated Location],"*"&amp;$D45&amp;"*")/COUNTIFS(Table2[Date Notified (Adjusted)],"&gt;="&amp;G$56,Table2[Date Notified (Adjusted)],"&lt;"&amp;H$56,Table2[Calculated Location],"*"&amp;$D45&amp;"*")</f>
        <v>#DIV/0!</v>
      </c>
      <c r="H45" s="164" t="e">
        <f ca="1">COUNTIFS(Table2[Date Notified (Adjusted)],"&gt;="&amp;H$56,Table2[Date Notified (Adjusted)],"&lt;"&amp;I$56,Table2[QPS name second check],"full*",Table2[Calculated Location],"*"&amp;$D45&amp;"*")/COUNTIFS(Table2[Date Notified (Adjusted)],"&gt;="&amp;H$56,Table2[Date Notified (Adjusted)],"&lt;"&amp;I$56,Table2[Calculated Location],"*"&amp;$D45&amp;"*")</f>
        <v>#DIV/0!</v>
      </c>
      <c r="I45" s="164" t="e">
        <f ca="1">COUNTIFS(Table2[Date Notified (Adjusted)],"&gt;="&amp;I$56,Table2[Date Notified (Adjusted)],"&lt;"&amp;J$56,Table2[QPS name second check],"full*",Table2[Calculated Location],"*"&amp;$D45&amp;"*")/COUNTIFS(Table2[Date Notified (Adjusted)],"&gt;="&amp;I$56,Table2[Date Notified (Adjusted)],"&lt;"&amp;J$56,Table2[Calculated Location],"*"&amp;$D45&amp;"*")</f>
        <v>#DIV/0!</v>
      </c>
      <c r="J45" s="164" t="e">
        <f ca="1">COUNTIFS(Table2[Date Notified (Adjusted)],"&gt;="&amp;J$56,Table2[Date Notified (Adjusted)],"&lt;"&amp;K$56,Table2[QPS name second check],"full*",Table2[Calculated Location],"*"&amp;$D45&amp;"*")/COUNTIFS(Table2[Date Notified (Adjusted)],"&gt;="&amp;J$56,Table2[Date Notified (Adjusted)],"&lt;"&amp;K$56,Table2[Calculated Location],"*"&amp;$D45&amp;"*")</f>
        <v>#DIV/0!</v>
      </c>
      <c r="K45" s="164" t="e">
        <f ca="1">COUNTIFS(Table2[Date Notified (Adjusted)],"&gt;="&amp;K$56,Table2[Date Notified (Adjusted)],"&lt;"&amp;L$56,Table2[QPS name second check],"full*",Table2[Calculated Location],"*"&amp;$D45&amp;"*")/COUNTIFS(Table2[Date Notified (Adjusted)],"&gt;="&amp;K$56,Table2[Date Notified (Adjusted)],"&lt;"&amp;L$56,Table2[Calculated Location],"*"&amp;$D45&amp;"*")</f>
        <v>#DIV/0!</v>
      </c>
      <c r="L45" s="164" t="e">
        <f ca="1">COUNTIFS(Table2[Date Notified (Adjusted)],"&gt;="&amp;L$56,Table2[Date Notified (Adjusted)],"&lt;"&amp;M$56,Table2[QPS name second check],"full*",Table2[Calculated Location],"*"&amp;$D45&amp;"*")/COUNTIFS(Table2[Date Notified (Adjusted)],"&gt;="&amp;L$56,Table2[Date Notified (Adjusted)],"&lt;"&amp;M$56,Table2[Calculated Location],"*"&amp;$D45&amp;"*")</f>
        <v>#DIV/0!</v>
      </c>
      <c r="M45" s="164" t="e">
        <f ca="1">COUNTIFS(Table2[Date Notified (Adjusted)],"&gt;="&amp;M$56,Table2[Date Notified (Adjusted)],"&lt;"&amp;N$56,Table2[QPS name second check],"full*",Table2[Calculated Location],"*"&amp;$D45&amp;"*")/COUNTIFS(Table2[Date Notified (Adjusted)],"&gt;="&amp;M$56,Table2[Date Notified (Adjusted)],"&lt;"&amp;N$56,Table2[Calculated Location],"*"&amp;$D45&amp;"*")</f>
        <v>#DIV/0!</v>
      </c>
      <c r="N45" s="164" t="e">
        <f ca="1">COUNTIFS(Table2[Date Notified (Adjusted)],"&gt;="&amp;N$56,Table2[Date Notified (Adjusted)],"&lt;"&amp;O$56,Table2[QPS name second check],"full*",Table2[Calculated Location],"*"&amp;$D45&amp;"*")/COUNTIFS(Table2[Date Notified (Adjusted)],"&gt;="&amp;N$56,Table2[Date Notified (Adjusted)],"&lt;"&amp;O$56,Table2[Calculated Location],"*"&amp;$D45&amp;"*")</f>
        <v>#DIV/0!</v>
      </c>
      <c r="O45" s="164" t="e">
        <f ca="1">COUNTIFS(Table2[Date Notified (Adjusted)],"&gt;="&amp;O$56,Table2[Date Notified (Adjusted)],"&lt;"&amp;P$56,Table2[QPS name second check],"full*",Table2[Calculated Location],"*"&amp;$D45&amp;"*")/COUNTIFS(Table2[Date Notified (Adjusted)],"&gt;="&amp;O$56,Table2[Date Notified (Adjusted)],"&lt;"&amp;P$56,Table2[Calculated Location],"*"&amp;$D45&amp;"*")</f>
        <v>#DIV/0!</v>
      </c>
      <c r="P45" s="164" t="e">
        <f ca="1">COUNTIFS(Table2[Date Notified (Adjusted)],"&gt;="&amp;P$56,Table2[Date Notified (Adjusted)],"&lt;"&amp;Q$56,Table2[QPS name second check],"full*",Table2[Calculated Location],"*"&amp;$D45&amp;"*")/COUNTIFS(Table2[Date Notified (Adjusted)],"&gt;="&amp;P$56,Table2[Date Notified (Adjusted)],"&lt;"&amp;Q$56,Table2[Calculated Location],"*"&amp;$D45&amp;"*")</f>
        <v>#DIV/0!</v>
      </c>
      <c r="Q45" s="164" t="e">
        <f ca="1">COUNTIFS(Table2[Date Notified (Adjusted)],"&gt;="&amp;Q$56,Table2[Date Notified (Adjusted)],"&lt;"&amp;R$56,Table2[QPS name second check],"full*",Table2[Calculated Location],"*"&amp;$D45&amp;"*")/COUNTIFS(Table2[Date Notified (Adjusted)],"&gt;="&amp;Q$56,Table2[Date Notified (Adjusted)],"&lt;"&amp;R$56,Table2[Calculated Location],"*"&amp;$D45&amp;"*")</f>
        <v>#DIV/0!</v>
      </c>
      <c r="R45" s="164" t="e">
        <f ca="1">COUNTIFS(Table2[Date Notified (Adjusted)],"&gt;="&amp;R$56,Table2[Date Notified (Adjusted)],"&lt;"&amp;S$56,Table2[QPS name second check],"full*",Table2[Calculated Location],"*"&amp;$D45&amp;"*")/COUNTIFS(Table2[Date Notified (Adjusted)],"&gt;="&amp;R$56,Table2[Date Notified (Adjusted)],"&lt;"&amp;S$56,Table2[Calculated Location],"*"&amp;$D45&amp;"*")</f>
        <v>#DIV/0!</v>
      </c>
      <c r="S45" s="164" t="e">
        <f ca="1">COUNTIFS(Table2[Date Notified (Adjusted)],"&gt;="&amp;S$56,Table2[Date Notified (Adjusted)],"&lt;"&amp;T$56,Table2[QPS name second check],"full*",Table2[Calculated Location],"*"&amp;$D45&amp;"*")/COUNTIFS(Table2[Date Notified (Adjusted)],"&gt;="&amp;S$56,Table2[Date Notified (Adjusted)],"&lt;"&amp;T$56,Table2[Calculated Location],"*"&amp;$D45&amp;"*")</f>
        <v>#DIV/0!</v>
      </c>
      <c r="T45" s="164" t="e">
        <f ca="1">COUNTIFS(Table2[Date Notified (Adjusted)],"&gt;="&amp;T$56,Table2[Date Notified (Adjusted)],"&lt;"&amp;U$56,Table2[QPS name second check],"full*",Table2[Calculated Location],"*"&amp;$D45&amp;"*")/COUNTIFS(Table2[Date Notified (Adjusted)],"&gt;="&amp;T$56,Table2[Date Notified (Adjusted)],"&lt;"&amp;U$56,Table2[Calculated Location],"*"&amp;$D45&amp;"*")</f>
        <v>#DIV/0!</v>
      </c>
      <c r="U45" s="161"/>
      <c r="V45" s="161"/>
      <c r="W45" s="228">
        <f ca="1">COUNTIFS(Table2[Date Notified (Adjusted)],"&gt;="&amp;start125,Table2[Date Notified (Adjusted)],"&lt;="&amp;closeREP,Table2[Calculated Location],"*"&amp;$D45&amp;"*",Table2[QPS name second check],"full*")</f>
        <v>0</v>
      </c>
      <c r="X45" s="229" t="e">
        <f t="shared" ca="1" si="22"/>
        <v>#DIV/0!</v>
      </c>
      <c r="Y45" s="237">
        <f ca="1">COUNTIFS(Table2[Date Notified (Adjusted)],"&gt;="&amp;start125,Table2[Date Notified (Adjusted)],"&lt;="&amp;closeREP,Table2[Calculated Location],"*"&amp;$D45&amp;"*")</f>
        <v>0</v>
      </c>
    </row>
    <row r="46" spans="2:29" x14ac:dyDescent="0.25">
      <c r="B46" s="222" t="s">
        <v>108</v>
      </c>
      <c r="C46" s="161"/>
      <c r="D46" s="162" t="s">
        <v>127</v>
      </c>
      <c r="E46" s="163" t="e">
        <f ca="1">COUNTIFS(Table2[Date Notified (Adjusted)],"&gt;="&amp;E$56,Table2[Date Notified (Adjusted)],"&lt;"&amp;F$56,Table2[QPS name second check],"full*",Table2[Calculated Location],"*"&amp;$D46&amp;"*")/COUNTIFS(Table2[Date Notified (Adjusted)],"&gt;="&amp;E$56,Table2[Date Notified (Adjusted)],"&lt;"&amp;F$56,Table2[Calculated Location],"*"&amp;$D46&amp;"*")</f>
        <v>#DIV/0!</v>
      </c>
      <c r="F46" s="164" t="e">
        <f ca="1">COUNTIFS(Table2[Date Notified (Adjusted)],"&gt;="&amp;F$56,Table2[Date Notified (Adjusted)],"&lt;"&amp;G$56,Table2[QPS name second check],"full*",Table2[Calculated Location],"*"&amp;$D46&amp;"*")/COUNTIFS(Table2[Date Notified (Adjusted)],"&gt;="&amp;F$56,Table2[Date Notified (Adjusted)],"&lt;"&amp;G$56,Table2[Calculated Location],"*"&amp;$D46&amp;"*")</f>
        <v>#DIV/0!</v>
      </c>
      <c r="G46" s="164" t="e">
        <f ca="1">COUNTIFS(Table2[Date Notified (Adjusted)],"&gt;="&amp;G$56,Table2[Date Notified (Adjusted)],"&lt;"&amp;H$56,Table2[QPS name second check],"full*",Table2[Calculated Location],"*"&amp;$D46&amp;"*")/COUNTIFS(Table2[Date Notified (Adjusted)],"&gt;="&amp;G$56,Table2[Date Notified (Adjusted)],"&lt;"&amp;H$56,Table2[Calculated Location],"*"&amp;$D46&amp;"*")</f>
        <v>#DIV/0!</v>
      </c>
      <c r="H46" s="164" t="e">
        <f ca="1">COUNTIFS(Table2[Date Notified (Adjusted)],"&gt;="&amp;H$56,Table2[Date Notified (Adjusted)],"&lt;"&amp;I$56,Table2[QPS name second check],"full*",Table2[Calculated Location],"*"&amp;$D46&amp;"*")/COUNTIFS(Table2[Date Notified (Adjusted)],"&gt;="&amp;H$56,Table2[Date Notified (Adjusted)],"&lt;"&amp;I$56,Table2[Calculated Location],"*"&amp;$D46&amp;"*")</f>
        <v>#DIV/0!</v>
      </c>
      <c r="I46" s="164" t="e">
        <f ca="1">COUNTIFS(Table2[Date Notified (Adjusted)],"&gt;="&amp;I$56,Table2[Date Notified (Adjusted)],"&lt;"&amp;J$56,Table2[QPS name second check],"full*",Table2[Calculated Location],"*"&amp;$D46&amp;"*")/COUNTIFS(Table2[Date Notified (Adjusted)],"&gt;="&amp;I$56,Table2[Date Notified (Adjusted)],"&lt;"&amp;J$56,Table2[Calculated Location],"*"&amp;$D46&amp;"*")</f>
        <v>#DIV/0!</v>
      </c>
      <c r="J46" s="164" t="e">
        <f ca="1">COUNTIFS(Table2[Date Notified (Adjusted)],"&gt;="&amp;J$56,Table2[Date Notified (Adjusted)],"&lt;"&amp;K$56,Table2[QPS name second check],"full*",Table2[Calculated Location],"*"&amp;$D46&amp;"*")/COUNTIFS(Table2[Date Notified (Adjusted)],"&gt;="&amp;J$56,Table2[Date Notified (Adjusted)],"&lt;"&amp;K$56,Table2[Calculated Location],"*"&amp;$D46&amp;"*")</f>
        <v>#DIV/0!</v>
      </c>
      <c r="K46" s="164" t="e">
        <f ca="1">COUNTIFS(Table2[Date Notified (Adjusted)],"&gt;="&amp;K$56,Table2[Date Notified (Adjusted)],"&lt;"&amp;L$56,Table2[QPS name second check],"full*",Table2[Calculated Location],"*"&amp;$D46&amp;"*")/COUNTIFS(Table2[Date Notified (Adjusted)],"&gt;="&amp;K$56,Table2[Date Notified (Adjusted)],"&lt;"&amp;L$56,Table2[Calculated Location],"*"&amp;$D46&amp;"*")</f>
        <v>#DIV/0!</v>
      </c>
      <c r="L46" s="164" t="e">
        <f ca="1">COUNTIFS(Table2[Date Notified (Adjusted)],"&gt;="&amp;L$56,Table2[Date Notified (Adjusted)],"&lt;"&amp;M$56,Table2[QPS name second check],"full*",Table2[Calculated Location],"*"&amp;$D46&amp;"*")/COUNTIFS(Table2[Date Notified (Adjusted)],"&gt;="&amp;L$56,Table2[Date Notified (Adjusted)],"&lt;"&amp;M$56,Table2[Calculated Location],"*"&amp;$D46&amp;"*")</f>
        <v>#DIV/0!</v>
      </c>
      <c r="M46" s="164" t="e">
        <f ca="1">COUNTIFS(Table2[Date Notified (Adjusted)],"&gt;="&amp;M$56,Table2[Date Notified (Adjusted)],"&lt;"&amp;N$56,Table2[QPS name second check],"full*",Table2[Calculated Location],"*"&amp;$D46&amp;"*")/COUNTIFS(Table2[Date Notified (Adjusted)],"&gt;="&amp;M$56,Table2[Date Notified (Adjusted)],"&lt;"&amp;N$56,Table2[Calculated Location],"*"&amp;$D46&amp;"*")</f>
        <v>#DIV/0!</v>
      </c>
      <c r="N46" s="164" t="e">
        <f ca="1">COUNTIFS(Table2[Date Notified (Adjusted)],"&gt;="&amp;N$56,Table2[Date Notified (Adjusted)],"&lt;"&amp;O$56,Table2[QPS name second check],"full*",Table2[Calculated Location],"*"&amp;$D46&amp;"*")/COUNTIFS(Table2[Date Notified (Adjusted)],"&gt;="&amp;N$56,Table2[Date Notified (Adjusted)],"&lt;"&amp;O$56,Table2[Calculated Location],"*"&amp;$D46&amp;"*")</f>
        <v>#DIV/0!</v>
      </c>
      <c r="O46" s="164" t="e">
        <f ca="1">COUNTIFS(Table2[Date Notified (Adjusted)],"&gt;="&amp;O$56,Table2[Date Notified (Adjusted)],"&lt;"&amp;P$56,Table2[QPS name second check],"full*",Table2[Calculated Location],"*"&amp;$D46&amp;"*")/COUNTIFS(Table2[Date Notified (Adjusted)],"&gt;="&amp;O$56,Table2[Date Notified (Adjusted)],"&lt;"&amp;P$56,Table2[Calculated Location],"*"&amp;$D46&amp;"*")</f>
        <v>#DIV/0!</v>
      </c>
      <c r="P46" s="164" t="e">
        <f ca="1">COUNTIFS(Table2[Date Notified (Adjusted)],"&gt;="&amp;P$56,Table2[Date Notified (Adjusted)],"&lt;"&amp;Q$56,Table2[QPS name second check],"full*",Table2[Calculated Location],"*"&amp;$D46&amp;"*")/COUNTIFS(Table2[Date Notified (Adjusted)],"&gt;="&amp;P$56,Table2[Date Notified (Adjusted)],"&lt;"&amp;Q$56,Table2[Calculated Location],"*"&amp;$D46&amp;"*")</f>
        <v>#DIV/0!</v>
      </c>
      <c r="Q46" s="164" t="e">
        <f ca="1">COUNTIFS(Table2[Date Notified (Adjusted)],"&gt;="&amp;Q$56,Table2[Date Notified (Adjusted)],"&lt;"&amp;R$56,Table2[QPS name second check],"full*",Table2[Calculated Location],"*"&amp;$D46&amp;"*")/COUNTIFS(Table2[Date Notified (Adjusted)],"&gt;="&amp;Q$56,Table2[Date Notified (Adjusted)],"&lt;"&amp;R$56,Table2[Calculated Location],"*"&amp;$D46&amp;"*")</f>
        <v>#DIV/0!</v>
      </c>
      <c r="R46" s="164" t="e">
        <f ca="1">COUNTIFS(Table2[Date Notified (Adjusted)],"&gt;="&amp;R$56,Table2[Date Notified (Adjusted)],"&lt;"&amp;S$56,Table2[QPS name second check],"full*",Table2[Calculated Location],"*"&amp;$D46&amp;"*")/COUNTIFS(Table2[Date Notified (Adjusted)],"&gt;="&amp;R$56,Table2[Date Notified (Adjusted)],"&lt;"&amp;S$56,Table2[Calculated Location],"*"&amp;$D46&amp;"*")</f>
        <v>#DIV/0!</v>
      </c>
      <c r="S46" s="164" t="e">
        <f ca="1">COUNTIFS(Table2[Date Notified (Adjusted)],"&gt;="&amp;S$56,Table2[Date Notified (Adjusted)],"&lt;"&amp;T$56,Table2[QPS name second check],"full*",Table2[Calculated Location],"*"&amp;$D46&amp;"*")/COUNTIFS(Table2[Date Notified (Adjusted)],"&gt;="&amp;S$56,Table2[Date Notified (Adjusted)],"&lt;"&amp;T$56,Table2[Calculated Location],"*"&amp;$D46&amp;"*")</f>
        <v>#DIV/0!</v>
      </c>
      <c r="T46" s="164" t="e">
        <f ca="1">COUNTIFS(Table2[Date Notified (Adjusted)],"&gt;="&amp;T$56,Table2[Date Notified (Adjusted)],"&lt;"&amp;U$56,Table2[QPS name second check],"full*",Table2[Calculated Location],"*"&amp;$D46&amp;"*")/COUNTIFS(Table2[Date Notified (Adjusted)],"&gt;="&amp;T$56,Table2[Date Notified (Adjusted)],"&lt;"&amp;U$56,Table2[Calculated Location],"*"&amp;$D46&amp;"*")</f>
        <v>#DIV/0!</v>
      </c>
      <c r="U46" s="161"/>
      <c r="V46" s="161"/>
      <c r="W46" s="228">
        <f ca="1">COUNTIFS(Table2[Date Notified (Adjusted)],"&gt;="&amp;start125,Table2[Date Notified (Adjusted)],"&lt;="&amp;closeREP,Table2[Calculated Location],"*"&amp;$D46&amp;"*",Table2[QPS name second check],"full*")</f>
        <v>0</v>
      </c>
      <c r="X46" s="229" t="e">
        <f t="shared" ca="1" si="22"/>
        <v>#DIV/0!</v>
      </c>
      <c r="Y46" s="237">
        <f ca="1">COUNTIFS(Table2[Date Notified (Adjusted)],"&gt;="&amp;start125,Table2[Date Notified (Adjusted)],"&lt;="&amp;closeREP,Table2[Calculated Location],"*"&amp;$D46&amp;"*")</f>
        <v>0</v>
      </c>
    </row>
    <row r="47" spans="2:29" x14ac:dyDescent="0.25">
      <c r="B47" s="222" t="s">
        <v>109</v>
      </c>
      <c r="C47" s="161"/>
      <c r="D47" s="162" t="s">
        <v>128</v>
      </c>
      <c r="E47" s="163" t="e">
        <f ca="1">COUNTIFS(Table2[Date Notified (Adjusted)],"&gt;="&amp;E$56,Table2[Date Notified (Adjusted)],"&lt;"&amp;F$56,Table2[QPS name second check],"full*",Table2[Calculated Location],"*"&amp;$D47&amp;"*")/COUNTIFS(Table2[Date Notified (Adjusted)],"&gt;="&amp;E$56,Table2[Date Notified (Adjusted)],"&lt;"&amp;F$56,Table2[Calculated Location],"*"&amp;$D47&amp;"*")</f>
        <v>#DIV/0!</v>
      </c>
      <c r="F47" s="164" t="e">
        <f ca="1">COUNTIFS(Table2[Date Notified (Adjusted)],"&gt;="&amp;F$56,Table2[Date Notified (Adjusted)],"&lt;"&amp;G$56,Table2[QPS name second check],"full*",Table2[Calculated Location],"*"&amp;$D47&amp;"*")/COUNTIFS(Table2[Date Notified (Adjusted)],"&gt;="&amp;F$56,Table2[Date Notified (Adjusted)],"&lt;"&amp;G$56,Table2[Calculated Location],"*"&amp;$D47&amp;"*")</f>
        <v>#DIV/0!</v>
      </c>
      <c r="G47" s="164" t="e">
        <f ca="1">COUNTIFS(Table2[Date Notified (Adjusted)],"&gt;="&amp;G$56,Table2[Date Notified (Adjusted)],"&lt;"&amp;H$56,Table2[QPS name second check],"full*",Table2[Calculated Location],"*"&amp;$D47&amp;"*")/COUNTIFS(Table2[Date Notified (Adjusted)],"&gt;="&amp;G$56,Table2[Date Notified (Adjusted)],"&lt;"&amp;H$56,Table2[Calculated Location],"*"&amp;$D47&amp;"*")</f>
        <v>#DIV/0!</v>
      </c>
      <c r="H47" s="164" t="e">
        <f ca="1">COUNTIFS(Table2[Date Notified (Adjusted)],"&gt;="&amp;H$56,Table2[Date Notified (Adjusted)],"&lt;"&amp;I$56,Table2[QPS name second check],"full*",Table2[Calculated Location],"*"&amp;$D47&amp;"*")/COUNTIFS(Table2[Date Notified (Adjusted)],"&gt;="&amp;H$56,Table2[Date Notified (Adjusted)],"&lt;"&amp;I$56,Table2[Calculated Location],"*"&amp;$D47&amp;"*")</f>
        <v>#DIV/0!</v>
      </c>
      <c r="I47" s="164" t="e">
        <f ca="1">COUNTIFS(Table2[Date Notified (Adjusted)],"&gt;="&amp;I$56,Table2[Date Notified (Adjusted)],"&lt;"&amp;J$56,Table2[QPS name second check],"full*",Table2[Calculated Location],"*"&amp;$D47&amp;"*")/COUNTIFS(Table2[Date Notified (Adjusted)],"&gt;="&amp;I$56,Table2[Date Notified (Adjusted)],"&lt;"&amp;J$56,Table2[Calculated Location],"*"&amp;$D47&amp;"*")</f>
        <v>#DIV/0!</v>
      </c>
      <c r="J47" s="164" t="e">
        <f ca="1">COUNTIFS(Table2[Date Notified (Adjusted)],"&gt;="&amp;J$56,Table2[Date Notified (Adjusted)],"&lt;"&amp;K$56,Table2[QPS name second check],"full*",Table2[Calculated Location],"*"&amp;$D47&amp;"*")/COUNTIFS(Table2[Date Notified (Adjusted)],"&gt;="&amp;J$56,Table2[Date Notified (Adjusted)],"&lt;"&amp;K$56,Table2[Calculated Location],"*"&amp;$D47&amp;"*")</f>
        <v>#DIV/0!</v>
      </c>
      <c r="K47" s="164" t="e">
        <f ca="1">COUNTIFS(Table2[Date Notified (Adjusted)],"&gt;="&amp;K$56,Table2[Date Notified (Adjusted)],"&lt;"&amp;L$56,Table2[QPS name second check],"full*",Table2[Calculated Location],"*"&amp;$D47&amp;"*")/COUNTIFS(Table2[Date Notified (Adjusted)],"&gt;="&amp;K$56,Table2[Date Notified (Adjusted)],"&lt;"&amp;L$56,Table2[Calculated Location],"*"&amp;$D47&amp;"*")</f>
        <v>#DIV/0!</v>
      </c>
      <c r="L47" s="164" t="e">
        <f ca="1">COUNTIFS(Table2[Date Notified (Adjusted)],"&gt;="&amp;L$56,Table2[Date Notified (Adjusted)],"&lt;"&amp;M$56,Table2[QPS name second check],"full*",Table2[Calculated Location],"*"&amp;$D47&amp;"*")/COUNTIFS(Table2[Date Notified (Adjusted)],"&gt;="&amp;L$56,Table2[Date Notified (Adjusted)],"&lt;"&amp;M$56,Table2[Calculated Location],"*"&amp;$D47&amp;"*")</f>
        <v>#DIV/0!</v>
      </c>
      <c r="M47" s="164" t="e">
        <f ca="1">COUNTIFS(Table2[Date Notified (Adjusted)],"&gt;="&amp;M$56,Table2[Date Notified (Adjusted)],"&lt;"&amp;N$56,Table2[QPS name second check],"full*",Table2[Calculated Location],"*"&amp;$D47&amp;"*")/COUNTIFS(Table2[Date Notified (Adjusted)],"&gt;="&amp;M$56,Table2[Date Notified (Adjusted)],"&lt;"&amp;N$56,Table2[Calculated Location],"*"&amp;$D47&amp;"*")</f>
        <v>#DIV/0!</v>
      </c>
      <c r="N47" s="164" t="e">
        <f ca="1">COUNTIFS(Table2[Date Notified (Adjusted)],"&gt;="&amp;N$56,Table2[Date Notified (Adjusted)],"&lt;"&amp;O$56,Table2[QPS name second check],"full*",Table2[Calculated Location],"*"&amp;$D47&amp;"*")/COUNTIFS(Table2[Date Notified (Adjusted)],"&gt;="&amp;N$56,Table2[Date Notified (Adjusted)],"&lt;"&amp;O$56,Table2[Calculated Location],"*"&amp;$D47&amp;"*")</f>
        <v>#DIV/0!</v>
      </c>
      <c r="O47" s="164" t="e">
        <f ca="1">COUNTIFS(Table2[Date Notified (Adjusted)],"&gt;="&amp;O$56,Table2[Date Notified (Adjusted)],"&lt;"&amp;P$56,Table2[QPS name second check],"full*",Table2[Calculated Location],"*"&amp;$D47&amp;"*")/COUNTIFS(Table2[Date Notified (Adjusted)],"&gt;="&amp;O$56,Table2[Date Notified (Adjusted)],"&lt;"&amp;P$56,Table2[Calculated Location],"*"&amp;$D47&amp;"*")</f>
        <v>#DIV/0!</v>
      </c>
      <c r="P47" s="164" t="e">
        <f ca="1">COUNTIFS(Table2[Date Notified (Adjusted)],"&gt;="&amp;P$56,Table2[Date Notified (Adjusted)],"&lt;"&amp;Q$56,Table2[QPS name second check],"full*",Table2[Calculated Location],"*"&amp;$D47&amp;"*")/COUNTIFS(Table2[Date Notified (Adjusted)],"&gt;="&amp;P$56,Table2[Date Notified (Adjusted)],"&lt;"&amp;Q$56,Table2[Calculated Location],"*"&amp;$D47&amp;"*")</f>
        <v>#DIV/0!</v>
      </c>
      <c r="Q47" s="164" t="e">
        <f ca="1">COUNTIFS(Table2[Date Notified (Adjusted)],"&gt;="&amp;Q$56,Table2[Date Notified (Adjusted)],"&lt;"&amp;R$56,Table2[QPS name second check],"full*",Table2[Calculated Location],"*"&amp;$D47&amp;"*")/COUNTIFS(Table2[Date Notified (Adjusted)],"&gt;="&amp;Q$56,Table2[Date Notified (Adjusted)],"&lt;"&amp;R$56,Table2[Calculated Location],"*"&amp;$D47&amp;"*")</f>
        <v>#DIV/0!</v>
      </c>
      <c r="R47" s="164" t="e">
        <f ca="1">COUNTIFS(Table2[Date Notified (Adjusted)],"&gt;="&amp;R$56,Table2[Date Notified (Adjusted)],"&lt;"&amp;S$56,Table2[QPS name second check],"full*",Table2[Calculated Location],"*"&amp;$D47&amp;"*")/COUNTIFS(Table2[Date Notified (Adjusted)],"&gt;="&amp;R$56,Table2[Date Notified (Adjusted)],"&lt;"&amp;S$56,Table2[Calculated Location],"*"&amp;$D47&amp;"*")</f>
        <v>#DIV/0!</v>
      </c>
      <c r="S47" s="164" t="e">
        <f ca="1">COUNTIFS(Table2[Date Notified (Adjusted)],"&gt;="&amp;S$56,Table2[Date Notified (Adjusted)],"&lt;"&amp;T$56,Table2[QPS name second check],"full*",Table2[Calculated Location],"*"&amp;$D47&amp;"*")/COUNTIFS(Table2[Date Notified (Adjusted)],"&gt;="&amp;S$56,Table2[Date Notified (Adjusted)],"&lt;"&amp;T$56,Table2[Calculated Location],"*"&amp;$D47&amp;"*")</f>
        <v>#DIV/0!</v>
      </c>
      <c r="T47" s="164" t="e">
        <f ca="1">COUNTIFS(Table2[Date Notified (Adjusted)],"&gt;="&amp;T$56,Table2[Date Notified (Adjusted)],"&lt;"&amp;U$56,Table2[QPS name second check],"full*",Table2[Calculated Location],"*"&amp;$D47&amp;"*")/COUNTIFS(Table2[Date Notified (Adjusted)],"&gt;="&amp;T$56,Table2[Date Notified (Adjusted)],"&lt;"&amp;U$56,Table2[Calculated Location],"*"&amp;$D47&amp;"*")</f>
        <v>#DIV/0!</v>
      </c>
      <c r="U47" s="161"/>
      <c r="V47" s="161"/>
      <c r="W47" s="228">
        <f ca="1">COUNTIFS(Table2[Date Notified (Adjusted)],"&gt;="&amp;start125,Table2[Date Notified (Adjusted)],"&lt;="&amp;closeREP,Table2[Calculated Location],"*"&amp;$D47&amp;"*",Table2[QPS name second check],"full*")</f>
        <v>0</v>
      </c>
      <c r="X47" s="229" t="e">
        <f t="shared" ca="1" si="22"/>
        <v>#DIV/0!</v>
      </c>
      <c r="Y47" s="237">
        <f ca="1">COUNTIFS(Table2[Date Notified (Adjusted)],"&gt;="&amp;start125,Table2[Date Notified (Adjusted)],"&lt;="&amp;closeREP,Table2[Calculated Location],"*"&amp;$D47&amp;"*")</f>
        <v>0</v>
      </c>
    </row>
    <row r="48" spans="2:29" x14ac:dyDescent="0.25">
      <c r="B48" s="222" t="s">
        <v>110</v>
      </c>
      <c r="C48" s="161"/>
      <c r="D48" s="162" t="s">
        <v>129</v>
      </c>
      <c r="E48" s="163" t="e">
        <f ca="1">COUNTIFS(Table2[Date Notified (Adjusted)],"&gt;="&amp;E$56,Table2[Date Notified (Adjusted)],"&lt;"&amp;F$56,Table2[QPS name second check],"full*",Table2[Calculated Location],"*"&amp;$D48&amp;"*")/COUNTIFS(Table2[Date Notified (Adjusted)],"&gt;="&amp;E$56,Table2[Date Notified (Adjusted)],"&lt;"&amp;F$56,Table2[Calculated Location],"*"&amp;$D48&amp;"*")</f>
        <v>#DIV/0!</v>
      </c>
      <c r="F48" s="164" t="e">
        <f ca="1">COUNTIFS(Table2[Date Notified (Adjusted)],"&gt;="&amp;F$56,Table2[Date Notified (Adjusted)],"&lt;"&amp;G$56,Table2[QPS name second check],"full*",Table2[Calculated Location],"*"&amp;$D48&amp;"*")/COUNTIFS(Table2[Date Notified (Adjusted)],"&gt;="&amp;F$56,Table2[Date Notified (Adjusted)],"&lt;"&amp;G$56,Table2[Calculated Location],"*"&amp;$D48&amp;"*")</f>
        <v>#DIV/0!</v>
      </c>
      <c r="G48" s="164" t="e">
        <f ca="1">COUNTIFS(Table2[Date Notified (Adjusted)],"&gt;="&amp;G$56,Table2[Date Notified (Adjusted)],"&lt;"&amp;H$56,Table2[QPS name second check],"full*",Table2[Calculated Location],"*"&amp;$D48&amp;"*")/COUNTIFS(Table2[Date Notified (Adjusted)],"&gt;="&amp;G$56,Table2[Date Notified (Adjusted)],"&lt;"&amp;H$56,Table2[Calculated Location],"*"&amp;$D48&amp;"*")</f>
        <v>#DIV/0!</v>
      </c>
      <c r="H48" s="164" t="e">
        <f ca="1">COUNTIFS(Table2[Date Notified (Adjusted)],"&gt;="&amp;H$56,Table2[Date Notified (Adjusted)],"&lt;"&amp;I$56,Table2[QPS name second check],"full*",Table2[Calculated Location],"*"&amp;$D48&amp;"*")/COUNTIFS(Table2[Date Notified (Adjusted)],"&gt;="&amp;H$56,Table2[Date Notified (Adjusted)],"&lt;"&amp;I$56,Table2[Calculated Location],"*"&amp;$D48&amp;"*")</f>
        <v>#DIV/0!</v>
      </c>
      <c r="I48" s="164" t="e">
        <f ca="1">COUNTIFS(Table2[Date Notified (Adjusted)],"&gt;="&amp;I$56,Table2[Date Notified (Adjusted)],"&lt;"&amp;J$56,Table2[QPS name second check],"full*",Table2[Calculated Location],"*"&amp;$D48&amp;"*")/COUNTIFS(Table2[Date Notified (Adjusted)],"&gt;="&amp;I$56,Table2[Date Notified (Adjusted)],"&lt;"&amp;J$56,Table2[Calculated Location],"*"&amp;$D48&amp;"*")</f>
        <v>#DIV/0!</v>
      </c>
      <c r="J48" s="164" t="e">
        <f ca="1">COUNTIFS(Table2[Date Notified (Adjusted)],"&gt;="&amp;J$56,Table2[Date Notified (Adjusted)],"&lt;"&amp;K$56,Table2[QPS name second check],"full*",Table2[Calculated Location],"*"&amp;$D48&amp;"*")/COUNTIFS(Table2[Date Notified (Adjusted)],"&gt;="&amp;J$56,Table2[Date Notified (Adjusted)],"&lt;"&amp;K$56,Table2[Calculated Location],"*"&amp;$D48&amp;"*")</f>
        <v>#DIV/0!</v>
      </c>
      <c r="K48" s="164" t="e">
        <f ca="1">COUNTIFS(Table2[Date Notified (Adjusted)],"&gt;="&amp;K$56,Table2[Date Notified (Adjusted)],"&lt;"&amp;L$56,Table2[QPS name second check],"full*",Table2[Calculated Location],"*"&amp;$D48&amp;"*")/COUNTIFS(Table2[Date Notified (Adjusted)],"&gt;="&amp;K$56,Table2[Date Notified (Adjusted)],"&lt;"&amp;L$56,Table2[Calculated Location],"*"&amp;$D48&amp;"*")</f>
        <v>#DIV/0!</v>
      </c>
      <c r="L48" s="164" t="e">
        <f ca="1">COUNTIFS(Table2[Date Notified (Adjusted)],"&gt;="&amp;L$56,Table2[Date Notified (Adjusted)],"&lt;"&amp;M$56,Table2[QPS name second check],"full*",Table2[Calculated Location],"*"&amp;$D48&amp;"*")/COUNTIFS(Table2[Date Notified (Adjusted)],"&gt;="&amp;L$56,Table2[Date Notified (Adjusted)],"&lt;"&amp;M$56,Table2[Calculated Location],"*"&amp;$D48&amp;"*")</f>
        <v>#DIV/0!</v>
      </c>
      <c r="M48" s="164" t="e">
        <f ca="1">COUNTIFS(Table2[Date Notified (Adjusted)],"&gt;="&amp;M$56,Table2[Date Notified (Adjusted)],"&lt;"&amp;N$56,Table2[QPS name second check],"full*",Table2[Calculated Location],"*"&amp;$D48&amp;"*")/COUNTIFS(Table2[Date Notified (Adjusted)],"&gt;="&amp;M$56,Table2[Date Notified (Adjusted)],"&lt;"&amp;N$56,Table2[Calculated Location],"*"&amp;$D48&amp;"*")</f>
        <v>#DIV/0!</v>
      </c>
      <c r="N48" s="164" t="e">
        <f ca="1">COUNTIFS(Table2[Date Notified (Adjusted)],"&gt;="&amp;N$56,Table2[Date Notified (Adjusted)],"&lt;"&amp;O$56,Table2[QPS name second check],"full*",Table2[Calculated Location],"*"&amp;$D48&amp;"*")/COUNTIFS(Table2[Date Notified (Adjusted)],"&gt;="&amp;N$56,Table2[Date Notified (Adjusted)],"&lt;"&amp;O$56,Table2[Calculated Location],"*"&amp;$D48&amp;"*")</f>
        <v>#DIV/0!</v>
      </c>
      <c r="O48" s="164" t="e">
        <f ca="1">COUNTIFS(Table2[Date Notified (Adjusted)],"&gt;="&amp;O$56,Table2[Date Notified (Adjusted)],"&lt;"&amp;P$56,Table2[QPS name second check],"full*",Table2[Calculated Location],"*"&amp;$D48&amp;"*")/COUNTIFS(Table2[Date Notified (Adjusted)],"&gt;="&amp;O$56,Table2[Date Notified (Adjusted)],"&lt;"&amp;P$56,Table2[Calculated Location],"*"&amp;$D48&amp;"*")</f>
        <v>#DIV/0!</v>
      </c>
      <c r="P48" s="164" t="e">
        <f ca="1">COUNTIFS(Table2[Date Notified (Adjusted)],"&gt;="&amp;P$56,Table2[Date Notified (Adjusted)],"&lt;"&amp;Q$56,Table2[QPS name second check],"full*",Table2[Calculated Location],"*"&amp;$D48&amp;"*")/COUNTIFS(Table2[Date Notified (Adjusted)],"&gt;="&amp;P$56,Table2[Date Notified (Adjusted)],"&lt;"&amp;Q$56,Table2[Calculated Location],"*"&amp;$D48&amp;"*")</f>
        <v>#DIV/0!</v>
      </c>
      <c r="Q48" s="164" t="e">
        <f ca="1">COUNTIFS(Table2[Date Notified (Adjusted)],"&gt;="&amp;Q$56,Table2[Date Notified (Adjusted)],"&lt;"&amp;R$56,Table2[QPS name second check],"full*",Table2[Calculated Location],"*"&amp;$D48&amp;"*")/COUNTIFS(Table2[Date Notified (Adjusted)],"&gt;="&amp;Q$56,Table2[Date Notified (Adjusted)],"&lt;"&amp;R$56,Table2[Calculated Location],"*"&amp;$D48&amp;"*")</f>
        <v>#DIV/0!</v>
      </c>
      <c r="R48" s="164" t="e">
        <f ca="1">COUNTIFS(Table2[Date Notified (Adjusted)],"&gt;="&amp;R$56,Table2[Date Notified (Adjusted)],"&lt;"&amp;S$56,Table2[QPS name second check],"full*",Table2[Calculated Location],"*"&amp;$D48&amp;"*")/COUNTIFS(Table2[Date Notified (Adjusted)],"&gt;="&amp;R$56,Table2[Date Notified (Adjusted)],"&lt;"&amp;S$56,Table2[Calculated Location],"*"&amp;$D48&amp;"*")</f>
        <v>#DIV/0!</v>
      </c>
      <c r="S48" s="164" t="e">
        <f ca="1">COUNTIFS(Table2[Date Notified (Adjusted)],"&gt;="&amp;S$56,Table2[Date Notified (Adjusted)],"&lt;"&amp;T$56,Table2[QPS name second check],"full*",Table2[Calculated Location],"*"&amp;$D48&amp;"*")/COUNTIFS(Table2[Date Notified (Adjusted)],"&gt;="&amp;S$56,Table2[Date Notified (Adjusted)],"&lt;"&amp;T$56,Table2[Calculated Location],"*"&amp;$D48&amp;"*")</f>
        <v>#DIV/0!</v>
      </c>
      <c r="T48" s="164" t="e">
        <f ca="1">COUNTIFS(Table2[Date Notified (Adjusted)],"&gt;="&amp;T$56,Table2[Date Notified (Adjusted)],"&lt;"&amp;U$56,Table2[QPS name second check],"full*",Table2[Calculated Location],"*"&amp;$D48&amp;"*")/COUNTIFS(Table2[Date Notified (Adjusted)],"&gt;="&amp;T$56,Table2[Date Notified (Adjusted)],"&lt;"&amp;U$56,Table2[Calculated Location],"*"&amp;$D48&amp;"*")</f>
        <v>#DIV/0!</v>
      </c>
      <c r="U48" s="161"/>
      <c r="V48" s="161"/>
      <c r="W48" s="228">
        <f ca="1">COUNTIFS(Table2[Date Notified (Adjusted)],"&gt;="&amp;start125,Table2[Date Notified (Adjusted)],"&lt;="&amp;closeREP,Table2[Calculated Location],"*"&amp;$D48&amp;"*",Table2[QPS name second check],"full*")</f>
        <v>0</v>
      </c>
      <c r="X48" s="229" t="e">
        <f t="shared" ca="1" si="22"/>
        <v>#DIV/0!</v>
      </c>
      <c r="Y48" s="237">
        <f ca="1">COUNTIFS(Table2[Date Notified (Adjusted)],"&gt;="&amp;start125,Table2[Date Notified (Adjusted)],"&lt;="&amp;closeREP,Table2[Calculated Location],"*"&amp;$D48&amp;"*")</f>
        <v>0</v>
      </c>
    </row>
    <row r="49" spans="2:29" x14ac:dyDescent="0.25">
      <c r="B49" s="222" t="s">
        <v>111</v>
      </c>
      <c r="C49" s="161"/>
      <c r="D49" s="162" t="s">
        <v>130</v>
      </c>
      <c r="E49" s="163" t="e">
        <f ca="1">COUNTIFS(Table2[Date Notified (Adjusted)],"&gt;="&amp;E$56,Table2[Date Notified (Adjusted)],"&lt;"&amp;F$56,Table2[QPS name second check],"full*",Table2[Calculated Location],"*"&amp;$D49&amp;"*")/COUNTIFS(Table2[Date Notified (Adjusted)],"&gt;="&amp;E$56,Table2[Date Notified (Adjusted)],"&lt;"&amp;F$56,Table2[Calculated Location],"*"&amp;$D49&amp;"*")</f>
        <v>#DIV/0!</v>
      </c>
      <c r="F49" s="164" t="e">
        <f ca="1">COUNTIFS(Table2[Date Notified (Adjusted)],"&gt;="&amp;F$56,Table2[Date Notified (Adjusted)],"&lt;"&amp;G$56,Table2[QPS name second check],"full*",Table2[Calculated Location],"*"&amp;$D49&amp;"*")/COUNTIFS(Table2[Date Notified (Adjusted)],"&gt;="&amp;F$56,Table2[Date Notified (Adjusted)],"&lt;"&amp;G$56,Table2[Calculated Location],"*"&amp;$D49&amp;"*")</f>
        <v>#DIV/0!</v>
      </c>
      <c r="G49" s="164" t="e">
        <f ca="1">COUNTIFS(Table2[Date Notified (Adjusted)],"&gt;="&amp;G$56,Table2[Date Notified (Adjusted)],"&lt;"&amp;H$56,Table2[QPS name second check],"full*",Table2[Calculated Location],"*"&amp;$D49&amp;"*")/COUNTIFS(Table2[Date Notified (Adjusted)],"&gt;="&amp;G$56,Table2[Date Notified (Adjusted)],"&lt;"&amp;H$56,Table2[Calculated Location],"*"&amp;$D49&amp;"*")</f>
        <v>#DIV/0!</v>
      </c>
      <c r="H49" s="164" t="e">
        <f ca="1">COUNTIFS(Table2[Date Notified (Adjusted)],"&gt;="&amp;H$56,Table2[Date Notified (Adjusted)],"&lt;"&amp;I$56,Table2[QPS name second check],"full*",Table2[Calculated Location],"*"&amp;$D49&amp;"*")/COUNTIFS(Table2[Date Notified (Adjusted)],"&gt;="&amp;H$56,Table2[Date Notified (Adjusted)],"&lt;"&amp;I$56,Table2[Calculated Location],"*"&amp;$D49&amp;"*")</f>
        <v>#DIV/0!</v>
      </c>
      <c r="I49" s="164" t="e">
        <f ca="1">COUNTIFS(Table2[Date Notified (Adjusted)],"&gt;="&amp;I$56,Table2[Date Notified (Adjusted)],"&lt;"&amp;J$56,Table2[QPS name second check],"full*",Table2[Calculated Location],"*"&amp;$D49&amp;"*")/COUNTIFS(Table2[Date Notified (Adjusted)],"&gt;="&amp;I$56,Table2[Date Notified (Adjusted)],"&lt;"&amp;J$56,Table2[Calculated Location],"*"&amp;$D49&amp;"*")</f>
        <v>#DIV/0!</v>
      </c>
      <c r="J49" s="164" t="e">
        <f ca="1">COUNTIFS(Table2[Date Notified (Adjusted)],"&gt;="&amp;J$56,Table2[Date Notified (Adjusted)],"&lt;"&amp;K$56,Table2[QPS name second check],"full*",Table2[Calculated Location],"*"&amp;$D49&amp;"*")/COUNTIFS(Table2[Date Notified (Adjusted)],"&gt;="&amp;J$56,Table2[Date Notified (Adjusted)],"&lt;"&amp;K$56,Table2[Calculated Location],"*"&amp;$D49&amp;"*")</f>
        <v>#DIV/0!</v>
      </c>
      <c r="K49" s="164" t="e">
        <f ca="1">COUNTIFS(Table2[Date Notified (Adjusted)],"&gt;="&amp;K$56,Table2[Date Notified (Adjusted)],"&lt;"&amp;L$56,Table2[QPS name second check],"full*",Table2[Calculated Location],"*"&amp;$D49&amp;"*")/COUNTIFS(Table2[Date Notified (Adjusted)],"&gt;="&amp;K$56,Table2[Date Notified (Adjusted)],"&lt;"&amp;L$56,Table2[Calculated Location],"*"&amp;$D49&amp;"*")</f>
        <v>#DIV/0!</v>
      </c>
      <c r="L49" s="164" t="e">
        <f ca="1">COUNTIFS(Table2[Date Notified (Adjusted)],"&gt;="&amp;L$56,Table2[Date Notified (Adjusted)],"&lt;"&amp;M$56,Table2[QPS name second check],"full*",Table2[Calculated Location],"*"&amp;$D49&amp;"*")/COUNTIFS(Table2[Date Notified (Adjusted)],"&gt;="&amp;L$56,Table2[Date Notified (Adjusted)],"&lt;"&amp;M$56,Table2[Calculated Location],"*"&amp;$D49&amp;"*")</f>
        <v>#DIV/0!</v>
      </c>
      <c r="M49" s="164" t="e">
        <f ca="1">COUNTIFS(Table2[Date Notified (Adjusted)],"&gt;="&amp;M$56,Table2[Date Notified (Adjusted)],"&lt;"&amp;N$56,Table2[QPS name second check],"full*",Table2[Calculated Location],"*"&amp;$D49&amp;"*")/COUNTIFS(Table2[Date Notified (Adjusted)],"&gt;="&amp;M$56,Table2[Date Notified (Adjusted)],"&lt;"&amp;N$56,Table2[Calculated Location],"*"&amp;$D49&amp;"*")</f>
        <v>#DIV/0!</v>
      </c>
      <c r="N49" s="164" t="e">
        <f ca="1">COUNTIFS(Table2[Date Notified (Adjusted)],"&gt;="&amp;N$56,Table2[Date Notified (Adjusted)],"&lt;"&amp;O$56,Table2[QPS name second check],"full*",Table2[Calculated Location],"*"&amp;$D49&amp;"*")/COUNTIFS(Table2[Date Notified (Adjusted)],"&gt;="&amp;N$56,Table2[Date Notified (Adjusted)],"&lt;"&amp;O$56,Table2[Calculated Location],"*"&amp;$D49&amp;"*")</f>
        <v>#DIV/0!</v>
      </c>
      <c r="O49" s="164" t="e">
        <f ca="1">COUNTIFS(Table2[Date Notified (Adjusted)],"&gt;="&amp;O$56,Table2[Date Notified (Adjusted)],"&lt;"&amp;P$56,Table2[QPS name second check],"full*",Table2[Calculated Location],"*"&amp;$D49&amp;"*")/COUNTIFS(Table2[Date Notified (Adjusted)],"&gt;="&amp;O$56,Table2[Date Notified (Adjusted)],"&lt;"&amp;P$56,Table2[Calculated Location],"*"&amp;$D49&amp;"*")</f>
        <v>#DIV/0!</v>
      </c>
      <c r="P49" s="164" t="e">
        <f ca="1">COUNTIFS(Table2[Date Notified (Adjusted)],"&gt;="&amp;P$56,Table2[Date Notified (Adjusted)],"&lt;"&amp;Q$56,Table2[QPS name second check],"full*",Table2[Calculated Location],"*"&amp;$D49&amp;"*")/COUNTIFS(Table2[Date Notified (Adjusted)],"&gt;="&amp;P$56,Table2[Date Notified (Adjusted)],"&lt;"&amp;Q$56,Table2[Calculated Location],"*"&amp;$D49&amp;"*")</f>
        <v>#DIV/0!</v>
      </c>
      <c r="Q49" s="164" t="e">
        <f ca="1">COUNTIFS(Table2[Date Notified (Adjusted)],"&gt;="&amp;Q$56,Table2[Date Notified (Adjusted)],"&lt;"&amp;R$56,Table2[QPS name second check],"full*",Table2[Calculated Location],"*"&amp;$D49&amp;"*")/COUNTIFS(Table2[Date Notified (Adjusted)],"&gt;="&amp;Q$56,Table2[Date Notified (Adjusted)],"&lt;"&amp;R$56,Table2[Calculated Location],"*"&amp;$D49&amp;"*")</f>
        <v>#DIV/0!</v>
      </c>
      <c r="R49" s="164" t="e">
        <f ca="1">COUNTIFS(Table2[Date Notified (Adjusted)],"&gt;="&amp;R$56,Table2[Date Notified (Adjusted)],"&lt;"&amp;S$56,Table2[QPS name second check],"full*",Table2[Calculated Location],"*"&amp;$D49&amp;"*")/COUNTIFS(Table2[Date Notified (Adjusted)],"&gt;="&amp;R$56,Table2[Date Notified (Adjusted)],"&lt;"&amp;S$56,Table2[Calculated Location],"*"&amp;$D49&amp;"*")</f>
        <v>#DIV/0!</v>
      </c>
      <c r="S49" s="164" t="e">
        <f ca="1">COUNTIFS(Table2[Date Notified (Adjusted)],"&gt;="&amp;S$56,Table2[Date Notified (Adjusted)],"&lt;"&amp;T$56,Table2[QPS name second check],"full*",Table2[Calculated Location],"*"&amp;$D49&amp;"*")/COUNTIFS(Table2[Date Notified (Adjusted)],"&gt;="&amp;S$56,Table2[Date Notified (Adjusted)],"&lt;"&amp;T$56,Table2[Calculated Location],"*"&amp;$D49&amp;"*")</f>
        <v>#DIV/0!</v>
      </c>
      <c r="T49" s="164" t="e">
        <f ca="1">COUNTIFS(Table2[Date Notified (Adjusted)],"&gt;="&amp;T$56,Table2[Date Notified (Adjusted)],"&lt;"&amp;U$56,Table2[QPS name second check],"full*",Table2[Calculated Location],"*"&amp;$D49&amp;"*")/COUNTIFS(Table2[Date Notified (Adjusted)],"&gt;="&amp;T$56,Table2[Date Notified (Adjusted)],"&lt;"&amp;U$56,Table2[Calculated Location],"*"&amp;$D49&amp;"*")</f>
        <v>#DIV/0!</v>
      </c>
      <c r="U49" s="161"/>
      <c r="V49" s="161"/>
      <c r="W49" s="228">
        <f ca="1">COUNTIFS(Table2[Date Notified (Adjusted)],"&gt;="&amp;start125,Table2[Date Notified (Adjusted)],"&lt;="&amp;closeREP,Table2[Calculated Location],"*"&amp;$D49&amp;"*",Table2[QPS name second check],"full*")</f>
        <v>0</v>
      </c>
      <c r="X49" s="229" t="e">
        <f t="shared" ca="1" si="22"/>
        <v>#DIV/0!</v>
      </c>
      <c r="Y49" s="237">
        <f ca="1">COUNTIFS(Table2[Date Notified (Adjusted)],"&gt;="&amp;start125,Table2[Date Notified (Adjusted)],"&lt;="&amp;closeREP,Table2[Calculated Location],"*"&amp;$D49&amp;"*")</f>
        <v>0</v>
      </c>
    </row>
    <row r="50" spans="2:29" x14ac:dyDescent="0.25">
      <c r="B50" s="222" t="s">
        <v>112</v>
      </c>
      <c r="C50" s="161"/>
      <c r="D50" s="162" t="s">
        <v>131</v>
      </c>
      <c r="E50" s="163" t="e">
        <f ca="1">COUNTIFS(Table2[Date Notified (Adjusted)],"&gt;="&amp;E$56,Table2[Date Notified (Adjusted)],"&lt;"&amp;F$56,Table2[QPS name second check],"full*",Table2[Calculated Location],"*"&amp;$D50&amp;"*")/COUNTIFS(Table2[Date Notified (Adjusted)],"&gt;="&amp;E$56,Table2[Date Notified (Adjusted)],"&lt;"&amp;F$56,Table2[Calculated Location],"*"&amp;$D50&amp;"*")</f>
        <v>#DIV/0!</v>
      </c>
      <c r="F50" s="164" t="e">
        <f ca="1">COUNTIFS(Table2[Date Notified (Adjusted)],"&gt;="&amp;F$56,Table2[Date Notified (Adjusted)],"&lt;"&amp;G$56,Table2[QPS name second check],"full*",Table2[Calculated Location],"*"&amp;$D50&amp;"*")/COUNTIFS(Table2[Date Notified (Adjusted)],"&gt;="&amp;F$56,Table2[Date Notified (Adjusted)],"&lt;"&amp;G$56,Table2[Calculated Location],"*"&amp;$D50&amp;"*")</f>
        <v>#DIV/0!</v>
      </c>
      <c r="G50" s="164" t="e">
        <f ca="1">COUNTIFS(Table2[Date Notified (Adjusted)],"&gt;="&amp;G$56,Table2[Date Notified (Adjusted)],"&lt;"&amp;H$56,Table2[QPS name second check],"full*",Table2[Calculated Location],"*"&amp;$D50&amp;"*")/COUNTIFS(Table2[Date Notified (Adjusted)],"&gt;="&amp;G$56,Table2[Date Notified (Adjusted)],"&lt;"&amp;H$56,Table2[Calculated Location],"*"&amp;$D50&amp;"*")</f>
        <v>#DIV/0!</v>
      </c>
      <c r="H50" s="164" t="e">
        <f ca="1">COUNTIFS(Table2[Date Notified (Adjusted)],"&gt;="&amp;H$56,Table2[Date Notified (Adjusted)],"&lt;"&amp;I$56,Table2[QPS name second check],"full*",Table2[Calculated Location],"*"&amp;$D50&amp;"*")/COUNTIFS(Table2[Date Notified (Adjusted)],"&gt;="&amp;H$56,Table2[Date Notified (Adjusted)],"&lt;"&amp;I$56,Table2[Calculated Location],"*"&amp;$D50&amp;"*")</f>
        <v>#DIV/0!</v>
      </c>
      <c r="I50" s="164" t="e">
        <f ca="1">COUNTIFS(Table2[Date Notified (Adjusted)],"&gt;="&amp;I$56,Table2[Date Notified (Adjusted)],"&lt;"&amp;J$56,Table2[QPS name second check],"full*",Table2[Calculated Location],"*"&amp;$D50&amp;"*")/COUNTIFS(Table2[Date Notified (Adjusted)],"&gt;="&amp;I$56,Table2[Date Notified (Adjusted)],"&lt;"&amp;J$56,Table2[Calculated Location],"*"&amp;$D50&amp;"*")</f>
        <v>#DIV/0!</v>
      </c>
      <c r="J50" s="164" t="e">
        <f ca="1">COUNTIFS(Table2[Date Notified (Adjusted)],"&gt;="&amp;J$56,Table2[Date Notified (Adjusted)],"&lt;"&amp;K$56,Table2[QPS name second check],"full*",Table2[Calculated Location],"*"&amp;$D50&amp;"*")/COUNTIFS(Table2[Date Notified (Adjusted)],"&gt;="&amp;J$56,Table2[Date Notified (Adjusted)],"&lt;"&amp;K$56,Table2[Calculated Location],"*"&amp;$D50&amp;"*")</f>
        <v>#DIV/0!</v>
      </c>
      <c r="K50" s="164" t="e">
        <f ca="1">COUNTIFS(Table2[Date Notified (Adjusted)],"&gt;="&amp;K$56,Table2[Date Notified (Adjusted)],"&lt;"&amp;L$56,Table2[QPS name second check],"full*",Table2[Calculated Location],"*"&amp;$D50&amp;"*")/COUNTIFS(Table2[Date Notified (Adjusted)],"&gt;="&amp;K$56,Table2[Date Notified (Adjusted)],"&lt;"&amp;L$56,Table2[Calculated Location],"*"&amp;$D50&amp;"*")</f>
        <v>#DIV/0!</v>
      </c>
      <c r="L50" s="164" t="e">
        <f ca="1">COUNTIFS(Table2[Date Notified (Adjusted)],"&gt;="&amp;L$56,Table2[Date Notified (Adjusted)],"&lt;"&amp;M$56,Table2[QPS name second check],"full*",Table2[Calculated Location],"*"&amp;$D50&amp;"*")/COUNTIFS(Table2[Date Notified (Adjusted)],"&gt;="&amp;L$56,Table2[Date Notified (Adjusted)],"&lt;"&amp;M$56,Table2[Calculated Location],"*"&amp;$D50&amp;"*")</f>
        <v>#DIV/0!</v>
      </c>
      <c r="M50" s="164" t="e">
        <f ca="1">COUNTIFS(Table2[Date Notified (Adjusted)],"&gt;="&amp;M$56,Table2[Date Notified (Adjusted)],"&lt;"&amp;N$56,Table2[QPS name second check],"full*",Table2[Calculated Location],"*"&amp;$D50&amp;"*")/COUNTIFS(Table2[Date Notified (Adjusted)],"&gt;="&amp;M$56,Table2[Date Notified (Adjusted)],"&lt;"&amp;N$56,Table2[Calculated Location],"*"&amp;$D50&amp;"*")</f>
        <v>#DIV/0!</v>
      </c>
      <c r="N50" s="164" t="e">
        <f ca="1">COUNTIFS(Table2[Date Notified (Adjusted)],"&gt;="&amp;N$56,Table2[Date Notified (Adjusted)],"&lt;"&amp;O$56,Table2[QPS name second check],"full*",Table2[Calculated Location],"*"&amp;$D50&amp;"*")/COUNTIFS(Table2[Date Notified (Adjusted)],"&gt;="&amp;N$56,Table2[Date Notified (Adjusted)],"&lt;"&amp;O$56,Table2[Calculated Location],"*"&amp;$D50&amp;"*")</f>
        <v>#DIV/0!</v>
      </c>
      <c r="O50" s="164" t="e">
        <f ca="1">COUNTIFS(Table2[Date Notified (Adjusted)],"&gt;="&amp;O$56,Table2[Date Notified (Adjusted)],"&lt;"&amp;P$56,Table2[QPS name second check],"full*",Table2[Calculated Location],"*"&amp;$D50&amp;"*")/COUNTIFS(Table2[Date Notified (Adjusted)],"&gt;="&amp;O$56,Table2[Date Notified (Adjusted)],"&lt;"&amp;P$56,Table2[Calculated Location],"*"&amp;$D50&amp;"*")</f>
        <v>#DIV/0!</v>
      </c>
      <c r="P50" s="164" t="e">
        <f ca="1">COUNTIFS(Table2[Date Notified (Adjusted)],"&gt;="&amp;P$56,Table2[Date Notified (Adjusted)],"&lt;"&amp;Q$56,Table2[QPS name second check],"full*",Table2[Calculated Location],"*"&amp;$D50&amp;"*")/COUNTIFS(Table2[Date Notified (Adjusted)],"&gt;="&amp;P$56,Table2[Date Notified (Adjusted)],"&lt;"&amp;Q$56,Table2[Calculated Location],"*"&amp;$D50&amp;"*")</f>
        <v>#DIV/0!</v>
      </c>
      <c r="Q50" s="164" t="e">
        <f ca="1">COUNTIFS(Table2[Date Notified (Adjusted)],"&gt;="&amp;Q$56,Table2[Date Notified (Adjusted)],"&lt;"&amp;R$56,Table2[QPS name second check],"full*",Table2[Calculated Location],"*"&amp;$D50&amp;"*")/COUNTIFS(Table2[Date Notified (Adjusted)],"&gt;="&amp;Q$56,Table2[Date Notified (Adjusted)],"&lt;"&amp;R$56,Table2[Calculated Location],"*"&amp;$D50&amp;"*")</f>
        <v>#DIV/0!</v>
      </c>
      <c r="R50" s="164" t="e">
        <f ca="1">COUNTIFS(Table2[Date Notified (Adjusted)],"&gt;="&amp;R$56,Table2[Date Notified (Adjusted)],"&lt;"&amp;S$56,Table2[QPS name second check],"full*",Table2[Calculated Location],"*"&amp;$D50&amp;"*")/COUNTIFS(Table2[Date Notified (Adjusted)],"&gt;="&amp;R$56,Table2[Date Notified (Adjusted)],"&lt;"&amp;S$56,Table2[Calculated Location],"*"&amp;$D50&amp;"*")</f>
        <v>#DIV/0!</v>
      </c>
      <c r="S50" s="164" t="e">
        <f ca="1">COUNTIFS(Table2[Date Notified (Adjusted)],"&gt;="&amp;S$56,Table2[Date Notified (Adjusted)],"&lt;"&amp;T$56,Table2[QPS name second check],"full*",Table2[Calculated Location],"*"&amp;$D50&amp;"*")/COUNTIFS(Table2[Date Notified (Adjusted)],"&gt;="&amp;S$56,Table2[Date Notified (Adjusted)],"&lt;"&amp;T$56,Table2[Calculated Location],"*"&amp;$D50&amp;"*")</f>
        <v>#DIV/0!</v>
      </c>
      <c r="T50" s="164" t="e">
        <f ca="1">COUNTIFS(Table2[Date Notified (Adjusted)],"&gt;="&amp;T$56,Table2[Date Notified (Adjusted)],"&lt;"&amp;U$56,Table2[QPS name second check],"full*",Table2[Calculated Location],"*"&amp;$D50&amp;"*")/COUNTIFS(Table2[Date Notified (Adjusted)],"&gt;="&amp;T$56,Table2[Date Notified (Adjusted)],"&lt;"&amp;U$56,Table2[Calculated Location],"*"&amp;$D50&amp;"*")</f>
        <v>#DIV/0!</v>
      </c>
      <c r="U50" s="161"/>
      <c r="V50" s="161"/>
      <c r="W50" s="228">
        <f ca="1">COUNTIFS(Table2[Date Notified (Adjusted)],"&gt;="&amp;start125,Table2[Date Notified (Adjusted)],"&lt;="&amp;closeREP,Table2[Calculated Location],"*"&amp;$D50&amp;"*",Table2[QPS name second check],"full*")</f>
        <v>0</v>
      </c>
      <c r="X50" s="229" t="e">
        <f t="shared" ca="1" si="22"/>
        <v>#DIV/0!</v>
      </c>
      <c r="Y50" s="237">
        <f ca="1">COUNTIFS(Table2[Date Notified (Adjusted)],"&gt;="&amp;start125,Table2[Date Notified (Adjusted)],"&lt;="&amp;closeREP,Table2[Calculated Location],"*"&amp;$D50&amp;"*")</f>
        <v>0</v>
      </c>
    </row>
    <row r="51" spans="2:29" x14ac:dyDescent="0.25">
      <c r="B51" s="222" t="s">
        <v>113</v>
      </c>
      <c r="C51" s="161"/>
      <c r="D51" s="162" t="s">
        <v>132</v>
      </c>
      <c r="E51" s="163" t="e">
        <f ca="1">COUNTIFS(Table2[Date Notified (Adjusted)],"&gt;="&amp;E$56,Table2[Date Notified (Adjusted)],"&lt;"&amp;F$56,Table2[QPS name second check],"full*",Table2[Calculated Location],"*"&amp;$D51&amp;"*")/COUNTIFS(Table2[Date Notified (Adjusted)],"&gt;="&amp;E$56,Table2[Date Notified (Adjusted)],"&lt;"&amp;F$56,Table2[Calculated Location],"*"&amp;$D51&amp;"*")</f>
        <v>#DIV/0!</v>
      </c>
      <c r="F51" s="164" t="e">
        <f ca="1">COUNTIFS(Table2[Date Notified (Adjusted)],"&gt;="&amp;F$56,Table2[Date Notified (Adjusted)],"&lt;"&amp;G$56,Table2[QPS name second check],"full*",Table2[Calculated Location],"*"&amp;$D51&amp;"*")/COUNTIFS(Table2[Date Notified (Adjusted)],"&gt;="&amp;F$56,Table2[Date Notified (Adjusted)],"&lt;"&amp;G$56,Table2[Calculated Location],"*"&amp;$D51&amp;"*")</f>
        <v>#DIV/0!</v>
      </c>
      <c r="G51" s="164" t="e">
        <f ca="1">COUNTIFS(Table2[Date Notified (Adjusted)],"&gt;="&amp;G$56,Table2[Date Notified (Adjusted)],"&lt;"&amp;H$56,Table2[QPS name second check],"full*",Table2[Calculated Location],"*"&amp;$D51&amp;"*")/COUNTIFS(Table2[Date Notified (Adjusted)],"&gt;="&amp;G$56,Table2[Date Notified (Adjusted)],"&lt;"&amp;H$56,Table2[Calculated Location],"*"&amp;$D51&amp;"*")</f>
        <v>#DIV/0!</v>
      </c>
      <c r="H51" s="164" t="e">
        <f ca="1">COUNTIFS(Table2[Date Notified (Adjusted)],"&gt;="&amp;H$56,Table2[Date Notified (Adjusted)],"&lt;"&amp;I$56,Table2[QPS name second check],"full*",Table2[Calculated Location],"*"&amp;$D51&amp;"*")/COUNTIFS(Table2[Date Notified (Adjusted)],"&gt;="&amp;H$56,Table2[Date Notified (Adjusted)],"&lt;"&amp;I$56,Table2[Calculated Location],"*"&amp;$D51&amp;"*")</f>
        <v>#DIV/0!</v>
      </c>
      <c r="I51" s="164" t="e">
        <f ca="1">COUNTIFS(Table2[Date Notified (Adjusted)],"&gt;="&amp;I$56,Table2[Date Notified (Adjusted)],"&lt;"&amp;J$56,Table2[QPS name second check],"full*",Table2[Calculated Location],"*"&amp;$D51&amp;"*")/COUNTIFS(Table2[Date Notified (Adjusted)],"&gt;="&amp;I$56,Table2[Date Notified (Adjusted)],"&lt;"&amp;J$56,Table2[Calculated Location],"*"&amp;$D51&amp;"*")</f>
        <v>#DIV/0!</v>
      </c>
      <c r="J51" s="164" t="e">
        <f ca="1">COUNTIFS(Table2[Date Notified (Adjusted)],"&gt;="&amp;J$56,Table2[Date Notified (Adjusted)],"&lt;"&amp;K$56,Table2[QPS name second check],"full*",Table2[Calculated Location],"*"&amp;$D51&amp;"*")/COUNTIFS(Table2[Date Notified (Adjusted)],"&gt;="&amp;J$56,Table2[Date Notified (Adjusted)],"&lt;"&amp;K$56,Table2[Calculated Location],"*"&amp;$D51&amp;"*")</f>
        <v>#DIV/0!</v>
      </c>
      <c r="K51" s="164" t="e">
        <f ca="1">COUNTIFS(Table2[Date Notified (Adjusted)],"&gt;="&amp;K$56,Table2[Date Notified (Adjusted)],"&lt;"&amp;L$56,Table2[QPS name second check],"full*",Table2[Calculated Location],"*"&amp;$D51&amp;"*")/COUNTIFS(Table2[Date Notified (Adjusted)],"&gt;="&amp;K$56,Table2[Date Notified (Adjusted)],"&lt;"&amp;L$56,Table2[Calculated Location],"*"&amp;$D51&amp;"*")</f>
        <v>#DIV/0!</v>
      </c>
      <c r="L51" s="164" t="e">
        <f ca="1">COUNTIFS(Table2[Date Notified (Adjusted)],"&gt;="&amp;L$56,Table2[Date Notified (Adjusted)],"&lt;"&amp;M$56,Table2[QPS name second check],"full*",Table2[Calculated Location],"*"&amp;$D51&amp;"*")/COUNTIFS(Table2[Date Notified (Adjusted)],"&gt;="&amp;L$56,Table2[Date Notified (Adjusted)],"&lt;"&amp;M$56,Table2[Calculated Location],"*"&amp;$D51&amp;"*")</f>
        <v>#DIV/0!</v>
      </c>
      <c r="M51" s="164" t="e">
        <f ca="1">COUNTIFS(Table2[Date Notified (Adjusted)],"&gt;="&amp;M$56,Table2[Date Notified (Adjusted)],"&lt;"&amp;N$56,Table2[QPS name second check],"full*",Table2[Calculated Location],"*"&amp;$D51&amp;"*")/COUNTIFS(Table2[Date Notified (Adjusted)],"&gt;="&amp;M$56,Table2[Date Notified (Adjusted)],"&lt;"&amp;N$56,Table2[Calculated Location],"*"&amp;$D51&amp;"*")</f>
        <v>#DIV/0!</v>
      </c>
      <c r="N51" s="164" t="e">
        <f ca="1">COUNTIFS(Table2[Date Notified (Adjusted)],"&gt;="&amp;N$56,Table2[Date Notified (Adjusted)],"&lt;"&amp;O$56,Table2[QPS name second check],"full*",Table2[Calculated Location],"*"&amp;$D51&amp;"*")/COUNTIFS(Table2[Date Notified (Adjusted)],"&gt;="&amp;N$56,Table2[Date Notified (Adjusted)],"&lt;"&amp;O$56,Table2[Calculated Location],"*"&amp;$D51&amp;"*")</f>
        <v>#DIV/0!</v>
      </c>
      <c r="O51" s="164" t="e">
        <f ca="1">COUNTIFS(Table2[Date Notified (Adjusted)],"&gt;="&amp;O$56,Table2[Date Notified (Adjusted)],"&lt;"&amp;P$56,Table2[QPS name second check],"full*",Table2[Calculated Location],"*"&amp;$D51&amp;"*")/COUNTIFS(Table2[Date Notified (Adjusted)],"&gt;="&amp;O$56,Table2[Date Notified (Adjusted)],"&lt;"&amp;P$56,Table2[Calculated Location],"*"&amp;$D51&amp;"*")</f>
        <v>#DIV/0!</v>
      </c>
      <c r="P51" s="164" t="e">
        <f ca="1">COUNTIFS(Table2[Date Notified (Adjusted)],"&gt;="&amp;P$56,Table2[Date Notified (Adjusted)],"&lt;"&amp;Q$56,Table2[QPS name second check],"full*",Table2[Calculated Location],"*"&amp;$D51&amp;"*")/COUNTIFS(Table2[Date Notified (Adjusted)],"&gt;="&amp;P$56,Table2[Date Notified (Adjusted)],"&lt;"&amp;Q$56,Table2[Calculated Location],"*"&amp;$D51&amp;"*")</f>
        <v>#DIV/0!</v>
      </c>
      <c r="Q51" s="164" t="e">
        <f ca="1">COUNTIFS(Table2[Date Notified (Adjusted)],"&gt;="&amp;Q$56,Table2[Date Notified (Adjusted)],"&lt;"&amp;R$56,Table2[QPS name second check],"full*",Table2[Calculated Location],"*"&amp;$D51&amp;"*")/COUNTIFS(Table2[Date Notified (Adjusted)],"&gt;="&amp;Q$56,Table2[Date Notified (Adjusted)],"&lt;"&amp;R$56,Table2[Calculated Location],"*"&amp;$D51&amp;"*")</f>
        <v>#DIV/0!</v>
      </c>
      <c r="R51" s="164" t="e">
        <f ca="1">COUNTIFS(Table2[Date Notified (Adjusted)],"&gt;="&amp;R$56,Table2[Date Notified (Adjusted)],"&lt;"&amp;S$56,Table2[QPS name second check],"full*",Table2[Calculated Location],"*"&amp;$D51&amp;"*")/COUNTIFS(Table2[Date Notified (Adjusted)],"&gt;="&amp;R$56,Table2[Date Notified (Adjusted)],"&lt;"&amp;S$56,Table2[Calculated Location],"*"&amp;$D51&amp;"*")</f>
        <v>#DIV/0!</v>
      </c>
      <c r="S51" s="164" t="e">
        <f ca="1">COUNTIFS(Table2[Date Notified (Adjusted)],"&gt;="&amp;S$56,Table2[Date Notified (Adjusted)],"&lt;"&amp;T$56,Table2[QPS name second check],"full*",Table2[Calculated Location],"*"&amp;$D51&amp;"*")/COUNTIFS(Table2[Date Notified (Adjusted)],"&gt;="&amp;S$56,Table2[Date Notified (Adjusted)],"&lt;"&amp;T$56,Table2[Calculated Location],"*"&amp;$D51&amp;"*")</f>
        <v>#DIV/0!</v>
      </c>
      <c r="T51" s="164" t="e">
        <f ca="1">COUNTIFS(Table2[Date Notified (Adjusted)],"&gt;="&amp;T$56,Table2[Date Notified (Adjusted)],"&lt;"&amp;U$56,Table2[QPS name second check],"full*",Table2[Calculated Location],"*"&amp;$D51&amp;"*")/COUNTIFS(Table2[Date Notified (Adjusted)],"&gt;="&amp;T$56,Table2[Date Notified (Adjusted)],"&lt;"&amp;U$56,Table2[Calculated Location],"*"&amp;$D51&amp;"*")</f>
        <v>#DIV/0!</v>
      </c>
      <c r="U51" s="161"/>
      <c r="V51" s="161"/>
      <c r="W51" s="228">
        <f ca="1">COUNTIFS(Table2[Date Notified (Adjusted)],"&gt;="&amp;start125,Table2[Date Notified (Adjusted)],"&lt;="&amp;closeREP,Table2[Calculated Location],"*"&amp;$D51&amp;"*",Table2[QPS name second check],"full*")</f>
        <v>0</v>
      </c>
      <c r="X51" s="229" t="e">
        <f t="shared" ca="1" si="22"/>
        <v>#DIV/0!</v>
      </c>
      <c r="Y51" s="237">
        <f ca="1">COUNTIFS(Table2[Date Notified (Adjusted)],"&gt;="&amp;start125,Table2[Date Notified (Adjusted)],"&lt;="&amp;closeREP,Table2[Calculated Location],"*"&amp;$D51&amp;"*")</f>
        <v>0</v>
      </c>
    </row>
    <row r="52" spans="2:29" x14ac:dyDescent="0.25">
      <c r="B52" s="224" t="s">
        <v>80</v>
      </c>
      <c r="C52" s="166"/>
      <c r="D52" s="171" t="s">
        <v>45</v>
      </c>
      <c r="E52" s="168" t="e">
        <f ca="1">COUNTIFS(Table2[Date Notified (Adjusted)],"&gt;="&amp;E$56,Table2[Date Notified (Adjusted)],"&lt;"&amp;F$56,Table2[QPS name second check],"full*",Table2[Calculated Location],"*"&amp;$D52&amp;"*")/COUNTIFS(Table2[Date Notified (Adjusted)],"&gt;="&amp;E$56,Table2[Date Notified (Adjusted)],"&lt;"&amp;F$56,Table2[Calculated Location],"*"&amp;$D52&amp;"*")</f>
        <v>#DIV/0!</v>
      </c>
      <c r="F52" s="169" t="e">
        <f ca="1">COUNTIFS(Table2[Date Notified (Adjusted)],"&gt;="&amp;F$56,Table2[Date Notified (Adjusted)],"&lt;"&amp;G$56,Table2[QPS name second check],"full*",Table2[Calculated Location],"*"&amp;$D52&amp;"*")/COUNTIFS(Table2[Date Notified (Adjusted)],"&gt;="&amp;F$56,Table2[Date Notified (Adjusted)],"&lt;"&amp;G$56,Table2[Calculated Location],"*"&amp;$D52&amp;"*")</f>
        <v>#DIV/0!</v>
      </c>
      <c r="G52" s="169" t="e">
        <f ca="1">COUNTIFS(Table2[Date Notified (Adjusted)],"&gt;="&amp;G$56,Table2[Date Notified (Adjusted)],"&lt;"&amp;H$56,Table2[QPS name second check],"full*",Table2[Calculated Location],"*"&amp;$D52&amp;"*")/COUNTIFS(Table2[Date Notified (Adjusted)],"&gt;="&amp;G$56,Table2[Date Notified (Adjusted)],"&lt;"&amp;H$56,Table2[Calculated Location],"*"&amp;$D52&amp;"*")</f>
        <v>#DIV/0!</v>
      </c>
      <c r="H52" s="169" t="e">
        <f ca="1">COUNTIFS(Table2[Date Notified (Adjusted)],"&gt;="&amp;H$56,Table2[Date Notified (Adjusted)],"&lt;"&amp;I$56,Table2[QPS name second check],"full*",Table2[Calculated Location],"*"&amp;$D52&amp;"*")/COUNTIFS(Table2[Date Notified (Adjusted)],"&gt;="&amp;H$56,Table2[Date Notified (Adjusted)],"&lt;"&amp;I$56,Table2[Calculated Location],"*"&amp;$D52&amp;"*")</f>
        <v>#DIV/0!</v>
      </c>
      <c r="I52" s="169" t="e">
        <f ca="1">COUNTIFS(Table2[Date Notified (Adjusted)],"&gt;="&amp;I$56,Table2[Date Notified (Adjusted)],"&lt;"&amp;J$56,Table2[QPS name second check],"full*",Table2[Calculated Location],"*"&amp;$D52&amp;"*")/COUNTIFS(Table2[Date Notified (Adjusted)],"&gt;="&amp;I$56,Table2[Date Notified (Adjusted)],"&lt;"&amp;J$56,Table2[Calculated Location],"*"&amp;$D52&amp;"*")</f>
        <v>#DIV/0!</v>
      </c>
      <c r="J52" s="169" t="e">
        <f ca="1">COUNTIFS(Table2[Date Notified (Adjusted)],"&gt;="&amp;J$56,Table2[Date Notified (Adjusted)],"&lt;"&amp;K$56,Table2[QPS name second check],"full*",Table2[Calculated Location],"*"&amp;$D52&amp;"*")/COUNTIFS(Table2[Date Notified (Adjusted)],"&gt;="&amp;J$56,Table2[Date Notified (Adjusted)],"&lt;"&amp;K$56,Table2[Calculated Location],"*"&amp;$D52&amp;"*")</f>
        <v>#DIV/0!</v>
      </c>
      <c r="K52" s="169" t="e">
        <f ca="1">COUNTIFS(Table2[Date Notified (Adjusted)],"&gt;="&amp;K$56,Table2[Date Notified (Adjusted)],"&lt;"&amp;L$56,Table2[QPS name second check],"full*",Table2[Calculated Location],"*"&amp;$D52&amp;"*")/COUNTIFS(Table2[Date Notified (Adjusted)],"&gt;="&amp;K$56,Table2[Date Notified (Adjusted)],"&lt;"&amp;L$56,Table2[Calculated Location],"*"&amp;$D52&amp;"*")</f>
        <v>#DIV/0!</v>
      </c>
      <c r="L52" s="169" t="e">
        <f ca="1">COUNTIFS(Table2[Date Notified (Adjusted)],"&gt;="&amp;L$56,Table2[Date Notified (Adjusted)],"&lt;"&amp;M$56,Table2[QPS name second check],"full*",Table2[Calculated Location],"*"&amp;$D52&amp;"*")/COUNTIFS(Table2[Date Notified (Adjusted)],"&gt;="&amp;L$56,Table2[Date Notified (Adjusted)],"&lt;"&amp;M$56,Table2[Calculated Location],"*"&amp;$D52&amp;"*")</f>
        <v>#DIV/0!</v>
      </c>
      <c r="M52" s="169" t="e">
        <f ca="1">COUNTIFS(Table2[Date Notified (Adjusted)],"&gt;="&amp;M$56,Table2[Date Notified (Adjusted)],"&lt;"&amp;N$56,Table2[QPS name second check],"full*",Table2[Calculated Location],"*"&amp;$D52&amp;"*")/COUNTIFS(Table2[Date Notified (Adjusted)],"&gt;="&amp;M$56,Table2[Date Notified (Adjusted)],"&lt;"&amp;N$56,Table2[Calculated Location],"*"&amp;$D52&amp;"*")</f>
        <v>#DIV/0!</v>
      </c>
      <c r="N52" s="169" t="e">
        <f ca="1">COUNTIFS(Table2[Date Notified (Adjusted)],"&gt;="&amp;N$56,Table2[Date Notified (Adjusted)],"&lt;"&amp;O$56,Table2[QPS name second check],"full*",Table2[Calculated Location],"*"&amp;$D52&amp;"*")/COUNTIFS(Table2[Date Notified (Adjusted)],"&gt;="&amp;N$56,Table2[Date Notified (Adjusted)],"&lt;"&amp;O$56,Table2[Calculated Location],"*"&amp;$D52&amp;"*")</f>
        <v>#DIV/0!</v>
      </c>
      <c r="O52" s="169" t="e">
        <f ca="1">COUNTIFS(Table2[Date Notified (Adjusted)],"&gt;="&amp;O$56,Table2[Date Notified (Adjusted)],"&lt;"&amp;P$56,Table2[QPS name second check],"full*",Table2[Calculated Location],"*"&amp;$D52&amp;"*")/COUNTIFS(Table2[Date Notified (Adjusted)],"&gt;="&amp;O$56,Table2[Date Notified (Adjusted)],"&lt;"&amp;P$56,Table2[Calculated Location],"*"&amp;$D52&amp;"*")</f>
        <v>#DIV/0!</v>
      </c>
      <c r="P52" s="169" t="e">
        <f ca="1">COUNTIFS(Table2[Date Notified (Adjusted)],"&gt;="&amp;P$56,Table2[Date Notified (Adjusted)],"&lt;"&amp;Q$56,Table2[QPS name second check],"full*",Table2[Calculated Location],"*"&amp;$D52&amp;"*")/COUNTIFS(Table2[Date Notified (Adjusted)],"&gt;="&amp;P$56,Table2[Date Notified (Adjusted)],"&lt;"&amp;Q$56,Table2[Calculated Location],"*"&amp;$D52&amp;"*")</f>
        <v>#DIV/0!</v>
      </c>
      <c r="Q52" s="169" t="e">
        <f ca="1">COUNTIFS(Table2[Date Notified (Adjusted)],"&gt;="&amp;Q$56,Table2[Date Notified (Adjusted)],"&lt;"&amp;R$56,Table2[QPS name second check],"full*",Table2[Calculated Location],"*"&amp;$D52&amp;"*")/COUNTIFS(Table2[Date Notified (Adjusted)],"&gt;="&amp;Q$56,Table2[Date Notified (Adjusted)],"&lt;"&amp;R$56,Table2[Calculated Location],"*"&amp;$D52&amp;"*")</f>
        <v>#DIV/0!</v>
      </c>
      <c r="R52" s="169" t="e">
        <f ca="1">COUNTIFS(Table2[Date Notified (Adjusted)],"&gt;="&amp;R$56,Table2[Date Notified (Adjusted)],"&lt;"&amp;S$56,Table2[QPS name second check],"full*",Table2[Calculated Location],"*"&amp;$D52&amp;"*")/COUNTIFS(Table2[Date Notified (Adjusted)],"&gt;="&amp;R$56,Table2[Date Notified (Adjusted)],"&lt;"&amp;S$56,Table2[Calculated Location],"*"&amp;$D52&amp;"*")</f>
        <v>#DIV/0!</v>
      </c>
      <c r="S52" s="169" t="e">
        <f ca="1">COUNTIFS(Table2[Date Notified (Adjusted)],"&gt;="&amp;S$56,Table2[Date Notified (Adjusted)],"&lt;"&amp;T$56,Table2[QPS name second check],"full*",Table2[Calculated Location],"*"&amp;$D52&amp;"*")/COUNTIFS(Table2[Date Notified (Adjusted)],"&gt;="&amp;S$56,Table2[Date Notified (Adjusted)],"&lt;"&amp;T$56,Table2[Calculated Location],"*"&amp;$D52&amp;"*")</f>
        <v>#DIV/0!</v>
      </c>
      <c r="T52" s="169" t="e">
        <f ca="1">COUNTIFS(Table2[Date Notified (Adjusted)],"&gt;="&amp;T$56,Table2[Date Notified (Adjusted)],"&lt;"&amp;U$56,Table2[QPS name second check],"full*",Table2[Calculated Location],"*"&amp;$D52&amp;"*")/COUNTIFS(Table2[Date Notified (Adjusted)],"&gt;="&amp;T$56,Table2[Date Notified (Adjusted)],"&lt;"&amp;U$56,Table2[Calculated Location],"*"&amp;$D52&amp;"*")</f>
        <v>#DIV/0!</v>
      </c>
      <c r="U52" s="166"/>
      <c r="V52" s="166"/>
      <c r="W52" s="230">
        <f ca="1">COUNTIFS(Table2[Date Notified (Adjusted)],"&gt;="&amp;start125,Table2[Date Notified (Adjusted)],"&lt;="&amp;closeREP,Table2[Calculated Location],"*"&amp;$D52&amp;"*",Table2[QPS name second check],"full*")</f>
        <v>0</v>
      </c>
      <c r="X52" s="231" t="e">
        <f t="shared" ca="1" si="22"/>
        <v>#DIV/0!</v>
      </c>
      <c r="Y52" s="238">
        <f ca="1">COUNTIFS(Table2[Date Notified (Adjusted)],"&gt;="&amp;start125,Table2[Date Notified (Adjusted)],"&lt;="&amp;closeREP,Table2[Calculated Location],"*"&amp;$D52&amp;"*")</f>
        <v>0</v>
      </c>
    </row>
    <row r="53" spans="2:29" x14ac:dyDescent="0.25">
      <c r="B53" s="213" t="s">
        <v>153</v>
      </c>
      <c r="C53" s="13"/>
      <c r="D53" s="13"/>
      <c r="E53" s="174"/>
      <c r="F53" s="174"/>
      <c r="G53" s="174"/>
      <c r="H53" s="174"/>
      <c r="I53" s="174"/>
      <c r="J53" s="174"/>
      <c r="K53" s="174"/>
      <c r="L53" s="174"/>
      <c r="M53" s="174"/>
      <c r="N53" s="174"/>
      <c r="O53" s="174"/>
      <c r="P53" s="174"/>
      <c r="Q53" s="174"/>
      <c r="R53" s="174"/>
      <c r="S53" s="174"/>
      <c r="T53" s="174"/>
      <c r="U53" s="174"/>
      <c r="V53" s="174"/>
      <c r="W53" s="174">
        <f ca="1">SUM(W43:W52)</f>
        <v>0</v>
      </c>
      <c r="X53" s="173" t="e">
        <f ca="1">W53/Y53</f>
        <v>#DIV/0!</v>
      </c>
      <c r="Y53" s="212">
        <f ca="1">SUM(Y43:Y52)</f>
        <v>0</v>
      </c>
    </row>
    <row r="54" spans="2:29" x14ac:dyDescent="0.25">
      <c r="B54" s="214"/>
      <c r="C54" s="215"/>
      <c r="D54" s="215"/>
      <c r="E54" s="216"/>
      <c r="F54" s="215"/>
      <c r="G54" s="215"/>
      <c r="H54" s="215"/>
      <c r="I54" s="215"/>
      <c r="J54" s="215"/>
      <c r="K54" s="215"/>
      <c r="L54" s="215"/>
      <c r="M54" s="215"/>
      <c r="N54" s="215"/>
      <c r="O54" s="215"/>
      <c r="P54" s="215"/>
      <c r="Q54" s="215"/>
      <c r="R54" s="215"/>
      <c r="S54" s="215"/>
      <c r="T54" s="215"/>
      <c r="U54" s="215"/>
      <c r="V54" s="215"/>
      <c r="W54" s="217">
        <f ca="1">SUM(W34:W41)+SUM(W43:W52)</f>
        <v>0</v>
      </c>
      <c r="X54" s="218" t="e">
        <f ca="1">W54/Y54</f>
        <v>#DIV/0!</v>
      </c>
      <c r="Y54" s="219">
        <f ca="1">SUM(Y34:Y41)+SUM(Y43:Y52)</f>
        <v>0</v>
      </c>
    </row>
    <row r="55" spans="2:29" ht="15.75" thickBot="1" x14ac:dyDescent="0.3"/>
    <row r="56" spans="2:29" ht="42" customHeight="1" thickBot="1" x14ac:dyDescent="0.3">
      <c r="B56" s="239"/>
      <c r="C56" s="240"/>
      <c r="D56" s="241"/>
      <c r="E56" s="242">
        <f ca="1">start125</f>
        <v>44470</v>
      </c>
      <c r="F56" s="242">
        <f ca="1">DATE(YEAR(E56),MONTH(E56)+1,1)</f>
        <v>44501</v>
      </c>
      <c r="G56" s="242">
        <f t="shared" ref="G56:U56" ca="1" si="23">DATE(YEAR(F56),MONTH(F56)+1,1)</f>
        <v>44531</v>
      </c>
      <c r="H56" s="242">
        <f t="shared" ca="1" si="23"/>
        <v>44562</v>
      </c>
      <c r="I56" s="242">
        <f t="shared" ca="1" si="23"/>
        <v>44593</v>
      </c>
      <c r="J56" s="242">
        <f t="shared" ca="1" si="23"/>
        <v>44621</v>
      </c>
      <c r="K56" s="242">
        <f t="shared" ca="1" si="23"/>
        <v>44652</v>
      </c>
      <c r="L56" s="242">
        <f t="shared" ca="1" si="23"/>
        <v>44682</v>
      </c>
      <c r="M56" s="242">
        <f t="shared" ca="1" si="23"/>
        <v>44713</v>
      </c>
      <c r="N56" s="242">
        <f t="shared" ca="1" si="23"/>
        <v>44743</v>
      </c>
      <c r="O56" s="242">
        <f t="shared" ca="1" si="23"/>
        <v>44774</v>
      </c>
      <c r="P56" s="242">
        <f t="shared" ca="1" si="23"/>
        <v>44805</v>
      </c>
      <c r="Q56" s="243">
        <f t="shared" ca="1" si="23"/>
        <v>44835</v>
      </c>
      <c r="R56" s="243">
        <f t="shared" ca="1" si="23"/>
        <v>44866</v>
      </c>
      <c r="S56" s="243">
        <f t="shared" ca="1" si="23"/>
        <v>44896</v>
      </c>
      <c r="T56" s="243">
        <f t="shared" ca="1" si="23"/>
        <v>44927</v>
      </c>
      <c r="U56" s="243">
        <f t="shared" ca="1" si="23"/>
        <v>44958</v>
      </c>
      <c r="V56" s="244"/>
      <c r="W56" s="234" t="str">
        <f>CONCATENATE("Full QPS name LR ",AC56)</f>
        <v>Full QPS name LR comprehensive</v>
      </c>
      <c r="X56" s="235" t="s">
        <v>245</v>
      </c>
      <c r="Y56" s="209" t="str">
        <f ca="1">CONCATENATE(TEXT(E56,"mmmyy"),"-",TEXT(T56,"mmmyy")," LR ",AC56)</f>
        <v>Oct21-Jan23 LR comprehensive</v>
      </c>
      <c r="AB56" s="101" t="s">
        <v>325</v>
      </c>
      <c r="AC56" s="102" t="s">
        <v>337</v>
      </c>
    </row>
    <row r="57" spans="2:29" x14ac:dyDescent="0.25">
      <c r="B57" s="220" t="s">
        <v>256</v>
      </c>
      <c r="C57" s="157"/>
      <c r="D57" s="158" t="s">
        <v>121</v>
      </c>
      <c r="E57" s="159" t="e">
        <f ca="1">COUNTIFS(Table2[Level of Review Required],"*"&amp;$AC$56&amp;"*",Table2[Date Notified (Adjusted)],"&gt;="&amp;E$56,Table2[Date Notified (Adjusted)],"&lt;"&amp;F$56,Table2[QPS name second check],"full*",Table2[Calculated Location],"*"&amp;$D57&amp;"*")/COUNTIFS(Table2[Level of Review Required],"*"&amp;$AC$56&amp;"*",Table2[Date Notified (Adjusted)],"&gt;="&amp;E$56,Table2[Date Notified (Adjusted)],"&lt;"&amp;F$56,Table2[Calculated Location],"*"&amp;$D57&amp;"*")</f>
        <v>#DIV/0!</v>
      </c>
      <c r="F57" s="160" t="e">
        <f ca="1">COUNTIFS(Table2[Level of Review Required],"*"&amp;$AC$56&amp;"*",Table2[Date Notified (Adjusted)],"&gt;="&amp;F$56,Table2[Date Notified (Adjusted)],"&lt;"&amp;G$56,Table2[QPS name second check],"full*",Table2[Calculated Location],"*"&amp;$D57&amp;"*")/COUNTIFS(Table2[Level of Review Required],"*"&amp;$AC$56&amp;"*",Table2[Date Notified (Adjusted)],"&gt;="&amp;F$56,Table2[Date Notified (Adjusted)],"&lt;"&amp;G$56,Table2[Calculated Location],"*"&amp;$D57&amp;"*")</f>
        <v>#DIV/0!</v>
      </c>
      <c r="G57" s="160" t="e">
        <f ca="1">COUNTIFS(Table2[Level of Review Required],"*"&amp;$AC$56&amp;"*",Table2[Date Notified (Adjusted)],"&gt;="&amp;G$56,Table2[Date Notified (Adjusted)],"&lt;"&amp;H$56,Table2[QPS name second check],"full*",Table2[Calculated Location],"*"&amp;$D57&amp;"*")/COUNTIFS(Table2[Level of Review Required],"*"&amp;$AC$56&amp;"*",Table2[Date Notified (Adjusted)],"&gt;="&amp;G$56,Table2[Date Notified (Adjusted)],"&lt;"&amp;H$56,Table2[Calculated Location],"*"&amp;$D57&amp;"*")</f>
        <v>#DIV/0!</v>
      </c>
      <c r="H57" s="160" t="e">
        <f ca="1">COUNTIFS(Table2[Level of Review Required],"*"&amp;$AC$56&amp;"*",Table2[Date Notified (Adjusted)],"&gt;="&amp;H$56,Table2[Date Notified (Adjusted)],"&lt;"&amp;I$56,Table2[QPS name second check],"full*",Table2[Calculated Location],"*"&amp;$D57&amp;"*")/COUNTIFS(Table2[Level of Review Required],"*"&amp;$AC$56&amp;"*",Table2[Date Notified (Adjusted)],"&gt;="&amp;H$56,Table2[Date Notified (Adjusted)],"&lt;"&amp;I$56,Table2[Calculated Location],"*"&amp;$D57&amp;"*")</f>
        <v>#DIV/0!</v>
      </c>
      <c r="I57" s="160" t="e">
        <f ca="1">COUNTIFS(Table2[Level of Review Required],"*"&amp;$AC$56&amp;"*",Table2[Date Notified (Adjusted)],"&gt;="&amp;I$56,Table2[Date Notified (Adjusted)],"&lt;"&amp;J$56,Table2[QPS name second check],"full*",Table2[Calculated Location],"*"&amp;$D57&amp;"*")/COUNTIFS(Table2[Level of Review Required],"*"&amp;$AC$56&amp;"*",Table2[Date Notified (Adjusted)],"&gt;="&amp;I$56,Table2[Date Notified (Adjusted)],"&lt;"&amp;J$56,Table2[Calculated Location],"*"&amp;$D57&amp;"*")</f>
        <v>#DIV/0!</v>
      </c>
      <c r="J57" s="160" t="e">
        <f ca="1">COUNTIFS(Table2[Level of Review Required],"*"&amp;$AC$56&amp;"*",Table2[Date Notified (Adjusted)],"&gt;="&amp;J$56,Table2[Date Notified (Adjusted)],"&lt;"&amp;K$56,Table2[QPS name second check],"full*",Table2[Calculated Location],"*"&amp;$D57&amp;"*")/COUNTIFS(Table2[Level of Review Required],"*"&amp;$AC$56&amp;"*",Table2[Date Notified (Adjusted)],"&gt;="&amp;J$56,Table2[Date Notified (Adjusted)],"&lt;"&amp;K$56,Table2[Calculated Location],"*"&amp;$D57&amp;"*")</f>
        <v>#DIV/0!</v>
      </c>
      <c r="K57" s="160" t="e">
        <f ca="1">COUNTIFS(Table2[Level of Review Required],"*"&amp;$AC$56&amp;"*",Table2[Date Notified (Adjusted)],"&gt;="&amp;K$56,Table2[Date Notified (Adjusted)],"&lt;"&amp;L$56,Table2[QPS name second check],"full*",Table2[Calculated Location],"*"&amp;$D57&amp;"*")/COUNTIFS(Table2[Level of Review Required],"*"&amp;$AC$56&amp;"*",Table2[Date Notified (Adjusted)],"&gt;="&amp;K$56,Table2[Date Notified (Adjusted)],"&lt;"&amp;L$56,Table2[Calculated Location],"*"&amp;$D57&amp;"*")</f>
        <v>#DIV/0!</v>
      </c>
      <c r="L57" s="160" t="e">
        <f ca="1">COUNTIFS(Table2[Level of Review Required],"*"&amp;$AC$56&amp;"*",Table2[Date Notified (Adjusted)],"&gt;="&amp;L$56,Table2[Date Notified (Adjusted)],"&lt;"&amp;M$56,Table2[QPS name second check],"full*",Table2[Calculated Location],"*"&amp;$D57&amp;"*")/COUNTIFS(Table2[Level of Review Required],"*"&amp;$AC$56&amp;"*",Table2[Date Notified (Adjusted)],"&gt;="&amp;L$56,Table2[Date Notified (Adjusted)],"&lt;"&amp;M$56,Table2[Calculated Location],"*"&amp;$D57&amp;"*")</f>
        <v>#DIV/0!</v>
      </c>
      <c r="M57" s="160" t="e">
        <f ca="1">COUNTIFS(Table2[Level of Review Required],"*"&amp;$AC$56&amp;"*",Table2[Date Notified (Adjusted)],"&gt;="&amp;M$56,Table2[Date Notified (Adjusted)],"&lt;"&amp;N$56,Table2[QPS name second check],"full*",Table2[Calculated Location],"*"&amp;$D57&amp;"*")/COUNTIFS(Table2[Level of Review Required],"*"&amp;$AC$56&amp;"*",Table2[Date Notified (Adjusted)],"&gt;="&amp;M$56,Table2[Date Notified (Adjusted)],"&lt;"&amp;N$56,Table2[Calculated Location],"*"&amp;$D57&amp;"*")</f>
        <v>#DIV/0!</v>
      </c>
      <c r="N57" s="160" t="e">
        <f ca="1">COUNTIFS(Table2[Level of Review Required],"*"&amp;$AC$56&amp;"*",Table2[Date Notified (Adjusted)],"&gt;="&amp;N$56,Table2[Date Notified (Adjusted)],"&lt;"&amp;O$56,Table2[QPS name second check],"full*",Table2[Calculated Location],"*"&amp;$D57&amp;"*")/COUNTIFS(Table2[Level of Review Required],"*"&amp;$AC$56&amp;"*",Table2[Date Notified (Adjusted)],"&gt;="&amp;N$56,Table2[Date Notified (Adjusted)],"&lt;"&amp;O$56,Table2[Calculated Location],"*"&amp;$D57&amp;"*")</f>
        <v>#DIV/0!</v>
      </c>
      <c r="O57" s="160" t="e">
        <f ca="1">COUNTIFS(Table2[Level of Review Required],"*"&amp;$AC$56&amp;"*",Table2[Date Notified (Adjusted)],"&gt;="&amp;O$56,Table2[Date Notified (Adjusted)],"&lt;"&amp;P$56,Table2[QPS name second check],"full*",Table2[Calculated Location],"*"&amp;$D57&amp;"*")/COUNTIFS(Table2[Level of Review Required],"*"&amp;$AC$56&amp;"*",Table2[Date Notified (Adjusted)],"&gt;="&amp;O$56,Table2[Date Notified (Adjusted)],"&lt;"&amp;P$56,Table2[Calculated Location],"*"&amp;$D57&amp;"*")</f>
        <v>#DIV/0!</v>
      </c>
      <c r="P57" s="160" t="e">
        <f ca="1">COUNTIFS(Table2[Level of Review Required],"*"&amp;$AC$56&amp;"*",Table2[Date Notified (Adjusted)],"&gt;="&amp;P$56,Table2[Date Notified (Adjusted)],"&lt;"&amp;Q$56,Table2[QPS name second check],"full*",Table2[Calculated Location],"*"&amp;$D57&amp;"*")/COUNTIFS(Table2[Level of Review Required],"*"&amp;$AC$56&amp;"*",Table2[Date Notified (Adjusted)],"&gt;="&amp;P$56,Table2[Date Notified (Adjusted)],"&lt;"&amp;Q$56,Table2[Calculated Location],"*"&amp;$D57&amp;"*")</f>
        <v>#DIV/0!</v>
      </c>
      <c r="Q57" s="160" t="e">
        <f ca="1">COUNTIFS(Table2[Level of Review Required],"*"&amp;$AC$56&amp;"*",Table2[Date Notified (Adjusted)],"&gt;="&amp;Q$56,Table2[Date Notified (Adjusted)],"&lt;"&amp;R$56,Table2[QPS name second check],"full*",Table2[Calculated Location],"*"&amp;$D57&amp;"*")/COUNTIFS(Table2[Level of Review Required],"*"&amp;$AC$56&amp;"*",Table2[Date Notified (Adjusted)],"&gt;="&amp;Q$56,Table2[Date Notified (Adjusted)],"&lt;"&amp;R$56,Table2[Calculated Location],"*"&amp;$D57&amp;"*")</f>
        <v>#DIV/0!</v>
      </c>
      <c r="R57" s="160" t="e">
        <f ca="1">COUNTIFS(Table2[Level of Review Required],"*"&amp;$AC$56&amp;"*",Table2[Date Notified (Adjusted)],"&gt;="&amp;R$56,Table2[Date Notified (Adjusted)],"&lt;"&amp;S$56,Table2[QPS name second check],"full*",Table2[Calculated Location],"*"&amp;$D57&amp;"*")/COUNTIFS(Table2[Level of Review Required],"*"&amp;$AC$56&amp;"*",Table2[Date Notified (Adjusted)],"&gt;="&amp;R$56,Table2[Date Notified (Adjusted)],"&lt;"&amp;S$56,Table2[Calculated Location],"*"&amp;$D57&amp;"*")</f>
        <v>#DIV/0!</v>
      </c>
      <c r="S57" s="160" t="e">
        <f ca="1">COUNTIFS(Table2[Level of Review Required],"*"&amp;$AC$56&amp;"*",Table2[Date Notified (Adjusted)],"&gt;="&amp;S$56,Table2[Date Notified (Adjusted)],"&lt;"&amp;T$56,Table2[QPS name second check],"full*",Table2[Calculated Location],"*"&amp;$D57&amp;"*")/COUNTIFS(Table2[Level of Review Required],"*"&amp;$AC$56&amp;"*",Table2[Date Notified (Adjusted)],"&gt;="&amp;S$56,Table2[Date Notified (Adjusted)],"&lt;"&amp;T$56,Table2[Calculated Location],"*"&amp;$D57&amp;"*")</f>
        <v>#DIV/0!</v>
      </c>
      <c r="T57" s="160" t="e">
        <f ca="1">COUNTIFS(Table2[Level of Review Required],"*"&amp;$AC$56&amp;"*",Table2[Date Notified (Adjusted)],"&gt;="&amp;T$56,Table2[Date Notified (Adjusted)],"&lt;"&amp;U$56,Table2[QPS name second check],"full*",Table2[Calculated Location],"*"&amp;$D57&amp;"*")/COUNTIFS(Table2[Level of Review Required],"*"&amp;$AC$56&amp;"*",Table2[Date Notified (Adjusted)],"&gt;="&amp;T$56,Table2[Date Notified (Adjusted)],"&lt;"&amp;U$56,Table2[Calculated Location],"*"&amp;$D57&amp;"*")</f>
        <v>#DIV/0!</v>
      </c>
      <c r="U57" s="157"/>
      <c r="V57" s="157"/>
      <c r="W57" s="226">
        <f ca="1">COUNTIFS(Table2[Level of Review Required],"*"&amp;$AC$56&amp;"*",Table2[Date Notified (Adjusted)],"&gt;="&amp;start125,Table2[Date Notified (Adjusted)],"&lt;="&amp;closeREP,Table2[Calculated Location],"*"&amp;$D57&amp;"*",Table2[QPS name second check],"full*")</f>
        <v>0</v>
      </c>
      <c r="X57" s="227" t="e">
        <f ca="1">W57/Y57</f>
        <v>#DIV/0!</v>
      </c>
      <c r="Y57" s="236">
        <f ca="1">COUNTIFS(Table2[Level of Review Required],"*"&amp;$AC$56&amp;"*",Table2[Date Notified (Adjusted)],"&gt;="&amp;start125,Table2[Date Notified (Adjusted)],"&lt;="&amp;closeREP,Table2[Calculated Location],"*"&amp;$D57&amp;"*")</f>
        <v>0</v>
      </c>
    </row>
    <row r="58" spans="2:29" x14ac:dyDescent="0.25">
      <c r="B58" s="222" t="s">
        <v>234</v>
      </c>
      <c r="C58" s="161"/>
      <c r="D58" s="162" t="s">
        <v>118</v>
      </c>
      <c r="E58" s="163" t="e">
        <f ca="1">COUNTIFS(Table2[Level of Review Required],"*"&amp;$AC$56&amp;"*",Table2[Date Notified (Adjusted)],"&gt;="&amp;E$56,Table2[Date Notified (Adjusted)],"&lt;"&amp;F$56,Table2[QPS name second check],"full*",Table2[Calculated Location],"*"&amp;$D58&amp;"*")/COUNTIFS(Table2[Level of Review Required],"*"&amp;$AC$56&amp;"*",Table2[Date Notified (Adjusted)],"&gt;="&amp;E$56,Table2[Date Notified (Adjusted)],"&lt;"&amp;F$56,Table2[Calculated Location],"*"&amp;$D58&amp;"*")</f>
        <v>#DIV/0!</v>
      </c>
      <c r="F58" s="164" t="e">
        <f ca="1">COUNTIFS(Table2[Level of Review Required],"*"&amp;$AC$56&amp;"*",Table2[Date Notified (Adjusted)],"&gt;="&amp;F$56,Table2[Date Notified (Adjusted)],"&lt;"&amp;G$56,Table2[QPS name second check],"full*",Table2[Calculated Location],"*"&amp;$D58&amp;"*")/COUNTIFS(Table2[Level of Review Required],"*"&amp;$AC$56&amp;"*",Table2[Date Notified (Adjusted)],"&gt;="&amp;F$56,Table2[Date Notified (Adjusted)],"&lt;"&amp;G$56,Table2[Calculated Location],"*"&amp;$D58&amp;"*")</f>
        <v>#DIV/0!</v>
      </c>
      <c r="G58" s="164" t="e">
        <f ca="1">COUNTIFS(Table2[Level of Review Required],"*"&amp;$AC$56&amp;"*",Table2[Date Notified (Adjusted)],"&gt;="&amp;G$56,Table2[Date Notified (Adjusted)],"&lt;"&amp;H$56,Table2[QPS name second check],"full*",Table2[Calculated Location],"*"&amp;$D58&amp;"*")/COUNTIFS(Table2[Level of Review Required],"*"&amp;$AC$56&amp;"*",Table2[Date Notified (Adjusted)],"&gt;="&amp;G$56,Table2[Date Notified (Adjusted)],"&lt;"&amp;H$56,Table2[Calculated Location],"*"&amp;$D58&amp;"*")</f>
        <v>#DIV/0!</v>
      </c>
      <c r="H58" s="164" t="e">
        <f ca="1">COUNTIFS(Table2[Level of Review Required],"*"&amp;$AC$56&amp;"*",Table2[Date Notified (Adjusted)],"&gt;="&amp;H$56,Table2[Date Notified (Adjusted)],"&lt;"&amp;I$56,Table2[QPS name second check],"full*",Table2[Calculated Location],"*"&amp;$D58&amp;"*")/COUNTIFS(Table2[Level of Review Required],"*"&amp;$AC$56&amp;"*",Table2[Date Notified (Adjusted)],"&gt;="&amp;H$56,Table2[Date Notified (Adjusted)],"&lt;"&amp;I$56,Table2[Calculated Location],"*"&amp;$D58&amp;"*")</f>
        <v>#DIV/0!</v>
      </c>
      <c r="I58" s="164" t="e">
        <f ca="1">COUNTIFS(Table2[Level of Review Required],"*"&amp;$AC$56&amp;"*",Table2[Date Notified (Adjusted)],"&gt;="&amp;I$56,Table2[Date Notified (Adjusted)],"&lt;"&amp;J$56,Table2[QPS name second check],"full*",Table2[Calculated Location],"*"&amp;$D58&amp;"*")/COUNTIFS(Table2[Level of Review Required],"*"&amp;$AC$56&amp;"*",Table2[Date Notified (Adjusted)],"&gt;="&amp;I$56,Table2[Date Notified (Adjusted)],"&lt;"&amp;J$56,Table2[Calculated Location],"*"&amp;$D58&amp;"*")</f>
        <v>#DIV/0!</v>
      </c>
      <c r="J58" s="164" t="e">
        <f ca="1">COUNTIFS(Table2[Level of Review Required],"*"&amp;$AC$56&amp;"*",Table2[Date Notified (Adjusted)],"&gt;="&amp;J$56,Table2[Date Notified (Adjusted)],"&lt;"&amp;K$56,Table2[QPS name second check],"full*",Table2[Calculated Location],"*"&amp;$D58&amp;"*")/COUNTIFS(Table2[Level of Review Required],"*"&amp;$AC$56&amp;"*",Table2[Date Notified (Adjusted)],"&gt;="&amp;J$56,Table2[Date Notified (Adjusted)],"&lt;"&amp;K$56,Table2[Calculated Location],"*"&amp;$D58&amp;"*")</f>
        <v>#DIV/0!</v>
      </c>
      <c r="K58" s="164" t="e">
        <f ca="1">COUNTIFS(Table2[Level of Review Required],"*"&amp;$AC$56&amp;"*",Table2[Date Notified (Adjusted)],"&gt;="&amp;K$56,Table2[Date Notified (Adjusted)],"&lt;"&amp;L$56,Table2[QPS name second check],"full*",Table2[Calculated Location],"*"&amp;$D58&amp;"*")/COUNTIFS(Table2[Level of Review Required],"*"&amp;$AC$56&amp;"*",Table2[Date Notified (Adjusted)],"&gt;="&amp;K$56,Table2[Date Notified (Adjusted)],"&lt;"&amp;L$56,Table2[Calculated Location],"*"&amp;$D58&amp;"*")</f>
        <v>#DIV/0!</v>
      </c>
      <c r="L58" s="164" t="e">
        <f ca="1">COUNTIFS(Table2[Level of Review Required],"*"&amp;$AC$56&amp;"*",Table2[Date Notified (Adjusted)],"&gt;="&amp;L$56,Table2[Date Notified (Adjusted)],"&lt;"&amp;M$56,Table2[QPS name second check],"full*",Table2[Calculated Location],"*"&amp;$D58&amp;"*")/COUNTIFS(Table2[Level of Review Required],"*"&amp;$AC$56&amp;"*",Table2[Date Notified (Adjusted)],"&gt;="&amp;L$56,Table2[Date Notified (Adjusted)],"&lt;"&amp;M$56,Table2[Calculated Location],"*"&amp;$D58&amp;"*")</f>
        <v>#DIV/0!</v>
      </c>
      <c r="M58" s="164" t="e">
        <f ca="1">COUNTIFS(Table2[Level of Review Required],"*"&amp;$AC$56&amp;"*",Table2[Date Notified (Adjusted)],"&gt;="&amp;M$56,Table2[Date Notified (Adjusted)],"&lt;"&amp;N$56,Table2[QPS name second check],"full*",Table2[Calculated Location],"*"&amp;$D58&amp;"*")/COUNTIFS(Table2[Level of Review Required],"*"&amp;$AC$56&amp;"*",Table2[Date Notified (Adjusted)],"&gt;="&amp;M$56,Table2[Date Notified (Adjusted)],"&lt;"&amp;N$56,Table2[Calculated Location],"*"&amp;$D58&amp;"*")</f>
        <v>#DIV/0!</v>
      </c>
      <c r="N58" s="164" t="e">
        <f ca="1">COUNTIFS(Table2[Level of Review Required],"*"&amp;$AC$56&amp;"*",Table2[Date Notified (Adjusted)],"&gt;="&amp;N$56,Table2[Date Notified (Adjusted)],"&lt;"&amp;O$56,Table2[QPS name second check],"full*",Table2[Calculated Location],"*"&amp;$D58&amp;"*")/COUNTIFS(Table2[Level of Review Required],"*"&amp;$AC$56&amp;"*",Table2[Date Notified (Adjusted)],"&gt;="&amp;N$56,Table2[Date Notified (Adjusted)],"&lt;"&amp;O$56,Table2[Calculated Location],"*"&amp;$D58&amp;"*")</f>
        <v>#DIV/0!</v>
      </c>
      <c r="O58" s="164" t="e">
        <f ca="1">COUNTIFS(Table2[Level of Review Required],"*"&amp;$AC$56&amp;"*",Table2[Date Notified (Adjusted)],"&gt;="&amp;O$56,Table2[Date Notified (Adjusted)],"&lt;"&amp;P$56,Table2[QPS name second check],"full*",Table2[Calculated Location],"*"&amp;$D58&amp;"*")/COUNTIFS(Table2[Level of Review Required],"*"&amp;$AC$56&amp;"*",Table2[Date Notified (Adjusted)],"&gt;="&amp;O$56,Table2[Date Notified (Adjusted)],"&lt;"&amp;P$56,Table2[Calculated Location],"*"&amp;$D58&amp;"*")</f>
        <v>#DIV/0!</v>
      </c>
      <c r="P58" s="164" t="e">
        <f ca="1">COUNTIFS(Table2[Level of Review Required],"*"&amp;$AC$56&amp;"*",Table2[Date Notified (Adjusted)],"&gt;="&amp;P$56,Table2[Date Notified (Adjusted)],"&lt;"&amp;Q$56,Table2[QPS name second check],"full*",Table2[Calculated Location],"*"&amp;$D58&amp;"*")/COUNTIFS(Table2[Level of Review Required],"*"&amp;$AC$56&amp;"*",Table2[Date Notified (Adjusted)],"&gt;="&amp;P$56,Table2[Date Notified (Adjusted)],"&lt;"&amp;Q$56,Table2[Calculated Location],"*"&amp;$D58&amp;"*")</f>
        <v>#DIV/0!</v>
      </c>
      <c r="Q58" s="164" t="e">
        <f ca="1">COUNTIFS(Table2[Level of Review Required],"*"&amp;$AC$56&amp;"*",Table2[Date Notified (Adjusted)],"&gt;="&amp;Q$56,Table2[Date Notified (Adjusted)],"&lt;"&amp;R$56,Table2[QPS name second check],"full*",Table2[Calculated Location],"*"&amp;$D58&amp;"*")/COUNTIFS(Table2[Level of Review Required],"*"&amp;$AC$56&amp;"*",Table2[Date Notified (Adjusted)],"&gt;="&amp;Q$56,Table2[Date Notified (Adjusted)],"&lt;"&amp;R$56,Table2[Calculated Location],"*"&amp;$D58&amp;"*")</f>
        <v>#DIV/0!</v>
      </c>
      <c r="R58" s="164" t="e">
        <f ca="1">COUNTIFS(Table2[Level of Review Required],"*"&amp;$AC$56&amp;"*",Table2[Date Notified (Adjusted)],"&gt;="&amp;R$56,Table2[Date Notified (Adjusted)],"&lt;"&amp;S$56,Table2[QPS name second check],"full*",Table2[Calculated Location],"*"&amp;$D58&amp;"*")/COUNTIFS(Table2[Level of Review Required],"*"&amp;$AC$56&amp;"*",Table2[Date Notified (Adjusted)],"&gt;="&amp;R$56,Table2[Date Notified (Adjusted)],"&lt;"&amp;S$56,Table2[Calculated Location],"*"&amp;$D58&amp;"*")</f>
        <v>#DIV/0!</v>
      </c>
      <c r="S58" s="164" t="e">
        <f ca="1">COUNTIFS(Table2[Level of Review Required],"*"&amp;$AC$56&amp;"*",Table2[Date Notified (Adjusted)],"&gt;="&amp;S$56,Table2[Date Notified (Adjusted)],"&lt;"&amp;T$56,Table2[QPS name second check],"full*",Table2[Calculated Location],"*"&amp;$D58&amp;"*")/COUNTIFS(Table2[Level of Review Required],"*"&amp;$AC$56&amp;"*",Table2[Date Notified (Adjusted)],"&gt;="&amp;S$56,Table2[Date Notified (Adjusted)],"&lt;"&amp;T$56,Table2[Calculated Location],"*"&amp;$D58&amp;"*")</f>
        <v>#DIV/0!</v>
      </c>
      <c r="T58" s="164" t="e">
        <f ca="1">COUNTIFS(Table2[Level of Review Required],"*"&amp;$AC$56&amp;"*",Table2[Date Notified (Adjusted)],"&gt;="&amp;T$56,Table2[Date Notified (Adjusted)],"&lt;"&amp;U$56,Table2[QPS name second check],"full*",Table2[Calculated Location],"*"&amp;$D58&amp;"*")/COUNTIFS(Table2[Level of Review Required],"*"&amp;$AC$56&amp;"*",Table2[Date Notified (Adjusted)],"&gt;="&amp;T$56,Table2[Date Notified (Adjusted)],"&lt;"&amp;U$56,Table2[Calculated Location],"*"&amp;$D58&amp;"*")</f>
        <v>#DIV/0!</v>
      </c>
      <c r="U58" s="161"/>
      <c r="V58" s="161"/>
      <c r="W58" s="228">
        <f ca="1">COUNTIFS(Table2[Level of Review Required],"*"&amp;$AC$56&amp;"*",Table2[Date Notified (Adjusted)],"&gt;="&amp;start125,Table2[Date Notified (Adjusted)],"&lt;="&amp;closeREP,Table2[Calculated Location],"*"&amp;$D58&amp;"*",Table2[QPS name second check],"full*")</f>
        <v>0</v>
      </c>
      <c r="X58" s="229" t="e">
        <f t="shared" ref="X58:X75" ca="1" si="24">W58/Y58</f>
        <v>#DIV/0!</v>
      </c>
      <c r="Y58" s="237">
        <f ca="1">COUNTIFS(Table2[Level of Review Required],"*"&amp;$AC$56&amp;"*",Table2[Date Notified (Adjusted)],"&gt;="&amp;start125,Table2[Date Notified (Adjusted)],"&lt;="&amp;closeREP,Table2[Calculated Location],"*"&amp;$D58&amp;"*")</f>
        <v>0</v>
      </c>
    </row>
    <row r="59" spans="2:29" x14ac:dyDescent="0.25">
      <c r="B59" s="222" t="s">
        <v>257</v>
      </c>
      <c r="C59" s="162"/>
      <c r="D59" s="162" t="s">
        <v>119</v>
      </c>
      <c r="E59" s="163" t="e">
        <f ca="1">COUNTIFS(Table2[Level of Review Required],"*"&amp;$AC$56&amp;"*",Table2[Date Notified (Adjusted)],"&gt;="&amp;E$56,Table2[Date Notified (Adjusted)],"&lt;"&amp;F$56,Table2[QPS name second check],"full*",Table2[Calculated Location],"*"&amp;$D59&amp;"*")/COUNTIFS(Table2[Level of Review Required],"*"&amp;$AC$56&amp;"*",Table2[Date Notified (Adjusted)],"&gt;="&amp;E$56,Table2[Date Notified (Adjusted)],"&lt;"&amp;F$56,Table2[Calculated Location],"*"&amp;$D59&amp;"*")</f>
        <v>#DIV/0!</v>
      </c>
      <c r="F59" s="164" t="e">
        <f ca="1">COUNTIFS(Table2[Level of Review Required],"*"&amp;$AC$56&amp;"*",Table2[Date Notified (Adjusted)],"&gt;="&amp;F$56,Table2[Date Notified (Adjusted)],"&lt;"&amp;G$56,Table2[QPS name second check],"full*",Table2[Calculated Location],"*"&amp;$D59&amp;"*")/COUNTIFS(Table2[Level of Review Required],"*"&amp;$AC$56&amp;"*",Table2[Date Notified (Adjusted)],"&gt;="&amp;F$56,Table2[Date Notified (Adjusted)],"&lt;"&amp;G$56,Table2[Calculated Location],"*"&amp;$D59&amp;"*")</f>
        <v>#DIV/0!</v>
      </c>
      <c r="G59" s="164" t="e">
        <f ca="1">COUNTIFS(Table2[Level of Review Required],"*"&amp;$AC$56&amp;"*",Table2[Date Notified (Adjusted)],"&gt;="&amp;G$56,Table2[Date Notified (Adjusted)],"&lt;"&amp;H$56,Table2[QPS name second check],"full*",Table2[Calculated Location],"*"&amp;$D59&amp;"*")/COUNTIFS(Table2[Level of Review Required],"*"&amp;$AC$56&amp;"*",Table2[Date Notified (Adjusted)],"&gt;="&amp;G$56,Table2[Date Notified (Adjusted)],"&lt;"&amp;H$56,Table2[Calculated Location],"*"&amp;$D59&amp;"*")</f>
        <v>#DIV/0!</v>
      </c>
      <c r="H59" s="164" t="e">
        <f ca="1">COUNTIFS(Table2[Level of Review Required],"*"&amp;$AC$56&amp;"*",Table2[Date Notified (Adjusted)],"&gt;="&amp;H$56,Table2[Date Notified (Adjusted)],"&lt;"&amp;I$56,Table2[QPS name second check],"full*",Table2[Calculated Location],"*"&amp;$D59&amp;"*")/COUNTIFS(Table2[Level of Review Required],"*"&amp;$AC$56&amp;"*",Table2[Date Notified (Adjusted)],"&gt;="&amp;H$56,Table2[Date Notified (Adjusted)],"&lt;"&amp;I$56,Table2[Calculated Location],"*"&amp;$D59&amp;"*")</f>
        <v>#DIV/0!</v>
      </c>
      <c r="I59" s="164" t="e">
        <f ca="1">COUNTIFS(Table2[Level of Review Required],"*"&amp;$AC$56&amp;"*",Table2[Date Notified (Adjusted)],"&gt;="&amp;I$56,Table2[Date Notified (Adjusted)],"&lt;"&amp;J$56,Table2[QPS name second check],"full*",Table2[Calculated Location],"*"&amp;$D59&amp;"*")/COUNTIFS(Table2[Level of Review Required],"*"&amp;$AC$56&amp;"*",Table2[Date Notified (Adjusted)],"&gt;="&amp;I$56,Table2[Date Notified (Adjusted)],"&lt;"&amp;J$56,Table2[Calculated Location],"*"&amp;$D59&amp;"*")</f>
        <v>#DIV/0!</v>
      </c>
      <c r="J59" s="164" t="e">
        <f ca="1">COUNTIFS(Table2[Level of Review Required],"*"&amp;$AC$56&amp;"*",Table2[Date Notified (Adjusted)],"&gt;="&amp;J$56,Table2[Date Notified (Adjusted)],"&lt;"&amp;K$56,Table2[QPS name second check],"full*",Table2[Calculated Location],"*"&amp;$D59&amp;"*")/COUNTIFS(Table2[Level of Review Required],"*"&amp;$AC$56&amp;"*",Table2[Date Notified (Adjusted)],"&gt;="&amp;J$56,Table2[Date Notified (Adjusted)],"&lt;"&amp;K$56,Table2[Calculated Location],"*"&amp;$D59&amp;"*")</f>
        <v>#DIV/0!</v>
      </c>
      <c r="K59" s="164" t="e">
        <f ca="1">COUNTIFS(Table2[Level of Review Required],"*"&amp;$AC$56&amp;"*",Table2[Date Notified (Adjusted)],"&gt;="&amp;K$56,Table2[Date Notified (Adjusted)],"&lt;"&amp;L$56,Table2[QPS name second check],"full*",Table2[Calculated Location],"*"&amp;$D59&amp;"*")/COUNTIFS(Table2[Level of Review Required],"*"&amp;$AC$56&amp;"*",Table2[Date Notified (Adjusted)],"&gt;="&amp;K$56,Table2[Date Notified (Adjusted)],"&lt;"&amp;L$56,Table2[Calculated Location],"*"&amp;$D59&amp;"*")</f>
        <v>#DIV/0!</v>
      </c>
      <c r="L59" s="164" t="e">
        <f ca="1">COUNTIFS(Table2[Level of Review Required],"*"&amp;$AC$56&amp;"*",Table2[Date Notified (Adjusted)],"&gt;="&amp;L$56,Table2[Date Notified (Adjusted)],"&lt;"&amp;M$56,Table2[QPS name second check],"full*",Table2[Calculated Location],"*"&amp;$D59&amp;"*")/COUNTIFS(Table2[Level of Review Required],"*"&amp;$AC$56&amp;"*",Table2[Date Notified (Adjusted)],"&gt;="&amp;L$56,Table2[Date Notified (Adjusted)],"&lt;"&amp;M$56,Table2[Calculated Location],"*"&amp;$D59&amp;"*")</f>
        <v>#DIV/0!</v>
      </c>
      <c r="M59" s="164" t="e">
        <f ca="1">COUNTIFS(Table2[Level of Review Required],"*"&amp;$AC$56&amp;"*",Table2[Date Notified (Adjusted)],"&gt;="&amp;M$56,Table2[Date Notified (Adjusted)],"&lt;"&amp;N$56,Table2[QPS name second check],"full*",Table2[Calculated Location],"*"&amp;$D59&amp;"*")/COUNTIFS(Table2[Level of Review Required],"*"&amp;$AC$56&amp;"*",Table2[Date Notified (Adjusted)],"&gt;="&amp;M$56,Table2[Date Notified (Adjusted)],"&lt;"&amp;N$56,Table2[Calculated Location],"*"&amp;$D59&amp;"*")</f>
        <v>#DIV/0!</v>
      </c>
      <c r="N59" s="164" t="e">
        <f ca="1">COUNTIFS(Table2[Level of Review Required],"*"&amp;$AC$56&amp;"*",Table2[Date Notified (Adjusted)],"&gt;="&amp;N$56,Table2[Date Notified (Adjusted)],"&lt;"&amp;O$56,Table2[QPS name second check],"full*",Table2[Calculated Location],"*"&amp;$D59&amp;"*")/COUNTIFS(Table2[Level of Review Required],"*"&amp;$AC$56&amp;"*",Table2[Date Notified (Adjusted)],"&gt;="&amp;N$56,Table2[Date Notified (Adjusted)],"&lt;"&amp;O$56,Table2[Calculated Location],"*"&amp;$D59&amp;"*")</f>
        <v>#DIV/0!</v>
      </c>
      <c r="O59" s="164" t="e">
        <f ca="1">COUNTIFS(Table2[Level of Review Required],"*"&amp;$AC$56&amp;"*",Table2[Date Notified (Adjusted)],"&gt;="&amp;O$56,Table2[Date Notified (Adjusted)],"&lt;"&amp;P$56,Table2[QPS name second check],"full*",Table2[Calculated Location],"*"&amp;$D59&amp;"*")/COUNTIFS(Table2[Level of Review Required],"*"&amp;$AC$56&amp;"*",Table2[Date Notified (Adjusted)],"&gt;="&amp;O$56,Table2[Date Notified (Adjusted)],"&lt;"&amp;P$56,Table2[Calculated Location],"*"&amp;$D59&amp;"*")</f>
        <v>#DIV/0!</v>
      </c>
      <c r="P59" s="164" t="e">
        <f ca="1">COUNTIFS(Table2[Level of Review Required],"*"&amp;$AC$56&amp;"*",Table2[Date Notified (Adjusted)],"&gt;="&amp;P$56,Table2[Date Notified (Adjusted)],"&lt;"&amp;Q$56,Table2[QPS name second check],"full*",Table2[Calculated Location],"*"&amp;$D59&amp;"*")/COUNTIFS(Table2[Level of Review Required],"*"&amp;$AC$56&amp;"*",Table2[Date Notified (Adjusted)],"&gt;="&amp;P$56,Table2[Date Notified (Adjusted)],"&lt;"&amp;Q$56,Table2[Calculated Location],"*"&amp;$D59&amp;"*")</f>
        <v>#DIV/0!</v>
      </c>
      <c r="Q59" s="164" t="e">
        <f ca="1">COUNTIFS(Table2[Level of Review Required],"*"&amp;$AC$56&amp;"*",Table2[Date Notified (Adjusted)],"&gt;="&amp;Q$56,Table2[Date Notified (Adjusted)],"&lt;"&amp;R$56,Table2[QPS name second check],"full*",Table2[Calculated Location],"*"&amp;$D59&amp;"*")/COUNTIFS(Table2[Level of Review Required],"*"&amp;$AC$56&amp;"*",Table2[Date Notified (Adjusted)],"&gt;="&amp;Q$56,Table2[Date Notified (Adjusted)],"&lt;"&amp;R$56,Table2[Calculated Location],"*"&amp;$D59&amp;"*")</f>
        <v>#DIV/0!</v>
      </c>
      <c r="R59" s="164" t="e">
        <f ca="1">COUNTIFS(Table2[Level of Review Required],"*"&amp;$AC$56&amp;"*",Table2[Date Notified (Adjusted)],"&gt;="&amp;R$56,Table2[Date Notified (Adjusted)],"&lt;"&amp;S$56,Table2[QPS name second check],"full*",Table2[Calculated Location],"*"&amp;$D59&amp;"*")/COUNTIFS(Table2[Level of Review Required],"*"&amp;$AC$56&amp;"*",Table2[Date Notified (Adjusted)],"&gt;="&amp;R$56,Table2[Date Notified (Adjusted)],"&lt;"&amp;S$56,Table2[Calculated Location],"*"&amp;$D59&amp;"*")</f>
        <v>#DIV/0!</v>
      </c>
      <c r="S59" s="164" t="e">
        <f ca="1">COUNTIFS(Table2[Level of Review Required],"*"&amp;$AC$56&amp;"*",Table2[Date Notified (Adjusted)],"&gt;="&amp;S$56,Table2[Date Notified (Adjusted)],"&lt;"&amp;T$56,Table2[QPS name second check],"full*",Table2[Calculated Location],"*"&amp;$D59&amp;"*")/COUNTIFS(Table2[Level of Review Required],"*"&amp;$AC$56&amp;"*",Table2[Date Notified (Adjusted)],"&gt;="&amp;S$56,Table2[Date Notified (Adjusted)],"&lt;"&amp;T$56,Table2[Calculated Location],"*"&amp;$D59&amp;"*")</f>
        <v>#DIV/0!</v>
      </c>
      <c r="T59" s="164" t="e">
        <f ca="1">COUNTIFS(Table2[Level of Review Required],"*"&amp;$AC$56&amp;"*",Table2[Date Notified (Adjusted)],"&gt;="&amp;T$56,Table2[Date Notified (Adjusted)],"&lt;"&amp;U$56,Table2[QPS name second check],"full*",Table2[Calculated Location],"*"&amp;$D59&amp;"*")/COUNTIFS(Table2[Level of Review Required],"*"&amp;$AC$56&amp;"*",Table2[Date Notified (Adjusted)],"&gt;="&amp;T$56,Table2[Date Notified (Adjusted)],"&lt;"&amp;U$56,Table2[Calculated Location],"*"&amp;$D59&amp;"*")</f>
        <v>#DIV/0!</v>
      </c>
      <c r="U59" s="161"/>
      <c r="V59" s="161"/>
      <c r="W59" s="228">
        <f ca="1">COUNTIFS(Table2[Level of Review Required],"*"&amp;$AC$56&amp;"*",Table2[Date Notified (Adjusted)],"&gt;="&amp;start125,Table2[Date Notified (Adjusted)],"&lt;="&amp;closeREP,Table2[Calculated Location],"*"&amp;$D59&amp;"*",Table2[QPS name second check],"full*")</f>
        <v>0</v>
      </c>
      <c r="X59" s="229" t="e">
        <f t="shared" ref="X59" ca="1" si="25">W59/Y59</f>
        <v>#DIV/0!</v>
      </c>
      <c r="Y59" s="237">
        <f ca="1">COUNTIFS(Table2[Level of Review Required],"*"&amp;$AC$56&amp;"*",Table2[Date Notified (Adjusted)],"&gt;="&amp;start125,Table2[Date Notified (Adjusted)],"&lt;="&amp;closeREP,Table2[Calculated Location],"*"&amp;$D59&amp;"*")</f>
        <v>0</v>
      </c>
    </row>
    <row r="60" spans="2:29" x14ac:dyDescent="0.25">
      <c r="B60" s="222" t="s">
        <v>258</v>
      </c>
      <c r="C60" s="161"/>
      <c r="D60" s="162" t="s">
        <v>120</v>
      </c>
      <c r="E60" s="163" t="e">
        <f ca="1">COUNTIFS(Table2[Level of Review Required],"*"&amp;$AC$56&amp;"*",Table2[Date Notified (Adjusted)],"&gt;="&amp;E$56,Table2[Date Notified (Adjusted)],"&lt;"&amp;F$56,Table2[QPS name second check],"full*",Table2[Calculated Location],"*"&amp;$D60&amp;"*")/COUNTIFS(Table2[Level of Review Required],"*"&amp;$AC$56&amp;"*",Table2[Date Notified (Adjusted)],"&gt;="&amp;E$56,Table2[Date Notified (Adjusted)],"&lt;"&amp;F$56,Table2[Calculated Location],"*"&amp;$D60&amp;"*")</f>
        <v>#DIV/0!</v>
      </c>
      <c r="F60" s="164" t="e">
        <f ca="1">COUNTIFS(Table2[Level of Review Required],"*"&amp;$AC$56&amp;"*",Table2[Date Notified (Adjusted)],"&gt;="&amp;F$56,Table2[Date Notified (Adjusted)],"&lt;"&amp;G$56,Table2[QPS name second check],"full*",Table2[Calculated Location],"*"&amp;$D60&amp;"*")/COUNTIFS(Table2[Level of Review Required],"*"&amp;$AC$56&amp;"*",Table2[Date Notified (Adjusted)],"&gt;="&amp;F$56,Table2[Date Notified (Adjusted)],"&lt;"&amp;G$56,Table2[Calculated Location],"*"&amp;$D60&amp;"*")</f>
        <v>#DIV/0!</v>
      </c>
      <c r="G60" s="164" t="e">
        <f ca="1">COUNTIFS(Table2[Level of Review Required],"*"&amp;$AC$56&amp;"*",Table2[Date Notified (Adjusted)],"&gt;="&amp;G$56,Table2[Date Notified (Adjusted)],"&lt;"&amp;H$56,Table2[QPS name second check],"full*",Table2[Calculated Location],"*"&amp;$D60&amp;"*")/COUNTIFS(Table2[Level of Review Required],"*"&amp;$AC$56&amp;"*",Table2[Date Notified (Adjusted)],"&gt;="&amp;G$56,Table2[Date Notified (Adjusted)],"&lt;"&amp;H$56,Table2[Calculated Location],"*"&amp;$D60&amp;"*")</f>
        <v>#DIV/0!</v>
      </c>
      <c r="H60" s="164" t="e">
        <f ca="1">COUNTIFS(Table2[Level of Review Required],"*"&amp;$AC$56&amp;"*",Table2[Date Notified (Adjusted)],"&gt;="&amp;H$56,Table2[Date Notified (Adjusted)],"&lt;"&amp;I$56,Table2[QPS name second check],"full*",Table2[Calculated Location],"*"&amp;$D60&amp;"*")/COUNTIFS(Table2[Level of Review Required],"*"&amp;$AC$56&amp;"*",Table2[Date Notified (Adjusted)],"&gt;="&amp;H$56,Table2[Date Notified (Adjusted)],"&lt;"&amp;I$56,Table2[Calculated Location],"*"&amp;$D60&amp;"*")</f>
        <v>#DIV/0!</v>
      </c>
      <c r="I60" s="164" t="e">
        <f ca="1">COUNTIFS(Table2[Level of Review Required],"*"&amp;$AC$56&amp;"*",Table2[Date Notified (Adjusted)],"&gt;="&amp;I$56,Table2[Date Notified (Adjusted)],"&lt;"&amp;J$56,Table2[QPS name second check],"full*",Table2[Calculated Location],"*"&amp;$D60&amp;"*")/COUNTIFS(Table2[Level of Review Required],"*"&amp;$AC$56&amp;"*",Table2[Date Notified (Adjusted)],"&gt;="&amp;I$56,Table2[Date Notified (Adjusted)],"&lt;"&amp;J$56,Table2[Calculated Location],"*"&amp;$D60&amp;"*")</f>
        <v>#DIV/0!</v>
      </c>
      <c r="J60" s="164" t="e">
        <f ca="1">COUNTIFS(Table2[Level of Review Required],"*"&amp;$AC$56&amp;"*",Table2[Date Notified (Adjusted)],"&gt;="&amp;J$56,Table2[Date Notified (Adjusted)],"&lt;"&amp;K$56,Table2[QPS name second check],"full*",Table2[Calculated Location],"*"&amp;$D60&amp;"*")/COUNTIFS(Table2[Level of Review Required],"*"&amp;$AC$56&amp;"*",Table2[Date Notified (Adjusted)],"&gt;="&amp;J$56,Table2[Date Notified (Adjusted)],"&lt;"&amp;K$56,Table2[Calculated Location],"*"&amp;$D60&amp;"*")</f>
        <v>#DIV/0!</v>
      </c>
      <c r="K60" s="164" t="e">
        <f ca="1">COUNTIFS(Table2[Level of Review Required],"*"&amp;$AC$56&amp;"*",Table2[Date Notified (Adjusted)],"&gt;="&amp;K$56,Table2[Date Notified (Adjusted)],"&lt;"&amp;L$56,Table2[QPS name second check],"full*",Table2[Calculated Location],"*"&amp;$D60&amp;"*")/COUNTIFS(Table2[Level of Review Required],"*"&amp;$AC$56&amp;"*",Table2[Date Notified (Adjusted)],"&gt;="&amp;K$56,Table2[Date Notified (Adjusted)],"&lt;"&amp;L$56,Table2[Calculated Location],"*"&amp;$D60&amp;"*")</f>
        <v>#DIV/0!</v>
      </c>
      <c r="L60" s="164" t="e">
        <f ca="1">COUNTIFS(Table2[Level of Review Required],"*"&amp;$AC$56&amp;"*",Table2[Date Notified (Adjusted)],"&gt;="&amp;L$56,Table2[Date Notified (Adjusted)],"&lt;"&amp;M$56,Table2[QPS name second check],"full*",Table2[Calculated Location],"*"&amp;$D60&amp;"*")/COUNTIFS(Table2[Level of Review Required],"*"&amp;$AC$56&amp;"*",Table2[Date Notified (Adjusted)],"&gt;="&amp;L$56,Table2[Date Notified (Adjusted)],"&lt;"&amp;M$56,Table2[Calculated Location],"*"&amp;$D60&amp;"*")</f>
        <v>#DIV/0!</v>
      </c>
      <c r="M60" s="164" t="e">
        <f ca="1">COUNTIFS(Table2[Level of Review Required],"*"&amp;$AC$56&amp;"*",Table2[Date Notified (Adjusted)],"&gt;="&amp;M$56,Table2[Date Notified (Adjusted)],"&lt;"&amp;N$56,Table2[QPS name second check],"full*",Table2[Calculated Location],"*"&amp;$D60&amp;"*")/COUNTIFS(Table2[Level of Review Required],"*"&amp;$AC$56&amp;"*",Table2[Date Notified (Adjusted)],"&gt;="&amp;M$56,Table2[Date Notified (Adjusted)],"&lt;"&amp;N$56,Table2[Calculated Location],"*"&amp;$D60&amp;"*")</f>
        <v>#DIV/0!</v>
      </c>
      <c r="N60" s="164" t="e">
        <f ca="1">COUNTIFS(Table2[Level of Review Required],"*"&amp;$AC$56&amp;"*",Table2[Date Notified (Adjusted)],"&gt;="&amp;N$56,Table2[Date Notified (Adjusted)],"&lt;"&amp;O$56,Table2[QPS name second check],"full*",Table2[Calculated Location],"*"&amp;$D60&amp;"*")/COUNTIFS(Table2[Level of Review Required],"*"&amp;$AC$56&amp;"*",Table2[Date Notified (Adjusted)],"&gt;="&amp;N$56,Table2[Date Notified (Adjusted)],"&lt;"&amp;O$56,Table2[Calculated Location],"*"&amp;$D60&amp;"*")</f>
        <v>#DIV/0!</v>
      </c>
      <c r="O60" s="164" t="e">
        <f ca="1">COUNTIFS(Table2[Level of Review Required],"*"&amp;$AC$56&amp;"*",Table2[Date Notified (Adjusted)],"&gt;="&amp;O$56,Table2[Date Notified (Adjusted)],"&lt;"&amp;P$56,Table2[QPS name second check],"full*",Table2[Calculated Location],"*"&amp;$D60&amp;"*")/COUNTIFS(Table2[Level of Review Required],"*"&amp;$AC$56&amp;"*",Table2[Date Notified (Adjusted)],"&gt;="&amp;O$56,Table2[Date Notified (Adjusted)],"&lt;"&amp;P$56,Table2[Calculated Location],"*"&amp;$D60&amp;"*")</f>
        <v>#DIV/0!</v>
      </c>
      <c r="P60" s="164" t="e">
        <f ca="1">COUNTIFS(Table2[Level of Review Required],"*"&amp;$AC$56&amp;"*",Table2[Date Notified (Adjusted)],"&gt;="&amp;P$56,Table2[Date Notified (Adjusted)],"&lt;"&amp;Q$56,Table2[QPS name second check],"full*",Table2[Calculated Location],"*"&amp;$D60&amp;"*")/COUNTIFS(Table2[Level of Review Required],"*"&amp;$AC$56&amp;"*",Table2[Date Notified (Adjusted)],"&gt;="&amp;P$56,Table2[Date Notified (Adjusted)],"&lt;"&amp;Q$56,Table2[Calculated Location],"*"&amp;$D60&amp;"*")</f>
        <v>#DIV/0!</v>
      </c>
      <c r="Q60" s="164" t="e">
        <f ca="1">COUNTIFS(Table2[Level of Review Required],"*"&amp;$AC$56&amp;"*",Table2[Date Notified (Adjusted)],"&gt;="&amp;Q$56,Table2[Date Notified (Adjusted)],"&lt;"&amp;R$56,Table2[QPS name second check],"full*",Table2[Calculated Location],"*"&amp;$D60&amp;"*")/COUNTIFS(Table2[Level of Review Required],"*"&amp;$AC$56&amp;"*",Table2[Date Notified (Adjusted)],"&gt;="&amp;Q$56,Table2[Date Notified (Adjusted)],"&lt;"&amp;R$56,Table2[Calculated Location],"*"&amp;$D60&amp;"*")</f>
        <v>#DIV/0!</v>
      </c>
      <c r="R60" s="164" t="e">
        <f ca="1">COUNTIFS(Table2[Level of Review Required],"*"&amp;$AC$56&amp;"*",Table2[Date Notified (Adjusted)],"&gt;="&amp;R$56,Table2[Date Notified (Adjusted)],"&lt;"&amp;S$56,Table2[QPS name second check],"full*",Table2[Calculated Location],"*"&amp;$D60&amp;"*")/COUNTIFS(Table2[Level of Review Required],"*"&amp;$AC$56&amp;"*",Table2[Date Notified (Adjusted)],"&gt;="&amp;R$56,Table2[Date Notified (Adjusted)],"&lt;"&amp;S$56,Table2[Calculated Location],"*"&amp;$D60&amp;"*")</f>
        <v>#DIV/0!</v>
      </c>
      <c r="S60" s="164" t="e">
        <f ca="1">COUNTIFS(Table2[Level of Review Required],"*"&amp;$AC$56&amp;"*",Table2[Date Notified (Adjusted)],"&gt;="&amp;S$56,Table2[Date Notified (Adjusted)],"&lt;"&amp;T$56,Table2[QPS name second check],"full*",Table2[Calculated Location],"*"&amp;$D60&amp;"*")/COUNTIFS(Table2[Level of Review Required],"*"&amp;$AC$56&amp;"*",Table2[Date Notified (Adjusted)],"&gt;="&amp;S$56,Table2[Date Notified (Adjusted)],"&lt;"&amp;T$56,Table2[Calculated Location],"*"&amp;$D60&amp;"*")</f>
        <v>#DIV/0!</v>
      </c>
      <c r="T60" s="164" t="e">
        <f ca="1">COUNTIFS(Table2[Level of Review Required],"*"&amp;$AC$56&amp;"*",Table2[Date Notified (Adjusted)],"&gt;="&amp;T$56,Table2[Date Notified (Adjusted)],"&lt;"&amp;U$56,Table2[QPS name second check],"full*",Table2[Calculated Location],"*"&amp;$D60&amp;"*")/COUNTIFS(Table2[Level of Review Required],"*"&amp;$AC$56&amp;"*",Table2[Date Notified (Adjusted)],"&gt;="&amp;T$56,Table2[Date Notified (Adjusted)],"&lt;"&amp;U$56,Table2[Calculated Location],"*"&amp;$D60&amp;"*")</f>
        <v>#DIV/0!</v>
      </c>
      <c r="U60" s="161"/>
      <c r="V60" s="161"/>
      <c r="W60" s="228">
        <f ca="1">COUNTIFS(Table2[Level of Review Required],"*"&amp;$AC$56&amp;"*",Table2[Date Notified (Adjusted)],"&gt;="&amp;start125,Table2[Date Notified (Adjusted)],"&lt;="&amp;closeREP,Table2[Calculated Location],"*"&amp;$D60&amp;"*",Table2[QPS name second check],"full*")</f>
        <v>0</v>
      </c>
      <c r="X60" s="229" t="e">
        <f t="shared" ca="1" si="24"/>
        <v>#DIV/0!</v>
      </c>
      <c r="Y60" s="237">
        <f ca="1">COUNTIFS(Table2[Level of Review Required],"*"&amp;$AC$56&amp;"*",Table2[Date Notified (Adjusted)],"&gt;="&amp;start125,Table2[Date Notified (Adjusted)],"&lt;="&amp;closeREP,Table2[Calculated Location],"*"&amp;$D60&amp;"*")</f>
        <v>0</v>
      </c>
    </row>
    <row r="61" spans="2:29" x14ac:dyDescent="0.25">
      <c r="B61" s="222" t="s">
        <v>259</v>
      </c>
      <c r="C61" s="161"/>
      <c r="D61" s="162" t="s">
        <v>122</v>
      </c>
      <c r="E61" s="163" t="e">
        <f ca="1">COUNTIFS(Table2[Level of Review Required],"*"&amp;$AC$56&amp;"*",Table2[Date Notified (Adjusted)],"&gt;="&amp;E$56,Table2[Date Notified (Adjusted)],"&lt;"&amp;F$56,Table2[QPS name second check],"full*",Table2[Calculated Location],"*"&amp;$D61&amp;"*")/COUNTIFS(Table2[Level of Review Required],"*"&amp;$AC$56&amp;"*",Table2[Date Notified (Adjusted)],"&gt;="&amp;E$56,Table2[Date Notified (Adjusted)],"&lt;"&amp;F$56,Table2[Calculated Location],"*"&amp;$D61&amp;"*")</f>
        <v>#DIV/0!</v>
      </c>
      <c r="F61" s="164" t="e">
        <f ca="1">COUNTIFS(Table2[Level of Review Required],"*"&amp;$AC$56&amp;"*",Table2[Date Notified (Adjusted)],"&gt;="&amp;F$56,Table2[Date Notified (Adjusted)],"&lt;"&amp;G$56,Table2[QPS name second check],"full*",Table2[Calculated Location],"*"&amp;$D61&amp;"*")/COUNTIFS(Table2[Level of Review Required],"*"&amp;$AC$56&amp;"*",Table2[Date Notified (Adjusted)],"&gt;="&amp;F$56,Table2[Date Notified (Adjusted)],"&lt;"&amp;G$56,Table2[Calculated Location],"*"&amp;$D61&amp;"*")</f>
        <v>#DIV/0!</v>
      </c>
      <c r="G61" s="164" t="e">
        <f ca="1">COUNTIFS(Table2[Level of Review Required],"*"&amp;$AC$56&amp;"*",Table2[Date Notified (Adjusted)],"&gt;="&amp;G$56,Table2[Date Notified (Adjusted)],"&lt;"&amp;H$56,Table2[QPS name second check],"full*",Table2[Calculated Location],"*"&amp;$D61&amp;"*")/COUNTIFS(Table2[Level of Review Required],"*"&amp;$AC$56&amp;"*",Table2[Date Notified (Adjusted)],"&gt;="&amp;G$56,Table2[Date Notified (Adjusted)],"&lt;"&amp;H$56,Table2[Calculated Location],"*"&amp;$D61&amp;"*")</f>
        <v>#DIV/0!</v>
      </c>
      <c r="H61" s="164" t="e">
        <f ca="1">COUNTIFS(Table2[Level of Review Required],"*"&amp;$AC$56&amp;"*",Table2[Date Notified (Adjusted)],"&gt;="&amp;H$56,Table2[Date Notified (Adjusted)],"&lt;"&amp;I$56,Table2[QPS name second check],"full*",Table2[Calculated Location],"*"&amp;$D61&amp;"*")/COUNTIFS(Table2[Level of Review Required],"*"&amp;$AC$56&amp;"*",Table2[Date Notified (Adjusted)],"&gt;="&amp;H$56,Table2[Date Notified (Adjusted)],"&lt;"&amp;I$56,Table2[Calculated Location],"*"&amp;$D61&amp;"*")</f>
        <v>#DIV/0!</v>
      </c>
      <c r="I61" s="164" t="e">
        <f ca="1">COUNTIFS(Table2[Level of Review Required],"*"&amp;$AC$56&amp;"*",Table2[Date Notified (Adjusted)],"&gt;="&amp;I$56,Table2[Date Notified (Adjusted)],"&lt;"&amp;J$56,Table2[QPS name second check],"full*",Table2[Calculated Location],"*"&amp;$D61&amp;"*")/COUNTIFS(Table2[Level of Review Required],"*"&amp;$AC$56&amp;"*",Table2[Date Notified (Adjusted)],"&gt;="&amp;I$56,Table2[Date Notified (Adjusted)],"&lt;"&amp;J$56,Table2[Calculated Location],"*"&amp;$D61&amp;"*")</f>
        <v>#DIV/0!</v>
      </c>
      <c r="J61" s="164" t="e">
        <f ca="1">COUNTIFS(Table2[Level of Review Required],"*"&amp;$AC$56&amp;"*",Table2[Date Notified (Adjusted)],"&gt;="&amp;J$56,Table2[Date Notified (Adjusted)],"&lt;"&amp;K$56,Table2[QPS name second check],"full*",Table2[Calculated Location],"*"&amp;$D61&amp;"*")/COUNTIFS(Table2[Level of Review Required],"*"&amp;$AC$56&amp;"*",Table2[Date Notified (Adjusted)],"&gt;="&amp;J$56,Table2[Date Notified (Adjusted)],"&lt;"&amp;K$56,Table2[Calculated Location],"*"&amp;$D61&amp;"*")</f>
        <v>#DIV/0!</v>
      </c>
      <c r="K61" s="164" t="e">
        <f ca="1">COUNTIFS(Table2[Level of Review Required],"*"&amp;$AC$56&amp;"*",Table2[Date Notified (Adjusted)],"&gt;="&amp;K$56,Table2[Date Notified (Adjusted)],"&lt;"&amp;L$56,Table2[QPS name second check],"full*",Table2[Calculated Location],"*"&amp;$D61&amp;"*")/COUNTIFS(Table2[Level of Review Required],"*"&amp;$AC$56&amp;"*",Table2[Date Notified (Adjusted)],"&gt;="&amp;K$56,Table2[Date Notified (Adjusted)],"&lt;"&amp;L$56,Table2[Calculated Location],"*"&amp;$D61&amp;"*")</f>
        <v>#DIV/0!</v>
      </c>
      <c r="L61" s="164" t="e">
        <f ca="1">COUNTIFS(Table2[Level of Review Required],"*"&amp;$AC$56&amp;"*",Table2[Date Notified (Adjusted)],"&gt;="&amp;L$56,Table2[Date Notified (Adjusted)],"&lt;"&amp;M$56,Table2[QPS name second check],"full*",Table2[Calculated Location],"*"&amp;$D61&amp;"*")/COUNTIFS(Table2[Level of Review Required],"*"&amp;$AC$56&amp;"*",Table2[Date Notified (Adjusted)],"&gt;="&amp;L$56,Table2[Date Notified (Adjusted)],"&lt;"&amp;M$56,Table2[Calculated Location],"*"&amp;$D61&amp;"*")</f>
        <v>#DIV/0!</v>
      </c>
      <c r="M61" s="164" t="e">
        <f ca="1">COUNTIFS(Table2[Level of Review Required],"*"&amp;$AC$56&amp;"*",Table2[Date Notified (Adjusted)],"&gt;="&amp;M$56,Table2[Date Notified (Adjusted)],"&lt;"&amp;N$56,Table2[QPS name second check],"full*",Table2[Calculated Location],"*"&amp;$D61&amp;"*")/COUNTIFS(Table2[Level of Review Required],"*"&amp;$AC$56&amp;"*",Table2[Date Notified (Adjusted)],"&gt;="&amp;M$56,Table2[Date Notified (Adjusted)],"&lt;"&amp;N$56,Table2[Calculated Location],"*"&amp;$D61&amp;"*")</f>
        <v>#DIV/0!</v>
      </c>
      <c r="N61" s="164" t="e">
        <f ca="1">COUNTIFS(Table2[Level of Review Required],"*"&amp;$AC$56&amp;"*",Table2[Date Notified (Adjusted)],"&gt;="&amp;N$56,Table2[Date Notified (Adjusted)],"&lt;"&amp;O$56,Table2[QPS name second check],"full*",Table2[Calculated Location],"*"&amp;$D61&amp;"*")/COUNTIFS(Table2[Level of Review Required],"*"&amp;$AC$56&amp;"*",Table2[Date Notified (Adjusted)],"&gt;="&amp;N$56,Table2[Date Notified (Adjusted)],"&lt;"&amp;O$56,Table2[Calculated Location],"*"&amp;$D61&amp;"*")</f>
        <v>#DIV/0!</v>
      </c>
      <c r="O61" s="164" t="e">
        <f ca="1">COUNTIFS(Table2[Level of Review Required],"*"&amp;$AC$56&amp;"*",Table2[Date Notified (Adjusted)],"&gt;="&amp;O$56,Table2[Date Notified (Adjusted)],"&lt;"&amp;P$56,Table2[QPS name second check],"full*",Table2[Calculated Location],"*"&amp;$D61&amp;"*")/COUNTIFS(Table2[Level of Review Required],"*"&amp;$AC$56&amp;"*",Table2[Date Notified (Adjusted)],"&gt;="&amp;O$56,Table2[Date Notified (Adjusted)],"&lt;"&amp;P$56,Table2[Calculated Location],"*"&amp;$D61&amp;"*")</f>
        <v>#DIV/0!</v>
      </c>
      <c r="P61" s="164" t="e">
        <f ca="1">COUNTIFS(Table2[Level of Review Required],"*"&amp;$AC$56&amp;"*",Table2[Date Notified (Adjusted)],"&gt;="&amp;P$56,Table2[Date Notified (Adjusted)],"&lt;"&amp;Q$56,Table2[QPS name second check],"full*",Table2[Calculated Location],"*"&amp;$D61&amp;"*")/COUNTIFS(Table2[Level of Review Required],"*"&amp;$AC$56&amp;"*",Table2[Date Notified (Adjusted)],"&gt;="&amp;P$56,Table2[Date Notified (Adjusted)],"&lt;"&amp;Q$56,Table2[Calculated Location],"*"&amp;$D61&amp;"*")</f>
        <v>#DIV/0!</v>
      </c>
      <c r="Q61" s="164" t="e">
        <f ca="1">COUNTIFS(Table2[Level of Review Required],"*"&amp;$AC$56&amp;"*",Table2[Date Notified (Adjusted)],"&gt;="&amp;Q$56,Table2[Date Notified (Adjusted)],"&lt;"&amp;R$56,Table2[QPS name second check],"full*",Table2[Calculated Location],"*"&amp;$D61&amp;"*")/COUNTIFS(Table2[Level of Review Required],"*"&amp;$AC$56&amp;"*",Table2[Date Notified (Adjusted)],"&gt;="&amp;Q$56,Table2[Date Notified (Adjusted)],"&lt;"&amp;R$56,Table2[Calculated Location],"*"&amp;$D61&amp;"*")</f>
        <v>#DIV/0!</v>
      </c>
      <c r="R61" s="164" t="e">
        <f ca="1">COUNTIFS(Table2[Level of Review Required],"*"&amp;$AC$56&amp;"*",Table2[Date Notified (Adjusted)],"&gt;="&amp;R$56,Table2[Date Notified (Adjusted)],"&lt;"&amp;S$56,Table2[QPS name second check],"full*",Table2[Calculated Location],"*"&amp;$D61&amp;"*")/COUNTIFS(Table2[Level of Review Required],"*"&amp;$AC$56&amp;"*",Table2[Date Notified (Adjusted)],"&gt;="&amp;R$56,Table2[Date Notified (Adjusted)],"&lt;"&amp;S$56,Table2[Calculated Location],"*"&amp;$D61&amp;"*")</f>
        <v>#DIV/0!</v>
      </c>
      <c r="S61" s="164" t="e">
        <f ca="1">COUNTIFS(Table2[Level of Review Required],"*"&amp;$AC$56&amp;"*",Table2[Date Notified (Adjusted)],"&gt;="&amp;S$56,Table2[Date Notified (Adjusted)],"&lt;"&amp;T$56,Table2[QPS name second check],"full*",Table2[Calculated Location],"*"&amp;$D61&amp;"*")/COUNTIFS(Table2[Level of Review Required],"*"&amp;$AC$56&amp;"*",Table2[Date Notified (Adjusted)],"&gt;="&amp;S$56,Table2[Date Notified (Adjusted)],"&lt;"&amp;T$56,Table2[Calculated Location],"*"&amp;$D61&amp;"*")</f>
        <v>#DIV/0!</v>
      </c>
      <c r="T61" s="164" t="e">
        <f ca="1">COUNTIFS(Table2[Level of Review Required],"*"&amp;$AC$56&amp;"*",Table2[Date Notified (Adjusted)],"&gt;="&amp;T$56,Table2[Date Notified (Adjusted)],"&lt;"&amp;U$56,Table2[QPS name second check],"full*",Table2[Calculated Location],"*"&amp;$D61&amp;"*")/COUNTIFS(Table2[Level of Review Required],"*"&amp;$AC$56&amp;"*",Table2[Date Notified (Adjusted)],"&gt;="&amp;T$56,Table2[Date Notified (Adjusted)],"&lt;"&amp;U$56,Table2[Calculated Location],"*"&amp;$D61&amp;"*")</f>
        <v>#DIV/0!</v>
      </c>
      <c r="U61" s="165"/>
      <c r="V61" s="161"/>
      <c r="W61" s="228">
        <f ca="1">COUNTIFS(Table2[Level of Review Required],"*"&amp;$AC$56&amp;"*",Table2[Date Notified (Adjusted)],"&gt;="&amp;start125,Table2[Date Notified (Adjusted)],"&lt;="&amp;closeREP,Table2[Calculated Location],"*"&amp;$D61&amp;"*",Table2[QPS name second check],"full*")</f>
        <v>0</v>
      </c>
      <c r="X61" s="229" t="e">
        <f t="shared" ca="1" si="24"/>
        <v>#DIV/0!</v>
      </c>
      <c r="Y61" s="237">
        <f ca="1">COUNTIFS(Table2[Level of Review Required],"*"&amp;$AC$56&amp;"*",Table2[Date Notified (Adjusted)],"&gt;="&amp;start125,Table2[Date Notified (Adjusted)],"&lt;="&amp;closeREP,Table2[Calculated Location],"*"&amp;$D61&amp;"*")</f>
        <v>0</v>
      </c>
    </row>
    <row r="62" spans="2:29" x14ac:dyDescent="0.25">
      <c r="B62" s="222" t="s">
        <v>260</v>
      </c>
      <c r="C62" s="161"/>
      <c r="D62" s="162" t="s">
        <v>123</v>
      </c>
      <c r="E62" s="163" t="e">
        <f ca="1">COUNTIFS(Table2[Level of Review Required],"*"&amp;$AC$56&amp;"*",Table2[Date Notified (Adjusted)],"&gt;="&amp;E$56,Table2[Date Notified (Adjusted)],"&lt;"&amp;F$56,Table2[QPS name second check],"full*",Table2[Calculated Location],"*"&amp;$D62&amp;"*")/COUNTIFS(Table2[Level of Review Required],"*"&amp;$AC$56&amp;"*",Table2[Date Notified (Adjusted)],"&gt;="&amp;E$56,Table2[Date Notified (Adjusted)],"&lt;"&amp;F$56,Table2[Calculated Location],"*"&amp;$D62&amp;"*")</f>
        <v>#DIV/0!</v>
      </c>
      <c r="F62" s="164" t="e">
        <f ca="1">COUNTIFS(Table2[Level of Review Required],"*"&amp;$AC$56&amp;"*",Table2[Date Notified (Adjusted)],"&gt;="&amp;F$56,Table2[Date Notified (Adjusted)],"&lt;"&amp;G$56,Table2[QPS name second check],"full*",Table2[Calculated Location],"*"&amp;$D62&amp;"*")/COUNTIFS(Table2[Level of Review Required],"*"&amp;$AC$56&amp;"*",Table2[Date Notified (Adjusted)],"&gt;="&amp;F$56,Table2[Date Notified (Adjusted)],"&lt;"&amp;G$56,Table2[Calculated Location],"*"&amp;$D62&amp;"*")</f>
        <v>#DIV/0!</v>
      </c>
      <c r="G62" s="164" t="e">
        <f ca="1">COUNTIFS(Table2[Level of Review Required],"*"&amp;$AC$56&amp;"*",Table2[Date Notified (Adjusted)],"&gt;="&amp;G$56,Table2[Date Notified (Adjusted)],"&lt;"&amp;H$56,Table2[QPS name second check],"full*",Table2[Calculated Location],"*"&amp;$D62&amp;"*")/COUNTIFS(Table2[Level of Review Required],"*"&amp;$AC$56&amp;"*",Table2[Date Notified (Adjusted)],"&gt;="&amp;G$56,Table2[Date Notified (Adjusted)],"&lt;"&amp;H$56,Table2[Calculated Location],"*"&amp;$D62&amp;"*")</f>
        <v>#DIV/0!</v>
      </c>
      <c r="H62" s="164" t="e">
        <f ca="1">COUNTIFS(Table2[Level of Review Required],"*"&amp;$AC$56&amp;"*",Table2[Date Notified (Adjusted)],"&gt;="&amp;H$56,Table2[Date Notified (Adjusted)],"&lt;"&amp;I$56,Table2[QPS name second check],"full*",Table2[Calculated Location],"*"&amp;$D62&amp;"*")/COUNTIFS(Table2[Level of Review Required],"*"&amp;$AC$56&amp;"*",Table2[Date Notified (Adjusted)],"&gt;="&amp;H$56,Table2[Date Notified (Adjusted)],"&lt;"&amp;I$56,Table2[Calculated Location],"*"&amp;$D62&amp;"*")</f>
        <v>#DIV/0!</v>
      </c>
      <c r="I62" s="164" t="e">
        <f ca="1">COUNTIFS(Table2[Level of Review Required],"*"&amp;$AC$56&amp;"*",Table2[Date Notified (Adjusted)],"&gt;="&amp;I$56,Table2[Date Notified (Adjusted)],"&lt;"&amp;J$56,Table2[QPS name second check],"full*",Table2[Calculated Location],"*"&amp;$D62&amp;"*")/COUNTIFS(Table2[Level of Review Required],"*"&amp;$AC$56&amp;"*",Table2[Date Notified (Adjusted)],"&gt;="&amp;I$56,Table2[Date Notified (Adjusted)],"&lt;"&amp;J$56,Table2[Calculated Location],"*"&amp;$D62&amp;"*")</f>
        <v>#DIV/0!</v>
      </c>
      <c r="J62" s="164" t="e">
        <f ca="1">COUNTIFS(Table2[Level of Review Required],"*"&amp;$AC$56&amp;"*",Table2[Date Notified (Adjusted)],"&gt;="&amp;J$56,Table2[Date Notified (Adjusted)],"&lt;"&amp;K$56,Table2[QPS name second check],"full*",Table2[Calculated Location],"*"&amp;$D62&amp;"*")/COUNTIFS(Table2[Level of Review Required],"*"&amp;$AC$56&amp;"*",Table2[Date Notified (Adjusted)],"&gt;="&amp;J$56,Table2[Date Notified (Adjusted)],"&lt;"&amp;K$56,Table2[Calculated Location],"*"&amp;$D62&amp;"*")</f>
        <v>#DIV/0!</v>
      </c>
      <c r="K62" s="164" t="e">
        <f ca="1">COUNTIFS(Table2[Level of Review Required],"*"&amp;$AC$56&amp;"*",Table2[Date Notified (Adjusted)],"&gt;="&amp;K$56,Table2[Date Notified (Adjusted)],"&lt;"&amp;L$56,Table2[QPS name second check],"full*",Table2[Calculated Location],"*"&amp;$D62&amp;"*")/COUNTIFS(Table2[Level of Review Required],"*"&amp;$AC$56&amp;"*",Table2[Date Notified (Adjusted)],"&gt;="&amp;K$56,Table2[Date Notified (Adjusted)],"&lt;"&amp;L$56,Table2[Calculated Location],"*"&amp;$D62&amp;"*")</f>
        <v>#DIV/0!</v>
      </c>
      <c r="L62" s="164" t="e">
        <f ca="1">COUNTIFS(Table2[Level of Review Required],"*"&amp;$AC$56&amp;"*",Table2[Date Notified (Adjusted)],"&gt;="&amp;L$56,Table2[Date Notified (Adjusted)],"&lt;"&amp;M$56,Table2[QPS name second check],"full*",Table2[Calculated Location],"*"&amp;$D62&amp;"*")/COUNTIFS(Table2[Level of Review Required],"*"&amp;$AC$56&amp;"*",Table2[Date Notified (Adjusted)],"&gt;="&amp;L$56,Table2[Date Notified (Adjusted)],"&lt;"&amp;M$56,Table2[Calculated Location],"*"&amp;$D62&amp;"*")</f>
        <v>#DIV/0!</v>
      </c>
      <c r="M62" s="164" t="e">
        <f ca="1">COUNTIFS(Table2[Level of Review Required],"*"&amp;$AC$56&amp;"*",Table2[Date Notified (Adjusted)],"&gt;="&amp;M$56,Table2[Date Notified (Adjusted)],"&lt;"&amp;N$56,Table2[QPS name second check],"full*",Table2[Calculated Location],"*"&amp;$D62&amp;"*")/COUNTIFS(Table2[Level of Review Required],"*"&amp;$AC$56&amp;"*",Table2[Date Notified (Adjusted)],"&gt;="&amp;M$56,Table2[Date Notified (Adjusted)],"&lt;"&amp;N$56,Table2[Calculated Location],"*"&amp;$D62&amp;"*")</f>
        <v>#DIV/0!</v>
      </c>
      <c r="N62" s="164" t="e">
        <f ca="1">COUNTIFS(Table2[Level of Review Required],"*"&amp;$AC$56&amp;"*",Table2[Date Notified (Adjusted)],"&gt;="&amp;N$56,Table2[Date Notified (Adjusted)],"&lt;"&amp;O$56,Table2[QPS name second check],"full*",Table2[Calculated Location],"*"&amp;$D62&amp;"*")/COUNTIFS(Table2[Level of Review Required],"*"&amp;$AC$56&amp;"*",Table2[Date Notified (Adjusted)],"&gt;="&amp;N$56,Table2[Date Notified (Adjusted)],"&lt;"&amp;O$56,Table2[Calculated Location],"*"&amp;$D62&amp;"*")</f>
        <v>#DIV/0!</v>
      </c>
      <c r="O62" s="164" t="e">
        <f ca="1">COUNTIFS(Table2[Level of Review Required],"*"&amp;$AC$56&amp;"*",Table2[Date Notified (Adjusted)],"&gt;="&amp;O$56,Table2[Date Notified (Adjusted)],"&lt;"&amp;P$56,Table2[QPS name second check],"full*",Table2[Calculated Location],"*"&amp;$D62&amp;"*")/COUNTIFS(Table2[Level of Review Required],"*"&amp;$AC$56&amp;"*",Table2[Date Notified (Adjusted)],"&gt;="&amp;O$56,Table2[Date Notified (Adjusted)],"&lt;"&amp;P$56,Table2[Calculated Location],"*"&amp;$D62&amp;"*")</f>
        <v>#DIV/0!</v>
      </c>
      <c r="P62" s="164" t="e">
        <f ca="1">COUNTIFS(Table2[Level of Review Required],"*"&amp;$AC$56&amp;"*",Table2[Date Notified (Adjusted)],"&gt;="&amp;P$56,Table2[Date Notified (Adjusted)],"&lt;"&amp;Q$56,Table2[QPS name second check],"full*",Table2[Calculated Location],"*"&amp;$D62&amp;"*")/COUNTIFS(Table2[Level of Review Required],"*"&amp;$AC$56&amp;"*",Table2[Date Notified (Adjusted)],"&gt;="&amp;P$56,Table2[Date Notified (Adjusted)],"&lt;"&amp;Q$56,Table2[Calculated Location],"*"&amp;$D62&amp;"*")</f>
        <v>#DIV/0!</v>
      </c>
      <c r="Q62" s="164" t="e">
        <f ca="1">COUNTIFS(Table2[Level of Review Required],"*"&amp;$AC$56&amp;"*",Table2[Date Notified (Adjusted)],"&gt;="&amp;Q$56,Table2[Date Notified (Adjusted)],"&lt;"&amp;R$56,Table2[QPS name second check],"full*",Table2[Calculated Location],"*"&amp;$D62&amp;"*")/COUNTIFS(Table2[Level of Review Required],"*"&amp;$AC$56&amp;"*",Table2[Date Notified (Adjusted)],"&gt;="&amp;Q$56,Table2[Date Notified (Adjusted)],"&lt;"&amp;R$56,Table2[Calculated Location],"*"&amp;$D62&amp;"*")</f>
        <v>#DIV/0!</v>
      </c>
      <c r="R62" s="164" t="e">
        <f ca="1">COUNTIFS(Table2[Level of Review Required],"*"&amp;$AC$56&amp;"*",Table2[Date Notified (Adjusted)],"&gt;="&amp;R$56,Table2[Date Notified (Adjusted)],"&lt;"&amp;S$56,Table2[QPS name second check],"full*",Table2[Calculated Location],"*"&amp;$D62&amp;"*")/COUNTIFS(Table2[Level of Review Required],"*"&amp;$AC$56&amp;"*",Table2[Date Notified (Adjusted)],"&gt;="&amp;R$56,Table2[Date Notified (Adjusted)],"&lt;"&amp;S$56,Table2[Calculated Location],"*"&amp;$D62&amp;"*")</f>
        <v>#DIV/0!</v>
      </c>
      <c r="S62" s="164" t="e">
        <f ca="1">COUNTIFS(Table2[Level of Review Required],"*"&amp;$AC$56&amp;"*",Table2[Date Notified (Adjusted)],"&gt;="&amp;S$56,Table2[Date Notified (Adjusted)],"&lt;"&amp;T$56,Table2[QPS name second check],"full*",Table2[Calculated Location],"*"&amp;$D62&amp;"*")/COUNTIFS(Table2[Level of Review Required],"*"&amp;$AC$56&amp;"*",Table2[Date Notified (Adjusted)],"&gt;="&amp;S$56,Table2[Date Notified (Adjusted)],"&lt;"&amp;T$56,Table2[Calculated Location],"*"&amp;$D62&amp;"*")</f>
        <v>#DIV/0!</v>
      </c>
      <c r="T62" s="164" t="e">
        <f ca="1">COUNTIFS(Table2[Level of Review Required],"*"&amp;$AC$56&amp;"*",Table2[Date Notified (Adjusted)],"&gt;="&amp;T$56,Table2[Date Notified (Adjusted)],"&lt;"&amp;U$56,Table2[QPS name second check],"full*",Table2[Calculated Location],"*"&amp;$D62&amp;"*")/COUNTIFS(Table2[Level of Review Required],"*"&amp;$AC$56&amp;"*",Table2[Date Notified (Adjusted)],"&gt;="&amp;T$56,Table2[Date Notified (Adjusted)],"&lt;"&amp;U$56,Table2[Calculated Location],"*"&amp;$D62&amp;"*")</f>
        <v>#DIV/0!</v>
      </c>
      <c r="U62" s="165"/>
      <c r="V62" s="161"/>
      <c r="W62" s="228">
        <f ca="1">COUNTIFS(Table2[Level of Review Required],"*"&amp;$AC$56&amp;"*",Table2[Date Notified (Adjusted)],"&gt;="&amp;start125,Table2[Date Notified (Adjusted)],"&lt;="&amp;closeREP,Table2[Calculated Location],"*"&amp;$D62&amp;"*",Table2[QPS name second check],"full*")</f>
        <v>0</v>
      </c>
      <c r="X62" s="229" t="e">
        <f t="shared" ca="1" si="24"/>
        <v>#DIV/0!</v>
      </c>
      <c r="Y62" s="237">
        <f ca="1">COUNTIFS(Table2[Level of Review Required],"*"&amp;$AC$56&amp;"*",Table2[Date Notified (Adjusted)],"&gt;="&amp;start125,Table2[Date Notified (Adjusted)],"&lt;="&amp;closeREP,Table2[Calculated Location],"*"&amp;$D62&amp;"*")</f>
        <v>0</v>
      </c>
    </row>
    <row r="63" spans="2:29" x14ac:dyDescent="0.25">
      <c r="B63" s="222" t="s">
        <v>261</v>
      </c>
      <c r="C63" s="161"/>
      <c r="D63" s="162" t="s">
        <v>117</v>
      </c>
      <c r="E63" s="163" t="e">
        <f ca="1">COUNTIFS(Table2[Level of Review Required],"*"&amp;$AC$56&amp;"*",Table2[Date Notified (Adjusted)],"&gt;="&amp;E$56,Table2[Date Notified (Adjusted)],"&lt;"&amp;F$56,Table2[QPS name second check],"full*",Table2[Calculated Location],"*"&amp;$D63&amp;"*")/COUNTIFS(Table2[Level of Review Required],"*"&amp;$AC$56&amp;"*",Table2[Date Notified (Adjusted)],"&gt;="&amp;E$56,Table2[Date Notified (Adjusted)],"&lt;"&amp;F$56,Table2[Calculated Location],"*"&amp;$D63&amp;"*")</f>
        <v>#DIV/0!</v>
      </c>
      <c r="F63" s="164" t="e">
        <f ca="1">COUNTIFS(Table2[Level of Review Required],"*"&amp;$AC$56&amp;"*",Table2[Date Notified (Adjusted)],"&gt;="&amp;F$56,Table2[Date Notified (Adjusted)],"&lt;"&amp;G$56,Table2[QPS name second check],"full*",Table2[Calculated Location],"*"&amp;$D63&amp;"*")/COUNTIFS(Table2[Level of Review Required],"*"&amp;$AC$56&amp;"*",Table2[Date Notified (Adjusted)],"&gt;="&amp;F$56,Table2[Date Notified (Adjusted)],"&lt;"&amp;G$56,Table2[Calculated Location],"*"&amp;$D63&amp;"*")</f>
        <v>#DIV/0!</v>
      </c>
      <c r="G63" s="164" t="e">
        <f ca="1">COUNTIFS(Table2[Level of Review Required],"*"&amp;$AC$56&amp;"*",Table2[Date Notified (Adjusted)],"&gt;="&amp;G$56,Table2[Date Notified (Adjusted)],"&lt;"&amp;H$56,Table2[QPS name second check],"full*",Table2[Calculated Location],"*"&amp;$D63&amp;"*")/COUNTIFS(Table2[Level of Review Required],"*"&amp;$AC$56&amp;"*",Table2[Date Notified (Adjusted)],"&gt;="&amp;G$56,Table2[Date Notified (Adjusted)],"&lt;"&amp;H$56,Table2[Calculated Location],"*"&amp;$D63&amp;"*")</f>
        <v>#DIV/0!</v>
      </c>
      <c r="H63" s="164" t="e">
        <f ca="1">COUNTIFS(Table2[Level of Review Required],"*"&amp;$AC$56&amp;"*",Table2[Date Notified (Adjusted)],"&gt;="&amp;H$56,Table2[Date Notified (Adjusted)],"&lt;"&amp;I$56,Table2[QPS name second check],"full*",Table2[Calculated Location],"*"&amp;$D63&amp;"*")/COUNTIFS(Table2[Level of Review Required],"*"&amp;$AC$56&amp;"*",Table2[Date Notified (Adjusted)],"&gt;="&amp;H$56,Table2[Date Notified (Adjusted)],"&lt;"&amp;I$56,Table2[Calculated Location],"*"&amp;$D63&amp;"*")</f>
        <v>#DIV/0!</v>
      </c>
      <c r="I63" s="164" t="e">
        <f ca="1">COUNTIFS(Table2[Level of Review Required],"*"&amp;$AC$56&amp;"*",Table2[Date Notified (Adjusted)],"&gt;="&amp;I$56,Table2[Date Notified (Adjusted)],"&lt;"&amp;J$56,Table2[QPS name second check],"full*",Table2[Calculated Location],"*"&amp;$D63&amp;"*")/COUNTIFS(Table2[Level of Review Required],"*"&amp;$AC$56&amp;"*",Table2[Date Notified (Adjusted)],"&gt;="&amp;I$56,Table2[Date Notified (Adjusted)],"&lt;"&amp;J$56,Table2[Calculated Location],"*"&amp;$D63&amp;"*")</f>
        <v>#DIV/0!</v>
      </c>
      <c r="J63" s="164" t="e">
        <f ca="1">COUNTIFS(Table2[Level of Review Required],"*"&amp;$AC$56&amp;"*",Table2[Date Notified (Adjusted)],"&gt;="&amp;J$56,Table2[Date Notified (Adjusted)],"&lt;"&amp;K$56,Table2[QPS name second check],"full*",Table2[Calculated Location],"*"&amp;$D63&amp;"*")/COUNTIFS(Table2[Level of Review Required],"*"&amp;$AC$56&amp;"*",Table2[Date Notified (Adjusted)],"&gt;="&amp;J$56,Table2[Date Notified (Adjusted)],"&lt;"&amp;K$56,Table2[Calculated Location],"*"&amp;$D63&amp;"*")</f>
        <v>#DIV/0!</v>
      </c>
      <c r="K63" s="164" t="e">
        <f ca="1">COUNTIFS(Table2[Level of Review Required],"*"&amp;$AC$56&amp;"*",Table2[Date Notified (Adjusted)],"&gt;="&amp;K$56,Table2[Date Notified (Adjusted)],"&lt;"&amp;L$56,Table2[QPS name second check],"full*",Table2[Calculated Location],"*"&amp;$D63&amp;"*")/COUNTIFS(Table2[Level of Review Required],"*"&amp;$AC$56&amp;"*",Table2[Date Notified (Adjusted)],"&gt;="&amp;K$56,Table2[Date Notified (Adjusted)],"&lt;"&amp;L$56,Table2[Calculated Location],"*"&amp;$D63&amp;"*")</f>
        <v>#DIV/0!</v>
      </c>
      <c r="L63" s="164" t="e">
        <f ca="1">COUNTIFS(Table2[Level of Review Required],"*"&amp;$AC$56&amp;"*",Table2[Date Notified (Adjusted)],"&gt;="&amp;L$56,Table2[Date Notified (Adjusted)],"&lt;"&amp;M$56,Table2[QPS name second check],"full*",Table2[Calculated Location],"*"&amp;$D63&amp;"*")/COUNTIFS(Table2[Level of Review Required],"*"&amp;$AC$56&amp;"*",Table2[Date Notified (Adjusted)],"&gt;="&amp;L$56,Table2[Date Notified (Adjusted)],"&lt;"&amp;M$56,Table2[Calculated Location],"*"&amp;$D63&amp;"*")</f>
        <v>#DIV/0!</v>
      </c>
      <c r="M63" s="164" t="e">
        <f ca="1">COUNTIFS(Table2[Level of Review Required],"*"&amp;$AC$56&amp;"*",Table2[Date Notified (Adjusted)],"&gt;="&amp;M$56,Table2[Date Notified (Adjusted)],"&lt;"&amp;N$56,Table2[QPS name second check],"full*",Table2[Calculated Location],"*"&amp;$D63&amp;"*")/COUNTIFS(Table2[Level of Review Required],"*"&amp;$AC$56&amp;"*",Table2[Date Notified (Adjusted)],"&gt;="&amp;M$56,Table2[Date Notified (Adjusted)],"&lt;"&amp;N$56,Table2[Calculated Location],"*"&amp;$D63&amp;"*")</f>
        <v>#DIV/0!</v>
      </c>
      <c r="N63" s="164" t="e">
        <f ca="1">COUNTIFS(Table2[Level of Review Required],"*"&amp;$AC$56&amp;"*",Table2[Date Notified (Adjusted)],"&gt;="&amp;N$56,Table2[Date Notified (Adjusted)],"&lt;"&amp;O$56,Table2[QPS name second check],"full*",Table2[Calculated Location],"*"&amp;$D63&amp;"*")/COUNTIFS(Table2[Level of Review Required],"*"&amp;$AC$56&amp;"*",Table2[Date Notified (Adjusted)],"&gt;="&amp;N$56,Table2[Date Notified (Adjusted)],"&lt;"&amp;O$56,Table2[Calculated Location],"*"&amp;$D63&amp;"*")</f>
        <v>#DIV/0!</v>
      </c>
      <c r="O63" s="164" t="e">
        <f ca="1">COUNTIFS(Table2[Level of Review Required],"*"&amp;$AC$56&amp;"*",Table2[Date Notified (Adjusted)],"&gt;="&amp;O$56,Table2[Date Notified (Adjusted)],"&lt;"&amp;P$56,Table2[QPS name second check],"full*",Table2[Calculated Location],"*"&amp;$D63&amp;"*")/COUNTIFS(Table2[Level of Review Required],"*"&amp;$AC$56&amp;"*",Table2[Date Notified (Adjusted)],"&gt;="&amp;O$56,Table2[Date Notified (Adjusted)],"&lt;"&amp;P$56,Table2[Calculated Location],"*"&amp;$D63&amp;"*")</f>
        <v>#DIV/0!</v>
      </c>
      <c r="P63" s="164" t="e">
        <f ca="1">COUNTIFS(Table2[Level of Review Required],"*"&amp;$AC$56&amp;"*",Table2[Date Notified (Adjusted)],"&gt;="&amp;P$56,Table2[Date Notified (Adjusted)],"&lt;"&amp;Q$56,Table2[QPS name second check],"full*",Table2[Calculated Location],"*"&amp;$D63&amp;"*")/COUNTIFS(Table2[Level of Review Required],"*"&amp;$AC$56&amp;"*",Table2[Date Notified (Adjusted)],"&gt;="&amp;P$56,Table2[Date Notified (Adjusted)],"&lt;"&amp;Q$56,Table2[Calculated Location],"*"&amp;$D63&amp;"*")</f>
        <v>#DIV/0!</v>
      </c>
      <c r="Q63" s="164" t="e">
        <f ca="1">COUNTIFS(Table2[Level of Review Required],"*"&amp;$AC$56&amp;"*",Table2[Date Notified (Adjusted)],"&gt;="&amp;Q$56,Table2[Date Notified (Adjusted)],"&lt;"&amp;R$56,Table2[QPS name second check],"full*",Table2[Calculated Location],"*"&amp;$D63&amp;"*")/COUNTIFS(Table2[Level of Review Required],"*"&amp;$AC$56&amp;"*",Table2[Date Notified (Adjusted)],"&gt;="&amp;Q$56,Table2[Date Notified (Adjusted)],"&lt;"&amp;R$56,Table2[Calculated Location],"*"&amp;$D63&amp;"*")</f>
        <v>#DIV/0!</v>
      </c>
      <c r="R63" s="164" t="e">
        <f ca="1">COUNTIFS(Table2[Level of Review Required],"*"&amp;$AC$56&amp;"*",Table2[Date Notified (Adjusted)],"&gt;="&amp;R$56,Table2[Date Notified (Adjusted)],"&lt;"&amp;S$56,Table2[QPS name second check],"full*",Table2[Calculated Location],"*"&amp;$D63&amp;"*")/COUNTIFS(Table2[Level of Review Required],"*"&amp;$AC$56&amp;"*",Table2[Date Notified (Adjusted)],"&gt;="&amp;R$56,Table2[Date Notified (Adjusted)],"&lt;"&amp;S$56,Table2[Calculated Location],"*"&amp;$D63&amp;"*")</f>
        <v>#DIV/0!</v>
      </c>
      <c r="S63" s="164" t="e">
        <f ca="1">COUNTIFS(Table2[Level of Review Required],"*"&amp;$AC$56&amp;"*",Table2[Date Notified (Adjusted)],"&gt;="&amp;S$56,Table2[Date Notified (Adjusted)],"&lt;"&amp;T$56,Table2[QPS name second check],"full*",Table2[Calculated Location],"*"&amp;$D63&amp;"*")/COUNTIFS(Table2[Level of Review Required],"*"&amp;$AC$56&amp;"*",Table2[Date Notified (Adjusted)],"&gt;="&amp;S$56,Table2[Date Notified (Adjusted)],"&lt;"&amp;T$56,Table2[Calculated Location],"*"&amp;$D63&amp;"*")</f>
        <v>#DIV/0!</v>
      </c>
      <c r="T63" s="164" t="e">
        <f ca="1">COUNTIFS(Table2[Level of Review Required],"*"&amp;$AC$56&amp;"*",Table2[Date Notified (Adjusted)],"&gt;="&amp;T$56,Table2[Date Notified (Adjusted)],"&lt;"&amp;U$56,Table2[QPS name second check],"full*",Table2[Calculated Location],"*"&amp;$D63&amp;"*")/COUNTIFS(Table2[Level of Review Required],"*"&amp;$AC$56&amp;"*",Table2[Date Notified (Adjusted)],"&gt;="&amp;T$56,Table2[Date Notified (Adjusted)],"&lt;"&amp;U$56,Table2[Calculated Location],"*"&amp;$D63&amp;"*")</f>
        <v>#DIV/0!</v>
      </c>
      <c r="U63" s="165"/>
      <c r="V63" s="161"/>
      <c r="W63" s="228">
        <f ca="1">COUNTIFS(Table2[Level of Review Required],"*"&amp;$AC$56&amp;"*",Table2[Date Notified (Adjusted)],"&gt;="&amp;start125,Table2[Date Notified (Adjusted)],"&lt;="&amp;closeREP,Table2[Calculated Location],"*"&amp;$D63&amp;"*",Table2[QPS name second check],"full*")</f>
        <v>0</v>
      </c>
      <c r="X63" s="229" t="e">
        <f t="shared" ca="1" si="24"/>
        <v>#DIV/0!</v>
      </c>
      <c r="Y63" s="237">
        <f ca="1">COUNTIFS(Table2[Level of Review Required],"*"&amp;$AC$56&amp;"*",Table2[Date Notified (Adjusted)],"&gt;="&amp;start125,Table2[Date Notified (Adjusted)],"&lt;="&amp;closeREP,Table2[Calculated Location],"*"&amp;$D63&amp;"*")</f>
        <v>0</v>
      </c>
    </row>
    <row r="64" spans="2:29" x14ac:dyDescent="0.25">
      <c r="B64" s="224" t="s">
        <v>262</v>
      </c>
      <c r="C64" s="166"/>
      <c r="D64" s="167" t="s">
        <v>104</v>
      </c>
      <c r="E64" s="168" t="e">
        <f ca="1">COUNTIFS(Table2[Level of Review Required],"*"&amp;$AC$56&amp;"*",Table2[Date Notified (Adjusted)],"&gt;="&amp;E$56,Table2[Date Notified (Adjusted)],"&lt;"&amp;F$56,Table2[QPS name second check],"full*",Table2[Calculated Location],"*"&amp;$D64&amp;"*")/COUNTIFS(Table2[Level of Review Required],"*"&amp;$AC$56&amp;"*",Table2[Date Notified (Adjusted)],"&gt;="&amp;E$56,Table2[Date Notified (Adjusted)],"&lt;"&amp;F$56,Table2[Calculated Location],"*"&amp;$D64&amp;"*")</f>
        <v>#DIV/0!</v>
      </c>
      <c r="F64" s="169" t="e">
        <f ca="1">COUNTIFS(Table2[Level of Review Required],"*"&amp;$AC$56&amp;"*",Table2[Date Notified (Adjusted)],"&gt;="&amp;F$56,Table2[Date Notified (Adjusted)],"&lt;"&amp;G$56,Table2[QPS name second check],"full*",Table2[Calculated Location],"*"&amp;$D64&amp;"*")/COUNTIFS(Table2[Level of Review Required],"*"&amp;$AC$56&amp;"*",Table2[Date Notified (Adjusted)],"&gt;="&amp;F$56,Table2[Date Notified (Adjusted)],"&lt;"&amp;G$56,Table2[Calculated Location],"*"&amp;$D64&amp;"*")</f>
        <v>#DIV/0!</v>
      </c>
      <c r="G64" s="169" t="e">
        <f ca="1">COUNTIFS(Table2[Level of Review Required],"*"&amp;$AC$56&amp;"*",Table2[Date Notified (Adjusted)],"&gt;="&amp;G$56,Table2[Date Notified (Adjusted)],"&lt;"&amp;H$56,Table2[QPS name second check],"full*",Table2[Calculated Location],"*"&amp;$D64&amp;"*")/COUNTIFS(Table2[Level of Review Required],"*"&amp;$AC$56&amp;"*",Table2[Date Notified (Adjusted)],"&gt;="&amp;G$56,Table2[Date Notified (Adjusted)],"&lt;"&amp;H$56,Table2[Calculated Location],"*"&amp;$D64&amp;"*")</f>
        <v>#DIV/0!</v>
      </c>
      <c r="H64" s="169" t="e">
        <f ca="1">COUNTIFS(Table2[Level of Review Required],"*"&amp;$AC$56&amp;"*",Table2[Date Notified (Adjusted)],"&gt;="&amp;H$56,Table2[Date Notified (Adjusted)],"&lt;"&amp;I$56,Table2[QPS name second check],"full*",Table2[Calculated Location],"*"&amp;$D64&amp;"*")/COUNTIFS(Table2[Level of Review Required],"*"&amp;$AC$56&amp;"*",Table2[Date Notified (Adjusted)],"&gt;="&amp;H$56,Table2[Date Notified (Adjusted)],"&lt;"&amp;I$56,Table2[Calculated Location],"*"&amp;$D64&amp;"*")</f>
        <v>#DIV/0!</v>
      </c>
      <c r="I64" s="169" t="e">
        <f ca="1">COUNTIFS(Table2[Level of Review Required],"*"&amp;$AC$56&amp;"*",Table2[Date Notified (Adjusted)],"&gt;="&amp;I$56,Table2[Date Notified (Adjusted)],"&lt;"&amp;J$56,Table2[QPS name second check],"full*",Table2[Calculated Location],"*"&amp;$D64&amp;"*")/COUNTIFS(Table2[Level of Review Required],"*"&amp;$AC$56&amp;"*",Table2[Date Notified (Adjusted)],"&gt;="&amp;I$56,Table2[Date Notified (Adjusted)],"&lt;"&amp;J$56,Table2[Calculated Location],"*"&amp;$D64&amp;"*")</f>
        <v>#DIV/0!</v>
      </c>
      <c r="J64" s="169" t="e">
        <f ca="1">COUNTIFS(Table2[Level of Review Required],"*"&amp;$AC$56&amp;"*",Table2[Date Notified (Adjusted)],"&gt;="&amp;J$56,Table2[Date Notified (Adjusted)],"&lt;"&amp;K$56,Table2[QPS name second check],"full*",Table2[Calculated Location],"*"&amp;$D64&amp;"*")/COUNTIFS(Table2[Level of Review Required],"*"&amp;$AC$56&amp;"*",Table2[Date Notified (Adjusted)],"&gt;="&amp;J$56,Table2[Date Notified (Adjusted)],"&lt;"&amp;K$56,Table2[Calculated Location],"*"&amp;$D64&amp;"*")</f>
        <v>#DIV/0!</v>
      </c>
      <c r="K64" s="169" t="e">
        <f ca="1">COUNTIFS(Table2[Level of Review Required],"*"&amp;$AC$56&amp;"*",Table2[Date Notified (Adjusted)],"&gt;="&amp;K$56,Table2[Date Notified (Adjusted)],"&lt;"&amp;L$56,Table2[QPS name second check],"full*",Table2[Calculated Location],"*"&amp;$D64&amp;"*")/COUNTIFS(Table2[Level of Review Required],"*"&amp;$AC$56&amp;"*",Table2[Date Notified (Adjusted)],"&gt;="&amp;K$56,Table2[Date Notified (Adjusted)],"&lt;"&amp;L$56,Table2[Calculated Location],"*"&amp;$D64&amp;"*")</f>
        <v>#DIV/0!</v>
      </c>
      <c r="L64" s="169" t="e">
        <f ca="1">COUNTIFS(Table2[Level of Review Required],"*"&amp;$AC$56&amp;"*",Table2[Date Notified (Adjusted)],"&gt;="&amp;L$56,Table2[Date Notified (Adjusted)],"&lt;"&amp;M$56,Table2[QPS name second check],"full*",Table2[Calculated Location],"*"&amp;$D64&amp;"*")/COUNTIFS(Table2[Level of Review Required],"*"&amp;$AC$56&amp;"*",Table2[Date Notified (Adjusted)],"&gt;="&amp;L$56,Table2[Date Notified (Adjusted)],"&lt;"&amp;M$56,Table2[Calculated Location],"*"&amp;$D64&amp;"*")</f>
        <v>#DIV/0!</v>
      </c>
      <c r="M64" s="169" t="e">
        <f ca="1">COUNTIFS(Table2[Level of Review Required],"*"&amp;$AC$56&amp;"*",Table2[Date Notified (Adjusted)],"&gt;="&amp;M$56,Table2[Date Notified (Adjusted)],"&lt;"&amp;N$56,Table2[QPS name second check],"full*",Table2[Calculated Location],"*"&amp;$D64&amp;"*")/COUNTIFS(Table2[Level of Review Required],"*"&amp;$AC$56&amp;"*",Table2[Date Notified (Adjusted)],"&gt;="&amp;M$56,Table2[Date Notified (Adjusted)],"&lt;"&amp;N$56,Table2[Calculated Location],"*"&amp;$D64&amp;"*")</f>
        <v>#DIV/0!</v>
      </c>
      <c r="N64" s="169" t="e">
        <f ca="1">COUNTIFS(Table2[Level of Review Required],"*"&amp;$AC$56&amp;"*",Table2[Date Notified (Adjusted)],"&gt;="&amp;N$56,Table2[Date Notified (Adjusted)],"&lt;"&amp;O$56,Table2[QPS name second check],"full*",Table2[Calculated Location],"*"&amp;$D64&amp;"*")/COUNTIFS(Table2[Level of Review Required],"*"&amp;$AC$56&amp;"*",Table2[Date Notified (Adjusted)],"&gt;="&amp;N$56,Table2[Date Notified (Adjusted)],"&lt;"&amp;O$56,Table2[Calculated Location],"*"&amp;$D64&amp;"*")</f>
        <v>#DIV/0!</v>
      </c>
      <c r="O64" s="169" t="e">
        <f ca="1">COUNTIFS(Table2[Level of Review Required],"*"&amp;$AC$56&amp;"*",Table2[Date Notified (Adjusted)],"&gt;="&amp;O$56,Table2[Date Notified (Adjusted)],"&lt;"&amp;P$56,Table2[QPS name second check],"full*",Table2[Calculated Location],"*"&amp;$D64&amp;"*")/COUNTIFS(Table2[Level of Review Required],"*"&amp;$AC$56&amp;"*",Table2[Date Notified (Adjusted)],"&gt;="&amp;O$56,Table2[Date Notified (Adjusted)],"&lt;"&amp;P$56,Table2[Calculated Location],"*"&amp;$D64&amp;"*")</f>
        <v>#DIV/0!</v>
      </c>
      <c r="P64" s="169" t="e">
        <f ca="1">COUNTIFS(Table2[Level of Review Required],"*"&amp;$AC$56&amp;"*",Table2[Date Notified (Adjusted)],"&gt;="&amp;P$56,Table2[Date Notified (Adjusted)],"&lt;"&amp;Q$56,Table2[QPS name second check],"full*",Table2[Calculated Location],"*"&amp;$D64&amp;"*")/COUNTIFS(Table2[Level of Review Required],"*"&amp;$AC$56&amp;"*",Table2[Date Notified (Adjusted)],"&gt;="&amp;P$56,Table2[Date Notified (Adjusted)],"&lt;"&amp;Q$56,Table2[Calculated Location],"*"&amp;$D64&amp;"*")</f>
        <v>#DIV/0!</v>
      </c>
      <c r="Q64" s="169" t="e">
        <f ca="1">COUNTIFS(Table2[Level of Review Required],"*"&amp;$AC$56&amp;"*",Table2[Date Notified (Adjusted)],"&gt;="&amp;Q$56,Table2[Date Notified (Adjusted)],"&lt;"&amp;R$56,Table2[QPS name second check],"full*",Table2[Calculated Location],"*"&amp;$D64&amp;"*")/COUNTIFS(Table2[Level of Review Required],"*"&amp;$AC$56&amp;"*",Table2[Date Notified (Adjusted)],"&gt;="&amp;Q$56,Table2[Date Notified (Adjusted)],"&lt;"&amp;R$56,Table2[Calculated Location],"*"&amp;$D64&amp;"*")</f>
        <v>#DIV/0!</v>
      </c>
      <c r="R64" s="169" t="e">
        <f ca="1">COUNTIFS(Table2[Level of Review Required],"*"&amp;$AC$56&amp;"*",Table2[Date Notified (Adjusted)],"&gt;="&amp;R$56,Table2[Date Notified (Adjusted)],"&lt;"&amp;S$56,Table2[QPS name second check],"full*",Table2[Calculated Location],"*"&amp;$D64&amp;"*")/COUNTIFS(Table2[Level of Review Required],"*"&amp;$AC$56&amp;"*",Table2[Date Notified (Adjusted)],"&gt;="&amp;R$56,Table2[Date Notified (Adjusted)],"&lt;"&amp;S$56,Table2[Calculated Location],"*"&amp;$D64&amp;"*")</f>
        <v>#DIV/0!</v>
      </c>
      <c r="S64" s="169" t="e">
        <f ca="1">COUNTIFS(Table2[Level of Review Required],"*"&amp;$AC$56&amp;"*",Table2[Date Notified (Adjusted)],"&gt;="&amp;S$56,Table2[Date Notified (Adjusted)],"&lt;"&amp;T$56,Table2[QPS name second check],"full*",Table2[Calculated Location],"*"&amp;$D64&amp;"*")/COUNTIFS(Table2[Level of Review Required],"*"&amp;$AC$56&amp;"*",Table2[Date Notified (Adjusted)],"&gt;="&amp;S$56,Table2[Date Notified (Adjusted)],"&lt;"&amp;T$56,Table2[Calculated Location],"*"&amp;$D64&amp;"*")</f>
        <v>#DIV/0!</v>
      </c>
      <c r="T64" s="169" t="e">
        <f ca="1">COUNTIFS(Table2[Level of Review Required],"*"&amp;$AC$56&amp;"*",Table2[Date Notified (Adjusted)],"&gt;="&amp;T$56,Table2[Date Notified (Adjusted)],"&lt;"&amp;U$56,Table2[QPS name second check],"full*",Table2[Calculated Location],"*"&amp;$D64&amp;"*")/COUNTIFS(Table2[Level of Review Required],"*"&amp;$AC$56&amp;"*",Table2[Date Notified (Adjusted)],"&gt;="&amp;T$56,Table2[Date Notified (Adjusted)],"&lt;"&amp;U$56,Table2[Calculated Location],"*"&amp;$D64&amp;"*")</f>
        <v>#DIV/0!</v>
      </c>
      <c r="U64" s="170"/>
      <c r="V64" s="166"/>
      <c r="W64" s="230">
        <f ca="1">COUNTIFS(Table2[Level of Review Required],"*"&amp;$AC$56&amp;"*",Table2[Date Notified (Adjusted)],"&gt;="&amp;start125,Table2[Date Notified (Adjusted)],"&lt;="&amp;closeREP,Table2[Calculated Location],"*"&amp;$D64&amp;"*",Table2[QPS name second check],"full*")</f>
        <v>0</v>
      </c>
      <c r="X64" s="231" t="e">
        <f t="shared" ca="1" si="24"/>
        <v>#DIV/0!</v>
      </c>
      <c r="Y64" s="238">
        <f ca="1">COUNTIFS(Table2[Level of Review Required],"*"&amp;$AC$56&amp;"*",Table2[Date Notified (Adjusted)],"&gt;="&amp;start125,Table2[Date Notified (Adjusted)],"&lt;="&amp;closeREP,Table2[Calculated Location],"*"&amp;$D64&amp;"*")</f>
        <v>0</v>
      </c>
    </row>
    <row r="65" spans="2:29" x14ac:dyDescent="0.25">
      <c r="B65" s="211" t="s">
        <v>154</v>
      </c>
      <c r="C65" s="13"/>
      <c r="D65" s="210"/>
      <c r="E65" s="172"/>
      <c r="F65" s="173"/>
      <c r="G65" s="173"/>
      <c r="H65" s="173"/>
      <c r="I65" s="173"/>
      <c r="J65" s="173"/>
      <c r="K65" s="173"/>
      <c r="L65" s="173"/>
      <c r="M65" s="173"/>
      <c r="N65" s="173"/>
      <c r="O65" s="173"/>
      <c r="P65" s="173"/>
      <c r="Q65" s="173"/>
      <c r="R65" s="173"/>
      <c r="S65" s="173"/>
      <c r="T65" s="173"/>
      <c r="U65" s="174"/>
      <c r="V65" s="174"/>
      <c r="W65" s="174">
        <f ca="1">SUM(W57:W64)</f>
        <v>0</v>
      </c>
      <c r="X65" s="173" t="e">
        <f ca="1">W65/Y65</f>
        <v>#DIV/0!</v>
      </c>
      <c r="Y65" s="212">
        <f ca="1">SUM(Y57:Y64)</f>
        <v>0</v>
      </c>
    </row>
    <row r="66" spans="2:29" x14ac:dyDescent="0.25">
      <c r="B66" s="220" t="s">
        <v>105</v>
      </c>
      <c r="C66" s="157"/>
      <c r="D66" s="158" t="s">
        <v>124</v>
      </c>
      <c r="E66" s="159" t="e">
        <f ca="1">COUNTIFS(Table2[Level of Review Required],"*"&amp;$AC$56&amp;"*",Table2[Date Notified (Adjusted)],"&gt;="&amp;E$56,Table2[Date Notified (Adjusted)],"&lt;"&amp;F$56,Table2[QPS name second check],"full*",Table2[Calculated Location],"*"&amp;$D66&amp;"*")/COUNTIFS(Table2[Level of Review Required],"*"&amp;$AC$56&amp;"*",Table2[Date Notified (Adjusted)],"&gt;="&amp;E$56,Table2[Date Notified (Adjusted)],"&lt;"&amp;F$56,Table2[Calculated Location],"*"&amp;$D66&amp;"*")</f>
        <v>#DIV/0!</v>
      </c>
      <c r="F66" s="160" t="e">
        <f ca="1">COUNTIFS(Table2[Level of Review Required],"*"&amp;$AC$56&amp;"*",Table2[Date Notified (Adjusted)],"&gt;="&amp;F$56,Table2[Date Notified (Adjusted)],"&lt;"&amp;G$56,Table2[QPS name second check],"full*",Table2[Calculated Location],"*"&amp;$D66&amp;"*")/COUNTIFS(Table2[Level of Review Required],"*"&amp;$AC$56&amp;"*",Table2[Date Notified (Adjusted)],"&gt;="&amp;F$56,Table2[Date Notified (Adjusted)],"&lt;"&amp;G$56,Table2[Calculated Location],"*"&amp;$D66&amp;"*")</f>
        <v>#DIV/0!</v>
      </c>
      <c r="G66" s="160" t="e">
        <f ca="1">COUNTIFS(Table2[Level of Review Required],"*"&amp;$AC$56&amp;"*",Table2[Date Notified (Adjusted)],"&gt;="&amp;G$56,Table2[Date Notified (Adjusted)],"&lt;"&amp;H$56,Table2[QPS name second check],"full*",Table2[Calculated Location],"*"&amp;$D66&amp;"*")/COUNTIFS(Table2[Level of Review Required],"*"&amp;$AC$56&amp;"*",Table2[Date Notified (Adjusted)],"&gt;="&amp;G$56,Table2[Date Notified (Adjusted)],"&lt;"&amp;H$56,Table2[Calculated Location],"*"&amp;$D66&amp;"*")</f>
        <v>#DIV/0!</v>
      </c>
      <c r="H66" s="160" t="e">
        <f ca="1">COUNTIFS(Table2[Level of Review Required],"*"&amp;$AC$56&amp;"*",Table2[Date Notified (Adjusted)],"&gt;="&amp;H$56,Table2[Date Notified (Adjusted)],"&lt;"&amp;I$56,Table2[QPS name second check],"full*",Table2[Calculated Location],"*"&amp;$D66&amp;"*")/COUNTIFS(Table2[Level of Review Required],"*"&amp;$AC$56&amp;"*",Table2[Date Notified (Adjusted)],"&gt;="&amp;H$56,Table2[Date Notified (Adjusted)],"&lt;"&amp;I$56,Table2[Calculated Location],"*"&amp;$D66&amp;"*")</f>
        <v>#DIV/0!</v>
      </c>
      <c r="I66" s="160" t="e">
        <f ca="1">COUNTIFS(Table2[Level of Review Required],"*"&amp;$AC$56&amp;"*",Table2[Date Notified (Adjusted)],"&gt;="&amp;I$56,Table2[Date Notified (Adjusted)],"&lt;"&amp;J$56,Table2[QPS name second check],"full*",Table2[Calculated Location],"*"&amp;$D66&amp;"*")/COUNTIFS(Table2[Level of Review Required],"*"&amp;$AC$56&amp;"*",Table2[Date Notified (Adjusted)],"&gt;="&amp;I$56,Table2[Date Notified (Adjusted)],"&lt;"&amp;J$56,Table2[Calculated Location],"*"&amp;$D66&amp;"*")</f>
        <v>#DIV/0!</v>
      </c>
      <c r="J66" s="160" t="e">
        <f ca="1">COUNTIFS(Table2[Level of Review Required],"*"&amp;$AC$56&amp;"*",Table2[Date Notified (Adjusted)],"&gt;="&amp;J$56,Table2[Date Notified (Adjusted)],"&lt;"&amp;K$56,Table2[QPS name second check],"full*",Table2[Calculated Location],"*"&amp;$D66&amp;"*")/COUNTIFS(Table2[Level of Review Required],"*"&amp;$AC$56&amp;"*",Table2[Date Notified (Adjusted)],"&gt;="&amp;J$56,Table2[Date Notified (Adjusted)],"&lt;"&amp;K$56,Table2[Calculated Location],"*"&amp;$D66&amp;"*")</f>
        <v>#DIV/0!</v>
      </c>
      <c r="K66" s="160" t="e">
        <f ca="1">COUNTIFS(Table2[Level of Review Required],"*"&amp;$AC$56&amp;"*",Table2[Date Notified (Adjusted)],"&gt;="&amp;K$56,Table2[Date Notified (Adjusted)],"&lt;"&amp;L$56,Table2[QPS name second check],"full*",Table2[Calculated Location],"*"&amp;$D66&amp;"*")/COUNTIFS(Table2[Level of Review Required],"*"&amp;$AC$56&amp;"*",Table2[Date Notified (Adjusted)],"&gt;="&amp;K$56,Table2[Date Notified (Adjusted)],"&lt;"&amp;L$56,Table2[Calculated Location],"*"&amp;$D66&amp;"*")</f>
        <v>#DIV/0!</v>
      </c>
      <c r="L66" s="160" t="e">
        <f ca="1">COUNTIFS(Table2[Level of Review Required],"*"&amp;$AC$56&amp;"*",Table2[Date Notified (Adjusted)],"&gt;="&amp;L$56,Table2[Date Notified (Adjusted)],"&lt;"&amp;M$56,Table2[QPS name second check],"full*",Table2[Calculated Location],"*"&amp;$D66&amp;"*")/COUNTIFS(Table2[Level of Review Required],"*"&amp;$AC$56&amp;"*",Table2[Date Notified (Adjusted)],"&gt;="&amp;L$56,Table2[Date Notified (Adjusted)],"&lt;"&amp;M$56,Table2[Calculated Location],"*"&amp;$D66&amp;"*")</f>
        <v>#DIV/0!</v>
      </c>
      <c r="M66" s="160" t="e">
        <f ca="1">COUNTIFS(Table2[Level of Review Required],"*"&amp;$AC$56&amp;"*",Table2[Date Notified (Adjusted)],"&gt;="&amp;M$56,Table2[Date Notified (Adjusted)],"&lt;"&amp;N$56,Table2[QPS name second check],"full*",Table2[Calculated Location],"*"&amp;$D66&amp;"*")/COUNTIFS(Table2[Level of Review Required],"*"&amp;$AC$56&amp;"*",Table2[Date Notified (Adjusted)],"&gt;="&amp;M$56,Table2[Date Notified (Adjusted)],"&lt;"&amp;N$56,Table2[Calculated Location],"*"&amp;$D66&amp;"*")</f>
        <v>#DIV/0!</v>
      </c>
      <c r="N66" s="160" t="e">
        <f ca="1">COUNTIFS(Table2[Level of Review Required],"*"&amp;$AC$56&amp;"*",Table2[Date Notified (Adjusted)],"&gt;="&amp;N$56,Table2[Date Notified (Adjusted)],"&lt;"&amp;O$56,Table2[QPS name second check],"full*",Table2[Calculated Location],"*"&amp;$D66&amp;"*")/COUNTIFS(Table2[Level of Review Required],"*"&amp;$AC$56&amp;"*",Table2[Date Notified (Adjusted)],"&gt;="&amp;N$56,Table2[Date Notified (Adjusted)],"&lt;"&amp;O$56,Table2[Calculated Location],"*"&amp;$D66&amp;"*")</f>
        <v>#DIV/0!</v>
      </c>
      <c r="O66" s="160" t="e">
        <f ca="1">COUNTIFS(Table2[Level of Review Required],"*"&amp;$AC$56&amp;"*",Table2[Date Notified (Adjusted)],"&gt;="&amp;O$56,Table2[Date Notified (Adjusted)],"&lt;"&amp;P$56,Table2[QPS name second check],"full*",Table2[Calculated Location],"*"&amp;$D66&amp;"*")/COUNTIFS(Table2[Level of Review Required],"*"&amp;$AC$56&amp;"*",Table2[Date Notified (Adjusted)],"&gt;="&amp;O$56,Table2[Date Notified (Adjusted)],"&lt;"&amp;P$56,Table2[Calculated Location],"*"&amp;$D66&amp;"*")</f>
        <v>#DIV/0!</v>
      </c>
      <c r="P66" s="160" t="e">
        <f ca="1">COUNTIFS(Table2[Level of Review Required],"*"&amp;$AC$56&amp;"*",Table2[Date Notified (Adjusted)],"&gt;="&amp;P$56,Table2[Date Notified (Adjusted)],"&lt;"&amp;Q$56,Table2[QPS name second check],"full*",Table2[Calculated Location],"*"&amp;$D66&amp;"*")/COUNTIFS(Table2[Level of Review Required],"*"&amp;$AC$56&amp;"*",Table2[Date Notified (Adjusted)],"&gt;="&amp;P$56,Table2[Date Notified (Adjusted)],"&lt;"&amp;Q$56,Table2[Calculated Location],"*"&amp;$D66&amp;"*")</f>
        <v>#DIV/0!</v>
      </c>
      <c r="Q66" s="160" t="e">
        <f ca="1">COUNTIFS(Table2[Level of Review Required],"*"&amp;$AC$56&amp;"*",Table2[Date Notified (Adjusted)],"&gt;="&amp;Q$56,Table2[Date Notified (Adjusted)],"&lt;"&amp;R$56,Table2[QPS name second check],"full*",Table2[Calculated Location],"*"&amp;$D66&amp;"*")/COUNTIFS(Table2[Level of Review Required],"*"&amp;$AC$56&amp;"*",Table2[Date Notified (Adjusted)],"&gt;="&amp;Q$56,Table2[Date Notified (Adjusted)],"&lt;"&amp;R$56,Table2[Calculated Location],"*"&amp;$D66&amp;"*")</f>
        <v>#DIV/0!</v>
      </c>
      <c r="R66" s="160" t="e">
        <f ca="1">COUNTIFS(Table2[Level of Review Required],"*"&amp;$AC$56&amp;"*",Table2[Date Notified (Adjusted)],"&gt;="&amp;R$56,Table2[Date Notified (Adjusted)],"&lt;"&amp;S$56,Table2[QPS name second check],"full*",Table2[Calculated Location],"*"&amp;$D66&amp;"*")/COUNTIFS(Table2[Level of Review Required],"*"&amp;$AC$56&amp;"*",Table2[Date Notified (Adjusted)],"&gt;="&amp;R$56,Table2[Date Notified (Adjusted)],"&lt;"&amp;S$56,Table2[Calculated Location],"*"&amp;$D66&amp;"*")</f>
        <v>#DIV/0!</v>
      </c>
      <c r="S66" s="160" t="e">
        <f ca="1">COUNTIFS(Table2[Level of Review Required],"*"&amp;$AC$56&amp;"*",Table2[Date Notified (Adjusted)],"&gt;="&amp;S$56,Table2[Date Notified (Adjusted)],"&lt;"&amp;T$56,Table2[QPS name second check],"full*",Table2[Calculated Location],"*"&amp;$D66&amp;"*")/COUNTIFS(Table2[Level of Review Required],"*"&amp;$AC$56&amp;"*",Table2[Date Notified (Adjusted)],"&gt;="&amp;S$56,Table2[Date Notified (Adjusted)],"&lt;"&amp;T$56,Table2[Calculated Location],"*"&amp;$D66&amp;"*")</f>
        <v>#DIV/0!</v>
      </c>
      <c r="T66" s="160" t="e">
        <f ca="1">COUNTIFS(Table2[Level of Review Required],"*"&amp;$AC$56&amp;"*",Table2[Date Notified (Adjusted)],"&gt;="&amp;T$56,Table2[Date Notified (Adjusted)],"&lt;"&amp;U$56,Table2[QPS name second check],"full*",Table2[Calculated Location],"*"&amp;$D66&amp;"*")/COUNTIFS(Table2[Level of Review Required],"*"&amp;$AC$56&amp;"*",Table2[Date Notified (Adjusted)],"&gt;="&amp;T$56,Table2[Date Notified (Adjusted)],"&lt;"&amp;U$56,Table2[Calculated Location],"*"&amp;$D66&amp;"*")</f>
        <v>#DIV/0!</v>
      </c>
      <c r="U66" s="157"/>
      <c r="V66" s="157"/>
      <c r="W66" s="226">
        <f ca="1">COUNTIFS(Table2[Level of Review Required],"*"&amp;$AC$56&amp;"*",Table2[Date Notified (Adjusted)],"&gt;="&amp;start125,Table2[Date Notified (Adjusted)],"&lt;="&amp;closeREP,Table2[Calculated Location],"*"&amp;$D66&amp;"*",Table2[QPS name second check],"full*")</f>
        <v>0</v>
      </c>
      <c r="X66" s="227" t="e">
        <f t="shared" ca="1" si="24"/>
        <v>#DIV/0!</v>
      </c>
      <c r="Y66" s="236">
        <f ca="1">COUNTIFS(Table2[Level of Review Required],"*"&amp;$AC$56&amp;"*",Table2[Date Notified (Adjusted)],"&gt;="&amp;start125,Table2[Date Notified (Adjusted)],"&lt;="&amp;closeREP,Table2[Calculated Location],"*"&amp;$D66&amp;"*")</f>
        <v>0</v>
      </c>
    </row>
    <row r="67" spans="2:29" x14ac:dyDescent="0.25">
      <c r="B67" s="222" t="s">
        <v>106</v>
      </c>
      <c r="C67" s="161"/>
      <c r="D67" s="162" t="s">
        <v>125</v>
      </c>
      <c r="E67" s="163" t="e">
        <f ca="1">COUNTIFS(Table2[Level of Review Required],"*"&amp;$AC$56&amp;"*",Table2[Date Notified (Adjusted)],"&gt;="&amp;E$56,Table2[Date Notified (Adjusted)],"&lt;"&amp;F$56,Table2[QPS name second check],"full*",Table2[Calculated Location],"*"&amp;$D67&amp;"*")/COUNTIFS(Table2[Level of Review Required],"*"&amp;$AC$56&amp;"*",Table2[Date Notified (Adjusted)],"&gt;="&amp;E$56,Table2[Date Notified (Adjusted)],"&lt;"&amp;F$56,Table2[Calculated Location],"*"&amp;$D67&amp;"*")</f>
        <v>#DIV/0!</v>
      </c>
      <c r="F67" s="164" t="e">
        <f ca="1">COUNTIFS(Table2[Level of Review Required],"*"&amp;$AC$56&amp;"*",Table2[Date Notified (Adjusted)],"&gt;="&amp;F$56,Table2[Date Notified (Adjusted)],"&lt;"&amp;G$56,Table2[QPS name second check],"full*",Table2[Calculated Location],"*"&amp;$D67&amp;"*")/COUNTIFS(Table2[Level of Review Required],"*"&amp;$AC$56&amp;"*",Table2[Date Notified (Adjusted)],"&gt;="&amp;F$56,Table2[Date Notified (Adjusted)],"&lt;"&amp;G$56,Table2[Calculated Location],"*"&amp;$D67&amp;"*")</f>
        <v>#DIV/0!</v>
      </c>
      <c r="G67" s="164" t="e">
        <f ca="1">COUNTIFS(Table2[Level of Review Required],"*"&amp;$AC$56&amp;"*",Table2[Date Notified (Adjusted)],"&gt;="&amp;G$56,Table2[Date Notified (Adjusted)],"&lt;"&amp;H$56,Table2[QPS name second check],"full*",Table2[Calculated Location],"*"&amp;$D67&amp;"*")/COUNTIFS(Table2[Level of Review Required],"*"&amp;$AC$56&amp;"*",Table2[Date Notified (Adjusted)],"&gt;="&amp;G$56,Table2[Date Notified (Adjusted)],"&lt;"&amp;H$56,Table2[Calculated Location],"*"&amp;$D67&amp;"*")</f>
        <v>#DIV/0!</v>
      </c>
      <c r="H67" s="164" t="e">
        <f ca="1">COUNTIFS(Table2[Level of Review Required],"*"&amp;$AC$56&amp;"*",Table2[Date Notified (Adjusted)],"&gt;="&amp;H$56,Table2[Date Notified (Adjusted)],"&lt;"&amp;I$56,Table2[QPS name second check],"full*",Table2[Calculated Location],"*"&amp;$D67&amp;"*")/COUNTIFS(Table2[Level of Review Required],"*"&amp;$AC$56&amp;"*",Table2[Date Notified (Adjusted)],"&gt;="&amp;H$56,Table2[Date Notified (Adjusted)],"&lt;"&amp;I$56,Table2[Calculated Location],"*"&amp;$D67&amp;"*")</f>
        <v>#DIV/0!</v>
      </c>
      <c r="I67" s="164" t="e">
        <f ca="1">COUNTIFS(Table2[Level of Review Required],"*"&amp;$AC$56&amp;"*",Table2[Date Notified (Adjusted)],"&gt;="&amp;I$56,Table2[Date Notified (Adjusted)],"&lt;"&amp;J$56,Table2[QPS name second check],"full*",Table2[Calculated Location],"*"&amp;$D67&amp;"*")/COUNTIFS(Table2[Level of Review Required],"*"&amp;$AC$56&amp;"*",Table2[Date Notified (Adjusted)],"&gt;="&amp;I$56,Table2[Date Notified (Adjusted)],"&lt;"&amp;J$56,Table2[Calculated Location],"*"&amp;$D67&amp;"*")</f>
        <v>#DIV/0!</v>
      </c>
      <c r="J67" s="164" t="e">
        <f ca="1">COUNTIFS(Table2[Level of Review Required],"*"&amp;$AC$56&amp;"*",Table2[Date Notified (Adjusted)],"&gt;="&amp;J$56,Table2[Date Notified (Adjusted)],"&lt;"&amp;K$56,Table2[QPS name second check],"full*",Table2[Calculated Location],"*"&amp;$D67&amp;"*")/COUNTIFS(Table2[Level of Review Required],"*"&amp;$AC$56&amp;"*",Table2[Date Notified (Adjusted)],"&gt;="&amp;J$56,Table2[Date Notified (Adjusted)],"&lt;"&amp;K$56,Table2[Calculated Location],"*"&amp;$D67&amp;"*")</f>
        <v>#DIV/0!</v>
      </c>
      <c r="K67" s="164" t="e">
        <f ca="1">COUNTIFS(Table2[Level of Review Required],"*"&amp;$AC$56&amp;"*",Table2[Date Notified (Adjusted)],"&gt;="&amp;K$56,Table2[Date Notified (Adjusted)],"&lt;"&amp;L$56,Table2[QPS name second check],"full*",Table2[Calculated Location],"*"&amp;$D67&amp;"*")/COUNTIFS(Table2[Level of Review Required],"*"&amp;$AC$56&amp;"*",Table2[Date Notified (Adjusted)],"&gt;="&amp;K$56,Table2[Date Notified (Adjusted)],"&lt;"&amp;L$56,Table2[Calculated Location],"*"&amp;$D67&amp;"*")</f>
        <v>#DIV/0!</v>
      </c>
      <c r="L67" s="164" t="e">
        <f ca="1">COUNTIFS(Table2[Level of Review Required],"*"&amp;$AC$56&amp;"*",Table2[Date Notified (Adjusted)],"&gt;="&amp;L$56,Table2[Date Notified (Adjusted)],"&lt;"&amp;M$56,Table2[QPS name second check],"full*",Table2[Calculated Location],"*"&amp;$D67&amp;"*")/COUNTIFS(Table2[Level of Review Required],"*"&amp;$AC$56&amp;"*",Table2[Date Notified (Adjusted)],"&gt;="&amp;L$56,Table2[Date Notified (Adjusted)],"&lt;"&amp;M$56,Table2[Calculated Location],"*"&amp;$D67&amp;"*")</f>
        <v>#DIV/0!</v>
      </c>
      <c r="M67" s="164" t="e">
        <f ca="1">COUNTIFS(Table2[Level of Review Required],"*"&amp;$AC$56&amp;"*",Table2[Date Notified (Adjusted)],"&gt;="&amp;M$56,Table2[Date Notified (Adjusted)],"&lt;"&amp;N$56,Table2[QPS name second check],"full*",Table2[Calculated Location],"*"&amp;$D67&amp;"*")/COUNTIFS(Table2[Level of Review Required],"*"&amp;$AC$56&amp;"*",Table2[Date Notified (Adjusted)],"&gt;="&amp;M$56,Table2[Date Notified (Adjusted)],"&lt;"&amp;N$56,Table2[Calculated Location],"*"&amp;$D67&amp;"*")</f>
        <v>#DIV/0!</v>
      </c>
      <c r="N67" s="164" t="e">
        <f ca="1">COUNTIFS(Table2[Level of Review Required],"*"&amp;$AC$56&amp;"*",Table2[Date Notified (Adjusted)],"&gt;="&amp;N$56,Table2[Date Notified (Adjusted)],"&lt;"&amp;O$56,Table2[QPS name second check],"full*",Table2[Calculated Location],"*"&amp;$D67&amp;"*")/COUNTIFS(Table2[Level of Review Required],"*"&amp;$AC$56&amp;"*",Table2[Date Notified (Adjusted)],"&gt;="&amp;N$56,Table2[Date Notified (Adjusted)],"&lt;"&amp;O$56,Table2[Calculated Location],"*"&amp;$D67&amp;"*")</f>
        <v>#DIV/0!</v>
      </c>
      <c r="O67" s="164" t="e">
        <f ca="1">COUNTIFS(Table2[Level of Review Required],"*"&amp;$AC$56&amp;"*",Table2[Date Notified (Adjusted)],"&gt;="&amp;O$56,Table2[Date Notified (Adjusted)],"&lt;"&amp;P$56,Table2[QPS name second check],"full*",Table2[Calculated Location],"*"&amp;$D67&amp;"*")/COUNTIFS(Table2[Level of Review Required],"*"&amp;$AC$56&amp;"*",Table2[Date Notified (Adjusted)],"&gt;="&amp;O$56,Table2[Date Notified (Adjusted)],"&lt;"&amp;P$56,Table2[Calculated Location],"*"&amp;$D67&amp;"*")</f>
        <v>#DIV/0!</v>
      </c>
      <c r="P67" s="164" t="e">
        <f ca="1">COUNTIFS(Table2[Level of Review Required],"*"&amp;$AC$56&amp;"*",Table2[Date Notified (Adjusted)],"&gt;="&amp;P$56,Table2[Date Notified (Adjusted)],"&lt;"&amp;Q$56,Table2[QPS name second check],"full*",Table2[Calculated Location],"*"&amp;$D67&amp;"*")/COUNTIFS(Table2[Level of Review Required],"*"&amp;$AC$56&amp;"*",Table2[Date Notified (Adjusted)],"&gt;="&amp;P$56,Table2[Date Notified (Adjusted)],"&lt;"&amp;Q$56,Table2[Calculated Location],"*"&amp;$D67&amp;"*")</f>
        <v>#DIV/0!</v>
      </c>
      <c r="Q67" s="164" t="e">
        <f ca="1">COUNTIFS(Table2[Level of Review Required],"*"&amp;$AC$56&amp;"*",Table2[Date Notified (Adjusted)],"&gt;="&amp;Q$56,Table2[Date Notified (Adjusted)],"&lt;"&amp;R$56,Table2[QPS name second check],"full*",Table2[Calculated Location],"*"&amp;$D67&amp;"*")/COUNTIFS(Table2[Level of Review Required],"*"&amp;$AC$56&amp;"*",Table2[Date Notified (Adjusted)],"&gt;="&amp;Q$56,Table2[Date Notified (Adjusted)],"&lt;"&amp;R$56,Table2[Calculated Location],"*"&amp;$D67&amp;"*")</f>
        <v>#DIV/0!</v>
      </c>
      <c r="R67" s="164" t="e">
        <f ca="1">COUNTIFS(Table2[Level of Review Required],"*"&amp;$AC$56&amp;"*",Table2[Date Notified (Adjusted)],"&gt;="&amp;R$56,Table2[Date Notified (Adjusted)],"&lt;"&amp;S$56,Table2[QPS name second check],"full*",Table2[Calculated Location],"*"&amp;$D67&amp;"*")/COUNTIFS(Table2[Level of Review Required],"*"&amp;$AC$56&amp;"*",Table2[Date Notified (Adjusted)],"&gt;="&amp;R$56,Table2[Date Notified (Adjusted)],"&lt;"&amp;S$56,Table2[Calculated Location],"*"&amp;$D67&amp;"*")</f>
        <v>#DIV/0!</v>
      </c>
      <c r="S67" s="164" t="e">
        <f ca="1">COUNTIFS(Table2[Level of Review Required],"*"&amp;$AC$56&amp;"*",Table2[Date Notified (Adjusted)],"&gt;="&amp;S$56,Table2[Date Notified (Adjusted)],"&lt;"&amp;T$56,Table2[QPS name second check],"full*",Table2[Calculated Location],"*"&amp;$D67&amp;"*")/COUNTIFS(Table2[Level of Review Required],"*"&amp;$AC$56&amp;"*",Table2[Date Notified (Adjusted)],"&gt;="&amp;S$56,Table2[Date Notified (Adjusted)],"&lt;"&amp;T$56,Table2[Calculated Location],"*"&amp;$D67&amp;"*")</f>
        <v>#DIV/0!</v>
      </c>
      <c r="T67" s="164" t="e">
        <f ca="1">COUNTIFS(Table2[Level of Review Required],"*"&amp;$AC$56&amp;"*",Table2[Date Notified (Adjusted)],"&gt;="&amp;T$56,Table2[Date Notified (Adjusted)],"&lt;"&amp;U$56,Table2[QPS name second check],"full*",Table2[Calculated Location],"*"&amp;$D67&amp;"*")/COUNTIFS(Table2[Level of Review Required],"*"&amp;$AC$56&amp;"*",Table2[Date Notified (Adjusted)],"&gt;="&amp;T$56,Table2[Date Notified (Adjusted)],"&lt;"&amp;U$56,Table2[Calculated Location],"*"&amp;$D67&amp;"*")</f>
        <v>#DIV/0!</v>
      </c>
      <c r="U67" s="161"/>
      <c r="V67" s="161"/>
      <c r="W67" s="228">
        <f ca="1">COUNTIFS(Table2[Level of Review Required],"*"&amp;$AC$56&amp;"*",Table2[Date Notified (Adjusted)],"&gt;="&amp;start125,Table2[Date Notified (Adjusted)],"&lt;="&amp;closeREP,Table2[Calculated Location],"*"&amp;$D67&amp;"*",Table2[QPS name second check],"full*")</f>
        <v>0</v>
      </c>
      <c r="X67" s="229" t="e">
        <f t="shared" ca="1" si="24"/>
        <v>#DIV/0!</v>
      </c>
      <c r="Y67" s="237">
        <f ca="1">COUNTIFS(Table2[Level of Review Required],"*"&amp;$AC$56&amp;"*",Table2[Date Notified (Adjusted)],"&gt;="&amp;start125,Table2[Date Notified (Adjusted)],"&lt;="&amp;closeREP,Table2[Calculated Location],"*"&amp;$D67&amp;"*")</f>
        <v>0</v>
      </c>
    </row>
    <row r="68" spans="2:29" x14ac:dyDescent="0.25">
      <c r="B68" s="222" t="s">
        <v>107</v>
      </c>
      <c r="C68" s="161"/>
      <c r="D68" s="162" t="s">
        <v>126</v>
      </c>
      <c r="E68" s="163" t="e">
        <f ca="1">COUNTIFS(Table2[Level of Review Required],"*"&amp;$AC$56&amp;"*",Table2[Date Notified (Adjusted)],"&gt;="&amp;E$56,Table2[Date Notified (Adjusted)],"&lt;"&amp;F$56,Table2[QPS name second check],"full*",Table2[Calculated Location],"*"&amp;$D68&amp;"*")/COUNTIFS(Table2[Level of Review Required],"*"&amp;$AC$56&amp;"*",Table2[Date Notified (Adjusted)],"&gt;="&amp;E$56,Table2[Date Notified (Adjusted)],"&lt;"&amp;F$56,Table2[Calculated Location],"*"&amp;$D68&amp;"*")</f>
        <v>#DIV/0!</v>
      </c>
      <c r="F68" s="164" t="e">
        <f ca="1">COUNTIFS(Table2[Level of Review Required],"*"&amp;$AC$56&amp;"*",Table2[Date Notified (Adjusted)],"&gt;="&amp;F$56,Table2[Date Notified (Adjusted)],"&lt;"&amp;G$56,Table2[QPS name second check],"full*",Table2[Calculated Location],"*"&amp;$D68&amp;"*")/COUNTIFS(Table2[Level of Review Required],"*"&amp;$AC$56&amp;"*",Table2[Date Notified (Adjusted)],"&gt;="&amp;F$56,Table2[Date Notified (Adjusted)],"&lt;"&amp;G$56,Table2[Calculated Location],"*"&amp;$D68&amp;"*")</f>
        <v>#DIV/0!</v>
      </c>
      <c r="G68" s="164" t="e">
        <f ca="1">COUNTIFS(Table2[Level of Review Required],"*"&amp;$AC$56&amp;"*",Table2[Date Notified (Adjusted)],"&gt;="&amp;G$56,Table2[Date Notified (Adjusted)],"&lt;"&amp;H$56,Table2[QPS name second check],"full*",Table2[Calculated Location],"*"&amp;$D68&amp;"*")/COUNTIFS(Table2[Level of Review Required],"*"&amp;$AC$56&amp;"*",Table2[Date Notified (Adjusted)],"&gt;="&amp;G$56,Table2[Date Notified (Adjusted)],"&lt;"&amp;H$56,Table2[Calculated Location],"*"&amp;$D68&amp;"*")</f>
        <v>#DIV/0!</v>
      </c>
      <c r="H68" s="164" t="e">
        <f ca="1">COUNTIFS(Table2[Level of Review Required],"*"&amp;$AC$56&amp;"*",Table2[Date Notified (Adjusted)],"&gt;="&amp;H$56,Table2[Date Notified (Adjusted)],"&lt;"&amp;I$56,Table2[QPS name second check],"full*",Table2[Calculated Location],"*"&amp;$D68&amp;"*")/COUNTIFS(Table2[Level of Review Required],"*"&amp;$AC$56&amp;"*",Table2[Date Notified (Adjusted)],"&gt;="&amp;H$56,Table2[Date Notified (Adjusted)],"&lt;"&amp;I$56,Table2[Calculated Location],"*"&amp;$D68&amp;"*")</f>
        <v>#DIV/0!</v>
      </c>
      <c r="I68" s="164" t="e">
        <f ca="1">COUNTIFS(Table2[Level of Review Required],"*"&amp;$AC$56&amp;"*",Table2[Date Notified (Adjusted)],"&gt;="&amp;I$56,Table2[Date Notified (Adjusted)],"&lt;"&amp;J$56,Table2[QPS name second check],"full*",Table2[Calculated Location],"*"&amp;$D68&amp;"*")/COUNTIFS(Table2[Level of Review Required],"*"&amp;$AC$56&amp;"*",Table2[Date Notified (Adjusted)],"&gt;="&amp;I$56,Table2[Date Notified (Adjusted)],"&lt;"&amp;J$56,Table2[Calculated Location],"*"&amp;$D68&amp;"*")</f>
        <v>#DIV/0!</v>
      </c>
      <c r="J68" s="164" t="e">
        <f ca="1">COUNTIFS(Table2[Level of Review Required],"*"&amp;$AC$56&amp;"*",Table2[Date Notified (Adjusted)],"&gt;="&amp;J$56,Table2[Date Notified (Adjusted)],"&lt;"&amp;K$56,Table2[QPS name second check],"full*",Table2[Calculated Location],"*"&amp;$D68&amp;"*")/COUNTIFS(Table2[Level of Review Required],"*"&amp;$AC$56&amp;"*",Table2[Date Notified (Adjusted)],"&gt;="&amp;J$56,Table2[Date Notified (Adjusted)],"&lt;"&amp;K$56,Table2[Calculated Location],"*"&amp;$D68&amp;"*")</f>
        <v>#DIV/0!</v>
      </c>
      <c r="K68" s="164" t="e">
        <f ca="1">COUNTIFS(Table2[Level of Review Required],"*"&amp;$AC$56&amp;"*",Table2[Date Notified (Adjusted)],"&gt;="&amp;K$56,Table2[Date Notified (Adjusted)],"&lt;"&amp;L$56,Table2[QPS name second check],"full*",Table2[Calculated Location],"*"&amp;$D68&amp;"*")/COUNTIFS(Table2[Level of Review Required],"*"&amp;$AC$56&amp;"*",Table2[Date Notified (Adjusted)],"&gt;="&amp;K$56,Table2[Date Notified (Adjusted)],"&lt;"&amp;L$56,Table2[Calculated Location],"*"&amp;$D68&amp;"*")</f>
        <v>#DIV/0!</v>
      </c>
      <c r="L68" s="164" t="e">
        <f ca="1">COUNTIFS(Table2[Level of Review Required],"*"&amp;$AC$56&amp;"*",Table2[Date Notified (Adjusted)],"&gt;="&amp;L$56,Table2[Date Notified (Adjusted)],"&lt;"&amp;M$56,Table2[QPS name second check],"full*",Table2[Calculated Location],"*"&amp;$D68&amp;"*")/COUNTIFS(Table2[Level of Review Required],"*"&amp;$AC$56&amp;"*",Table2[Date Notified (Adjusted)],"&gt;="&amp;L$56,Table2[Date Notified (Adjusted)],"&lt;"&amp;M$56,Table2[Calculated Location],"*"&amp;$D68&amp;"*")</f>
        <v>#DIV/0!</v>
      </c>
      <c r="M68" s="164" t="e">
        <f ca="1">COUNTIFS(Table2[Level of Review Required],"*"&amp;$AC$56&amp;"*",Table2[Date Notified (Adjusted)],"&gt;="&amp;M$56,Table2[Date Notified (Adjusted)],"&lt;"&amp;N$56,Table2[QPS name second check],"full*",Table2[Calculated Location],"*"&amp;$D68&amp;"*")/COUNTIFS(Table2[Level of Review Required],"*"&amp;$AC$56&amp;"*",Table2[Date Notified (Adjusted)],"&gt;="&amp;M$56,Table2[Date Notified (Adjusted)],"&lt;"&amp;N$56,Table2[Calculated Location],"*"&amp;$D68&amp;"*")</f>
        <v>#DIV/0!</v>
      </c>
      <c r="N68" s="164" t="e">
        <f ca="1">COUNTIFS(Table2[Level of Review Required],"*"&amp;$AC$56&amp;"*",Table2[Date Notified (Adjusted)],"&gt;="&amp;N$56,Table2[Date Notified (Adjusted)],"&lt;"&amp;O$56,Table2[QPS name second check],"full*",Table2[Calculated Location],"*"&amp;$D68&amp;"*")/COUNTIFS(Table2[Level of Review Required],"*"&amp;$AC$56&amp;"*",Table2[Date Notified (Adjusted)],"&gt;="&amp;N$56,Table2[Date Notified (Adjusted)],"&lt;"&amp;O$56,Table2[Calculated Location],"*"&amp;$D68&amp;"*")</f>
        <v>#DIV/0!</v>
      </c>
      <c r="O68" s="164" t="e">
        <f ca="1">COUNTIFS(Table2[Level of Review Required],"*"&amp;$AC$56&amp;"*",Table2[Date Notified (Adjusted)],"&gt;="&amp;O$56,Table2[Date Notified (Adjusted)],"&lt;"&amp;P$56,Table2[QPS name second check],"full*",Table2[Calculated Location],"*"&amp;$D68&amp;"*")/COUNTIFS(Table2[Level of Review Required],"*"&amp;$AC$56&amp;"*",Table2[Date Notified (Adjusted)],"&gt;="&amp;O$56,Table2[Date Notified (Adjusted)],"&lt;"&amp;P$56,Table2[Calculated Location],"*"&amp;$D68&amp;"*")</f>
        <v>#DIV/0!</v>
      </c>
      <c r="P68" s="164" t="e">
        <f ca="1">COUNTIFS(Table2[Level of Review Required],"*"&amp;$AC$56&amp;"*",Table2[Date Notified (Adjusted)],"&gt;="&amp;P$56,Table2[Date Notified (Adjusted)],"&lt;"&amp;Q$56,Table2[QPS name second check],"full*",Table2[Calculated Location],"*"&amp;$D68&amp;"*")/COUNTIFS(Table2[Level of Review Required],"*"&amp;$AC$56&amp;"*",Table2[Date Notified (Adjusted)],"&gt;="&amp;P$56,Table2[Date Notified (Adjusted)],"&lt;"&amp;Q$56,Table2[Calculated Location],"*"&amp;$D68&amp;"*")</f>
        <v>#DIV/0!</v>
      </c>
      <c r="Q68" s="164" t="e">
        <f ca="1">COUNTIFS(Table2[Level of Review Required],"*"&amp;$AC$56&amp;"*",Table2[Date Notified (Adjusted)],"&gt;="&amp;Q$56,Table2[Date Notified (Adjusted)],"&lt;"&amp;R$56,Table2[QPS name second check],"full*",Table2[Calculated Location],"*"&amp;$D68&amp;"*")/COUNTIFS(Table2[Level of Review Required],"*"&amp;$AC$56&amp;"*",Table2[Date Notified (Adjusted)],"&gt;="&amp;Q$56,Table2[Date Notified (Adjusted)],"&lt;"&amp;R$56,Table2[Calculated Location],"*"&amp;$D68&amp;"*")</f>
        <v>#DIV/0!</v>
      </c>
      <c r="R68" s="164" t="e">
        <f ca="1">COUNTIFS(Table2[Level of Review Required],"*"&amp;$AC$56&amp;"*",Table2[Date Notified (Adjusted)],"&gt;="&amp;R$56,Table2[Date Notified (Adjusted)],"&lt;"&amp;S$56,Table2[QPS name second check],"full*",Table2[Calculated Location],"*"&amp;$D68&amp;"*")/COUNTIFS(Table2[Level of Review Required],"*"&amp;$AC$56&amp;"*",Table2[Date Notified (Adjusted)],"&gt;="&amp;R$56,Table2[Date Notified (Adjusted)],"&lt;"&amp;S$56,Table2[Calculated Location],"*"&amp;$D68&amp;"*")</f>
        <v>#DIV/0!</v>
      </c>
      <c r="S68" s="164" t="e">
        <f ca="1">COUNTIFS(Table2[Level of Review Required],"*"&amp;$AC$56&amp;"*",Table2[Date Notified (Adjusted)],"&gt;="&amp;S$56,Table2[Date Notified (Adjusted)],"&lt;"&amp;T$56,Table2[QPS name second check],"full*",Table2[Calculated Location],"*"&amp;$D68&amp;"*")/COUNTIFS(Table2[Level of Review Required],"*"&amp;$AC$56&amp;"*",Table2[Date Notified (Adjusted)],"&gt;="&amp;S$56,Table2[Date Notified (Adjusted)],"&lt;"&amp;T$56,Table2[Calculated Location],"*"&amp;$D68&amp;"*")</f>
        <v>#DIV/0!</v>
      </c>
      <c r="T68" s="164" t="e">
        <f ca="1">COUNTIFS(Table2[Level of Review Required],"*"&amp;$AC$56&amp;"*",Table2[Date Notified (Adjusted)],"&gt;="&amp;T$56,Table2[Date Notified (Adjusted)],"&lt;"&amp;U$56,Table2[QPS name second check],"full*",Table2[Calculated Location],"*"&amp;$D68&amp;"*")/COUNTIFS(Table2[Level of Review Required],"*"&amp;$AC$56&amp;"*",Table2[Date Notified (Adjusted)],"&gt;="&amp;T$56,Table2[Date Notified (Adjusted)],"&lt;"&amp;U$56,Table2[Calculated Location],"*"&amp;$D68&amp;"*")</f>
        <v>#DIV/0!</v>
      </c>
      <c r="U68" s="161"/>
      <c r="V68" s="161"/>
      <c r="W68" s="228">
        <f ca="1">COUNTIFS(Table2[Level of Review Required],"*"&amp;$AC$56&amp;"*",Table2[Date Notified (Adjusted)],"&gt;="&amp;start125,Table2[Date Notified (Adjusted)],"&lt;="&amp;closeREP,Table2[Calculated Location],"*"&amp;$D68&amp;"*",Table2[QPS name second check],"full*")</f>
        <v>0</v>
      </c>
      <c r="X68" s="229" t="e">
        <f t="shared" ca="1" si="24"/>
        <v>#DIV/0!</v>
      </c>
      <c r="Y68" s="237">
        <f ca="1">COUNTIFS(Table2[Level of Review Required],"*"&amp;$AC$56&amp;"*",Table2[Date Notified (Adjusted)],"&gt;="&amp;start125,Table2[Date Notified (Adjusted)],"&lt;="&amp;closeREP,Table2[Calculated Location],"*"&amp;$D68&amp;"*")</f>
        <v>0</v>
      </c>
    </row>
    <row r="69" spans="2:29" x14ac:dyDescent="0.25">
      <c r="B69" s="222" t="s">
        <v>108</v>
      </c>
      <c r="C69" s="161"/>
      <c r="D69" s="162" t="s">
        <v>127</v>
      </c>
      <c r="E69" s="163" t="e">
        <f ca="1">COUNTIFS(Table2[Level of Review Required],"*"&amp;$AC$56&amp;"*",Table2[Date Notified (Adjusted)],"&gt;="&amp;E$56,Table2[Date Notified (Adjusted)],"&lt;"&amp;F$56,Table2[QPS name second check],"full*",Table2[Calculated Location],"*"&amp;$D69&amp;"*")/COUNTIFS(Table2[Level of Review Required],"*"&amp;$AC$56&amp;"*",Table2[Date Notified (Adjusted)],"&gt;="&amp;E$56,Table2[Date Notified (Adjusted)],"&lt;"&amp;F$56,Table2[Calculated Location],"*"&amp;$D69&amp;"*")</f>
        <v>#DIV/0!</v>
      </c>
      <c r="F69" s="164" t="e">
        <f ca="1">COUNTIFS(Table2[Level of Review Required],"*"&amp;$AC$56&amp;"*",Table2[Date Notified (Adjusted)],"&gt;="&amp;F$56,Table2[Date Notified (Adjusted)],"&lt;"&amp;G$56,Table2[QPS name second check],"full*",Table2[Calculated Location],"*"&amp;$D69&amp;"*")/COUNTIFS(Table2[Level of Review Required],"*"&amp;$AC$56&amp;"*",Table2[Date Notified (Adjusted)],"&gt;="&amp;F$56,Table2[Date Notified (Adjusted)],"&lt;"&amp;G$56,Table2[Calculated Location],"*"&amp;$D69&amp;"*")</f>
        <v>#DIV/0!</v>
      </c>
      <c r="G69" s="164" t="e">
        <f ca="1">COUNTIFS(Table2[Level of Review Required],"*"&amp;$AC$56&amp;"*",Table2[Date Notified (Adjusted)],"&gt;="&amp;G$56,Table2[Date Notified (Adjusted)],"&lt;"&amp;H$56,Table2[QPS name second check],"full*",Table2[Calculated Location],"*"&amp;$D69&amp;"*")/COUNTIFS(Table2[Level of Review Required],"*"&amp;$AC$56&amp;"*",Table2[Date Notified (Adjusted)],"&gt;="&amp;G$56,Table2[Date Notified (Adjusted)],"&lt;"&amp;H$56,Table2[Calculated Location],"*"&amp;$D69&amp;"*")</f>
        <v>#DIV/0!</v>
      </c>
      <c r="H69" s="164" t="e">
        <f ca="1">COUNTIFS(Table2[Level of Review Required],"*"&amp;$AC$56&amp;"*",Table2[Date Notified (Adjusted)],"&gt;="&amp;H$56,Table2[Date Notified (Adjusted)],"&lt;"&amp;I$56,Table2[QPS name second check],"full*",Table2[Calculated Location],"*"&amp;$D69&amp;"*")/COUNTIFS(Table2[Level of Review Required],"*"&amp;$AC$56&amp;"*",Table2[Date Notified (Adjusted)],"&gt;="&amp;H$56,Table2[Date Notified (Adjusted)],"&lt;"&amp;I$56,Table2[Calculated Location],"*"&amp;$D69&amp;"*")</f>
        <v>#DIV/0!</v>
      </c>
      <c r="I69" s="164" t="e">
        <f ca="1">COUNTIFS(Table2[Level of Review Required],"*"&amp;$AC$56&amp;"*",Table2[Date Notified (Adjusted)],"&gt;="&amp;I$56,Table2[Date Notified (Adjusted)],"&lt;"&amp;J$56,Table2[QPS name second check],"full*",Table2[Calculated Location],"*"&amp;$D69&amp;"*")/COUNTIFS(Table2[Level of Review Required],"*"&amp;$AC$56&amp;"*",Table2[Date Notified (Adjusted)],"&gt;="&amp;I$56,Table2[Date Notified (Adjusted)],"&lt;"&amp;J$56,Table2[Calculated Location],"*"&amp;$D69&amp;"*")</f>
        <v>#DIV/0!</v>
      </c>
      <c r="J69" s="164" t="e">
        <f ca="1">COUNTIFS(Table2[Level of Review Required],"*"&amp;$AC$56&amp;"*",Table2[Date Notified (Adjusted)],"&gt;="&amp;J$56,Table2[Date Notified (Adjusted)],"&lt;"&amp;K$56,Table2[QPS name second check],"full*",Table2[Calculated Location],"*"&amp;$D69&amp;"*")/COUNTIFS(Table2[Level of Review Required],"*"&amp;$AC$56&amp;"*",Table2[Date Notified (Adjusted)],"&gt;="&amp;J$56,Table2[Date Notified (Adjusted)],"&lt;"&amp;K$56,Table2[Calculated Location],"*"&amp;$D69&amp;"*")</f>
        <v>#DIV/0!</v>
      </c>
      <c r="K69" s="164" t="e">
        <f ca="1">COUNTIFS(Table2[Level of Review Required],"*"&amp;$AC$56&amp;"*",Table2[Date Notified (Adjusted)],"&gt;="&amp;K$56,Table2[Date Notified (Adjusted)],"&lt;"&amp;L$56,Table2[QPS name second check],"full*",Table2[Calculated Location],"*"&amp;$D69&amp;"*")/COUNTIFS(Table2[Level of Review Required],"*"&amp;$AC$56&amp;"*",Table2[Date Notified (Adjusted)],"&gt;="&amp;K$56,Table2[Date Notified (Adjusted)],"&lt;"&amp;L$56,Table2[Calculated Location],"*"&amp;$D69&amp;"*")</f>
        <v>#DIV/0!</v>
      </c>
      <c r="L69" s="164" t="e">
        <f ca="1">COUNTIFS(Table2[Level of Review Required],"*"&amp;$AC$56&amp;"*",Table2[Date Notified (Adjusted)],"&gt;="&amp;L$56,Table2[Date Notified (Adjusted)],"&lt;"&amp;M$56,Table2[QPS name second check],"full*",Table2[Calculated Location],"*"&amp;$D69&amp;"*")/COUNTIFS(Table2[Level of Review Required],"*"&amp;$AC$56&amp;"*",Table2[Date Notified (Adjusted)],"&gt;="&amp;L$56,Table2[Date Notified (Adjusted)],"&lt;"&amp;M$56,Table2[Calculated Location],"*"&amp;$D69&amp;"*")</f>
        <v>#DIV/0!</v>
      </c>
      <c r="M69" s="164" t="e">
        <f ca="1">COUNTIFS(Table2[Level of Review Required],"*"&amp;$AC$56&amp;"*",Table2[Date Notified (Adjusted)],"&gt;="&amp;M$56,Table2[Date Notified (Adjusted)],"&lt;"&amp;N$56,Table2[QPS name second check],"full*",Table2[Calculated Location],"*"&amp;$D69&amp;"*")/COUNTIFS(Table2[Level of Review Required],"*"&amp;$AC$56&amp;"*",Table2[Date Notified (Adjusted)],"&gt;="&amp;M$56,Table2[Date Notified (Adjusted)],"&lt;"&amp;N$56,Table2[Calculated Location],"*"&amp;$D69&amp;"*")</f>
        <v>#DIV/0!</v>
      </c>
      <c r="N69" s="164" t="e">
        <f ca="1">COUNTIFS(Table2[Level of Review Required],"*"&amp;$AC$56&amp;"*",Table2[Date Notified (Adjusted)],"&gt;="&amp;N$56,Table2[Date Notified (Adjusted)],"&lt;"&amp;O$56,Table2[QPS name second check],"full*",Table2[Calculated Location],"*"&amp;$D69&amp;"*")/COUNTIFS(Table2[Level of Review Required],"*"&amp;$AC$56&amp;"*",Table2[Date Notified (Adjusted)],"&gt;="&amp;N$56,Table2[Date Notified (Adjusted)],"&lt;"&amp;O$56,Table2[Calculated Location],"*"&amp;$D69&amp;"*")</f>
        <v>#DIV/0!</v>
      </c>
      <c r="O69" s="164" t="e">
        <f ca="1">COUNTIFS(Table2[Level of Review Required],"*"&amp;$AC$56&amp;"*",Table2[Date Notified (Adjusted)],"&gt;="&amp;O$56,Table2[Date Notified (Adjusted)],"&lt;"&amp;P$56,Table2[QPS name second check],"full*",Table2[Calculated Location],"*"&amp;$D69&amp;"*")/COUNTIFS(Table2[Level of Review Required],"*"&amp;$AC$56&amp;"*",Table2[Date Notified (Adjusted)],"&gt;="&amp;O$56,Table2[Date Notified (Adjusted)],"&lt;"&amp;P$56,Table2[Calculated Location],"*"&amp;$D69&amp;"*")</f>
        <v>#DIV/0!</v>
      </c>
      <c r="P69" s="164" t="e">
        <f ca="1">COUNTIFS(Table2[Level of Review Required],"*"&amp;$AC$56&amp;"*",Table2[Date Notified (Adjusted)],"&gt;="&amp;P$56,Table2[Date Notified (Adjusted)],"&lt;"&amp;Q$56,Table2[QPS name second check],"full*",Table2[Calculated Location],"*"&amp;$D69&amp;"*")/COUNTIFS(Table2[Level of Review Required],"*"&amp;$AC$56&amp;"*",Table2[Date Notified (Adjusted)],"&gt;="&amp;P$56,Table2[Date Notified (Adjusted)],"&lt;"&amp;Q$56,Table2[Calculated Location],"*"&amp;$D69&amp;"*")</f>
        <v>#DIV/0!</v>
      </c>
      <c r="Q69" s="164" t="e">
        <f ca="1">COUNTIFS(Table2[Level of Review Required],"*"&amp;$AC$56&amp;"*",Table2[Date Notified (Adjusted)],"&gt;="&amp;Q$56,Table2[Date Notified (Adjusted)],"&lt;"&amp;R$56,Table2[QPS name second check],"full*",Table2[Calculated Location],"*"&amp;$D69&amp;"*")/COUNTIFS(Table2[Level of Review Required],"*"&amp;$AC$56&amp;"*",Table2[Date Notified (Adjusted)],"&gt;="&amp;Q$56,Table2[Date Notified (Adjusted)],"&lt;"&amp;R$56,Table2[Calculated Location],"*"&amp;$D69&amp;"*")</f>
        <v>#DIV/0!</v>
      </c>
      <c r="R69" s="164" t="e">
        <f ca="1">COUNTIFS(Table2[Level of Review Required],"*"&amp;$AC$56&amp;"*",Table2[Date Notified (Adjusted)],"&gt;="&amp;R$56,Table2[Date Notified (Adjusted)],"&lt;"&amp;S$56,Table2[QPS name second check],"full*",Table2[Calculated Location],"*"&amp;$D69&amp;"*")/COUNTIFS(Table2[Level of Review Required],"*"&amp;$AC$56&amp;"*",Table2[Date Notified (Adjusted)],"&gt;="&amp;R$56,Table2[Date Notified (Adjusted)],"&lt;"&amp;S$56,Table2[Calculated Location],"*"&amp;$D69&amp;"*")</f>
        <v>#DIV/0!</v>
      </c>
      <c r="S69" s="164" t="e">
        <f ca="1">COUNTIFS(Table2[Level of Review Required],"*"&amp;$AC$56&amp;"*",Table2[Date Notified (Adjusted)],"&gt;="&amp;S$56,Table2[Date Notified (Adjusted)],"&lt;"&amp;T$56,Table2[QPS name second check],"full*",Table2[Calculated Location],"*"&amp;$D69&amp;"*")/COUNTIFS(Table2[Level of Review Required],"*"&amp;$AC$56&amp;"*",Table2[Date Notified (Adjusted)],"&gt;="&amp;S$56,Table2[Date Notified (Adjusted)],"&lt;"&amp;T$56,Table2[Calculated Location],"*"&amp;$D69&amp;"*")</f>
        <v>#DIV/0!</v>
      </c>
      <c r="T69" s="164" t="e">
        <f ca="1">COUNTIFS(Table2[Level of Review Required],"*"&amp;$AC$56&amp;"*",Table2[Date Notified (Adjusted)],"&gt;="&amp;T$56,Table2[Date Notified (Adjusted)],"&lt;"&amp;U$56,Table2[QPS name second check],"full*",Table2[Calculated Location],"*"&amp;$D69&amp;"*")/COUNTIFS(Table2[Level of Review Required],"*"&amp;$AC$56&amp;"*",Table2[Date Notified (Adjusted)],"&gt;="&amp;T$56,Table2[Date Notified (Adjusted)],"&lt;"&amp;U$56,Table2[Calculated Location],"*"&amp;$D69&amp;"*")</f>
        <v>#DIV/0!</v>
      </c>
      <c r="U69" s="161"/>
      <c r="V69" s="161"/>
      <c r="W69" s="228">
        <f ca="1">COUNTIFS(Table2[Level of Review Required],"*"&amp;$AC$56&amp;"*",Table2[Date Notified (Adjusted)],"&gt;="&amp;start125,Table2[Date Notified (Adjusted)],"&lt;="&amp;closeREP,Table2[Calculated Location],"*"&amp;$D69&amp;"*",Table2[QPS name second check],"full*")</f>
        <v>0</v>
      </c>
      <c r="X69" s="229" t="e">
        <f t="shared" ca="1" si="24"/>
        <v>#DIV/0!</v>
      </c>
      <c r="Y69" s="237">
        <f ca="1">COUNTIFS(Table2[Level of Review Required],"*"&amp;$AC$56&amp;"*",Table2[Date Notified (Adjusted)],"&gt;="&amp;start125,Table2[Date Notified (Adjusted)],"&lt;="&amp;closeREP,Table2[Calculated Location],"*"&amp;$D69&amp;"*")</f>
        <v>0</v>
      </c>
    </row>
    <row r="70" spans="2:29" x14ac:dyDescent="0.25">
      <c r="B70" s="222" t="s">
        <v>109</v>
      </c>
      <c r="C70" s="161"/>
      <c r="D70" s="162" t="s">
        <v>128</v>
      </c>
      <c r="E70" s="163" t="e">
        <f ca="1">COUNTIFS(Table2[Level of Review Required],"*"&amp;$AC$56&amp;"*",Table2[Date Notified (Adjusted)],"&gt;="&amp;E$56,Table2[Date Notified (Adjusted)],"&lt;"&amp;F$56,Table2[QPS name second check],"full*",Table2[Calculated Location],"*"&amp;$D70&amp;"*")/COUNTIFS(Table2[Level of Review Required],"*"&amp;$AC$56&amp;"*",Table2[Date Notified (Adjusted)],"&gt;="&amp;E$56,Table2[Date Notified (Adjusted)],"&lt;"&amp;F$56,Table2[Calculated Location],"*"&amp;$D70&amp;"*")</f>
        <v>#DIV/0!</v>
      </c>
      <c r="F70" s="164" t="e">
        <f ca="1">COUNTIFS(Table2[Level of Review Required],"*"&amp;$AC$56&amp;"*",Table2[Date Notified (Adjusted)],"&gt;="&amp;F$56,Table2[Date Notified (Adjusted)],"&lt;"&amp;G$56,Table2[QPS name second check],"full*",Table2[Calculated Location],"*"&amp;$D70&amp;"*")/COUNTIFS(Table2[Level of Review Required],"*"&amp;$AC$56&amp;"*",Table2[Date Notified (Adjusted)],"&gt;="&amp;F$56,Table2[Date Notified (Adjusted)],"&lt;"&amp;G$56,Table2[Calculated Location],"*"&amp;$D70&amp;"*")</f>
        <v>#DIV/0!</v>
      </c>
      <c r="G70" s="164" t="e">
        <f ca="1">COUNTIFS(Table2[Level of Review Required],"*"&amp;$AC$56&amp;"*",Table2[Date Notified (Adjusted)],"&gt;="&amp;G$56,Table2[Date Notified (Adjusted)],"&lt;"&amp;H$56,Table2[QPS name second check],"full*",Table2[Calculated Location],"*"&amp;$D70&amp;"*")/COUNTIFS(Table2[Level of Review Required],"*"&amp;$AC$56&amp;"*",Table2[Date Notified (Adjusted)],"&gt;="&amp;G$56,Table2[Date Notified (Adjusted)],"&lt;"&amp;H$56,Table2[Calculated Location],"*"&amp;$D70&amp;"*")</f>
        <v>#DIV/0!</v>
      </c>
      <c r="H70" s="164" t="e">
        <f ca="1">COUNTIFS(Table2[Level of Review Required],"*"&amp;$AC$56&amp;"*",Table2[Date Notified (Adjusted)],"&gt;="&amp;H$56,Table2[Date Notified (Adjusted)],"&lt;"&amp;I$56,Table2[QPS name second check],"full*",Table2[Calculated Location],"*"&amp;$D70&amp;"*")/COUNTIFS(Table2[Level of Review Required],"*"&amp;$AC$56&amp;"*",Table2[Date Notified (Adjusted)],"&gt;="&amp;H$56,Table2[Date Notified (Adjusted)],"&lt;"&amp;I$56,Table2[Calculated Location],"*"&amp;$D70&amp;"*")</f>
        <v>#DIV/0!</v>
      </c>
      <c r="I70" s="164" t="e">
        <f ca="1">COUNTIFS(Table2[Level of Review Required],"*"&amp;$AC$56&amp;"*",Table2[Date Notified (Adjusted)],"&gt;="&amp;I$56,Table2[Date Notified (Adjusted)],"&lt;"&amp;J$56,Table2[QPS name second check],"full*",Table2[Calculated Location],"*"&amp;$D70&amp;"*")/COUNTIFS(Table2[Level of Review Required],"*"&amp;$AC$56&amp;"*",Table2[Date Notified (Adjusted)],"&gt;="&amp;I$56,Table2[Date Notified (Adjusted)],"&lt;"&amp;J$56,Table2[Calculated Location],"*"&amp;$D70&amp;"*")</f>
        <v>#DIV/0!</v>
      </c>
      <c r="J70" s="164" t="e">
        <f ca="1">COUNTIFS(Table2[Level of Review Required],"*"&amp;$AC$56&amp;"*",Table2[Date Notified (Adjusted)],"&gt;="&amp;J$56,Table2[Date Notified (Adjusted)],"&lt;"&amp;K$56,Table2[QPS name second check],"full*",Table2[Calculated Location],"*"&amp;$D70&amp;"*")/COUNTIFS(Table2[Level of Review Required],"*"&amp;$AC$56&amp;"*",Table2[Date Notified (Adjusted)],"&gt;="&amp;J$56,Table2[Date Notified (Adjusted)],"&lt;"&amp;K$56,Table2[Calculated Location],"*"&amp;$D70&amp;"*")</f>
        <v>#DIV/0!</v>
      </c>
      <c r="K70" s="164" t="e">
        <f ca="1">COUNTIFS(Table2[Level of Review Required],"*"&amp;$AC$56&amp;"*",Table2[Date Notified (Adjusted)],"&gt;="&amp;K$56,Table2[Date Notified (Adjusted)],"&lt;"&amp;L$56,Table2[QPS name second check],"full*",Table2[Calculated Location],"*"&amp;$D70&amp;"*")/COUNTIFS(Table2[Level of Review Required],"*"&amp;$AC$56&amp;"*",Table2[Date Notified (Adjusted)],"&gt;="&amp;K$56,Table2[Date Notified (Adjusted)],"&lt;"&amp;L$56,Table2[Calculated Location],"*"&amp;$D70&amp;"*")</f>
        <v>#DIV/0!</v>
      </c>
      <c r="L70" s="164" t="e">
        <f ca="1">COUNTIFS(Table2[Level of Review Required],"*"&amp;$AC$56&amp;"*",Table2[Date Notified (Adjusted)],"&gt;="&amp;L$56,Table2[Date Notified (Adjusted)],"&lt;"&amp;M$56,Table2[QPS name second check],"full*",Table2[Calculated Location],"*"&amp;$D70&amp;"*")/COUNTIFS(Table2[Level of Review Required],"*"&amp;$AC$56&amp;"*",Table2[Date Notified (Adjusted)],"&gt;="&amp;L$56,Table2[Date Notified (Adjusted)],"&lt;"&amp;M$56,Table2[Calculated Location],"*"&amp;$D70&amp;"*")</f>
        <v>#DIV/0!</v>
      </c>
      <c r="M70" s="164" t="e">
        <f ca="1">COUNTIFS(Table2[Level of Review Required],"*"&amp;$AC$56&amp;"*",Table2[Date Notified (Adjusted)],"&gt;="&amp;M$56,Table2[Date Notified (Adjusted)],"&lt;"&amp;N$56,Table2[QPS name second check],"full*",Table2[Calculated Location],"*"&amp;$D70&amp;"*")/COUNTIFS(Table2[Level of Review Required],"*"&amp;$AC$56&amp;"*",Table2[Date Notified (Adjusted)],"&gt;="&amp;M$56,Table2[Date Notified (Adjusted)],"&lt;"&amp;N$56,Table2[Calculated Location],"*"&amp;$D70&amp;"*")</f>
        <v>#DIV/0!</v>
      </c>
      <c r="N70" s="164" t="e">
        <f ca="1">COUNTIFS(Table2[Level of Review Required],"*"&amp;$AC$56&amp;"*",Table2[Date Notified (Adjusted)],"&gt;="&amp;N$56,Table2[Date Notified (Adjusted)],"&lt;"&amp;O$56,Table2[QPS name second check],"full*",Table2[Calculated Location],"*"&amp;$D70&amp;"*")/COUNTIFS(Table2[Level of Review Required],"*"&amp;$AC$56&amp;"*",Table2[Date Notified (Adjusted)],"&gt;="&amp;N$56,Table2[Date Notified (Adjusted)],"&lt;"&amp;O$56,Table2[Calculated Location],"*"&amp;$D70&amp;"*")</f>
        <v>#DIV/0!</v>
      </c>
      <c r="O70" s="164" t="e">
        <f ca="1">COUNTIFS(Table2[Level of Review Required],"*"&amp;$AC$56&amp;"*",Table2[Date Notified (Adjusted)],"&gt;="&amp;O$56,Table2[Date Notified (Adjusted)],"&lt;"&amp;P$56,Table2[QPS name second check],"full*",Table2[Calculated Location],"*"&amp;$D70&amp;"*")/COUNTIFS(Table2[Level of Review Required],"*"&amp;$AC$56&amp;"*",Table2[Date Notified (Adjusted)],"&gt;="&amp;O$56,Table2[Date Notified (Adjusted)],"&lt;"&amp;P$56,Table2[Calculated Location],"*"&amp;$D70&amp;"*")</f>
        <v>#DIV/0!</v>
      </c>
      <c r="P70" s="164" t="e">
        <f ca="1">COUNTIFS(Table2[Level of Review Required],"*"&amp;$AC$56&amp;"*",Table2[Date Notified (Adjusted)],"&gt;="&amp;P$56,Table2[Date Notified (Adjusted)],"&lt;"&amp;Q$56,Table2[QPS name second check],"full*",Table2[Calculated Location],"*"&amp;$D70&amp;"*")/COUNTIFS(Table2[Level of Review Required],"*"&amp;$AC$56&amp;"*",Table2[Date Notified (Adjusted)],"&gt;="&amp;P$56,Table2[Date Notified (Adjusted)],"&lt;"&amp;Q$56,Table2[Calculated Location],"*"&amp;$D70&amp;"*")</f>
        <v>#DIV/0!</v>
      </c>
      <c r="Q70" s="164" t="e">
        <f ca="1">COUNTIFS(Table2[Level of Review Required],"*"&amp;$AC$56&amp;"*",Table2[Date Notified (Adjusted)],"&gt;="&amp;Q$56,Table2[Date Notified (Adjusted)],"&lt;"&amp;R$56,Table2[QPS name second check],"full*",Table2[Calculated Location],"*"&amp;$D70&amp;"*")/COUNTIFS(Table2[Level of Review Required],"*"&amp;$AC$56&amp;"*",Table2[Date Notified (Adjusted)],"&gt;="&amp;Q$56,Table2[Date Notified (Adjusted)],"&lt;"&amp;R$56,Table2[Calculated Location],"*"&amp;$D70&amp;"*")</f>
        <v>#DIV/0!</v>
      </c>
      <c r="R70" s="164" t="e">
        <f ca="1">COUNTIFS(Table2[Level of Review Required],"*"&amp;$AC$56&amp;"*",Table2[Date Notified (Adjusted)],"&gt;="&amp;R$56,Table2[Date Notified (Adjusted)],"&lt;"&amp;S$56,Table2[QPS name second check],"full*",Table2[Calculated Location],"*"&amp;$D70&amp;"*")/COUNTIFS(Table2[Level of Review Required],"*"&amp;$AC$56&amp;"*",Table2[Date Notified (Adjusted)],"&gt;="&amp;R$56,Table2[Date Notified (Adjusted)],"&lt;"&amp;S$56,Table2[Calculated Location],"*"&amp;$D70&amp;"*")</f>
        <v>#DIV/0!</v>
      </c>
      <c r="S70" s="164" t="e">
        <f ca="1">COUNTIFS(Table2[Level of Review Required],"*"&amp;$AC$56&amp;"*",Table2[Date Notified (Adjusted)],"&gt;="&amp;S$56,Table2[Date Notified (Adjusted)],"&lt;"&amp;T$56,Table2[QPS name second check],"full*",Table2[Calculated Location],"*"&amp;$D70&amp;"*")/COUNTIFS(Table2[Level of Review Required],"*"&amp;$AC$56&amp;"*",Table2[Date Notified (Adjusted)],"&gt;="&amp;S$56,Table2[Date Notified (Adjusted)],"&lt;"&amp;T$56,Table2[Calculated Location],"*"&amp;$D70&amp;"*")</f>
        <v>#DIV/0!</v>
      </c>
      <c r="T70" s="164" t="e">
        <f ca="1">COUNTIFS(Table2[Level of Review Required],"*"&amp;$AC$56&amp;"*",Table2[Date Notified (Adjusted)],"&gt;="&amp;T$56,Table2[Date Notified (Adjusted)],"&lt;"&amp;U$56,Table2[QPS name second check],"full*",Table2[Calculated Location],"*"&amp;$D70&amp;"*")/COUNTIFS(Table2[Level of Review Required],"*"&amp;$AC$56&amp;"*",Table2[Date Notified (Adjusted)],"&gt;="&amp;T$56,Table2[Date Notified (Adjusted)],"&lt;"&amp;U$56,Table2[Calculated Location],"*"&amp;$D70&amp;"*")</f>
        <v>#DIV/0!</v>
      </c>
      <c r="U70" s="161"/>
      <c r="V70" s="161"/>
      <c r="W70" s="228">
        <f ca="1">COUNTIFS(Table2[Level of Review Required],"*"&amp;$AC$56&amp;"*",Table2[Date Notified (Adjusted)],"&gt;="&amp;start125,Table2[Date Notified (Adjusted)],"&lt;="&amp;closeREP,Table2[Calculated Location],"*"&amp;$D70&amp;"*",Table2[QPS name second check],"full*")</f>
        <v>0</v>
      </c>
      <c r="X70" s="229" t="e">
        <f t="shared" ca="1" si="24"/>
        <v>#DIV/0!</v>
      </c>
      <c r="Y70" s="237">
        <f ca="1">COUNTIFS(Table2[Level of Review Required],"*"&amp;$AC$56&amp;"*",Table2[Date Notified (Adjusted)],"&gt;="&amp;start125,Table2[Date Notified (Adjusted)],"&lt;="&amp;closeREP,Table2[Calculated Location],"*"&amp;$D70&amp;"*")</f>
        <v>0</v>
      </c>
    </row>
    <row r="71" spans="2:29" x14ac:dyDescent="0.25">
      <c r="B71" s="222" t="s">
        <v>110</v>
      </c>
      <c r="C71" s="161"/>
      <c r="D71" s="162" t="s">
        <v>129</v>
      </c>
      <c r="E71" s="163" t="e">
        <f ca="1">COUNTIFS(Table2[Level of Review Required],"*"&amp;$AC$56&amp;"*",Table2[Date Notified (Adjusted)],"&gt;="&amp;E$56,Table2[Date Notified (Adjusted)],"&lt;"&amp;F$56,Table2[QPS name second check],"full*",Table2[Calculated Location],"*"&amp;$D71&amp;"*")/COUNTIFS(Table2[Level of Review Required],"*"&amp;$AC$56&amp;"*",Table2[Date Notified (Adjusted)],"&gt;="&amp;E$56,Table2[Date Notified (Adjusted)],"&lt;"&amp;F$56,Table2[Calculated Location],"*"&amp;$D71&amp;"*")</f>
        <v>#DIV/0!</v>
      </c>
      <c r="F71" s="164" t="e">
        <f ca="1">COUNTIFS(Table2[Level of Review Required],"*"&amp;$AC$56&amp;"*",Table2[Date Notified (Adjusted)],"&gt;="&amp;F$56,Table2[Date Notified (Adjusted)],"&lt;"&amp;G$56,Table2[QPS name second check],"full*",Table2[Calculated Location],"*"&amp;$D71&amp;"*")/COUNTIFS(Table2[Level of Review Required],"*"&amp;$AC$56&amp;"*",Table2[Date Notified (Adjusted)],"&gt;="&amp;F$56,Table2[Date Notified (Adjusted)],"&lt;"&amp;G$56,Table2[Calculated Location],"*"&amp;$D71&amp;"*")</f>
        <v>#DIV/0!</v>
      </c>
      <c r="G71" s="164" t="e">
        <f ca="1">COUNTIFS(Table2[Level of Review Required],"*"&amp;$AC$56&amp;"*",Table2[Date Notified (Adjusted)],"&gt;="&amp;G$56,Table2[Date Notified (Adjusted)],"&lt;"&amp;H$56,Table2[QPS name second check],"full*",Table2[Calculated Location],"*"&amp;$D71&amp;"*")/COUNTIFS(Table2[Level of Review Required],"*"&amp;$AC$56&amp;"*",Table2[Date Notified (Adjusted)],"&gt;="&amp;G$56,Table2[Date Notified (Adjusted)],"&lt;"&amp;H$56,Table2[Calculated Location],"*"&amp;$D71&amp;"*")</f>
        <v>#DIV/0!</v>
      </c>
      <c r="H71" s="164" t="e">
        <f ca="1">COUNTIFS(Table2[Level of Review Required],"*"&amp;$AC$56&amp;"*",Table2[Date Notified (Adjusted)],"&gt;="&amp;H$56,Table2[Date Notified (Adjusted)],"&lt;"&amp;I$56,Table2[QPS name second check],"full*",Table2[Calculated Location],"*"&amp;$D71&amp;"*")/COUNTIFS(Table2[Level of Review Required],"*"&amp;$AC$56&amp;"*",Table2[Date Notified (Adjusted)],"&gt;="&amp;H$56,Table2[Date Notified (Adjusted)],"&lt;"&amp;I$56,Table2[Calculated Location],"*"&amp;$D71&amp;"*")</f>
        <v>#DIV/0!</v>
      </c>
      <c r="I71" s="164" t="e">
        <f ca="1">COUNTIFS(Table2[Level of Review Required],"*"&amp;$AC$56&amp;"*",Table2[Date Notified (Adjusted)],"&gt;="&amp;I$56,Table2[Date Notified (Adjusted)],"&lt;"&amp;J$56,Table2[QPS name second check],"full*",Table2[Calculated Location],"*"&amp;$D71&amp;"*")/COUNTIFS(Table2[Level of Review Required],"*"&amp;$AC$56&amp;"*",Table2[Date Notified (Adjusted)],"&gt;="&amp;I$56,Table2[Date Notified (Adjusted)],"&lt;"&amp;J$56,Table2[Calculated Location],"*"&amp;$D71&amp;"*")</f>
        <v>#DIV/0!</v>
      </c>
      <c r="J71" s="164" t="e">
        <f ca="1">COUNTIFS(Table2[Level of Review Required],"*"&amp;$AC$56&amp;"*",Table2[Date Notified (Adjusted)],"&gt;="&amp;J$56,Table2[Date Notified (Adjusted)],"&lt;"&amp;K$56,Table2[QPS name second check],"full*",Table2[Calculated Location],"*"&amp;$D71&amp;"*")/COUNTIFS(Table2[Level of Review Required],"*"&amp;$AC$56&amp;"*",Table2[Date Notified (Adjusted)],"&gt;="&amp;J$56,Table2[Date Notified (Adjusted)],"&lt;"&amp;K$56,Table2[Calculated Location],"*"&amp;$D71&amp;"*")</f>
        <v>#DIV/0!</v>
      </c>
      <c r="K71" s="164" t="e">
        <f ca="1">COUNTIFS(Table2[Level of Review Required],"*"&amp;$AC$56&amp;"*",Table2[Date Notified (Adjusted)],"&gt;="&amp;K$56,Table2[Date Notified (Adjusted)],"&lt;"&amp;L$56,Table2[QPS name second check],"full*",Table2[Calculated Location],"*"&amp;$D71&amp;"*")/COUNTIFS(Table2[Level of Review Required],"*"&amp;$AC$56&amp;"*",Table2[Date Notified (Adjusted)],"&gt;="&amp;K$56,Table2[Date Notified (Adjusted)],"&lt;"&amp;L$56,Table2[Calculated Location],"*"&amp;$D71&amp;"*")</f>
        <v>#DIV/0!</v>
      </c>
      <c r="L71" s="164" t="e">
        <f ca="1">COUNTIFS(Table2[Level of Review Required],"*"&amp;$AC$56&amp;"*",Table2[Date Notified (Adjusted)],"&gt;="&amp;L$56,Table2[Date Notified (Adjusted)],"&lt;"&amp;M$56,Table2[QPS name second check],"full*",Table2[Calculated Location],"*"&amp;$D71&amp;"*")/COUNTIFS(Table2[Level of Review Required],"*"&amp;$AC$56&amp;"*",Table2[Date Notified (Adjusted)],"&gt;="&amp;L$56,Table2[Date Notified (Adjusted)],"&lt;"&amp;M$56,Table2[Calculated Location],"*"&amp;$D71&amp;"*")</f>
        <v>#DIV/0!</v>
      </c>
      <c r="M71" s="164" t="e">
        <f ca="1">COUNTIFS(Table2[Level of Review Required],"*"&amp;$AC$56&amp;"*",Table2[Date Notified (Adjusted)],"&gt;="&amp;M$56,Table2[Date Notified (Adjusted)],"&lt;"&amp;N$56,Table2[QPS name second check],"full*",Table2[Calculated Location],"*"&amp;$D71&amp;"*")/COUNTIFS(Table2[Level of Review Required],"*"&amp;$AC$56&amp;"*",Table2[Date Notified (Adjusted)],"&gt;="&amp;M$56,Table2[Date Notified (Adjusted)],"&lt;"&amp;N$56,Table2[Calculated Location],"*"&amp;$D71&amp;"*")</f>
        <v>#DIV/0!</v>
      </c>
      <c r="N71" s="164" t="e">
        <f ca="1">COUNTIFS(Table2[Level of Review Required],"*"&amp;$AC$56&amp;"*",Table2[Date Notified (Adjusted)],"&gt;="&amp;N$56,Table2[Date Notified (Adjusted)],"&lt;"&amp;O$56,Table2[QPS name second check],"full*",Table2[Calculated Location],"*"&amp;$D71&amp;"*")/COUNTIFS(Table2[Level of Review Required],"*"&amp;$AC$56&amp;"*",Table2[Date Notified (Adjusted)],"&gt;="&amp;N$56,Table2[Date Notified (Adjusted)],"&lt;"&amp;O$56,Table2[Calculated Location],"*"&amp;$D71&amp;"*")</f>
        <v>#DIV/0!</v>
      </c>
      <c r="O71" s="164" t="e">
        <f ca="1">COUNTIFS(Table2[Level of Review Required],"*"&amp;$AC$56&amp;"*",Table2[Date Notified (Adjusted)],"&gt;="&amp;O$56,Table2[Date Notified (Adjusted)],"&lt;"&amp;P$56,Table2[QPS name second check],"full*",Table2[Calculated Location],"*"&amp;$D71&amp;"*")/COUNTIFS(Table2[Level of Review Required],"*"&amp;$AC$56&amp;"*",Table2[Date Notified (Adjusted)],"&gt;="&amp;O$56,Table2[Date Notified (Adjusted)],"&lt;"&amp;P$56,Table2[Calculated Location],"*"&amp;$D71&amp;"*")</f>
        <v>#DIV/0!</v>
      </c>
      <c r="P71" s="164" t="e">
        <f ca="1">COUNTIFS(Table2[Level of Review Required],"*"&amp;$AC$56&amp;"*",Table2[Date Notified (Adjusted)],"&gt;="&amp;P$56,Table2[Date Notified (Adjusted)],"&lt;"&amp;Q$56,Table2[QPS name second check],"full*",Table2[Calculated Location],"*"&amp;$D71&amp;"*")/COUNTIFS(Table2[Level of Review Required],"*"&amp;$AC$56&amp;"*",Table2[Date Notified (Adjusted)],"&gt;="&amp;P$56,Table2[Date Notified (Adjusted)],"&lt;"&amp;Q$56,Table2[Calculated Location],"*"&amp;$D71&amp;"*")</f>
        <v>#DIV/0!</v>
      </c>
      <c r="Q71" s="164" t="e">
        <f ca="1">COUNTIFS(Table2[Level of Review Required],"*"&amp;$AC$56&amp;"*",Table2[Date Notified (Adjusted)],"&gt;="&amp;Q$56,Table2[Date Notified (Adjusted)],"&lt;"&amp;R$56,Table2[QPS name second check],"full*",Table2[Calculated Location],"*"&amp;$D71&amp;"*")/COUNTIFS(Table2[Level of Review Required],"*"&amp;$AC$56&amp;"*",Table2[Date Notified (Adjusted)],"&gt;="&amp;Q$56,Table2[Date Notified (Adjusted)],"&lt;"&amp;R$56,Table2[Calculated Location],"*"&amp;$D71&amp;"*")</f>
        <v>#DIV/0!</v>
      </c>
      <c r="R71" s="164" t="e">
        <f ca="1">COUNTIFS(Table2[Level of Review Required],"*"&amp;$AC$56&amp;"*",Table2[Date Notified (Adjusted)],"&gt;="&amp;R$56,Table2[Date Notified (Adjusted)],"&lt;"&amp;S$56,Table2[QPS name second check],"full*",Table2[Calculated Location],"*"&amp;$D71&amp;"*")/COUNTIFS(Table2[Level of Review Required],"*"&amp;$AC$56&amp;"*",Table2[Date Notified (Adjusted)],"&gt;="&amp;R$56,Table2[Date Notified (Adjusted)],"&lt;"&amp;S$56,Table2[Calculated Location],"*"&amp;$D71&amp;"*")</f>
        <v>#DIV/0!</v>
      </c>
      <c r="S71" s="164" t="e">
        <f ca="1">COUNTIFS(Table2[Level of Review Required],"*"&amp;$AC$56&amp;"*",Table2[Date Notified (Adjusted)],"&gt;="&amp;S$56,Table2[Date Notified (Adjusted)],"&lt;"&amp;T$56,Table2[QPS name second check],"full*",Table2[Calculated Location],"*"&amp;$D71&amp;"*")/COUNTIFS(Table2[Level of Review Required],"*"&amp;$AC$56&amp;"*",Table2[Date Notified (Adjusted)],"&gt;="&amp;S$56,Table2[Date Notified (Adjusted)],"&lt;"&amp;T$56,Table2[Calculated Location],"*"&amp;$D71&amp;"*")</f>
        <v>#DIV/0!</v>
      </c>
      <c r="T71" s="164" t="e">
        <f ca="1">COUNTIFS(Table2[Level of Review Required],"*"&amp;$AC$56&amp;"*",Table2[Date Notified (Adjusted)],"&gt;="&amp;T$56,Table2[Date Notified (Adjusted)],"&lt;"&amp;U$56,Table2[QPS name second check],"full*",Table2[Calculated Location],"*"&amp;$D71&amp;"*")/COUNTIFS(Table2[Level of Review Required],"*"&amp;$AC$56&amp;"*",Table2[Date Notified (Adjusted)],"&gt;="&amp;T$56,Table2[Date Notified (Adjusted)],"&lt;"&amp;U$56,Table2[Calculated Location],"*"&amp;$D71&amp;"*")</f>
        <v>#DIV/0!</v>
      </c>
      <c r="U71" s="161"/>
      <c r="V71" s="161"/>
      <c r="W71" s="228">
        <f ca="1">COUNTIFS(Table2[Level of Review Required],"*"&amp;$AC$56&amp;"*",Table2[Date Notified (Adjusted)],"&gt;="&amp;start125,Table2[Date Notified (Adjusted)],"&lt;="&amp;closeREP,Table2[Calculated Location],"*"&amp;$D71&amp;"*",Table2[QPS name second check],"full*")</f>
        <v>0</v>
      </c>
      <c r="X71" s="229" t="e">
        <f t="shared" ca="1" si="24"/>
        <v>#DIV/0!</v>
      </c>
      <c r="Y71" s="237">
        <f ca="1">COUNTIFS(Table2[Level of Review Required],"*"&amp;$AC$56&amp;"*",Table2[Date Notified (Adjusted)],"&gt;="&amp;start125,Table2[Date Notified (Adjusted)],"&lt;="&amp;closeREP,Table2[Calculated Location],"*"&amp;$D71&amp;"*")</f>
        <v>0</v>
      </c>
    </row>
    <row r="72" spans="2:29" x14ac:dyDescent="0.25">
      <c r="B72" s="222" t="s">
        <v>111</v>
      </c>
      <c r="C72" s="161"/>
      <c r="D72" s="162" t="s">
        <v>130</v>
      </c>
      <c r="E72" s="163" t="e">
        <f ca="1">COUNTIFS(Table2[Level of Review Required],"*"&amp;$AC$56&amp;"*",Table2[Date Notified (Adjusted)],"&gt;="&amp;E$56,Table2[Date Notified (Adjusted)],"&lt;"&amp;F$56,Table2[QPS name second check],"full*",Table2[Calculated Location],"*"&amp;$D72&amp;"*")/COUNTIFS(Table2[Level of Review Required],"*"&amp;$AC$56&amp;"*",Table2[Date Notified (Adjusted)],"&gt;="&amp;E$56,Table2[Date Notified (Adjusted)],"&lt;"&amp;F$56,Table2[Calculated Location],"*"&amp;$D72&amp;"*")</f>
        <v>#DIV/0!</v>
      </c>
      <c r="F72" s="164" t="e">
        <f ca="1">COUNTIFS(Table2[Level of Review Required],"*"&amp;$AC$56&amp;"*",Table2[Date Notified (Adjusted)],"&gt;="&amp;F$56,Table2[Date Notified (Adjusted)],"&lt;"&amp;G$56,Table2[QPS name second check],"full*",Table2[Calculated Location],"*"&amp;$D72&amp;"*")/COUNTIFS(Table2[Level of Review Required],"*"&amp;$AC$56&amp;"*",Table2[Date Notified (Adjusted)],"&gt;="&amp;F$56,Table2[Date Notified (Adjusted)],"&lt;"&amp;G$56,Table2[Calculated Location],"*"&amp;$D72&amp;"*")</f>
        <v>#DIV/0!</v>
      </c>
      <c r="G72" s="164" t="e">
        <f ca="1">COUNTIFS(Table2[Level of Review Required],"*"&amp;$AC$56&amp;"*",Table2[Date Notified (Adjusted)],"&gt;="&amp;G$56,Table2[Date Notified (Adjusted)],"&lt;"&amp;H$56,Table2[QPS name second check],"full*",Table2[Calculated Location],"*"&amp;$D72&amp;"*")/COUNTIFS(Table2[Level of Review Required],"*"&amp;$AC$56&amp;"*",Table2[Date Notified (Adjusted)],"&gt;="&amp;G$56,Table2[Date Notified (Adjusted)],"&lt;"&amp;H$56,Table2[Calculated Location],"*"&amp;$D72&amp;"*")</f>
        <v>#DIV/0!</v>
      </c>
      <c r="H72" s="164" t="e">
        <f ca="1">COUNTIFS(Table2[Level of Review Required],"*"&amp;$AC$56&amp;"*",Table2[Date Notified (Adjusted)],"&gt;="&amp;H$56,Table2[Date Notified (Adjusted)],"&lt;"&amp;I$56,Table2[QPS name second check],"full*",Table2[Calculated Location],"*"&amp;$D72&amp;"*")/COUNTIFS(Table2[Level of Review Required],"*"&amp;$AC$56&amp;"*",Table2[Date Notified (Adjusted)],"&gt;="&amp;H$56,Table2[Date Notified (Adjusted)],"&lt;"&amp;I$56,Table2[Calculated Location],"*"&amp;$D72&amp;"*")</f>
        <v>#DIV/0!</v>
      </c>
      <c r="I72" s="164" t="e">
        <f ca="1">COUNTIFS(Table2[Level of Review Required],"*"&amp;$AC$56&amp;"*",Table2[Date Notified (Adjusted)],"&gt;="&amp;I$56,Table2[Date Notified (Adjusted)],"&lt;"&amp;J$56,Table2[QPS name second check],"full*",Table2[Calculated Location],"*"&amp;$D72&amp;"*")/COUNTIFS(Table2[Level of Review Required],"*"&amp;$AC$56&amp;"*",Table2[Date Notified (Adjusted)],"&gt;="&amp;I$56,Table2[Date Notified (Adjusted)],"&lt;"&amp;J$56,Table2[Calculated Location],"*"&amp;$D72&amp;"*")</f>
        <v>#DIV/0!</v>
      </c>
      <c r="J72" s="164" t="e">
        <f ca="1">COUNTIFS(Table2[Level of Review Required],"*"&amp;$AC$56&amp;"*",Table2[Date Notified (Adjusted)],"&gt;="&amp;J$56,Table2[Date Notified (Adjusted)],"&lt;"&amp;K$56,Table2[QPS name second check],"full*",Table2[Calculated Location],"*"&amp;$D72&amp;"*")/COUNTIFS(Table2[Level of Review Required],"*"&amp;$AC$56&amp;"*",Table2[Date Notified (Adjusted)],"&gt;="&amp;J$56,Table2[Date Notified (Adjusted)],"&lt;"&amp;K$56,Table2[Calculated Location],"*"&amp;$D72&amp;"*")</f>
        <v>#DIV/0!</v>
      </c>
      <c r="K72" s="164" t="e">
        <f ca="1">COUNTIFS(Table2[Level of Review Required],"*"&amp;$AC$56&amp;"*",Table2[Date Notified (Adjusted)],"&gt;="&amp;K$56,Table2[Date Notified (Adjusted)],"&lt;"&amp;L$56,Table2[QPS name second check],"full*",Table2[Calculated Location],"*"&amp;$D72&amp;"*")/COUNTIFS(Table2[Level of Review Required],"*"&amp;$AC$56&amp;"*",Table2[Date Notified (Adjusted)],"&gt;="&amp;K$56,Table2[Date Notified (Adjusted)],"&lt;"&amp;L$56,Table2[Calculated Location],"*"&amp;$D72&amp;"*")</f>
        <v>#DIV/0!</v>
      </c>
      <c r="L72" s="164" t="e">
        <f ca="1">COUNTIFS(Table2[Level of Review Required],"*"&amp;$AC$56&amp;"*",Table2[Date Notified (Adjusted)],"&gt;="&amp;L$56,Table2[Date Notified (Adjusted)],"&lt;"&amp;M$56,Table2[QPS name second check],"full*",Table2[Calculated Location],"*"&amp;$D72&amp;"*")/COUNTIFS(Table2[Level of Review Required],"*"&amp;$AC$56&amp;"*",Table2[Date Notified (Adjusted)],"&gt;="&amp;L$56,Table2[Date Notified (Adjusted)],"&lt;"&amp;M$56,Table2[Calculated Location],"*"&amp;$D72&amp;"*")</f>
        <v>#DIV/0!</v>
      </c>
      <c r="M72" s="164" t="e">
        <f ca="1">COUNTIFS(Table2[Level of Review Required],"*"&amp;$AC$56&amp;"*",Table2[Date Notified (Adjusted)],"&gt;="&amp;M$56,Table2[Date Notified (Adjusted)],"&lt;"&amp;N$56,Table2[QPS name second check],"full*",Table2[Calculated Location],"*"&amp;$D72&amp;"*")/COUNTIFS(Table2[Level of Review Required],"*"&amp;$AC$56&amp;"*",Table2[Date Notified (Adjusted)],"&gt;="&amp;M$56,Table2[Date Notified (Adjusted)],"&lt;"&amp;N$56,Table2[Calculated Location],"*"&amp;$D72&amp;"*")</f>
        <v>#DIV/0!</v>
      </c>
      <c r="N72" s="164" t="e">
        <f ca="1">COUNTIFS(Table2[Level of Review Required],"*"&amp;$AC$56&amp;"*",Table2[Date Notified (Adjusted)],"&gt;="&amp;N$56,Table2[Date Notified (Adjusted)],"&lt;"&amp;O$56,Table2[QPS name second check],"full*",Table2[Calculated Location],"*"&amp;$D72&amp;"*")/COUNTIFS(Table2[Level of Review Required],"*"&amp;$AC$56&amp;"*",Table2[Date Notified (Adjusted)],"&gt;="&amp;N$56,Table2[Date Notified (Adjusted)],"&lt;"&amp;O$56,Table2[Calculated Location],"*"&amp;$D72&amp;"*")</f>
        <v>#DIV/0!</v>
      </c>
      <c r="O72" s="164" t="e">
        <f ca="1">COUNTIFS(Table2[Level of Review Required],"*"&amp;$AC$56&amp;"*",Table2[Date Notified (Adjusted)],"&gt;="&amp;O$56,Table2[Date Notified (Adjusted)],"&lt;"&amp;P$56,Table2[QPS name second check],"full*",Table2[Calculated Location],"*"&amp;$D72&amp;"*")/COUNTIFS(Table2[Level of Review Required],"*"&amp;$AC$56&amp;"*",Table2[Date Notified (Adjusted)],"&gt;="&amp;O$56,Table2[Date Notified (Adjusted)],"&lt;"&amp;P$56,Table2[Calculated Location],"*"&amp;$D72&amp;"*")</f>
        <v>#DIV/0!</v>
      </c>
      <c r="P72" s="164" t="e">
        <f ca="1">COUNTIFS(Table2[Level of Review Required],"*"&amp;$AC$56&amp;"*",Table2[Date Notified (Adjusted)],"&gt;="&amp;P$56,Table2[Date Notified (Adjusted)],"&lt;"&amp;Q$56,Table2[QPS name second check],"full*",Table2[Calculated Location],"*"&amp;$D72&amp;"*")/COUNTIFS(Table2[Level of Review Required],"*"&amp;$AC$56&amp;"*",Table2[Date Notified (Adjusted)],"&gt;="&amp;P$56,Table2[Date Notified (Adjusted)],"&lt;"&amp;Q$56,Table2[Calculated Location],"*"&amp;$D72&amp;"*")</f>
        <v>#DIV/0!</v>
      </c>
      <c r="Q72" s="164" t="e">
        <f ca="1">COUNTIFS(Table2[Level of Review Required],"*"&amp;$AC$56&amp;"*",Table2[Date Notified (Adjusted)],"&gt;="&amp;Q$56,Table2[Date Notified (Adjusted)],"&lt;"&amp;R$56,Table2[QPS name second check],"full*",Table2[Calculated Location],"*"&amp;$D72&amp;"*")/COUNTIFS(Table2[Level of Review Required],"*"&amp;$AC$56&amp;"*",Table2[Date Notified (Adjusted)],"&gt;="&amp;Q$56,Table2[Date Notified (Adjusted)],"&lt;"&amp;R$56,Table2[Calculated Location],"*"&amp;$D72&amp;"*")</f>
        <v>#DIV/0!</v>
      </c>
      <c r="R72" s="164" t="e">
        <f ca="1">COUNTIFS(Table2[Level of Review Required],"*"&amp;$AC$56&amp;"*",Table2[Date Notified (Adjusted)],"&gt;="&amp;R$56,Table2[Date Notified (Adjusted)],"&lt;"&amp;S$56,Table2[QPS name second check],"full*",Table2[Calculated Location],"*"&amp;$D72&amp;"*")/COUNTIFS(Table2[Level of Review Required],"*"&amp;$AC$56&amp;"*",Table2[Date Notified (Adjusted)],"&gt;="&amp;R$56,Table2[Date Notified (Adjusted)],"&lt;"&amp;S$56,Table2[Calculated Location],"*"&amp;$D72&amp;"*")</f>
        <v>#DIV/0!</v>
      </c>
      <c r="S72" s="164" t="e">
        <f ca="1">COUNTIFS(Table2[Level of Review Required],"*"&amp;$AC$56&amp;"*",Table2[Date Notified (Adjusted)],"&gt;="&amp;S$56,Table2[Date Notified (Adjusted)],"&lt;"&amp;T$56,Table2[QPS name second check],"full*",Table2[Calculated Location],"*"&amp;$D72&amp;"*")/COUNTIFS(Table2[Level of Review Required],"*"&amp;$AC$56&amp;"*",Table2[Date Notified (Adjusted)],"&gt;="&amp;S$56,Table2[Date Notified (Adjusted)],"&lt;"&amp;T$56,Table2[Calculated Location],"*"&amp;$D72&amp;"*")</f>
        <v>#DIV/0!</v>
      </c>
      <c r="T72" s="164" t="e">
        <f ca="1">COUNTIFS(Table2[Level of Review Required],"*"&amp;$AC$56&amp;"*",Table2[Date Notified (Adjusted)],"&gt;="&amp;T$56,Table2[Date Notified (Adjusted)],"&lt;"&amp;U$56,Table2[QPS name second check],"full*",Table2[Calculated Location],"*"&amp;$D72&amp;"*")/COUNTIFS(Table2[Level of Review Required],"*"&amp;$AC$56&amp;"*",Table2[Date Notified (Adjusted)],"&gt;="&amp;T$56,Table2[Date Notified (Adjusted)],"&lt;"&amp;U$56,Table2[Calculated Location],"*"&amp;$D72&amp;"*")</f>
        <v>#DIV/0!</v>
      </c>
      <c r="U72" s="161"/>
      <c r="V72" s="161"/>
      <c r="W72" s="228">
        <f ca="1">COUNTIFS(Table2[Level of Review Required],"*"&amp;$AC$56&amp;"*",Table2[Date Notified (Adjusted)],"&gt;="&amp;start125,Table2[Date Notified (Adjusted)],"&lt;="&amp;closeREP,Table2[Calculated Location],"*"&amp;$D72&amp;"*",Table2[QPS name second check],"full*")</f>
        <v>0</v>
      </c>
      <c r="X72" s="229" t="e">
        <f t="shared" ca="1" si="24"/>
        <v>#DIV/0!</v>
      </c>
      <c r="Y72" s="237">
        <f ca="1">COUNTIFS(Table2[Level of Review Required],"*"&amp;$AC$56&amp;"*",Table2[Date Notified (Adjusted)],"&gt;="&amp;start125,Table2[Date Notified (Adjusted)],"&lt;="&amp;closeREP,Table2[Calculated Location],"*"&amp;$D72&amp;"*")</f>
        <v>0</v>
      </c>
    </row>
    <row r="73" spans="2:29" x14ac:dyDescent="0.25">
      <c r="B73" s="222" t="s">
        <v>112</v>
      </c>
      <c r="C73" s="161"/>
      <c r="D73" s="162" t="s">
        <v>131</v>
      </c>
      <c r="E73" s="163" t="e">
        <f ca="1">COUNTIFS(Table2[Level of Review Required],"*"&amp;$AC$56&amp;"*",Table2[Date Notified (Adjusted)],"&gt;="&amp;E$56,Table2[Date Notified (Adjusted)],"&lt;"&amp;F$56,Table2[QPS name second check],"full*",Table2[Calculated Location],"*"&amp;$D73&amp;"*")/COUNTIFS(Table2[Level of Review Required],"*"&amp;$AC$56&amp;"*",Table2[Date Notified (Adjusted)],"&gt;="&amp;E$56,Table2[Date Notified (Adjusted)],"&lt;"&amp;F$56,Table2[Calculated Location],"*"&amp;$D73&amp;"*")</f>
        <v>#DIV/0!</v>
      </c>
      <c r="F73" s="164" t="e">
        <f ca="1">COUNTIFS(Table2[Level of Review Required],"*"&amp;$AC$56&amp;"*",Table2[Date Notified (Adjusted)],"&gt;="&amp;F$56,Table2[Date Notified (Adjusted)],"&lt;"&amp;G$56,Table2[QPS name second check],"full*",Table2[Calculated Location],"*"&amp;$D73&amp;"*")/COUNTIFS(Table2[Level of Review Required],"*"&amp;$AC$56&amp;"*",Table2[Date Notified (Adjusted)],"&gt;="&amp;F$56,Table2[Date Notified (Adjusted)],"&lt;"&amp;G$56,Table2[Calculated Location],"*"&amp;$D73&amp;"*")</f>
        <v>#DIV/0!</v>
      </c>
      <c r="G73" s="164" t="e">
        <f ca="1">COUNTIFS(Table2[Level of Review Required],"*"&amp;$AC$56&amp;"*",Table2[Date Notified (Adjusted)],"&gt;="&amp;G$56,Table2[Date Notified (Adjusted)],"&lt;"&amp;H$56,Table2[QPS name second check],"full*",Table2[Calculated Location],"*"&amp;$D73&amp;"*")/COUNTIFS(Table2[Level of Review Required],"*"&amp;$AC$56&amp;"*",Table2[Date Notified (Adjusted)],"&gt;="&amp;G$56,Table2[Date Notified (Adjusted)],"&lt;"&amp;H$56,Table2[Calculated Location],"*"&amp;$D73&amp;"*")</f>
        <v>#DIV/0!</v>
      </c>
      <c r="H73" s="164" t="e">
        <f ca="1">COUNTIFS(Table2[Level of Review Required],"*"&amp;$AC$56&amp;"*",Table2[Date Notified (Adjusted)],"&gt;="&amp;H$56,Table2[Date Notified (Adjusted)],"&lt;"&amp;I$56,Table2[QPS name second check],"full*",Table2[Calculated Location],"*"&amp;$D73&amp;"*")/COUNTIFS(Table2[Level of Review Required],"*"&amp;$AC$56&amp;"*",Table2[Date Notified (Adjusted)],"&gt;="&amp;H$56,Table2[Date Notified (Adjusted)],"&lt;"&amp;I$56,Table2[Calculated Location],"*"&amp;$D73&amp;"*")</f>
        <v>#DIV/0!</v>
      </c>
      <c r="I73" s="164" t="e">
        <f ca="1">COUNTIFS(Table2[Level of Review Required],"*"&amp;$AC$56&amp;"*",Table2[Date Notified (Adjusted)],"&gt;="&amp;I$56,Table2[Date Notified (Adjusted)],"&lt;"&amp;J$56,Table2[QPS name second check],"full*",Table2[Calculated Location],"*"&amp;$D73&amp;"*")/COUNTIFS(Table2[Level of Review Required],"*"&amp;$AC$56&amp;"*",Table2[Date Notified (Adjusted)],"&gt;="&amp;I$56,Table2[Date Notified (Adjusted)],"&lt;"&amp;J$56,Table2[Calculated Location],"*"&amp;$D73&amp;"*")</f>
        <v>#DIV/0!</v>
      </c>
      <c r="J73" s="164" t="e">
        <f ca="1">COUNTIFS(Table2[Level of Review Required],"*"&amp;$AC$56&amp;"*",Table2[Date Notified (Adjusted)],"&gt;="&amp;J$56,Table2[Date Notified (Adjusted)],"&lt;"&amp;K$56,Table2[QPS name second check],"full*",Table2[Calculated Location],"*"&amp;$D73&amp;"*")/COUNTIFS(Table2[Level of Review Required],"*"&amp;$AC$56&amp;"*",Table2[Date Notified (Adjusted)],"&gt;="&amp;J$56,Table2[Date Notified (Adjusted)],"&lt;"&amp;K$56,Table2[Calculated Location],"*"&amp;$D73&amp;"*")</f>
        <v>#DIV/0!</v>
      </c>
      <c r="K73" s="164" t="e">
        <f ca="1">COUNTIFS(Table2[Level of Review Required],"*"&amp;$AC$56&amp;"*",Table2[Date Notified (Adjusted)],"&gt;="&amp;K$56,Table2[Date Notified (Adjusted)],"&lt;"&amp;L$56,Table2[QPS name second check],"full*",Table2[Calculated Location],"*"&amp;$D73&amp;"*")/COUNTIFS(Table2[Level of Review Required],"*"&amp;$AC$56&amp;"*",Table2[Date Notified (Adjusted)],"&gt;="&amp;K$56,Table2[Date Notified (Adjusted)],"&lt;"&amp;L$56,Table2[Calculated Location],"*"&amp;$D73&amp;"*")</f>
        <v>#DIV/0!</v>
      </c>
      <c r="L73" s="164" t="e">
        <f ca="1">COUNTIFS(Table2[Level of Review Required],"*"&amp;$AC$56&amp;"*",Table2[Date Notified (Adjusted)],"&gt;="&amp;L$56,Table2[Date Notified (Adjusted)],"&lt;"&amp;M$56,Table2[QPS name second check],"full*",Table2[Calculated Location],"*"&amp;$D73&amp;"*")/COUNTIFS(Table2[Level of Review Required],"*"&amp;$AC$56&amp;"*",Table2[Date Notified (Adjusted)],"&gt;="&amp;L$56,Table2[Date Notified (Adjusted)],"&lt;"&amp;M$56,Table2[Calculated Location],"*"&amp;$D73&amp;"*")</f>
        <v>#DIV/0!</v>
      </c>
      <c r="M73" s="164" t="e">
        <f ca="1">COUNTIFS(Table2[Level of Review Required],"*"&amp;$AC$56&amp;"*",Table2[Date Notified (Adjusted)],"&gt;="&amp;M$56,Table2[Date Notified (Adjusted)],"&lt;"&amp;N$56,Table2[QPS name second check],"full*",Table2[Calculated Location],"*"&amp;$D73&amp;"*")/COUNTIFS(Table2[Level of Review Required],"*"&amp;$AC$56&amp;"*",Table2[Date Notified (Adjusted)],"&gt;="&amp;M$56,Table2[Date Notified (Adjusted)],"&lt;"&amp;N$56,Table2[Calculated Location],"*"&amp;$D73&amp;"*")</f>
        <v>#DIV/0!</v>
      </c>
      <c r="N73" s="164" t="e">
        <f ca="1">COUNTIFS(Table2[Level of Review Required],"*"&amp;$AC$56&amp;"*",Table2[Date Notified (Adjusted)],"&gt;="&amp;N$56,Table2[Date Notified (Adjusted)],"&lt;"&amp;O$56,Table2[QPS name second check],"full*",Table2[Calculated Location],"*"&amp;$D73&amp;"*")/COUNTIFS(Table2[Level of Review Required],"*"&amp;$AC$56&amp;"*",Table2[Date Notified (Adjusted)],"&gt;="&amp;N$56,Table2[Date Notified (Adjusted)],"&lt;"&amp;O$56,Table2[Calculated Location],"*"&amp;$D73&amp;"*")</f>
        <v>#DIV/0!</v>
      </c>
      <c r="O73" s="164" t="e">
        <f ca="1">COUNTIFS(Table2[Level of Review Required],"*"&amp;$AC$56&amp;"*",Table2[Date Notified (Adjusted)],"&gt;="&amp;O$56,Table2[Date Notified (Adjusted)],"&lt;"&amp;P$56,Table2[QPS name second check],"full*",Table2[Calculated Location],"*"&amp;$D73&amp;"*")/COUNTIFS(Table2[Level of Review Required],"*"&amp;$AC$56&amp;"*",Table2[Date Notified (Adjusted)],"&gt;="&amp;O$56,Table2[Date Notified (Adjusted)],"&lt;"&amp;P$56,Table2[Calculated Location],"*"&amp;$D73&amp;"*")</f>
        <v>#DIV/0!</v>
      </c>
      <c r="P73" s="164" t="e">
        <f ca="1">COUNTIFS(Table2[Level of Review Required],"*"&amp;$AC$56&amp;"*",Table2[Date Notified (Adjusted)],"&gt;="&amp;P$56,Table2[Date Notified (Adjusted)],"&lt;"&amp;Q$56,Table2[QPS name second check],"full*",Table2[Calculated Location],"*"&amp;$D73&amp;"*")/COUNTIFS(Table2[Level of Review Required],"*"&amp;$AC$56&amp;"*",Table2[Date Notified (Adjusted)],"&gt;="&amp;P$56,Table2[Date Notified (Adjusted)],"&lt;"&amp;Q$56,Table2[Calculated Location],"*"&amp;$D73&amp;"*")</f>
        <v>#DIV/0!</v>
      </c>
      <c r="Q73" s="164" t="e">
        <f ca="1">COUNTIFS(Table2[Level of Review Required],"*"&amp;$AC$56&amp;"*",Table2[Date Notified (Adjusted)],"&gt;="&amp;Q$56,Table2[Date Notified (Adjusted)],"&lt;"&amp;R$56,Table2[QPS name second check],"full*",Table2[Calculated Location],"*"&amp;$D73&amp;"*")/COUNTIFS(Table2[Level of Review Required],"*"&amp;$AC$56&amp;"*",Table2[Date Notified (Adjusted)],"&gt;="&amp;Q$56,Table2[Date Notified (Adjusted)],"&lt;"&amp;R$56,Table2[Calculated Location],"*"&amp;$D73&amp;"*")</f>
        <v>#DIV/0!</v>
      </c>
      <c r="R73" s="164" t="e">
        <f ca="1">COUNTIFS(Table2[Level of Review Required],"*"&amp;$AC$56&amp;"*",Table2[Date Notified (Adjusted)],"&gt;="&amp;R$56,Table2[Date Notified (Adjusted)],"&lt;"&amp;S$56,Table2[QPS name second check],"full*",Table2[Calculated Location],"*"&amp;$D73&amp;"*")/COUNTIFS(Table2[Level of Review Required],"*"&amp;$AC$56&amp;"*",Table2[Date Notified (Adjusted)],"&gt;="&amp;R$56,Table2[Date Notified (Adjusted)],"&lt;"&amp;S$56,Table2[Calculated Location],"*"&amp;$D73&amp;"*")</f>
        <v>#DIV/0!</v>
      </c>
      <c r="S73" s="164" t="e">
        <f ca="1">COUNTIFS(Table2[Level of Review Required],"*"&amp;$AC$56&amp;"*",Table2[Date Notified (Adjusted)],"&gt;="&amp;S$56,Table2[Date Notified (Adjusted)],"&lt;"&amp;T$56,Table2[QPS name second check],"full*",Table2[Calculated Location],"*"&amp;$D73&amp;"*")/COUNTIFS(Table2[Level of Review Required],"*"&amp;$AC$56&amp;"*",Table2[Date Notified (Adjusted)],"&gt;="&amp;S$56,Table2[Date Notified (Adjusted)],"&lt;"&amp;T$56,Table2[Calculated Location],"*"&amp;$D73&amp;"*")</f>
        <v>#DIV/0!</v>
      </c>
      <c r="T73" s="164" t="e">
        <f ca="1">COUNTIFS(Table2[Level of Review Required],"*"&amp;$AC$56&amp;"*",Table2[Date Notified (Adjusted)],"&gt;="&amp;T$56,Table2[Date Notified (Adjusted)],"&lt;"&amp;U$56,Table2[QPS name second check],"full*",Table2[Calculated Location],"*"&amp;$D73&amp;"*")/COUNTIFS(Table2[Level of Review Required],"*"&amp;$AC$56&amp;"*",Table2[Date Notified (Adjusted)],"&gt;="&amp;T$56,Table2[Date Notified (Adjusted)],"&lt;"&amp;U$56,Table2[Calculated Location],"*"&amp;$D73&amp;"*")</f>
        <v>#DIV/0!</v>
      </c>
      <c r="U73" s="161"/>
      <c r="V73" s="161"/>
      <c r="W73" s="228">
        <f ca="1">COUNTIFS(Table2[Level of Review Required],"*"&amp;$AC$56&amp;"*",Table2[Date Notified (Adjusted)],"&gt;="&amp;start125,Table2[Date Notified (Adjusted)],"&lt;="&amp;closeREP,Table2[Calculated Location],"*"&amp;$D73&amp;"*",Table2[QPS name second check],"full*")</f>
        <v>0</v>
      </c>
      <c r="X73" s="229" t="e">
        <f t="shared" ca="1" si="24"/>
        <v>#DIV/0!</v>
      </c>
      <c r="Y73" s="237">
        <f ca="1">COUNTIFS(Table2[Level of Review Required],"*"&amp;$AC$56&amp;"*",Table2[Date Notified (Adjusted)],"&gt;="&amp;start125,Table2[Date Notified (Adjusted)],"&lt;="&amp;closeREP,Table2[Calculated Location],"*"&amp;$D73&amp;"*")</f>
        <v>0</v>
      </c>
    </row>
    <row r="74" spans="2:29" x14ac:dyDescent="0.25">
      <c r="B74" s="222" t="s">
        <v>113</v>
      </c>
      <c r="C74" s="161"/>
      <c r="D74" s="162" t="s">
        <v>132</v>
      </c>
      <c r="E74" s="163" t="e">
        <f ca="1">COUNTIFS(Table2[Level of Review Required],"*"&amp;$AC$56&amp;"*",Table2[Date Notified (Adjusted)],"&gt;="&amp;E$56,Table2[Date Notified (Adjusted)],"&lt;"&amp;F$56,Table2[QPS name second check],"full*",Table2[Calculated Location],"*"&amp;$D74&amp;"*")/COUNTIFS(Table2[Level of Review Required],"*"&amp;$AC$56&amp;"*",Table2[Date Notified (Adjusted)],"&gt;="&amp;E$56,Table2[Date Notified (Adjusted)],"&lt;"&amp;F$56,Table2[Calculated Location],"*"&amp;$D74&amp;"*")</f>
        <v>#DIV/0!</v>
      </c>
      <c r="F74" s="164" t="e">
        <f ca="1">COUNTIFS(Table2[Level of Review Required],"*"&amp;$AC$56&amp;"*",Table2[Date Notified (Adjusted)],"&gt;="&amp;F$56,Table2[Date Notified (Adjusted)],"&lt;"&amp;G$56,Table2[QPS name second check],"full*",Table2[Calculated Location],"*"&amp;$D74&amp;"*")/COUNTIFS(Table2[Level of Review Required],"*"&amp;$AC$56&amp;"*",Table2[Date Notified (Adjusted)],"&gt;="&amp;F$56,Table2[Date Notified (Adjusted)],"&lt;"&amp;G$56,Table2[Calculated Location],"*"&amp;$D74&amp;"*")</f>
        <v>#DIV/0!</v>
      </c>
      <c r="G74" s="164" t="e">
        <f ca="1">COUNTIFS(Table2[Level of Review Required],"*"&amp;$AC$56&amp;"*",Table2[Date Notified (Adjusted)],"&gt;="&amp;G$56,Table2[Date Notified (Adjusted)],"&lt;"&amp;H$56,Table2[QPS name second check],"full*",Table2[Calculated Location],"*"&amp;$D74&amp;"*")/COUNTIFS(Table2[Level of Review Required],"*"&amp;$AC$56&amp;"*",Table2[Date Notified (Adjusted)],"&gt;="&amp;G$56,Table2[Date Notified (Adjusted)],"&lt;"&amp;H$56,Table2[Calculated Location],"*"&amp;$D74&amp;"*")</f>
        <v>#DIV/0!</v>
      </c>
      <c r="H74" s="164" t="e">
        <f ca="1">COUNTIFS(Table2[Level of Review Required],"*"&amp;$AC$56&amp;"*",Table2[Date Notified (Adjusted)],"&gt;="&amp;H$56,Table2[Date Notified (Adjusted)],"&lt;"&amp;I$56,Table2[QPS name second check],"full*",Table2[Calculated Location],"*"&amp;$D74&amp;"*")/COUNTIFS(Table2[Level of Review Required],"*"&amp;$AC$56&amp;"*",Table2[Date Notified (Adjusted)],"&gt;="&amp;H$56,Table2[Date Notified (Adjusted)],"&lt;"&amp;I$56,Table2[Calculated Location],"*"&amp;$D74&amp;"*")</f>
        <v>#DIV/0!</v>
      </c>
      <c r="I74" s="164" t="e">
        <f ca="1">COUNTIFS(Table2[Level of Review Required],"*"&amp;$AC$56&amp;"*",Table2[Date Notified (Adjusted)],"&gt;="&amp;I$56,Table2[Date Notified (Adjusted)],"&lt;"&amp;J$56,Table2[QPS name second check],"full*",Table2[Calculated Location],"*"&amp;$D74&amp;"*")/COUNTIFS(Table2[Level of Review Required],"*"&amp;$AC$56&amp;"*",Table2[Date Notified (Adjusted)],"&gt;="&amp;I$56,Table2[Date Notified (Adjusted)],"&lt;"&amp;J$56,Table2[Calculated Location],"*"&amp;$D74&amp;"*")</f>
        <v>#DIV/0!</v>
      </c>
      <c r="J74" s="164" t="e">
        <f ca="1">COUNTIFS(Table2[Level of Review Required],"*"&amp;$AC$56&amp;"*",Table2[Date Notified (Adjusted)],"&gt;="&amp;J$56,Table2[Date Notified (Adjusted)],"&lt;"&amp;K$56,Table2[QPS name second check],"full*",Table2[Calculated Location],"*"&amp;$D74&amp;"*")/COUNTIFS(Table2[Level of Review Required],"*"&amp;$AC$56&amp;"*",Table2[Date Notified (Adjusted)],"&gt;="&amp;J$56,Table2[Date Notified (Adjusted)],"&lt;"&amp;K$56,Table2[Calculated Location],"*"&amp;$D74&amp;"*")</f>
        <v>#DIV/0!</v>
      </c>
      <c r="K74" s="164" t="e">
        <f ca="1">COUNTIFS(Table2[Level of Review Required],"*"&amp;$AC$56&amp;"*",Table2[Date Notified (Adjusted)],"&gt;="&amp;K$56,Table2[Date Notified (Adjusted)],"&lt;"&amp;L$56,Table2[QPS name second check],"full*",Table2[Calculated Location],"*"&amp;$D74&amp;"*")/COUNTIFS(Table2[Level of Review Required],"*"&amp;$AC$56&amp;"*",Table2[Date Notified (Adjusted)],"&gt;="&amp;K$56,Table2[Date Notified (Adjusted)],"&lt;"&amp;L$56,Table2[Calculated Location],"*"&amp;$D74&amp;"*")</f>
        <v>#DIV/0!</v>
      </c>
      <c r="L74" s="164" t="e">
        <f ca="1">COUNTIFS(Table2[Level of Review Required],"*"&amp;$AC$56&amp;"*",Table2[Date Notified (Adjusted)],"&gt;="&amp;L$56,Table2[Date Notified (Adjusted)],"&lt;"&amp;M$56,Table2[QPS name second check],"full*",Table2[Calculated Location],"*"&amp;$D74&amp;"*")/COUNTIFS(Table2[Level of Review Required],"*"&amp;$AC$56&amp;"*",Table2[Date Notified (Adjusted)],"&gt;="&amp;L$56,Table2[Date Notified (Adjusted)],"&lt;"&amp;M$56,Table2[Calculated Location],"*"&amp;$D74&amp;"*")</f>
        <v>#DIV/0!</v>
      </c>
      <c r="M74" s="164" t="e">
        <f ca="1">COUNTIFS(Table2[Level of Review Required],"*"&amp;$AC$56&amp;"*",Table2[Date Notified (Adjusted)],"&gt;="&amp;M$56,Table2[Date Notified (Adjusted)],"&lt;"&amp;N$56,Table2[QPS name second check],"full*",Table2[Calculated Location],"*"&amp;$D74&amp;"*")/COUNTIFS(Table2[Level of Review Required],"*"&amp;$AC$56&amp;"*",Table2[Date Notified (Adjusted)],"&gt;="&amp;M$56,Table2[Date Notified (Adjusted)],"&lt;"&amp;N$56,Table2[Calculated Location],"*"&amp;$D74&amp;"*")</f>
        <v>#DIV/0!</v>
      </c>
      <c r="N74" s="164" t="e">
        <f ca="1">COUNTIFS(Table2[Level of Review Required],"*"&amp;$AC$56&amp;"*",Table2[Date Notified (Adjusted)],"&gt;="&amp;N$56,Table2[Date Notified (Adjusted)],"&lt;"&amp;O$56,Table2[QPS name second check],"full*",Table2[Calculated Location],"*"&amp;$D74&amp;"*")/COUNTIFS(Table2[Level of Review Required],"*"&amp;$AC$56&amp;"*",Table2[Date Notified (Adjusted)],"&gt;="&amp;N$56,Table2[Date Notified (Adjusted)],"&lt;"&amp;O$56,Table2[Calculated Location],"*"&amp;$D74&amp;"*")</f>
        <v>#DIV/0!</v>
      </c>
      <c r="O74" s="164" t="e">
        <f ca="1">COUNTIFS(Table2[Level of Review Required],"*"&amp;$AC$56&amp;"*",Table2[Date Notified (Adjusted)],"&gt;="&amp;O$56,Table2[Date Notified (Adjusted)],"&lt;"&amp;P$56,Table2[QPS name second check],"full*",Table2[Calculated Location],"*"&amp;$D74&amp;"*")/COUNTIFS(Table2[Level of Review Required],"*"&amp;$AC$56&amp;"*",Table2[Date Notified (Adjusted)],"&gt;="&amp;O$56,Table2[Date Notified (Adjusted)],"&lt;"&amp;P$56,Table2[Calculated Location],"*"&amp;$D74&amp;"*")</f>
        <v>#DIV/0!</v>
      </c>
      <c r="P74" s="164" t="e">
        <f ca="1">COUNTIFS(Table2[Level of Review Required],"*"&amp;$AC$56&amp;"*",Table2[Date Notified (Adjusted)],"&gt;="&amp;P$56,Table2[Date Notified (Adjusted)],"&lt;"&amp;Q$56,Table2[QPS name second check],"full*",Table2[Calculated Location],"*"&amp;$D74&amp;"*")/COUNTIFS(Table2[Level of Review Required],"*"&amp;$AC$56&amp;"*",Table2[Date Notified (Adjusted)],"&gt;="&amp;P$56,Table2[Date Notified (Adjusted)],"&lt;"&amp;Q$56,Table2[Calculated Location],"*"&amp;$D74&amp;"*")</f>
        <v>#DIV/0!</v>
      </c>
      <c r="Q74" s="164" t="e">
        <f ca="1">COUNTIFS(Table2[Level of Review Required],"*"&amp;$AC$56&amp;"*",Table2[Date Notified (Adjusted)],"&gt;="&amp;Q$56,Table2[Date Notified (Adjusted)],"&lt;"&amp;R$56,Table2[QPS name second check],"full*",Table2[Calculated Location],"*"&amp;$D74&amp;"*")/COUNTIFS(Table2[Level of Review Required],"*"&amp;$AC$56&amp;"*",Table2[Date Notified (Adjusted)],"&gt;="&amp;Q$56,Table2[Date Notified (Adjusted)],"&lt;"&amp;R$56,Table2[Calculated Location],"*"&amp;$D74&amp;"*")</f>
        <v>#DIV/0!</v>
      </c>
      <c r="R74" s="164" t="e">
        <f ca="1">COUNTIFS(Table2[Level of Review Required],"*"&amp;$AC$56&amp;"*",Table2[Date Notified (Adjusted)],"&gt;="&amp;R$56,Table2[Date Notified (Adjusted)],"&lt;"&amp;S$56,Table2[QPS name second check],"full*",Table2[Calculated Location],"*"&amp;$D74&amp;"*")/COUNTIFS(Table2[Level of Review Required],"*"&amp;$AC$56&amp;"*",Table2[Date Notified (Adjusted)],"&gt;="&amp;R$56,Table2[Date Notified (Adjusted)],"&lt;"&amp;S$56,Table2[Calculated Location],"*"&amp;$D74&amp;"*")</f>
        <v>#DIV/0!</v>
      </c>
      <c r="S74" s="164" t="e">
        <f ca="1">COUNTIFS(Table2[Level of Review Required],"*"&amp;$AC$56&amp;"*",Table2[Date Notified (Adjusted)],"&gt;="&amp;S$56,Table2[Date Notified (Adjusted)],"&lt;"&amp;T$56,Table2[QPS name second check],"full*",Table2[Calculated Location],"*"&amp;$D74&amp;"*")/COUNTIFS(Table2[Level of Review Required],"*"&amp;$AC$56&amp;"*",Table2[Date Notified (Adjusted)],"&gt;="&amp;S$56,Table2[Date Notified (Adjusted)],"&lt;"&amp;T$56,Table2[Calculated Location],"*"&amp;$D74&amp;"*")</f>
        <v>#DIV/0!</v>
      </c>
      <c r="T74" s="164" t="e">
        <f ca="1">COUNTIFS(Table2[Level of Review Required],"*"&amp;$AC$56&amp;"*",Table2[Date Notified (Adjusted)],"&gt;="&amp;T$56,Table2[Date Notified (Adjusted)],"&lt;"&amp;U$56,Table2[QPS name second check],"full*",Table2[Calculated Location],"*"&amp;$D74&amp;"*")/COUNTIFS(Table2[Level of Review Required],"*"&amp;$AC$56&amp;"*",Table2[Date Notified (Adjusted)],"&gt;="&amp;T$56,Table2[Date Notified (Adjusted)],"&lt;"&amp;U$56,Table2[Calculated Location],"*"&amp;$D74&amp;"*")</f>
        <v>#DIV/0!</v>
      </c>
      <c r="U74" s="161"/>
      <c r="V74" s="161"/>
      <c r="W74" s="228">
        <f ca="1">COUNTIFS(Table2[Level of Review Required],"*"&amp;$AC$56&amp;"*",Table2[Date Notified (Adjusted)],"&gt;="&amp;start125,Table2[Date Notified (Adjusted)],"&lt;="&amp;closeREP,Table2[Calculated Location],"*"&amp;$D74&amp;"*",Table2[QPS name second check],"full*")</f>
        <v>0</v>
      </c>
      <c r="X74" s="229" t="e">
        <f t="shared" ca="1" si="24"/>
        <v>#DIV/0!</v>
      </c>
      <c r="Y74" s="237">
        <f ca="1">COUNTIFS(Table2[Level of Review Required],"*"&amp;$AC$56&amp;"*",Table2[Date Notified (Adjusted)],"&gt;="&amp;start125,Table2[Date Notified (Adjusted)],"&lt;="&amp;closeREP,Table2[Calculated Location],"*"&amp;$D74&amp;"*")</f>
        <v>0</v>
      </c>
    </row>
    <row r="75" spans="2:29" x14ac:dyDescent="0.25">
      <c r="B75" s="224" t="s">
        <v>80</v>
      </c>
      <c r="C75" s="166"/>
      <c r="D75" s="171" t="s">
        <v>45</v>
      </c>
      <c r="E75" s="168" t="e">
        <f ca="1">COUNTIFS(Table2[Level of Review Required],"*"&amp;$AC$56&amp;"*",Table2[Date Notified (Adjusted)],"&gt;="&amp;E$56,Table2[Date Notified (Adjusted)],"&lt;"&amp;F$56,Table2[QPS name second check],"full*",Table2[Calculated Location],"*"&amp;$D75&amp;"*")/COUNTIFS(Table2[Level of Review Required],"*"&amp;$AC$56&amp;"*",Table2[Date Notified (Adjusted)],"&gt;="&amp;E$56,Table2[Date Notified (Adjusted)],"&lt;"&amp;F$56,Table2[Calculated Location],"*"&amp;$D75&amp;"*")</f>
        <v>#DIV/0!</v>
      </c>
      <c r="F75" s="169" t="e">
        <f ca="1">COUNTIFS(Table2[Level of Review Required],"*"&amp;$AC$56&amp;"*",Table2[Date Notified (Adjusted)],"&gt;="&amp;F$56,Table2[Date Notified (Adjusted)],"&lt;"&amp;G$56,Table2[QPS name second check],"full*",Table2[Calculated Location],"*"&amp;$D75&amp;"*")/COUNTIFS(Table2[Level of Review Required],"*"&amp;$AC$56&amp;"*",Table2[Date Notified (Adjusted)],"&gt;="&amp;F$56,Table2[Date Notified (Adjusted)],"&lt;"&amp;G$56,Table2[Calculated Location],"*"&amp;$D75&amp;"*")</f>
        <v>#DIV/0!</v>
      </c>
      <c r="G75" s="169" t="e">
        <f ca="1">COUNTIFS(Table2[Level of Review Required],"*"&amp;$AC$56&amp;"*",Table2[Date Notified (Adjusted)],"&gt;="&amp;G$56,Table2[Date Notified (Adjusted)],"&lt;"&amp;H$56,Table2[QPS name second check],"full*",Table2[Calculated Location],"*"&amp;$D75&amp;"*")/COUNTIFS(Table2[Level of Review Required],"*"&amp;$AC$56&amp;"*",Table2[Date Notified (Adjusted)],"&gt;="&amp;G$56,Table2[Date Notified (Adjusted)],"&lt;"&amp;H$56,Table2[Calculated Location],"*"&amp;$D75&amp;"*")</f>
        <v>#DIV/0!</v>
      </c>
      <c r="H75" s="169" t="e">
        <f ca="1">COUNTIFS(Table2[Level of Review Required],"*"&amp;$AC$56&amp;"*",Table2[Date Notified (Adjusted)],"&gt;="&amp;H$56,Table2[Date Notified (Adjusted)],"&lt;"&amp;I$56,Table2[QPS name second check],"full*",Table2[Calculated Location],"*"&amp;$D75&amp;"*")/COUNTIFS(Table2[Level of Review Required],"*"&amp;$AC$56&amp;"*",Table2[Date Notified (Adjusted)],"&gt;="&amp;H$56,Table2[Date Notified (Adjusted)],"&lt;"&amp;I$56,Table2[Calculated Location],"*"&amp;$D75&amp;"*")</f>
        <v>#DIV/0!</v>
      </c>
      <c r="I75" s="169" t="e">
        <f ca="1">COUNTIFS(Table2[Level of Review Required],"*"&amp;$AC$56&amp;"*",Table2[Date Notified (Adjusted)],"&gt;="&amp;I$56,Table2[Date Notified (Adjusted)],"&lt;"&amp;J$56,Table2[QPS name second check],"full*",Table2[Calculated Location],"*"&amp;$D75&amp;"*")/COUNTIFS(Table2[Level of Review Required],"*"&amp;$AC$56&amp;"*",Table2[Date Notified (Adjusted)],"&gt;="&amp;I$56,Table2[Date Notified (Adjusted)],"&lt;"&amp;J$56,Table2[Calculated Location],"*"&amp;$D75&amp;"*")</f>
        <v>#DIV/0!</v>
      </c>
      <c r="J75" s="169" t="e">
        <f ca="1">COUNTIFS(Table2[Level of Review Required],"*"&amp;$AC$56&amp;"*",Table2[Date Notified (Adjusted)],"&gt;="&amp;J$56,Table2[Date Notified (Adjusted)],"&lt;"&amp;K$56,Table2[QPS name second check],"full*",Table2[Calculated Location],"*"&amp;$D75&amp;"*")/COUNTIFS(Table2[Level of Review Required],"*"&amp;$AC$56&amp;"*",Table2[Date Notified (Adjusted)],"&gt;="&amp;J$56,Table2[Date Notified (Adjusted)],"&lt;"&amp;K$56,Table2[Calculated Location],"*"&amp;$D75&amp;"*")</f>
        <v>#DIV/0!</v>
      </c>
      <c r="K75" s="169" t="e">
        <f ca="1">COUNTIFS(Table2[Level of Review Required],"*"&amp;$AC$56&amp;"*",Table2[Date Notified (Adjusted)],"&gt;="&amp;K$56,Table2[Date Notified (Adjusted)],"&lt;"&amp;L$56,Table2[QPS name second check],"full*",Table2[Calculated Location],"*"&amp;$D75&amp;"*")/COUNTIFS(Table2[Level of Review Required],"*"&amp;$AC$56&amp;"*",Table2[Date Notified (Adjusted)],"&gt;="&amp;K$56,Table2[Date Notified (Adjusted)],"&lt;"&amp;L$56,Table2[Calculated Location],"*"&amp;$D75&amp;"*")</f>
        <v>#DIV/0!</v>
      </c>
      <c r="L75" s="169" t="e">
        <f ca="1">COUNTIFS(Table2[Level of Review Required],"*"&amp;$AC$56&amp;"*",Table2[Date Notified (Adjusted)],"&gt;="&amp;L$56,Table2[Date Notified (Adjusted)],"&lt;"&amp;M$56,Table2[QPS name second check],"full*",Table2[Calculated Location],"*"&amp;$D75&amp;"*")/COUNTIFS(Table2[Level of Review Required],"*"&amp;$AC$56&amp;"*",Table2[Date Notified (Adjusted)],"&gt;="&amp;L$56,Table2[Date Notified (Adjusted)],"&lt;"&amp;M$56,Table2[Calculated Location],"*"&amp;$D75&amp;"*")</f>
        <v>#DIV/0!</v>
      </c>
      <c r="M75" s="169" t="e">
        <f ca="1">COUNTIFS(Table2[Level of Review Required],"*"&amp;$AC$56&amp;"*",Table2[Date Notified (Adjusted)],"&gt;="&amp;M$56,Table2[Date Notified (Adjusted)],"&lt;"&amp;N$56,Table2[QPS name second check],"full*",Table2[Calculated Location],"*"&amp;$D75&amp;"*")/COUNTIFS(Table2[Level of Review Required],"*"&amp;$AC$56&amp;"*",Table2[Date Notified (Adjusted)],"&gt;="&amp;M$56,Table2[Date Notified (Adjusted)],"&lt;"&amp;N$56,Table2[Calculated Location],"*"&amp;$D75&amp;"*")</f>
        <v>#DIV/0!</v>
      </c>
      <c r="N75" s="169" t="e">
        <f ca="1">COUNTIFS(Table2[Level of Review Required],"*"&amp;$AC$56&amp;"*",Table2[Date Notified (Adjusted)],"&gt;="&amp;N$56,Table2[Date Notified (Adjusted)],"&lt;"&amp;O$56,Table2[QPS name second check],"full*",Table2[Calculated Location],"*"&amp;$D75&amp;"*")/COUNTIFS(Table2[Level of Review Required],"*"&amp;$AC$56&amp;"*",Table2[Date Notified (Adjusted)],"&gt;="&amp;N$56,Table2[Date Notified (Adjusted)],"&lt;"&amp;O$56,Table2[Calculated Location],"*"&amp;$D75&amp;"*")</f>
        <v>#DIV/0!</v>
      </c>
      <c r="O75" s="169" t="e">
        <f ca="1">COUNTIFS(Table2[Level of Review Required],"*"&amp;$AC$56&amp;"*",Table2[Date Notified (Adjusted)],"&gt;="&amp;O$56,Table2[Date Notified (Adjusted)],"&lt;"&amp;P$56,Table2[QPS name second check],"full*",Table2[Calculated Location],"*"&amp;$D75&amp;"*")/COUNTIFS(Table2[Level of Review Required],"*"&amp;$AC$56&amp;"*",Table2[Date Notified (Adjusted)],"&gt;="&amp;O$56,Table2[Date Notified (Adjusted)],"&lt;"&amp;P$56,Table2[Calculated Location],"*"&amp;$D75&amp;"*")</f>
        <v>#DIV/0!</v>
      </c>
      <c r="P75" s="169" t="e">
        <f ca="1">COUNTIFS(Table2[Level of Review Required],"*"&amp;$AC$56&amp;"*",Table2[Date Notified (Adjusted)],"&gt;="&amp;P$56,Table2[Date Notified (Adjusted)],"&lt;"&amp;Q$56,Table2[QPS name second check],"full*",Table2[Calculated Location],"*"&amp;$D75&amp;"*")/COUNTIFS(Table2[Level of Review Required],"*"&amp;$AC$56&amp;"*",Table2[Date Notified (Adjusted)],"&gt;="&amp;P$56,Table2[Date Notified (Adjusted)],"&lt;"&amp;Q$56,Table2[Calculated Location],"*"&amp;$D75&amp;"*")</f>
        <v>#DIV/0!</v>
      </c>
      <c r="Q75" s="169" t="e">
        <f ca="1">COUNTIFS(Table2[Level of Review Required],"*"&amp;$AC$56&amp;"*",Table2[Date Notified (Adjusted)],"&gt;="&amp;Q$56,Table2[Date Notified (Adjusted)],"&lt;"&amp;R$56,Table2[QPS name second check],"full*",Table2[Calculated Location],"*"&amp;$D75&amp;"*")/COUNTIFS(Table2[Level of Review Required],"*"&amp;$AC$56&amp;"*",Table2[Date Notified (Adjusted)],"&gt;="&amp;Q$56,Table2[Date Notified (Adjusted)],"&lt;"&amp;R$56,Table2[Calculated Location],"*"&amp;$D75&amp;"*")</f>
        <v>#DIV/0!</v>
      </c>
      <c r="R75" s="169" t="e">
        <f ca="1">COUNTIFS(Table2[Level of Review Required],"*"&amp;$AC$56&amp;"*",Table2[Date Notified (Adjusted)],"&gt;="&amp;R$56,Table2[Date Notified (Adjusted)],"&lt;"&amp;S$56,Table2[QPS name second check],"full*",Table2[Calculated Location],"*"&amp;$D75&amp;"*")/COUNTIFS(Table2[Level of Review Required],"*"&amp;$AC$56&amp;"*",Table2[Date Notified (Adjusted)],"&gt;="&amp;R$56,Table2[Date Notified (Adjusted)],"&lt;"&amp;S$56,Table2[Calculated Location],"*"&amp;$D75&amp;"*")</f>
        <v>#DIV/0!</v>
      </c>
      <c r="S75" s="169" t="e">
        <f ca="1">COUNTIFS(Table2[Level of Review Required],"*"&amp;$AC$56&amp;"*",Table2[Date Notified (Adjusted)],"&gt;="&amp;S$56,Table2[Date Notified (Adjusted)],"&lt;"&amp;T$56,Table2[QPS name second check],"full*",Table2[Calculated Location],"*"&amp;$D75&amp;"*")/COUNTIFS(Table2[Level of Review Required],"*"&amp;$AC$56&amp;"*",Table2[Date Notified (Adjusted)],"&gt;="&amp;S$56,Table2[Date Notified (Adjusted)],"&lt;"&amp;T$56,Table2[Calculated Location],"*"&amp;$D75&amp;"*")</f>
        <v>#DIV/0!</v>
      </c>
      <c r="T75" s="169" t="e">
        <f ca="1">COUNTIFS(Table2[Level of Review Required],"*"&amp;$AC$56&amp;"*",Table2[Date Notified (Adjusted)],"&gt;="&amp;T$56,Table2[Date Notified (Adjusted)],"&lt;"&amp;U$56,Table2[QPS name second check],"full*",Table2[Calculated Location],"*"&amp;$D75&amp;"*")/COUNTIFS(Table2[Level of Review Required],"*"&amp;$AC$56&amp;"*",Table2[Date Notified (Adjusted)],"&gt;="&amp;T$56,Table2[Date Notified (Adjusted)],"&lt;"&amp;U$56,Table2[Calculated Location],"*"&amp;$D75&amp;"*")</f>
        <v>#DIV/0!</v>
      </c>
      <c r="U75" s="166"/>
      <c r="V75" s="166"/>
      <c r="W75" s="230">
        <f ca="1">COUNTIFS(Table2[Level of Review Required],"*"&amp;$AC$56&amp;"*",Table2[Date Notified (Adjusted)],"&gt;="&amp;start125,Table2[Date Notified (Adjusted)],"&lt;="&amp;closeREP,Table2[Calculated Location],"*"&amp;$D75&amp;"*",Table2[QPS name second check],"full*")</f>
        <v>0</v>
      </c>
      <c r="X75" s="231" t="e">
        <f t="shared" ca="1" si="24"/>
        <v>#DIV/0!</v>
      </c>
      <c r="Y75" s="238">
        <f ca="1">COUNTIFS(Table2[Level of Review Required],"*"&amp;$AC$56&amp;"*",Table2[Date Notified (Adjusted)],"&gt;="&amp;start125,Table2[Date Notified (Adjusted)],"&lt;="&amp;closeREP,Table2[Calculated Location],"*"&amp;$D75&amp;"*")</f>
        <v>0</v>
      </c>
    </row>
    <row r="76" spans="2:29" x14ac:dyDescent="0.25">
      <c r="B76" s="213" t="s">
        <v>153</v>
      </c>
      <c r="C76" s="13"/>
      <c r="D76" s="13"/>
      <c r="E76" s="174"/>
      <c r="F76" s="174"/>
      <c r="G76" s="174"/>
      <c r="H76" s="174"/>
      <c r="I76" s="174"/>
      <c r="J76" s="174"/>
      <c r="K76" s="174"/>
      <c r="L76" s="174"/>
      <c r="M76" s="174"/>
      <c r="N76" s="174"/>
      <c r="O76" s="174"/>
      <c r="P76" s="174"/>
      <c r="Q76" s="174"/>
      <c r="R76" s="174"/>
      <c r="S76" s="174"/>
      <c r="T76" s="174"/>
      <c r="U76" s="174"/>
      <c r="V76" s="174"/>
      <c r="W76" s="174">
        <f ca="1">SUM(W66:W75)</f>
        <v>0</v>
      </c>
      <c r="X76" s="173" t="e">
        <f ca="1">W76/Y76</f>
        <v>#DIV/0!</v>
      </c>
      <c r="Y76" s="212">
        <f ca="1">SUM(Y66:Y75)</f>
        <v>0</v>
      </c>
    </row>
    <row r="77" spans="2:29" x14ac:dyDescent="0.25">
      <c r="B77" s="214"/>
      <c r="C77" s="215"/>
      <c r="D77" s="215"/>
      <c r="E77" s="216"/>
      <c r="F77" s="215"/>
      <c r="G77" s="215"/>
      <c r="H77" s="215"/>
      <c r="I77" s="215"/>
      <c r="J77" s="215"/>
      <c r="K77" s="215"/>
      <c r="L77" s="215"/>
      <c r="M77" s="215"/>
      <c r="N77" s="215"/>
      <c r="O77" s="215"/>
      <c r="P77" s="215"/>
      <c r="Q77" s="215"/>
      <c r="R77" s="215"/>
      <c r="S77" s="215"/>
      <c r="T77" s="215"/>
      <c r="U77" s="215"/>
      <c r="V77" s="215"/>
      <c r="W77" s="217">
        <f ca="1">SUM(W57:W64)+SUM(W66:W75)</f>
        <v>0</v>
      </c>
      <c r="X77" s="218" t="e">
        <f ca="1">W77/Y77</f>
        <v>#DIV/0!</v>
      </c>
      <c r="Y77" s="219">
        <f ca="1">SUM(Y57:Y64)+SUM(Y66:Y75)</f>
        <v>0</v>
      </c>
    </row>
    <row r="78" spans="2:29" ht="15.75" thickBot="1" x14ac:dyDescent="0.3"/>
    <row r="79" spans="2:29" ht="30" thickBot="1" x14ac:dyDescent="0.3">
      <c r="B79" s="239"/>
      <c r="C79" s="240"/>
      <c r="D79" s="241"/>
      <c r="E79" s="242">
        <f ca="1">start125</f>
        <v>44470</v>
      </c>
      <c r="F79" s="242">
        <f ca="1">DATE(YEAR(E79),MONTH(E79)+1,1)</f>
        <v>44501</v>
      </c>
      <c r="G79" s="242">
        <f t="shared" ref="G79:U79" ca="1" si="26">DATE(YEAR(F79),MONTH(F79)+1,1)</f>
        <v>44531</v>
      </c>
      <c r="H79" s="242">
        <f t="shared" ca="1" si="26"/>
        <v>44562</v>
      </c>
      <c r="I79" s="242">
        <f t="shared" ca="1" si="26"/>
        <v>44593</v>
      </c>
      <c r="J79" s="242">
        <f t="shared" ca="1" si="26"/>
        <v>44621</v>
      </c>
      <c r="K79" s="242">
        <f t="shared" ca="1" si="26"/>
        <v>44652</v>
      </c>
      <c r="L79" s="242">
        <f t="shared" ca="1" si="26"/>
        <v>44682</v>
      </c>
      <c r="M79" s="242">
        <f t="shared" ca="1" si="26"/>
        <v>44713</v>
      </c>
      <c r="N79" s="242">
        <f t="shared" ca="1" si="26"/>
        <v>44743</v>
      </c>
      <c r="O79" s="242">
        <f t="shared" ca="1" si="26"/>
        <v>44774</v>
      </c>
      <c r="P79" s="242">
        <f t="shared" ca="1" si="26"/>
        <v>44805</v>
      </c>
      <c r="Q79" s="243">
        <f t="shared" ca="1" si="26"/>
        <v>44835</v>
      </c>
      <c r="R79" s="243">
        <f t="shared" ca="1" si="26"/>
        <v>44866</v>
      </c>
      <c r="S79" s="243">
        <f t="shared" ca="1" si="26"/>
        <v>44896</v>
      </c>
      <c r="T79" s="243">
        <f t="shared" ca="1" si="26"/>
        <v>44927</v>
      </c>
      <c r="U79" s="243">
        <f t="shared" ca="1" si="26"/>
        <v>44958</v>
      </c>
      <c r="V79" s="244"/>
      <c r="W79" s="234" t="str">
        <f>CONCATENATE("Full QPS name LR ",AC79)</f>
        <v>Full QPS name LR concise</v>
      </c>
      <c r="X79" s="235" t="s">
        <v>245</v>
      </c>
      <c r="Y79" s="209" t="str">
        <f ca="1">CONCATENATE(TEXT(E79,"mmmyy"),"-",TEXT(T79,"mmmyy")," LR ",AC79)</f>
        <v>Oct21-Jan23 LR concise</v>
      </c>
      <c r="AB79" s="101" t="s">
        <v>325</v>
      </c>
      <c r="AC79" s="102" t="s">
        <v>326</v>
      </c>
    </row>
    <row r="80" spans="2:29" x14ac:dyDescent="0.25">
      <c r="B80" s="220" t="s">
        <v>256</v>
      </c>
      <c r="C80" s="157"/>
      <c r="D80" s="158" t="s">
        <v>121</v>
      </c>
      <c r="E80" s="159" t="e">
        <f ca="1">COUNTIFS(Table2[Level of Review Required],"*"&amp;$AC$79&amp;"*",Table2[Date Notified (Adjusted)],"&gt;="&amp;E$56,Table2[Date Notified (Adjusted)],"&lt;"&amp;F$56,Table2[QPS name second check],"full*",Table2[Calculated Location],"*"&amp;$D80&amp;"*")/COUNTIFS(Table2[Level of Review Required],"*"&amp;$AC$79&amp;"*",Table2[Date Notified (Adjusted)],"&gt;="&amp;E$56,Table2[Date Notified (Adjusted)],"&lt;"&amp;F$56,Table2[Calculated Location],"*"&amp;$D80&amp;"*")</f>
        <v>#DIV/0!</v>
      </c>
      <c r="F80" s="160" t="e">
        <f ca="1">COUNTIFS(Table2[Level of Review Required],"*"&amp;$AC$79&amp;"*",Table2[Date Notified (Adjusted)],"&gt;="&amp;F$56,Table2[Date Notified (Adjusted)],"&lt;"&amp;G$56,Table2[QPS name second check],"full*",Table2[Calculated Location],"*"&amp;$D80&amp;"*")/COUNTIFS(Table2[Level of Review Required],"*"&amp;$AC$79&amp;"*",Table2[Date Notified (Adjusted)],"&gt;="&amp;F$56,Table2[Date Notified (Adjusted)],"&lt;"&amp;G$56,Table2[Calculated Location],"*"&amp;$D80&amp;"*")</f>
        <v>#DIV/0!</v>
      </c>
      <c r="G80" s="160" t="e">
        <f ca="1">COUNTIFS(Table2[Level of Review Required],"*"&amp;$AC$79&amp;"*",Table2[Date Notified (Adjusted)],"&gt;="&amp;G$56,Table2[Date Notified (Adjusted)],"&lt;"&amp;H$56,Table2[QPS name second check],"full*",Table2[Calculated Location],"*"&amp;$D80&amp;"*")/COUNTIFS(Table2[Level of Review Required],"*"&amp;$AC$79&amp;"*",Table2[Date Notified (Adjusted)],"&gt;="&amp;G$56,Table2[Date Notified (Adjusted)],"&lt;"&amp;H$56,Table2[Calculated Location],"*"&amp;$D80&amp;"*")</f>
        <v>#DIV/0!</v>
      </c>
      <c r="H80" s="160" t="e">
        <f ca="1">COUNTIFS(Table2[Level of Review Required],"*"&amp;$AC$79&amp;"*",Table2[Date Notified (Adjusted)],"&gt;="&amp;H$56,Table2[Date Notified (Adjusted)],"&lt;"&amp;I$56,Table2[QPS name second check],"full*",Table2[Calculated Location],"*"&amp;$D80&amp;"*")/COUNTIFS(Table2[Level of Review Required],"*"&amp;$AC$79&amp;"*",Table2[Date Notified (Adjusted)],"&gt;="&amp;H$56,Table2[Date Notified (Adjusted)],"&lt;"&amp;I$56,Table2[Calculated Location],"*"&amp;$D80&amp;"*")</f>
        <v>#DIV/0!</v>
      </c>
      <c r="I80" s="160" t="e">
        <f ca="1">COUNTIFS(Table2[Level of Review Required],"*"&amp;$AC$79&amp;"*",Table2[Date Notified (Adjusted)],"&gt;="&amp;I$56,Table2[Date Notified (Adjusted)],"&lt;"&amp;J$56,Table2[QPS name second check],"full*",Table2[Calculated Location],"*"&amp;$D80&amp;"*")/COUNTIFS(Table2[Level of Review Required],"*"&amp;$AC$79&amp;"*",Table2[Date Notified (Adjusted)],"&gt;="&amp;I$56,Table2[Date Notified (Adjusted)],"&lt;"&amp;J$56,Table2[Calculated Location],"*"&amp;$D80&amp;"*")</f>
        <v>#DIV/0!</v>
      </c>
      <c r="J80" s="160" t="e">
        <f ca="1">COUNTIFS(Table2[Level of Review Required],"*"&amp;$AC$79&amp;"*",Table2[Date Notified (Adjusted)],"&gt;="&amp;J$56,Table2[Date Notified (Adjusted)],"&lt;"&amp;K$56,Table2[QPS name second check],"full*",Table2[Calculated Location],"*"&amp;$D80&amp;"*")/COUNTIFS(Table2[Level of Review Required],"*"&amp;$AC$79&amp;"*",Table2[Date Notified (Adjusted)],"&gt;="&amp;J$56,Table2[Date Notified (Adjusted)],"&lt;"&amp;K$56,Table2[Calculated Location],"*"&amp;$D80&amp;"*")</f>
        <v>#DIV/0!</v>
      </c>
      <c r="K80" s="160" t="e">
        <f ca="1">COUNTIFS(Table2[Level of Review Required],"*"&amp;$AC$79&amp;"*",Table2[Date Notified (Adjusted)],"&gt;="&amp;K$56,Table2[Date Notified (Adjusted)],"&lt;"&amp;L$56,Table2[QPS name second check],"full*",Table2[Calculated Location],"*"&amp;$D80&amp;"*")/COUNTIFS(Table2[Level of Review Required],"*"&amp;$AC$79&amp;"*",Table2[Date Notified (Adjusted)],"&gt;="&amp;K$56,Table2[Date Notified (Adjusted)],"&lt;"&amp;L$56,Table2[Calculated Location],"*"&amp;$D80&amp;"*")</f>
        <v>#DIV/0!</v>
      </c>
      <c r="L80" s="160" t="e">
        <f ca="1">COUNTIFS(Table2[Level of Review Required],"*"&amp;$AC$79&amp;"*",Table2[Date Notified (Adjusted)],"&gt;="&amp;L$56,Table2[Date Notified (Adjusted)],"&lt;"&amp;M$56,Table2[QPS name second check],"full*",Table2[Calculated Location],"*"&amp;$D80&amp;"*")/COUNTIFS(Table2[Level of Review Required],"*"&amp;$AC$79&amp;"*",Table2[Date Notified (Adjusted)],"&gt;="&amp;L$56,Table2[Date Notified (Adjusted)],"&lt;"&amp;M$56,Table2[Calculated Location],"*"&amp;$D80&amp;"*")</f>
        <v>#DIV/0!</v>
      </c>
      <c r="M80" s="160" t="e">
        <f ca="1">COUNTIFS(Table2[Level of Review Required],"*"&amp;$AC$79&amp;"*",Table2[Date Notified (Adjusted)],"&gt;="&amp;M$56,Table2[Date Notified (Adjusted)],"&lt;"&amp;N$56,Table2[QPS name second check],"full*",Table2[Calculated Location],"*"&amp;$D80&amp;"*")/COUNTIFS(Table2[Level of Review Required],"*"&amp;$AC$79&amp;"*",Table2[Date Notified (Adjusted)],"&gt;="&amp;M$56,Table2[Date Notified (Adjusted)],"&lt;"&amp;N$56,Table2[Calculated Location],"*"&amp;$D80&amp;"*")</f>
        <v>#DIV/0!</v>
      </c>
      <c r="N80" s="160" t="e">
        <f ca="1">COUNTIFS(Table2[Level of Review Required],"*"&amp;$AC$79&amp;"*",Table2[Date Notified (Adjusted)],"&gt;="&amp;N$56,Table2[Date Notified (Adjusted)],"&lt;"&amp;O$56,Table2[QPS name second check],"full*",Table2[Calculated Location],"*"&amp;$D80&amp;"*")/COUNTIFS(Table2[Level of Review Required],"*"&amp;$AC$79&amp;"*",Table2[Date Notified (Adjusted)],"&gt;="&amp;N$56,Table2[Date Notified (Adjusted)],"&lt;"&amp;O$56,Table2[Calculated Location],"*"&amp;$D80&amp;"*")</f>
        <v>#DIV/0!</v>
      </c>
      <c r="O80" s="160" t="e">
        <f ca="1">COUNTIFS(Table2[Level of Review Required],"*"&amp;$AC$79&amp;"*",Table2[Date Notified (Adjusted)],"&gt;="&amp;O$56,Table2[Date Notified (Adjusted)],"&lt;"&amp;P$56,Table2[QPS name second check],"full*",Table2[Calculated Location],"*"&amp;$D80&amp;"*")/COUNTIFS(Table2[Level of Review Required],"*"&amp;$AC$79&amp;"*",Table2[Date Notified (Adjusted)],"&gt;="&amp;O$56,Table2[Date Notified (Adjusted)],"&lt;"&amp;P$56,Table2[Calculated Location],"*"&amp;$D80&amp;"*")</f>
        <v>#DIV/0!</v>
      </c>
      <c r="P80" s="160" t="e">
        <f ca="1">COUNTIFS(Table2[Level of Review Required],"*"&amp;$AC$79&amp;"*",Table2[Date Notified (Adjusted)],"&gt;="&amp;P$56,Table2[Date Notified (Adjusted)],"&lt;"&amp;Q$56,Table2[QPS name second check],"full*",Table2[Calculated Location],"*"&amp;$D80&amp;"*")/COUNTIFS(Table2[Level of Review Required],"*"&amp;$AC$79&amp;"*",Table2[Date Notified (Adjusted)],"&gt;="&amp;P$56,Table2[Date Notified (Adjusted)],"&lt;"&amp;Q$56,Table2[Calculated Location],"*"&amp;$D80&amp;"*")</f>
        <v>#DIV/0!</v>
      </c>
      <c r="Q80" s="160" t="e">
        <f ca="1">COUNTIFS(Table2[Level of Review Required],"*"&amp;$AC$79&amp;"*",Table2[Date Notified (Adjusted)],"&gt;="&amp;Q$56,Table2[Date Notified (Adjusted)],"&lt;"&amp;R$56,Table2[QPS name second check],"full*",Table2[Calculated Location],"*"&amp;$D80&amp;"*")/COUNTIFS(Table2[Level of Review Required],"*"&amp;$AC$79&amp;"*",Table2[Date Notified (Adjusted)],"&gt;="&amp;Q$56,Table2[Date Notified (Adjusted)],"&lt;"&amp;R$56,Table2[Calculated Location],"*"&amp;$D80&amp;"*")</f>
        <v>#DIV/0!</v>
      </c>
      <c r="R80" s="160" t="e">
        <f ca="1">COUNTIFS(Table2[Level of Review Required],"*"&amp;$AC$79&amp;"*",Table2[Date Notified (Adjusted)],"&gt;="&amp;R$56,Table2[Date Notified (Adjusted)],"&lt;"&amp;S$56,Table2[QPS name second check],"full*",Table2[Calculated Location],"*"&amp;$D80&amp;"*")/COUNTIFS(Table2[Level of Review Required],"*"&amp;$AC$79&amp;"*",Table2[Date Notified (Adjusted)],"&gt;="&amp;R$56,Table2[Date Notified (Adjusted)],"&lt;"&amp;S$56,Table2[Calculated Location],"*"&amp;$D80&amp;"*")</f>
        <v>#DIV/0!</v>
      </c>
      <c r="S80" s="160" t="e">
        <f ca="1">COUNTIFS(Table2[Level of Review Required],"*"&amp;$AC$79&amp;"*",Table2[Date Notified (Adjusted)],"&gt;="&amp;S$56,Table2[Date Notified (Adjusted)],"&lt;"&amp;T$56,Table2[QPS name second check],"full*",Table2[Calculated Location],"*"&amp;$D80&amp;"*")/COUNTIFS(Table2[Level of Review Required],"*"&amp;$AC$79&amp;"*",Table2[Date Notified (Adjusted)],"&gt;="&amp;S$56,Table2[Date Notified (Adjusted)],"&lt;"&amp;T$56,Table2[Calculated Location],"*"&amp;$D80&amp;"*")</f>
        <v>#DIV/0!</v>
      </c>
      <c r="T80" s="160" t="e">
        <f ca="1">COUNTIFS(Table2[Level of Review Required],"*"&amp;$AC$79&amp;"*",Table2[Date Notified (Adjusted)],"&gt;="&amp;T$56,Table2[Date Notified (Adjusted)],"&lt;"&amp;U$56,Table2[QPS name second check],"full*",Table2[Calculated Location],"*"&amp;$D80&amp;"*")/COUNTIFS(Table2[Level of Review Required],"*"&amp;$AC$79&amp;"*",Table2[Date Notified (Adjusted)],"&gt;="&amp;T$56,Table2[Date Notified (Adjusted)],"&lt;"&amp;U$56,Table2[Calculated Location],"*"&amp;$D80&amp;"*")</f>
        <v>#DIV/0!</v>
      </c>
      <c r="U80" s="157"/>
      <c r="V80" s="157"/>
      <c r="W80" s="226">
        <f ca="1">COUNTIFS(Table2[Level of Review Required],"*"&amp;$AC$79&amp;"*",Table2[Date Notified (Adjusted)],"&gt;="&amp;start125,Table2[Date Notified (Adjusted)],"&lt;="&amp;closeREP,Table2[Calculated Location],"*"&amp;$D80&amp;"*",Table2[QPS name second check],"full*")</f>
        <v>0</v>
      </c>
      <c r="X80" s="227" t="e">
        <f ca="1">W80/Y80</f>
        <v>#DIV/0!</v>
      </c>
      <c r="Y80" s="236">
        <f ca="1">COUNTIFS(Table2[Level of Review Required],"*"&amp;$AC$79&amp;"*",Table2[Date Notified (Adjusted)],"&gt;="&amp;start125,Table2[Date Notified (Adjusted)],"&lt;="&amp;closeREP,Table2[Calculated Location],"*"&amp;$D80&amp;"*")</f>
        <v>0</v>
      </c>
    </row>
    <row r="81" spans="2:25" x14ac:dyDescent="0.25">
      <c r="B81" s="222" t="s">
        <v>234</v>
      </c>
      <c r="C81" s="161"/>
      <c r="D81" s="162" t="s">
        <v>118</v>
      </c>
      <c r="E81" s="163" t="e">
        <f ca="1">COUNTIFS(Table2[Level of Review Required],"*"&amp;$AC$79&amp;"*",Table2[Date Notified (Adjusted)],"&gt;="&amp;E$56,Table2[Date Notified (Adjusted)],"&lt;"&amp;F$56,Table2[QPS name second check],"full*",Table2[Calculated Location],"*"&amp;$D81&amp;"*")/COUNTIFS(Table2[Level of Review Required],"*"&amp;$AC$79&amp;"*",Table2[Date Notified (Adjusted)],"&gt;="&amp;E$56,Table2[Date Notified (Adjusted)],"&lt;"&amp;F$56,Table2[Calculated Location],"*"&amp;$D81&amp;"*")</f>
        <v>#DIV/0!</v>
      </c>
      <c r="F81" s="164" t="e">
        <f ca="1">COUNTIFS(Table2[Level of Review Required],"*"&amp;$AC$79&amp;"*",Table2[Date Notified (Adjusted)],"&gt;="&amp;F$56,Table2[Date Notified (Adjusted)],"&lt;"&amp;G$56,Table2[QPS name second check],"full*",Table2[Calculated Location],"*"&amp;$D81&amp;"*")/COUNTIFS(Table2[Level of Review Required],"*"&amp;$AC$79&amp;"*",Table2[Date Notified (Adjusted)],"&gt;="&amp;F$56,Table2[Date Notified (Adjusted)],"&lt;"&amp;G$56,Table2[Calculated Location],"*"&amp;$D81&amp;"*")</f>
        <v>#DIV/0!</v>
      </c>
      <c r="G81" s="164" t="e">
        <f ca="1">COUNTIFS(Table2[Level of Review Required],"*"&amp;$AC$79&amp;"*",Table2[Date Notified (Adjusted)],"&gt;="&amp;G$56,Table2[Date Notified (Adjusted)],"&lt;"&amp;H$56,Table2[QPS name second check],"full*",Table2[Calculated Location],"*"&amp;$D81&amp;"*")/COUNTIFS(Table2[Level of Review Required],"*"&amp;$AC$79&amp;"*",Table2[Date Notified (Adjusted)],"&gt;="&amp;G$56,Table2[Date Notified (Adjusted)],"&lt;"&amp;H$56,Table2[Calculated Location],"*"&amp;$D81&amp;"*")</f>
        <v>#DIV/0!</v>
      </c>
      <c r="H81" s="164" t="e">
        <f ca="1">COUNTIFS(Table2[Level of Review Required],"*"&amp;$AC$79&amp;"*",Table2[Date Notified (Adjusted)],"&gt;="&amp;H$56,Table2[Date Notified (Adjusted)],"&lt;"&amp;I$56,Table2[QPS name second check],"full*",Table2[Calculated Location],"*"&amp;$D81&amp;"*")/COUNTIFS(Table2[Level of Review Required],"*"&amp;$AC$79&amp;"*",Table2[Date Notified (Adjusted)],"&gt;="&amp;H$56,Table2[Date Notified (Adjusted)],"&lt;"&amp;I$56,Table2[Calculated Location],"*"&amp;$D81&amp;"*")</f>
        <v>#DIV/0!</v>
      </c>
      <c r="I81" s="164" t="e">
        <f ca="1">COUNTIFS(Table2[Level of Review Required],"*"&amp;$AC$79&amp;"*",Table2[Date Notified (Adjusted)],"&gt;="&amp;I$56,Table2[Date Notified (Adjusted)],"&lt;"&amp;J$56,Table2[QPS name second check],"full*",Table2[Calculated Location],"*"&amp;$D81&amp;"*")/COUNTIFS(Table2[Level of Review Required],"*"&amp;$AC$79&amp;"*",Table2[Date Notified (Adjusted)],"&gt;="&amp;I$56,Table2[Date Notified (Adjusted)],"&lt;"&amp;J$56,Table2[Calculated Location],"*"&amp;$D81&amp;"*")</f>
        <v>#DIV/0!</v>
      </c>
      <c r="J81" s="164" t="e">
        <f ca="1">COUNTIFS(Table2[Level of Review Required],"*"&amp;$AC$79&amp;"*",Table2[Date Notified (Adjusted)],"&gt;="&amp;J$56,Table2[Date Notified (Adjusted)],"&lt;"&amp;K$56,Table2[QPS name second check],"full*",Table2[Calculated Location],"*"&amp;$D81&amp;"*")/COUNTIFS(Table2[Level of Review Required],"*"&amp;$AC$79&amp;"*",Table2[Date Notified (Adjusted)],"&gt;="&amp;J$56,Table2[Date Notified (Adjusted)],"&lt;"&amp;K$56,Table2[Calculated Location],"*"&amp;$D81&amp;"*")</f>
        <v>#DIV/0!</v>
      </c>
      <c r="K81" s="164" t="e">
        <f ca="1">COUNTIFS(Table2[Level of Review Required],"*"&amp;$AC$79&amp;"*",Table2[Date Notified (Adjusted)],"&gt;="&amp;K$56,Table2[Date Notified (Adjusted)],"&lt;"&amp;L$56,Table2[QPS name second check],"full*",Table2[Calculated Location],"*"&amp;$D81&amp;"*")/COUNTIFS(Table2[Level of Review Required],"*"&amp;$AC$79&amp;"*",Table2[Date Notified (Adjusted)],"&gt;="&amp;K$56,Table2[Date Notified (Adjusted)],"&lt;"&amp;L$56,Table2[Calculated Location],"*"&amp;$D81&amp;"*")</f>
        <v>#DIV/0!</v>
      </c>
      <c r="L81" s="164" t="e">
        <f ca="1">COUNTIFS(Table2[Level of Review Required],"*"&amp;$AC$79&amp;"*",Table2[Date Notified (Adjusted)],"&gt;="&amp;L$56,Table2[Date Notified (Adjusted)],"&lt;"&amp;M$56,Table2[QPS name second check],"full*",Table2[Calculated Location],"*"&amp;$D81&amp;"*")/COUNTIFS(Table2[Level of Review Required],"*"&amp;$AC$79&amp;"*",Table2[Date Notified (Adjusted)],"&gt;="&amp;L$56,Table2[Date Notified (Adjusted)],"&lt;"&amp;M$56,Table2[Calculated Location],"*"&amp;$D81&amp;"*")</f>
        <v>#DIV/0!</v>
      </c>
      <c r="M81" s="164" t="e">
        <f ca="1">COUNTIFS(Table2[Level of Review Required],"*"&amp;$AC$79&amp;"*",Table2[Date Notified (Adjusted)],"&gt;="&amp;M$56,Table2[Date Notified (Adjusted)],"&lt;"&amp;N$56,Table2[QPS name second check],"full*",Table2[Calculated Location],"*"&amp;$D81&amp;"*")/COUNTIFS(Table2[Level of Review Required],"*"&amp;$AC$79&amp;"*",Table2[Date Notified (Adjusted)],"&gt;="&amp;M$56,Table2[Date Notified (Adjusted)],"&lt;"&amp;N$56,Table2[Calculated Location],"*"&amp;$D81&amp;"*")</f>
        <v>#DIV/0!</v>
      </c>
      <c r="N81" s="164" t="e">
        <f ca="1">COUNTIFS(Table2[Level of Review Required],"*"&amp;$AC$79&amp;"*",Table2[Date Notified (Adjusted)],"&gt;="&amp;N$56,Table2[Date Notified (Adjusted)],"&lt;"&amp;O$56,Table2[QPS name second check],"full*",Table2[Calculated Location],"*"&amp;$D81&amp;"*")/COUNTIFS(Table2[Level of Review Required],"*"&amp;$AC$79&amp;"*",Table2[Date Notified (Adjusted)],"&gt;="&amp;N$56,Table2[Date Notified (Adjusted)],"&lt;"&amp;O$56,Table2[Calculated Location],"*"&amp;$D81&amp;"*")</f>
        <v>#DIV/0!</v>
      </c>
      <c r="O81" s="164" t="e">
        <f ca="1">COUNTIFS(Table2[Level of Review Required],"*"&amp;$AC$79&amp;"*",Table2[Date Notified (Adjusted)],"&gt;="&amp;O$56,Table2[Date Notified (Adjusted)],"&lt;"&amp;P$56,Table2[QPS name second check],"full*",Table2[Calculated Location],"*"&amp;$D81&amp;"*")/COUNTIFS(Table2[Level of Review Required],"*"&amp;$AC$79&amp;"*",Table2[Date Notified (Adjusted)],"&gt;="&amp;O$56,Table2[Date Notified (Adjusted)],"&lt;"&amp;P$56,Table2[Calculated Location],"*"&amp;$D81&amp;"*")</f>
        <v>#DIV/0!</v>
      </c>
      <c r="P81" s="164" t="e">
        <f ca="1">COUNTIFS(Table2[Level of Review Required],"*"&amp;$AC$79&amp;"*",Table2[Date Notified (Adjusted)],"&gt;="&amp;P$56,Table2[Date Notified (Adjusted)],"&lt;"&amp;Q$56,Table2[QPS name second check],"full*",Table2[Calculated Location],"*"&amp;$D81&amp;"*")/COUNTIFS(Table2[Level of Review Required],"*"&amp;$AC$79&amp;"*",Table2[Date Notified (Adjusted)],"&gt;="&amp;P$56,Table2[Date Notified (Adjusted)],"&lt;"&amp;Q$56,Table2[Calculated Location],"*"&amp;$D81&amp;"*")</f>
        <v>#DIV/0!</v>
      </c>
      <c r="Q81" s="164" t="e">
        <f ca="1">COUNTIFS(Table2[Level of Review Required],"*"&amp;$AC$79&amp;"*",Table2[Date Notified (Adjusted)],"&gt;="&amp;Q$56,Table2[Date Notified (Adjusted)],"&lt;"&amp;R$56,Table2[QPS name second check],"full*",Table2[Calculated Location],"*"&amp;$D81&amp;"*")/COUNTIFS(Table2[Level of Review Required],"*"&amp;$AC$79&amp;"*",Table2[Date Notified (Adjusted)],"&gt;="&amp;Q$56,Table2[Date Notified (Adjusted)],"&lt;"&amp;R$56,Table2[Calculated Location],"*"&amp;$D81&amp;"*")</f>
        <v>#DIV/0!</v>
      </c>
      <c r="R81" s="164" t="e">
        <f ca="1">COUNTIFS(Table2[Level of Review Required],"*"&amp;$AC$79&amp;"*",Table2[Date Notified (Adjusted)],"&gt;="&amp;R$56,Table2[Date Notified (Adjusted)],"&lt;"&amp;S$56,Table2[QPS name second check],"full*",Table2[Calculated Location],"*"&amp;$D81&amp;"*")/COUNTIFS(Table2[Level of Review Required],"*"&amp;$AC$79&amp;"*",Table2[Date Notified (Adjusted)],"&gt;="&amp;R$56,Table2[Date Notified (Adjusted)],"&lt;"&amp;S$56,Table2[Calculated Location],"*"&amp;$D81&amp;"*")</f>
        <v>#DIV/0!</v>
      </c>
      <c r="S81" s="164" t="e">
        <f ca="1">COUNTIFS(Table2[Level of Review Required],"*"&amp;$AC$79&amp;"*",Table2[Date Notified (Adjusted)],"&gt;="&amp;S$56,Table2[Date Notified (Adjusted)],"&lt;"&amp;T$56,Table2[QPS name second check],"full*",Table2[Calculated Location],"*"&amp;$D81&amp;"*")/COUNTIFS(Table2[Level of Review Required],"*"&amp;$AC$79&amp;"*",Table2[Date Notified (Adjusted)],"&gt;="&amp;S$56,Table2[Date Notified (Adjusted)],"&lt;"&amp;T$56,Table2[Calculated Location],"*"&amp;$D81&amp;"*")</f>
        <v>#DIV/0!</v>
      </c>
      <c r="T81" s="164" t="e">
        <f ca="1">COUNTIFS(Table2[Level of Review Required],"*"&amp;$AC$79&amp;"*",Table2[Date Notified (Adjusted)],"&gt;="&amp;T$56,Table2[Date Notified (Adjusted)],"&lt;"&amp;U$56,Table2[QPS name second check],"full*",Table2[Calculated Location],"*"&amp;$D81&amp;"*")/COUNTIFS(Table2[Level of Review Required],"*"&amp;$AC$79&amp;"*",Table2[Date Notified (Adjusted)],"&gt;="&amp;T$56,Table2[Date Notified (Adjusted)],"&lt;"&amp;U$56,Table2[Calculated Location],"*"&amp;$D81&amp;"*")</f>
        <v>#DIV/0!</v>
      </c>
      <c r="U81" s="161"/>
      <c r="V81" s="161"/>
      <c r="W81" s="228">
        <f ca="1">COUNTIFS(Table2[Level of Review Required],"*"&amp;$AC$79&amp;"*",Table2[Date Notified (Adjusted)],"&gt;="&amp;start125,Table2[Date Notified (Adjusted)],"&lt;="&amp;closeREP,Table2[Calculated Location],"*"&amp;$D81&amp;"*",Table2[QPS name second check],"full*")</f>
        <v>0</v>
      </c>
      <c r="X81" s="229" t="e">
        <f t="shared" ref="X81:X87" ca="1" si="27">W81/Y81</f>
        <v>#DIV/0!</v>
      </c>
      <c r="Y81" s="237">
        <f ca="1">COUNTIFS(Table2[Level of Review Required],"*"&amp;$AC$79&amp;"*",Table2[Date Notified (Adjusted)],"&gt;="&amp;start125,Table2[Date Notified (Adjusted)],"&lt;="&amp;closeREP,Table2[Calculated Location],"*"&amp;$D81&amp;"*")</f>
        <v>0</v>
      </c>
    </row>
    <row r="82" spans="2:25" x14ac:dyDescent="0.25">
      <c r="B82" s="222" t="s">
        <v>257</v>
      </c>
      <c r="C82" s="162"/>
      <c r="D82" s="162" t="s">
        <v>119</v>
      </c>
      <c r="E82" s="163" t="e">
        <f ca="1">COUNTIFS(Table2[Level of Review Required],"*"&amp;$AC$79&amp;"*",Table2[Date Notified (Adjusted)],"&gt;="&amp;E$56,Table2[Date Notified (Adjusted)],"&lt;"&amp;F$56,Table2[QPS name second check],"full*",Table2[Calculated Location],"*"&amp;$D82&amp;"*")/COUNTIFS(Table2[Level of Review Required],"*"&amp;$AC$79&amp;"*",Table2[Date Notified (Adjusted)],"&gt;="&amp;E$56,Table2[Date Notified (Adjusted)],"&lt;"&amp;F$56,Table2[Calculated Location],"*"&amp;$D82&amp;"*")</f>
        <v>#DIV/0!</v>
      </c>
      <c r="F82" s="164" t="e">
        <f ca="1">COUNTIFS(Table2[Level of Review Required],"*"&amp;$AC$79&amp;"*",Table2[Date Notified (Adjusted)],"&gt;="&amp;F$56,Table2[Date Notified (Adjusted)],"&lt;"&amp;G$56,Table2[QPS name second check],"full*",Table2[Calculated Location],"*"&amp;$D82&amp;"*")/COUNTIFS(Table2[Level of Review Required],"*"&amp;$AC$79&amp;"*",Table2[Date Notified (Adjusted)],"&gt;="&amp;F$56,Table2[Date Notified (Adjusted)],"&lt;"&amp;G$56,Table2[Calculated Location],"*"&amp;$D82&amp;"*")</f>
        <v>#DIV/0!</v>
      </c>
      <c r="G82" s="164" t="e">
        <f ca="1">COUNTIFS(Table2[Level of Review Required],"*"&amp;$AC$79&amp;"*",Table2[Date Notified (Adjusted)],"&gt;="&amp;G$56,Table2[Date Notified (Adjusted)],"&lt;"&amp;H$56,Table2[QPS name second check],"full*",Table2[Calculated Location],"*"&amp;$D82&amp;"*")/COUNTIFS(Table2[Level of Review Required],"*"&amp;$AC$79&amp;"*",Table2[Date Notified (Adjusted)],"&gt;="&amp;G$56,Table2[Date Notified (Adjusted)],"&lt;"&amp;H$56,Table2[Calculated Location],"*"&amp;$D82&amp;"*")</f>
        <v>#DIV/0!</v>
      </c>
      <c r="H82" s="164" t="e">
        <f ca="1">COUNTIFS(Table2[Level of Review Required],"*"&amp;$AC$79&amp;"*",Table2[Date Notified (Adjusted)],"&gt;="&amp;H$56,Table2[Date Notified (Adjusted)],"&lt;"&amp;I$56,Table2[QPS name second check],"full*",Table2[Calculated Location],"*"&amp;$D82&amp;"*")/COUNTIFS(Table2[Level of Review Required],"*"&amp;$AC$79&amp;"*",Table2[Date Notified (Adjusted)],"&gt;="&amp;H$56,Table2[Date Notified (Adjusted)],"&lt;"&amp;I$56,Table2[Calculated Location],"*"&amp;$D82&amp;"*")</f>
        <v>#DIV/0!</v>
      </c>
      <c r="I82" s="164" t="e">
        <f ca="1">COUNTIFS(Table2[Level of Review Required],"*"&amp;$AC$79&amp;"*",Table2[Date Notified (Adjusted)],"&gt;="&amp;I$56,Table2[Date Notified (Adjusted)],"&lt;"&amp;J$56,Table2[QPS name second check],"full*",Table2[Calculated Location],"*"&amp;$D82&amp;"*")/COUNTIFS(Table2[Level of Review Required],"*"&amp;$AC$79&amp;"*",Table2[Date Notified (Adjusted)],"&gt;="&amp;I$56,Table2[Date Notified (Adjusted)],"&lt;"&amp;J$56,Table2[Calculated Location],"*"&amp;$D82&amp;"*")</f>
        <v>#DIV/0!</v>
      </c>
      <c r="J82" s="164" t="e">
        <f ca="1">COUNTIFS(Table2[Level of Review Required],"*"&amp;$AC$79&amp;"*",Table2[Date Notified (Adjusted)],"&gt;="&amp;J$56,Table2[Date Notified (Adjusted)],"&lt;"&amp;K$56,Table2[QPS name second check],"full*",Table2[Calculated Location],"*"&amp;$D82&amp;"*")/COUNTIFS(Table2[Level of Review Required],"*"&amp;$AC$79&amp;"*",Table2[Date Notified (Adjusted)],"&gt;="&amp;J$56,Table2[Date Notified (Adjusted)],"&lt;"&amp;K$56,Table2[Calculated Location],"*"&amp;$D82&amp;"*")</f>
        <v>#DIV/0!</v>
      </c>
      <c r="K82" s="164" t="e">
        <f ca="1">COUNTIFS(Table2[Level of Review Required],"*"&amp;$AC$79&amp;"*",Table2[Date Notified (Adjusted)],"&gt;="&amp;K$56,Table2[Date Notified (Adjusted)],"&lt;"&amp;L$56,Table2[QPS name second check],"full*",Table2[Calculated Location],"*"&amp;$D82&amp;"*")/COUNTIFS(Table2[Level of Review Required],"*"&amp;$AC$79&amp;"*",Table2[Date Notified (Adjusted)],"&gt;="&amp;K$56,Table2[Date Notified (Adjusted)],"&lt;"&amp;L$56,Table2[Calculated Location],"*"&amp;$D82&amp;"*")</f>
        <v>#DIV/0!</v>
      </c>
      <c r="L82" s="164" t="e">
        <f ca="1">COUNTIFS(Table2[Level of Review Required],"*"&amp;$AC$79&amp;"*",Table2[Date Notified (Adjusted)],"&gt;="&amp;L$56,Table2[Date Notified (Adjusted)],"&lt;"&amp;M$56,Table2[QPS name second check],"full*",Table2[Calculated Location],"*"&amp;$D82&amp;"*")/COUNTIFS(Table2[Level of Review Required],"*"&amp;$AC$79&amp;"*",Table2[Date Notified (Adjusted)],"&gt;="&amp;L$56,Table2[Date Notified (Adjusted)],"&lt;"&amp;M$56,Table2[Calculated Location],"*"&amp;$D82&amp;"*")</f>
        <v>#DIV/0!</v>
      </c>
      <c r="M82" s="164" t="e">
        <f ca="1">COUNTIFS(Table2[Level of Review Required],"*"&amp;$AC$79&amp;"*",Table2[Date Notified (Adjusted)],"&gt;="&amp;M$56,Table2[Date Notified (Adjusted)],"&lt;"&amp;N$56,Table2[QPS name second check],"full*",Table2[Calculated Location],"*"&amp;$D82&amp;"*")/COUNTIFS(Table2[Level of Review Required],"*"&amp;$AC$79&amp;"*",Table2[Date Notified (Adjusted)],"&gt;="&amp;M$56,Table2[Date Notified (Adjusted)],"&lt;"&amp;N$56,Table2[Calculated Location],"*"&amp;$D82&amp;"*")</f>
        <v>#DIV/0!</v>
      </c>
      <c r="N82" s="164" t="e">
        <f ca="1">COUNTIFS(Table2[Level of Review Required],"*"&amp;$AC$79&amp;"*",Table2[Date Notified (Adjusted)],"&gt;="&amp;N$56,Table2[Date Notified (Adjusted)],"&lt;"&amp;O$56,Table2[QPS name second check],"full*",Table2[Calculated Location],"*"&amp;$D82&amp;"*")/COUNTIFS(Table2[Level of Review Required],"*"&amp;$AC$79&amp;"*",Table2[Date Notified (Adjusted)],"&gt;="&amp;N$56,Table2[Date Notified (Adjusted)],"&lt;"&amp;O$56,Table2[Calculated Location],"*"&amp;$D82&amp;"*")</f>
        <v>#DIV/0!</v>
      </c>
      <c r="O82" s="164" t="e">
        <f ca="1">COUNTIFS(Table2[Level of Review Required],"*"&amp;$AC$79&amp;"*",Table2[Date Notified (Adjusted)],"&gt;="&amp;O$56,Table2[Date Notified (Adjusted)],"&lt;"&amp;P$56,Table2[QPS name second check],"full*",Table2[Calculated Location],"*"&amp;$D82&amp;"*")/COUNTIFS(Table2[Level of Review Required],"*"&amp;$AC$79&amp;"*",Table2[Date Notified (Adjusted)],"&gt;="&amp;O$56,Table2[Date Notified (Adjusted)],"&lt;"&amp;P$56,Table2[Calculated Location],"*"&amp;$D82&amp;"*")</f>
        <v>#DIV/0!</v>
      </c>
      <c r="P82" s="164" t="e">
        <f ca="1">COUNTIFS(Table2[Level of Review Required],"*"&amp;$AC$79&amp;"*",Table2[Date Notified (Adjusted)],"&gt;="&amp;P$56,Table2[Date Notified (Adjusted)],"&lt;"&amp;Q$56,Table2[QPS name second check],"full*",Table2[Calculated Location],"*"&amp;$D82&amp;"*")/COUNTIFS(Table2[Level of Review Required],"*"&amp;$AC$79&amp;"*",Table2[Date Notified (Adjusted)],"&gt;="&amp;P$56,Table2[Date Notified (Adjusted)],"&lt;"&amp;Q$56,Table2[Calculated Location],"*"&amp;$D82&amp;"*")</f>
        <v>#DIV/0!</v>
      </c>
      <c r="Q82" s="164" t="e">
        <f ca="1">COUNTIFS(Table2[Level of Review Required],"*"&amp;$AC$79&amp;"*",Table2[Date Notified (Adjusted)],"&gt;="&amp;Q$56,Table2[Date Notified (Adjusted)],"&lt;"&amp;R$56,Table2[QPS name second check],"full*",Table2[Calculated Location],"*"&amp;$D82&amp;"*")/COUNTIFS(Table2[Level of Review Required],"*"&amp;$AC$79&amp;"*",Table2[Date Notified (Adjusted)],"&gt;="&amp;Q$56,Table2[Date Notified (Adjusted)],"&lt;"&amp;R$56,Table2[Calculated Location],"*"&amp;$D82&amp;"*")</f>
        <v>#DIV/0!</v>
      </c>
      <c r="R82" s="164" t="e">
        <f ca="1">COUNTIFS(Table2[Level of Review Required],"*"&amp;$AC$79&amp;"*",Table2[Date Notified (Adjusted)],"&gt;="&amp;R$56,Table2[Date Notified (Adjusted)],"&lt;"&amp;S$56,Table2[QPS name second check],"full*",Table2[Calculated Location],"*"&amp;$D82&amp;"*")/COUNTIFS(Table2[Level of Review Required],"*"&amp;$AC$79&amp;"*",Table2[Date Notified (Adjusted)],"&gt;="&amp;R$56,Table2[Date Notified (Adjusted)],"&lt;"&amp;S$56,Table2[Calculated Location],"*"&amp;$D82&amp;"*")</f>
        <v>#DIV/0!</v>
      </c>
      <c r="S82" s="164" t="e">
        <f ca="1">COUNTIFS(Table2[Level of Review Required],"*"&amp;$AC$79&amp;"*",Table2[Date Notified (Adjusted)],"&gt;="&amp;S$56,Table2[Date Notified (Adjusted)],"&lt;"&amp;T$56,Table2[QPS name second check],"full*",Table2[Calculated Location],"*"&amp;$D82&amp;"*")/COUNTIFS(Table2[Level of Review Required],"*"&amp;$AC$79&amp;"*",Table2[Date Notified (Adjusted)],"&gt;="&amp;S$56,Table2[Date Notified (Adjusted)],"&lt;"&amp;T$56,Table2[Calculated Location],"*"&amp;$D82&amp;"*")</f>
        <v>#DIV/0!</v>
      </c>
      <c r="T82" s="164" t="e">
        <f ca="1">COUNTIFS(Table2[Level of Review Required],"*"&amp;$AC$79&amp;"*",Table2[Date Notified (Adjusted)],"&gt;="&amp;T$56,Table2[Date Notified (Adjusted)],"&lt;"&amp;U$56,Table2[QPS name second check],"full*",Table2[Calculated Location],"*"&amp;$D82&amp;"*")/COUNTIFS(Table2[Level of Review Required],"*"&amp;$AC$79&amp;"*",Table2[Date Notified (Adjusted)],"&gt;="&amp;T$56,Table2[Date Notified (Adjusted)],"&lt;"&amp;U$56,Table2[Calculated Location],"*"&amp;$D82&amp;"*")</f>
        <v>#DIV/0!</v>
      </c>
      <c r="U82" s="161"/>
      <c r="V82" s="161"/>
      <c r="W82" s="228">
        <f ca="1">COUNTIFS(Table2[Level of Review Required],"*"&amp;$AC$79&amp;"*",Table2[Date Notified (Adjusted)],"&gt;="&amp;start125,Table2[Date Notified (Adjusted)],"&lt;="&amp;closeREP,Table2[Calculated Location],"*"&amp;$D82&amp;"*",Table2[QPS name second check],"full*")</f>
        <v>0</v>
      </c>
      <c r="X82" s="229" t="e">
        <f t="shared" ref="X82" ca="1" si="28">W82/Y82</f>
        <v>#DIV/0!</v>
      </c>
      <c r="Y82" s="237">
        <f ca="1">COUNTIFS(Table2[Level of Review Required],"*"&amp;$AC$79&amp;"*",Table2[Date Notified (Adjusted)],"&gt;="&amp;start125,Table2[Date Notified (Adjusted)],"&lt;="&amp;closeREP,Table2[Calculated Location],"*"&amp;$D82&amp;"*")</f>
        <v>0</v>
      </c>
    </row>
    <row r="83" spans="2:25" x14ac:dyDescent="0.25">
      <c r="B83" s="222" t="s">
        <v>258</v>
      </c>
      <c r="C83" s="161"/>
      <c r="D83" s="162" t="s">
        <v>120</v>
      </c>
      <c r="E83" s="163" t="e">
        <f ca="1">COUNTIFS(Table2[Level of Review Required],"*"&amp;$AC$79&amp;"*",Table2[Date Notified (Adjusted)],"&gt;="&amp;E$56,Table2[Date Notified (Adjusted)],"&lt;"&amp;F$56,Table2[QPS name second check],"full*",Table2[Calculated Location],"*"&amp;$D83&amp;"*")/COUNTIFS(Table2[Level of Review Required],"*"&amp;$AC$79&amp;"*",Table2[Date Notified (Adjusted)],"&gt;="&amp;E$56,Table2[Date Notified (Adjusted)],"&lt;"&amp;F$56,Table2[Calculated Location],"*"&amp;$D83&amp;"*")</f>
        <v>#DIV/0!</v>
      </c>
      <c r="F83" s="164" t="e">
        <f ca="1">COUNTIFS(Table2[Level of Review Required],"*"&amp;$AC$79&amp;"*",Table2[Date Notified (Adjusted)],"&gt;="&amp;F$56,Table2[Date Notified (Adjusted)],"&lt;"&amp;G$56,Table2[QPS name second check],"full*",Table2[Calculated Location],"*"&amp;$D83&amp;"*")/COUNTIFS(Table2[Level of Review Required],"*"&amp;$AC$79&amp;"*",Table2[Date Notified (Adjusted)],"&gt;="&amp;F$56,Table2[Date Notified (Adjusted)],"&lt;"&amp;G$56,Table2[Calculated Location],"*"&amp;$D83&amp;"*")</f>
        <v>#DIV/0!</v>
      </c>
      <c r="G83" s="164" t="e">
        <f ca="1">COUNTIFS(Table2[Level of Review Required],"*"&amp;$AC$79&amp;"*",Table2[Date Notified (Adjusted)],"&gt;="&amp;G$56,Table2[Date Notified (Adjusted)],"&lt;"&amp;H$56,Table2[QPS name second check],"full*",Table2[Calculated Location],"*"&amp;$D83&amp;"*")/COUNTIFS(Table2[Level of Review Required],"*"&amp;$AC$79&amp;"*",Table2[Date Notified (Adjusted)],"&gt;="&amp;G$56,Table2[Date Notified (Adjusted)],"&lt;"&amp;H$56,Table2[Calculated Location],"*"&amp;$D83&amp;"*")</f>
        <v>#DIV/0!</v>
      </c>
      <c r="H83" s="164" t="e">
        <f ca="1">COUNTIFS(Table2[Level of Review Required],"*"&amp;$AC$79&amp;"*",Table2[Date Notified (Adjusted)],"&gt;="&amp;H$56,Table2[Date Notified (Adjusted)],"&lt;"&amp;I$56,Table2[QPS name second check],"full*",Table2[Calculated Location],"*"&amp;$D83&amp;"*")/COUNTIFS(Table2[Level of Review Required],"*"&amp;$AC$79&amp;"*",Table2[Date Notified (Adjusted)],"&gt;="&amp;H$56,Table2[Date Notified (Adjusted)],"&lt;"&amp;I$56,Table2[Calculated Location],"*"&amp;$D83&amp;"*")</f>
        <v>#DIV/0!</v>
      </c>
      <c r="I83" s="164" t="e">
        <f ca="1">COUNTIFS(Table2[Level of Review Required],"*"&amp;$AC$79&amp;"*",Table2[Date Notified (Adjusted)],"&gt;="&amp;I$56,Table2[Date Notified (Adjusted)],"&lt;"&amp;J$56,Table2[QPS name second check],"full*",Table2[Calculated Location],"*"&amp;$D83&amp;"*")/COUNTIFS(Table2[Level of Review Required],"*"&amp;$AC$79&amp;"*",Table2[Date Notified (Adjusted)],"&gt;="&amp;I$56,Table2[Date Notified (Adjusted)],"&lt;"&amp;J$56,Table2[Calculated Location],"*"&amp;$D83&amp;"*")</f>
        <v>#DIV/0!</v>
      </c>
      <c r="J83" s="164" t="e">
        <f ca="1">COUNTIFS(Table2[Level of Review Required],"*"&amp;$AC$79&amp;"*",Table2[Date Notified (Adjusted)],"&gt;="&amp;J$56,Table2[Date Notified (Adjusted)],"&lt;"&amp;K$56,Table2[QPS name second check],"full*",Table2[Calculated Location],"*"&amp;$D83&amp;"*")/COUNTIFS(Table2[Level of Review Required],"*"&amp;$AC$79&amp;"*",Table2[Date Notified (Adjusted)],"&gt;="&amp;J$56,Table2[Date Notified (Adjusted)],"&lt;"&amp;K$56,Table2[Calculated Location],"*"&amp;$D83&amp;"*")</f>
        <v>#DIV/0!</v>
      </c>
      <c r="K83" s="164" t="e">
        <f ca="1">COUNTIFS(Table2[Level of Review Required],"*"&amp;$AC$79&amp;"*",Table2[Date Notified (Adjusted)],"&gt;="&amp;K$56,Table2[Date Notified (Adjusted)],"&lt;"&amp;L$56,Table2[QPS name second check],"full*",Table2[Calculated Location],"*"&amp;$D83&amp;"*")/COUNTIFS(Table2[Level of Review Required],"*"&amp;$AC$79&amp;"*",Table2[Date Notified (Adjusted)],"&gt;="&amp;K$56,Table2[Date Notified (Adjusted)],"&lt;"&amp;L$56,Table2[Calculated Location],"*"&amp;$D83&amp;"*")</f>
        <v>#DIV/0!</v>
      </c>
      <c r="L83" s="164" t="e">
        <f ca="1">COUNTIFS(Table2[Level of Review Required],"*"&amp;$AC$79&amp;"*",Table2[Date Notified (Adjusted)],"&gt;="&amp;L$56,Table2[Date Notified (Adjusted)],"&lt;"&amp;M$56,Table2[QPS name second check],"full*",Table2[Calculated Location],"*"&amp;$D83&amp;"*")/COUNTIFS(Table2[Level of Review Required],"*"&amp;$AC$79&amp;"*",Table2[Date Notified (Adjusted)],"&gt;="&amp;L$56,Table2[Date Notified (Adjusted)],"&lt;"&amp;M$56,Table2[Calculated Location],"*"&amp;$D83&amp;"*")</f>
        <v>#DIV/0!</v>
      </c>
      <c r="M83" s="164" t="e">
        <f ca="1">COUNTIFS(Table2[Level of Review Required],"*"&amp;$AC$79&amp;"*",Table2[Date Notified (Adjusted)],"&gt;="&amp;M$56,Table2[Date Notified (Adjusted)],"&lt;"&amp;N$56,Table2[QPS name second check],"full*",Table2[Calculated Location],"*"&amp;$D83&amp;"*")/COUNTIFS(Table2[Level of Review Required],"*"&amp;$AC$79&amp;"*",Table2[Date Notified (Adjusted)],"&gt;="&amp;M$56,Table2[Date Notified (Adjusted)],"&lt;"&amp;N$56,Table2[Calculated Location],"*"&amp;$D83&amp;"*")</f>
        <v>#DIV/0!</v>
      </c>
      <c r="N83" s="164" t="e">
        <f ca="1">COUNTIFS(Table2[Level of Review Required],"*"&amp;$AC$79&amp;"*",Table2[Date Notified (Adjusted)],"&gt;="&amp;N$56,Table2[Date Notified (Adjusted)],"&lt;"&amp;O$56,Table2[QPS name second check],"full*",Table2[Calculated Location],"*"&amp;$D83&amp;"*")/COUNTIFS(Table2[Level of Review Required],"*"&amp;$AC$79&amp;"*",Table2[Date Notified (Adjusted)],"&gt;="&amp;N$56,Table2[Date Notified (Adjusted)],"&lt;"&amp;O$56,Table2[Calculated Location],"*"&amp;$D83&amp;"*")</f>
        <v>#DIV/0!</v>
      </c>
      <c r="O83" s="164" t="e">
        <f ca="1">COUNTIFS(Table2[Level of Review Required],"*"&amp;$AC$79&amp;"*",Table2[Date Notified (Adjusted)],"&gt;="&amp;O$56,Table2[Date Notified (Adjusted)],"&lt;"&amp;P$56,Table2[QPS name second check],"full*",Table2[Calculated Location],"*"&amp;$D83&amp;"*")/COUNTIFS(Table2[Level of Review Required],"*"&amp;$AC$79&amp;"*",Table2[Date Notified (Adjusted)],"&gt;="&amp;O$56,Table2[Date Notified (Adjusted)],"&lt;"&amp;P$56,Table2[Calculated Location],"*"&amp;$D83&amp;"*")</f>
        <v>#DIV/0!</v>
      </c>
      <c r="P83" s="164" t="e">
        <f ca="1">COUNTIFS(Table2[Level of Review Required],"*"&amp;$AC$79&amp;"*",Table2[Date Notified (Adjusted)],"&gt;="&amp;P$56,Table2[Date Notified (Adjusted)],"&lt;"&amp;Q$56,Table2[QPS name second check],"full*",Table2[Calculated Location],"*"&amp;$D83&amp;"*")/COUNTIFS(Table2[Level of Review Required],"*"&amp;$AC$79&amp;"*",Table2[Date Notified (Adjusted)],"&gt;="&amp;P$56,Table2[Date Notified (Adjusted)],"&lt;"&amp;Q$56,Table2[Calculated Location],"*"&amp;$D83&amp;"*")</f>
        <v>#DIV/0!</v>
      </c>
      <c r="Q83" s="164" t="e">
        <f ca="1">COUNTIFS(Table2[Level of Review Required],"*"&amp;$AC$79&amp;"*",Table2[Date Notified (Adjusted)],"&gt;="&amp;Q$56,Table2[Date Notified (Adjusted)],"&lt;"&amp;R$56,Table2[QPS name second check],"full*",Table2[Calculated Location],"*"&amp;$D83&amp;"*")/COUNTIFS(Table2[Level of Review Required],"*"&amp;$AC$79&amp;"*",Table2[Date Notified (Adjusted)],"&gt;="&amp;Q$56,Table2[Date Notified (Adjusted)],"&lt;"&amp;R$56,Table2[Calculated Location],"*"&amp;$D83&amp;"*")</f>
        <v>#DIV/0!</v>
      </c>
      <c r="R83" s="164" t="e">
        <f ca="1">COUNTIFS(Table2[Level of Review Required],"*"&amp;$AC$79&amp;"*",Table2[Date Notified (Adjusted)],"&gt;="&amp;R$56,Table2[Date Notified (Adjusted)],"&lt;"&amp;S$56,Table2[QPS name second check],"full*",Table2[Calculated Location],"*"&amp;$D83&amp;"*")/COUNTIFS(Table2[Level of Review Required],"*"&amp;$AC$79&amp;"*",Table2[Date Notified (Adjusted)],"&gt;="&amp;R$56,Table2[Date Notified (Adjusted)],"&lt;"&amp;S$56,Table2[Calculated Location],"*"&amp;$D83&amp;"*")</f>
        <v>#DIV/0!</v>
      </c>
      <c r="S83" s="164" t="e">
        <f ca="1">COUNTIFS(Table2[Level of Review Required],"*"&amp;$AC$79&amp;"*",Table2[Date Notified (Adjusted)],"&gt;="&amp;S$56,Table2[Date Notified (Adjusted)],"&lt;"&amp;T$56,Table2[QPS name second check],"full*",Table2[Calculated Location],"*"&amp;$D83&amp;"*")/COUNTIFS(Table2[Level of Review Required],"*"&amp;$AC$79&amp;"*",Table2[Date Notified (Adjusted)],"&gt;="&amp;S$56,Table2[Date Notified (Adjusted)],"&lt;"&amp;T$56,Table2[Calculated Location],"*"&amp;$D83&amp;"*")</f>
        <v>#DIV/0!</v>
      </c>
      <c r="T83" s="164" t="e">
        <f ca="1">COUNTIFS(Table2[Level of Review Required],"*"&amp;$AC$79&amp;"*",Table2[Date Notified (Adjusted)],"&gt;="&amp;T$56,Table2[Date Notified (Adjusted)],"&lt;"&amp;U$56,Table2[QPS name second check],"full*",Table2[Calculated Location],"*"&amp;$D83&amp;"*")/COUNTIFS(Table2[Level of Review Required],"*"&amp;$AC$79&amp;"*",Table2[Date Notified (Adjusted)],"&gt;="&amp;T$56,Table2[Date Notified (Adjusted)],"&lt;"&amp;U$56,Table2[Calculated Location],"*"&amp;$D83&amp;"*")</f>
        <v>#DIV/0!</v>
      </c>
      <c r="U83" s="161"/>
      <c r="V83" s="161"/>
      <c r="W83" s="228">
        <f ca="1">COUNTIFS(Table2[Level of Review Required],"*"&amp;$AC$79&amp;"*",Table2[Date Notified (Adjusted)],"&gt;="&amp;start125,Table2[Date Notified (Adjusted)],"&lt;="&amp;closeREP,Table2[Calculated Location],"*"&amp;$D83&amp;"*",Table2[QPS name second check],"full*")</f>
        <v>0</v>
      </c>
      <c r="X83" s="229" t="e">
        <f t="shared" ca="1" si="27"/>
        <v>#DIV/0!</v>
      </c>
      <c r="Y83" s="237">
        <f ca="1">COUNTIFS(Table2[Level of Review Required],"*"&amp;$AC$79&amp;"*",Table2[Date Notified (Adjusted)],"&gt;="&amp;start125,Table2[Date Notified (Adjusted)],"&lt;="&amp;closeREP,Table2[Calculated Location],"*"&amp;$D83&amp;"*")</f>
        <v>0</v>
      </c>
    </row>
    <row r="84" spans="2:25" x14ac:dyDescent="0.25">
      <c r="B84" s="222" t="s">
        <v>259</v>
      </c>
      <c r="C84" s="161"/>
      <c r="D84" s="162" t="s">
        <v>122</v>
      </c>
      <c r="E84" s="163" t="e">
        <f ca="1">COUNTIFS(Table2[Level of Review Required],"*"&amp;$AC$79&amp;"*",Table2[Date Notified (Adjusted)],"&gt;="&amp;E$56,Table2[Date Notified (Adjusted)],"&lt;"&amp;F$56,Table2[QPS name second check],"full*",Table2[Calculated Location],"*"&amp;$D84&amp;"*")/COUNTIFS(Table2[Level of Review Required],"*"&amp;$AC$79&amp;"*",Table2[Date Notified (Adjusted)],"&gt;="&amp;E$56,Table2[Date Notified (Adjusted)],"&lt;"&amp;F$56,Table2[Calculated Location],"*"&amp;$D84&amp;"*")</f>
        <v>#DIV/0!</v>
      </c>
      <c r="F84" s="164" t="e">
        <f ca="1">COUNTIFS(Table2[Level of Review Required],"*"&amp;$AC$79&amp;"*",Table2[Date Notified (Adjusted)],"&gt;="&amp;F$56,Table2[Date Notified (Adjusted)],"&lt;"&amp;G$56,Table2[QPS name second check],"full*",Table2[Calculated Location],"*"&amp;$D84&amp;"*")/COUNTIFS(Table2[Level of Review Required],"*"&amp;$AC$79&amp;"*",Table2[Date Notified (Adjusted)],"&gt;="&amp;F$56,Table2[Date Notified (Adjusted)],"&lt;"&amp;G$56,Table2[Calculated Location],"*"&amp;$D84&amp;"*")</f>
        <v>#DIV/0!</v>
      </c>
      <c r="G84" s="164" t="e">
        <f ca="1">COUNTIFS(Table2[Level of Review Required],"*"&amp;$AC$79&amp;"*",Table2[Date Notified (Adjusted)],"&gt;="&amp;G$56,Table2[Date Notified (Adjusted)],"&lt;"&amp;H$56,Table2[QPS name second check],"full*",Table2[Calculated Location],"*"&amp;$D84&amp;"*")/COUNTIFS(Table2[Level of Review Required],"*"&amp;$AC$79&amp;"*",Table2[Date Notified (Adjusted)],"&gt;="&amp;G$56,Table2[Date Notified (Adjusted)],"&lt;"&amp;H$56,Table2[Calculated Location],"*"&amp;$D84&amp;"*")</f>
        <v>#DIV/0!</v>
      </c>
      <c r="H84" s="164" t="e">
        <f ca="1">COUNTIFS(Table2[Level of Review Required],"*"&amp;$AC$79&amp;"*",Table2[Date Notified (Adjusted)],"&gt;="&amp;H$56,Table2[Date Notified (Adjusted)],"&lt;"&amp;I$56,Table2[QPS name second check],"full*",Table2[Calculated Location],"*"&amp;$D84&amp;"*")/COUNTIFS(Table2[Level of Review Required],"*"&amp;$AC$79&amp;"*",Table2[Date Notified (Adjusted)],"&gt;="&amp;H$56,Table2[Date Notified (Adjusted)],"&lt;"&amp;I$56,Table2[Calculated Location],"*"&amp;$D84&amp;"*")</f>
        <v>#DIV/0!</v>
      </c>
      <c r="I84" s="164" t="e">
        <f ca="1">COUNTIFS(Table2[Level of Review Required],"*"&amp;$AC$79&amp;"*",Table2[Date Notified (Adjusted)],"&gt;="&amp;I$56,Table2[Date Notified (Adjusted)],"&lt;"&amp;J$56,Table2[QPS name second check],"full*",Table2[Calculated Location],"*"&amp;$D84&amp;"*")/COUNTIFS(Table2[Level of Review Required],"*"&amp;$AC$79&amp;"*",Table2[Date Notified (Adjusted)],"&gt;="&amp;I$56,Table2[Date Notified (Adjusted)],"&lt;"&amp;J$56,Table2[Calculated Location],"*"&amp;$D84&amp;"*")</f>
        <v>#DIV/0!</v>
      </c>
      <c r="J84" s="164" t="e">
        <f ca="1">COUNTIFS(Table2[Level of Review Required],"*"&amp;$AC$79&amp;"*",Table2[Date Notified (Adjusted)],"&gt;="&amp;J$56,Table2[Date Notified (Adjusted)],"&lt;"&amp;K$56,Table2[QPS name second check],"full*",Table2[Calculated Location],"*"&amp;$D84&amp;"*")/COUNTIFS(Table2[Level of Review Required],"*"&amp;$AC$79&amp;"*",Table2[Date Notified (Adjusted)],"&gt;="&amp;J$56,Table2[Date Notified (Adjusted)],"&lt;"&amp;K$56,Table2[Calculated Location],"*"&amp;$D84&amp;"*")</f>
        <v>#DIV/0!</v>
      </c>
      <c r="K84" s="164" t="e">
        <f ca="1">COUNTIFS(Table2[Level of Review Required],"*"&amp;$AC$79&amp;"*",Table2[Date Notified (Adjusted)],"&gt;="&amp;K$56,Table2[Date Notified (Adjusted)],"&lt;"&amp;L$56,Table2[QPS name second check],"full*",Table2[Calculated Location],"*"&amp;$D84&amp;"*")/COUNTIFS(Table2[Level of Review Required],"*"&amp;$AC$79&amp;"*",Table2[Date Notified (Adjusted)],"&gt;="&amp;K$56,Table2[Date Notified (Adjusted)],"&lt;"&amp;L$56,Table2[Calculated Location],"*"&amp;$D84&amp;"*")</f>
        <v>#DIV/0!</v>
      </c>
      <c r="L84" s="164" t="e">
        <f ca="1">COUNTIFS(Table2[Level of Review Required],"*"&amp;$AC$79&amp;"*",Table2[Date Notified (Adjusted)],"&gt;="&amp;L$56,Table2[Date Notified (Adjusted)],"&lt;"&amp;M$56,Table2[QPS name second check],"full*",Table2[Calculated Location],"*"&amp;$D84&amp;"*")/COUNTIFS(Table2[Level of Review Required],"*"&amp;$AC$79&amp;"*",Table2[Date Notified (Adjusted)],"&gt;="&amp;L$56,Table2[Date Notified (Adjusted)],"&lt;"&amp;M$56,Table2[Calculated Location],"*"&amp;$D84&amp;"*")</f>
        <v>#DIV/0!</v>
      </c>
      <c r="M84" s="164" t="e">
        <f ca="1">COUNTIFS(Table2[Level of Review Required],"*"&amp;$AC$79&amp;"*",Table2[Date Notified (Adjusted)],"&gt;="&amp;M$56,Table2[Date Notified (Adjusted)],"&lt;"&amp;N$56,Table2[QPS name second check],"full*",Table2[Calculated Location],"*"&amp;$D84&amp;"*")/COUNTIFS(Table2[Level of Review Required],"*"&amp;$AC$79&amp;"*",Table2[Date Notified (Adjusted)],"&gt;="&amp;M$56,Table2[Date Notified (Adjusted)],"&lt;"&amp;N$56,Table2[Calculated Location],"*"&amp;$D84&amp;"*")</f>
        <v>#DIV/0!</v>
      </c>
      <c r="N84" s="164" t="e">
        <f ca="1">COUNTIFS(Table2[Level of Review Required],"*"&amp;$AC$79&amp;"*",Table2[Date Notified (Adjusted)],"&gt;="&amp;N$56,Table2[Date Notified (Adjusted)],"&lt;"&amp;O$56,Table2[QPS name second check],"full*",Table2[Calculated Location],"*"&amp;$D84&amp;"*")/COUNTIFS(Table2[Level of Review Required],"*"&amp;$AC$79&amp;"*",Table2[Date Notified (Adjusted)],"&gt;="&amp;N$56,Table2[Date Notified (Adjusted)],"&lt;"&amp;O$56,Table2[Calculated Location],"*"&amp;$D84&amp;"*")</f>
        <v>#DIV/0!</v>
      </c>
      <c r="O84" s="164" t="e">
        <f ca="1">COUNTIFS(Table2[Level of Review Required],"*"&amp;$AC$79&amp;"*",Table2[Date Notified (Adjusted)],"&gt;="&amp;O$56,Table2[Date Notified (Adjusted)],"&lt;"&amp;P$56,Table2[QPS name second check],"full*",Table2[Calculated Location],"*"&amp;$D84&amp;"*")/COUNTIFS(Table2[Level of Review Required],"*"&amp;$AC$79&amp;"*",Table2[Date Notified (Adjusted)],"&gt;="&amp;O$56,Table2[Date Notified (Adjusted)],"&lt;"&amp;P$56,Table2[Calculated Location],"*"&amp;$D84&amp;"*")</f>
        <v>#DIV/0!</v>
      </c>
      <c r="P84" s="164" t="e">
        <f ca="1">COUNTIFS(Table2[Level of Review Required],"*"&amp;$AC$79&amp;"*",Table2[Date Notified (Adjusted)],"&gt;="&amp;P$56,Table2[Date Notified (Adjusted)],"&lt;"&amp;Q$56,Table2[QPS name second check],"full*",Table2[Calculated Location],"*"&amp;$D84&amp;"*")/COUNTIFS(Table2[Level of Review Required],"*"&amp;$AC$79&amp;"*",Table2[Date Notified (Adjusted)],"&gt;="&amp;P$56,Table2[Date Notified (Adjusted)],"&lt;"&amp;Q$56,Table2[Calculated Location],"*"&amp;$D84&amp;"*")</f>
        <v>#DIV/0!</v>
      </c>
      <c r="Q84" s="164" t="e">
        <f ca="1">COUNTIFS(Table2[Level of Review Required],"*"&amp;$AC$79&amp;"*",Table2[Date Notified (Adjusted)],"&gt;="&amp;Q$56,Table2[Date Notified (Adjusted)],"&lt;"&amp;R$56,Table2[QPS name second check],"full*",Table2[Calculated Location],"*"&amp;$D84&amp;"*")/COUNTIFS(Table2[Level of Review Required],"*"&amp;$AC$79&amp;"*",Table2[Date Notified (Adjusted)],"&gt;="&amp;Q$56,Table2[Date Notified (Adjusted)],"&lt;"&amp;R$56,Table2[Calculated Location],"*"&amp;$D84&amp;"*")</f>
        <v>#DIV/0!</v>
      </c>
      <c r="R84" s="164" t="e">
        <f ca="1">COUNTIFS(Table2[Level of Review Required],"*"&amp;$AC$79&amp;"*",Table2[Date Notified (Adjusted)],"&gt;="&amp;R$56,Table2[Date Notified (Adjusted)],"&lt;"&amp;S$56,Table2[QPS name second check],"full*",Table2[Calculated Location],"*"&amp;$D84&amp;"*")/COUNTIFS(Table2[Level of Review Required],"*"&amp;$AC$79&amp;"*",Table2[Date Notified (Adjusted)],"&gt;="&amp;R$56,Table2[Date Notified (Adjusted)],"&lt;"&amp;S$56,Table2[Calculated Location],"*"&amp;$D84&amp;"*")</f>
        <v>#DIV/0!</v>
      </c>
      <c r="S84" s="164" t="e">
        <f ca="1">COUNTIFS(Table2[Level of Review Required],"*"&amp;$AC$79&amp;"*",Table2[Date Notified (Adjusted)],"&gt;="&amp;S$56,Table2[Date Notified (Adjusted)],"&lt;"&amp;T$56,Table2[QPS name second check],"full*",Table2[Calculated Location],"*"&amp;$D84&amp;"*")/COUNTIFS(Table2[Level of Review Required],"*"&amp;$AC$79&amp;"*",Table2[Date Notified (Adjusted)],"&gt;="&amp;S$56,Table2[Date Notified (Adjusted)],"&lt;"&amp;T$56,Table2[Calculated Location],"*"&amp;$D84&amp;"*")</f>
        <v>#DIV/0!</v>
      </c>
      <c r="T84" s="164" t="e">
        <f ca="1">COUNTIFS(Table2[Level of Review Required],"*"&amp;$AC$79&amp;"*",Table2[Date Notified (Adjusted)],"&gt;="&amp;T$56,Table2[Date Notified (Adjusted)],"&lt;"&amp;U$56,Table2[QPS name second check],"full*",Table2[Calculated Location],"*"&amp;$D84&amp;"*")/COUNTIFS(Table2[Level of Review Required],"*"&amp;$AC$79&amp;"*",Table2[Date Notified (Adjusted)],"&gt;="&amp;T$56,Table2[Date Notified (Adjusted)],"&lt;"&amp;U$56,Table2[Calculated Location],"*"&amp;$D84&amp;"*")</f>
        <v>#DIV/0!</v>
      </c>
      <c r="U84" s="165"/>
      <c r="V84" s="161"/>
      <c r="W84" s="228">
        <f ca="1">COUNTIFS(Table2[Level of Review Required],"*"&amp;$AC$79&amp;"*",Table2[Date Notified (Adjusted)],"&gt;="&amp;start125,Table2[Date Notified (Adjusted)],"&lt;="&amp;closeREP,Table2[Calculated Location],"*"&amp;$D84&amp;"*",Table2[QPS name second check],"full*")</f>
        <v>0</v>
      </c>
      <c r="X84" s="229" t="e">
        <f t="shared" ca="1" si="27"/>
        <v>#DIV/0!</v>
      </c>
      <c r="Y84" s="237">
        <f ca="1">COUNTIFS(Table2[Level of Review Required],"*"&amp;$AC$79&amp;"*",Table2[Date Notified (Adjusted)],"&gt;="&amp;start125,Table2[Date Notified (Adjusted)],"&lt;="&amp;closeREP,Table2[Calculated Location],"*"&amp;$D84&amp;"*")</f>
        <v>0</v>
      </c>
    </row>
    <row r="85" spans="2:25" x14ac:dyDescent="0.25">
      <c r="B85" s="222" t="s">
        <v>260</v>
      </c>
      <c r="C85" s="161"/>
      <c r="D85" s="162" t="s">
        <v>123</v>
      </c>
      <c r="E85" s="163" t="e">
        <f ca="1">COUNTIFS(Table2[Level of Review Required],"*"&amp;$AC$79&amp;"*",Table2[Date Notified (Adjusted)],"&gt;="&amp;E$56,Table2[Date Notified (Adjusted)],"&lt;"&amp;F$56,Table2[QPS name second check],"full*",Table2[Calculated Location],"*"&amp;$D85&amp;"*")/COUNTIFS(Table2[Level of Review Required],"*"&amp;$AC$79&amp;"*",Table2[Date Notified (Adjusted)],"&gt;="&amp;E$56,Table2[Date Notified (Adjusted)],"&lt;"&amp;F$56,Table2[Calculated Location],"*"&amp;$D85&amp;"*")</f>
        <v>#DIV/0!</v>
      </c>
      <c r="F85" s="164" t="e">
        <f ca="1">COUNTIFS(Table2[Level of Review Required],"*"&amp;$AC$79&amp;"*",Table2[Date Notified (Adjusted)],"&gt;="&amp;F$56,Table2[Date Notified (Adjusted)],"&lt;"&amp;G$56,Table2[QPS name second check],"full*",Table2[Calculated Location],"*"&amp;$D85&amp;"*")/COUNTIFS(Table2[Level of Review Required],"*"&amp;$AC$79&amp;"*",Table2[Date Notified (Adjusted)],"&gt;="&amp;F$56,Table2[Date Notified (Adjusted)],"&lt;"&amp;G$56,Table2[Calculated Location],"*"&amp;$D85&amp;"*")</f>
        <v>#DIV/0!</v>
      </c>
      <c r="G85" s="164" t="e">
        <f ca="1">COUNTIFS(Table2[Level of Review Required],"*"&amp;$AC$79&amp;"*",Table2[Date Notified (Adjusted)],"&gt;="&amp;G$56,Table2[Date Notified (Adjusted)],"&lt;"&amp;H$56,Table2[QPS name second check],"full*",Table2[Calculated Location],"*"&amp;$D85&amp;"*")/COUNTIFS(Table2[Level of Review Required],"*"&amp;$AC$79&amp;"*",Table2[Date Notified (Adjusted)],"&gt;="&amp;G$56,Table2[Date Notified (Adjusted)],"&lt;"&amp;H$56,Table2[Calculated Location],"*"&amp;$D85&amp;"*")</f>
        <v>#DIV/0!</v>
      </c>
      <c r="H85" s="164" t="e">
        <f ca="1">COUNTIFS(Table2[Level of Review Required],"*"&amp;$AC$79&amp;"*",Table2[Date Notified (Adjusted)],"&gt;="&amp;H$56,Table2[Date Notified (Adjusted)],"&lt;"&amp;I$56,Table2[QPS name second check],"full*",Table2[Calculated Location],"*"&amp;$D85&amp;"*")/COUNTIFS(Table2[Level of Review Required],"*"&amp;$AC$79&amp;"*",Table2[Date Notified (Adjusted)],"&gt;="&amp;H$56,Table2[Date Notified (Adjusted)],"&lt;"&amp;I$56,Table2[Calculated Location],"*"&amp;$D85&amp;"*")</f>
        <v>#DIV/0!</v>
      </c>
      <c r="I85" s="164" t="e">
        <f ca="1">COUNTIFS(Table2[Level of Review Required],"*"&amp;$AC$79&amp;"*",Table2[Date Notified (Adjusted)],"&gt;="&amp;I$56,Table2[Date Notified (Adjusted)],"&lt;"&amp;J$56,Table2[QPS name second check],"full*",Table2[Calculated Location],"*"&amp;$D85&amp;"*")/COUNTIFS(Table2[Level of Review Required],"*"&amp;$AC$79&amp;"*",Table2[Date Notified (Adjusted)],"&gt;="&amp;I$56,Table2[Date Notified (Adjusted)],"&lt;"&amp;J$56,Table2[Calculated Location],"*"&amp;$D85&amp;"*")</f>
        <v>#DIV/0!</v>
      </c>
      <c r="J85" s="164" t="e">
        <f ca="1">COUNTIFS(Table2[Level of Review Required],"*"&amp;$AC$79&amp;"*",Table2[Date Notified (Adjusted)],"&gt;="&amp;J$56,Table2[Date Notified (Adjusted)],"&lt;"&amp;K$56,Table2[QPS name second check],"full*",Table2[Calculated Location],"*"&amp;$D85&amp;"*")/COUNTIFS(Table2[Level of Review Required],"*"&amp;$AC$79&amp;"*",Table2[Date Notified (Adjusted)],"&gt;="&amp;J$56,Table2[Date Notified (Adjusted)],"&lt;"&amp;K$56,Table2[Calculated Location],"*"&amp;$D85&amp;"*")</f>
        <v>#DIV/0!</v>
      </c>
      <c r="K85" s="164" t="e">
        <f ca="1">COUNTIFS(Table2[Level of Review Required],"*"&amp;$AC$79&amp;"*",Table2[Date Notified (Adjusted)],"&gt;="&amp;K$56,Table2[Date Notified (Adjusted)],"&lt;"&amp;L$56,Table2[QPS name second check],"full*",Table2[Calculated Location],"*"&amp;$D85&amp;"*")/COUNTIFS(Table2[Level of Review Required],"*"&amp;$AC$79&amp;"*",Table2[Date Notified (Adjusted)],"&gt;="&amp;K$56,Table2[Date Notified (Adjusted)],"&lt;"&amp;L$56,Table2[Calculated Location],"*"&amp;$D85&amp;"*")</f>
        <v>#DIV/0!</v>
      </c>
      <c r="L85" s="164" t="e">
        <f ca="1">COUNTIFS(Table2[Level of Review Required],"*"&amp;$AC$79&amp;"*",Table2[Date Notified (Adjusted)],"&gt;="&amp;L$56,Table2[Date Notified (Adjusted)],"&lt;"&amp;M$56,Table2[QPS name second check],"full*",Table2[Calculated Location],"*"&amp;$D85&amp;"*")/COUNTIFS(Table2[Level of Review Required],"*"&amp;$AC$79&amp;"*",Table2[Date Notified (Adjusted)],"&gt;="&amp;L$56,Table2[Date Notified (Adjusted)],"&lt;"&amp;M$56,Table2[Calculated Location],"*"&amp;$D85&amp;"*")</f>
        <v>#DIV/0!</v>
      </c>
      <c r="M85" s="164" t="e">
        <f ca="1">COUNTIFS(Table2[Level of Review Required],"*"&amp;$AC$79&amp;"*",Table2[Date Notified (Adjusted)],"&gt;="&amp;M$56,Table2[Date Notified (Adjusted)],"&lt;"&amp;N$56,Table2[QPS name second check],"full*",Table2[Calculated Location],"*"&amp;$D85&amp;"*")/COUNTIFS(Table2[Level of Review Required],"*"&amp;$AC$79&amp;"*",Table2[Date Notified (Adjusted)],"&gt;="&amp;M$56,Table2[Date Notified (Adjusted)],"&lt;"&amp;N$56,Table2[Calculated Location],"*"&amp;$D85&amp;"*")</f>
        <v>#DIV/0!</v>
      </c>
      <c r="N85" s="164" t="e">
        <f ca="1">COUNTIFS(Table2[Level of Review Required],"*"&amp;$AC$79&amp;"*",Table2[Date Notified (Adjusted)],"&gt;="&amp;N$56,Table2[Date Notified (Adjusted)],"&lt;"&amp;O$56,Table2[QPS name second check],"full*",Table2[Calculated Location],"*"&amp;$D85&amp;"*")/COUNTIFS(Table2[Level of Review Required],"*"&amp;$AC$79&amp;"*",Table2[Date Notified (Adjusted)],"&gt;="&amp;N$56,Table2[Date Notified (Adjusted)],"&lt;"&amp;O$56,Table2[Calculated Location],"*"&amp;$D85&amp;"*")</f>
        <v>#DIV/0!</v>
      </c>
      <c r="O85" s="164" t="e">
        <f ca="1">COUNTIFS(Table2[Level of Review Required],"*"&amp;$AC$79&amp;"*",Table2[Date Notified (Adjusted)],"&gt;="&amp;O$56,Table2[Date Notified (Adjusted)],"&lt;"&amp;P$56,Table2[QPS name second check],"full*",Table2[Calculated Location],"*"&amp;$D85&amp;"*")/COUNTIFS(Table2[Level of Review Required],"*"&amp;$AC$79&amp;"*",Table2[Date Notified (Adjusted)],"&gt;="&amp;O$56,Table2[Date Notified (Adjusted)],"&lt;"&amp;P$56,Table2[Calculated Location],"*"&amp;$D85&amp;"*")</f>
        <v>#DIV/0!</v>
      </c>
      <c r="P85" s="164" t="e">
        <f ca="1">COUNTIFS(Table2[Level of Review Required],"*"&amp;$AC$79&amp;"*",Table2[Date Notified (Adjusted)],"&gt;="&amp;P$56,Table2[Date Notified (Adjusted)],"&lt;"&amp;Q$56,Table2[QPS name second check],"full*",Table2[Calculated Location],"*"&amp;$D85&amp;"*")/COUNTIFS(Table2[Level of Review Required],"*"&amp;$AC$79&amp;"*",Table2[Date Notified (Adjusted)],"&gt;="&amp;P$56,Table2[Date Notified (Adjusted)],"&lt;"&amp;Q$56,Table2[Calculated Location],"*"&amp;$D85&amp;"*")</f>
        <v>#DIV/0!</v>
      </c>
      <c r="Q85" s="164" t="e">
        <f ca="1">COUNTIFS(Table2[Level of Review Required],"*"&amp;$AC$79&amp;"*",Table2[Date Notified (Adjusted)],"&gt;="&amp;Q$56,Table2[Date Notified (Adjusted)],"&lt;"&amp;R$56,Table2[QPS name second check],"full*",Table2[Calculated Location],"*"&amp;$D85&amp;"*")/COUNTIFS(Table2[Level of Review Required],"*"&amp;$AC$79&amp;"*",Table2[Date Notified (Adjusted)],"&gt;="&amp;Q$56,Table2[Date Notified (Adjusted)],"&lt;"&amp;R$56,Table2[Calculated Location],"*"&amp;$D85&amp;"*")</f>
        <v>#DIV/0!</v>
      </c>
      <c r="R85" s="164" t="e">
        <f ca="1">COUNTIFS(Table2[Level of Review Required],"*"&amp;$AC$79&amp;"*",Table2[Date Notified (Adjusted)],"&gt;="&amp;R$56,Table2[Date Notified (Adjusted)],"&lt;"&amp;S$56,Table2[QPS name second check],"full*",Table2[Calculated Location],"*"&amp;$D85&amp;"*")/COUNTIFS(Table2[Level of Review Required],"*"&amp;$AC$79&amp;"*",Table2[Date Notified (Adjusted)],"&gt;="&amp;R$56,Table2[Date Notified (Adjusted)],"&lt;"&amp;S$56,Table2[Calculated Location],"*"&amp;$D85&amp;"*")</f>
        <v>#DIV/0!</v>
      </c>
      <c r="S85" s="164" t="e">
        <f ca="1">COUNTIFS(Table2[Level of Review Required],"*"&amp;$AC$79&amp;"*",Table2[Date Notified (Adjusted)],"&gt;="&amp;S$56,Table2[Date Notified (Adjusted)],"&lt;"&amp;T$56,Table2[QPS name second check],"full*",Table2[Calculated Location],"*"&amp;$D85&amp;"*")/COUNTIFS(Table2[Level of Review Required],"*"&amp;$AC$79&amp;"*",Table2[Date Notified (Adjusted)],"&gt;="&amp;S$56,Table2[Date Notified (Adjusted)],"&lt;"&amp;T$56,Table2[Calculated Location],"*"&amp;$D85&amp;"*")</f>
        <v>#DIV/0!</v>
      </c>
      <c r="T85" s="164" t="e">
        <f ca="1">COUNTIFS(Table2[Level of Review Required],"*"&amp;$AC$79&amp;"*",Table2[Date Notified (Adjusted)],"&gt;="&amp;T$56,Table2[Date Notified (Adjusted)],"&lt;"&amp;U$56,Table2[QPS name second check],"full*",Table2[Calculated Location],"*"&amp;$D85&amp;"*")/COUNTIFS(Table2[Level of Review Required],"*"&amp;$AC$79&amp;"*",Table2[Date Notified (Adjusted)],"&gt;="&amp;T$56,Table2[Date Notified (Adjusted)],"&lt;"&amp;U$56,Table2[Calculated Location],"*"&amp;$D85&amp;"*")</f>
        <v>#DIV/0!</v>
      </c>
      <c r="U85" s="165"/>
      <c r="V85" s="161"/>
      <c r="W85" s="228">
        <f ca="1">COUNTIFS(Table2[Level of Review Required],"*"&amp;$AC$79&amp;"*",Table2[Date Notified (Adjusted)],"&gt;="&amp;start125,Table2[Date Notified (Adjusted)],"&lt;="&amp;closeREP,Table2[Calculated Location],"*"&amp;$D85&amp;"*",Table2[QPS name second check],"full*")</f>
        <v>0</v>
      </c>
      <c r="X85" s="229" t="e">
        <f t="shared" ca="1" si="27"/>
        <v>#DIV/0!</v>
      </c>
      <c r="Y85" s="237">
        <f ca="1">COUNTIFS(Table2[Level of Review Required],"*"&amp;$AC$79&amp;"*",Table2[Date Notified (Adjusted)],"&gt;="&amp;start125,Table2[Date Notified (Adjusted)],"&lt;="&amp;closeREP,Table2[Calculated Location],"*"&amp;$D85&amp;"*")</f>
        <v>0</v>
      </c>
    </row>
    <row r="86" spans="2:25" x14ac:dyDescent="0.25">
      <c r="B86" s="222" t="s">
        <v>261</v>
      </c>
      <c r="C86" s="161"/>
      <c r="D86" s="162" t="s">
        <v>117</v>
      </c>
      <c r="E86" s="163" t="e">
        <f ca="1">COUNTIFS(Table2[Level of Review Required],"*"&amp;$AC$79&amp;"*",Table2[Date Notified (Adjusted)],"&gt;="&amp;E$56,Table2[Date Notified (Adjusted)],"&lt;"&amp;F$56,Table2[QPS name second check],"full*",Table2[Calculated Location],"*"&amp;$D86&amp;"*")/COUNTIFS(Table2[Level of Review Required],"*"&amp;$AC$79&amp;"*",Table2[Date Notified (Adjusted)],"&gt;="&amp;E$56,Table2[Date Notified (Adjusted)],"&lt;"&amp;F$56,Table2[Calculated Location],"*"&amp;$D86&amp;"*")</f>
        <v>#DIV/0!</v>
      </c>
      <c r="F86" s="164" t="e">
        <f ca="1">COUNTIFS(Table2[Level of Review Required],"*"&amp;$AC$79&amp;"*",Table2[Date Notified (Adjusted)],"&gt;="&amp;F$56,Table2[Date Notified (Adjusted)],"&lt;"&amp;G$56,Table2[QPS name second check],"full*",Table2[Calculated Location],"*"&amp;$D86&amp;"*")/COUNTIFS(Table2[Level of Review Required],"*"&amp;$AC$79&amp;"*",Table2[Date Notified (Adjusted)],"&gt;="&amp;F$56,Table2[Date Notified (Adjusted)],"&lt;"&amp;G$56,Table2[Calculated Location],"*"&amp;$D86&amp;"*")</f>
        <v>#DIV/0!</v>
      </c>
      <c r="G86" s="164" t="e">
        <f ca="1">COUNTIFS(Table2[Level of Review Required],"*"&amp;$AC$79&amp;"*",Table2[Date Notified (Adjusted)],"&gt;="&amp;G$56,Table2[Date Notified (Adjusted)],"&lt;"&amp;H$56,Table2[QPS name second check],"full*",Table2[Calculated Location],"*"&amp;$D86&amp;"*")/COUNTIFS(Table2[Level of Review Required],"*"&amp;$AC$79&amp;"*",Table2[Date Notified (Adjusted)],"&gt;="&amp;G$56,Table2[Date Notified (Adjusted)],"&lt;"&amp;H$56,Table2[Calculated Location],"*"&amp;$D86&amp;"*")</f>
        <v>#DIV/0!</v>
      </c>
      <c r="H86" s="164" t="e">
        <f ca="1">COUNTIFS(Table2[Level of Review Required],"*"&amp;$AC$79&amp;"*",Table2[Date Notified (Adjusted)],"&gt;="&amp;H$56,Table2[Date Notified (Adjusted)],"&lt;"&amp;I$56,Table2[QPS name second check],"full*",Table2[Calculated Location],"*"&amp;$D86&amp;"*")/COUNTIFS(Table2[Level of Review Required],"*"&amp;$AC$79&amp;"*",Table2[Date Notified (Adjusted)],"&gt;="&amp;H$56,Table2[Date Notified (Adjusted)],"&lt;"&amp;I$56,Table2[Calculated Location],"*"&amp;$D86&amp;"*")</f>
        <v>#DIV/0!</v>
      </c>
      <c r="I86" s="164" t="e">
        <f ca="1">COUNTIFS(Table2[Level of Review Required],"*"&amp;$AC$79&amp;"*",Table2[Date Notified (Adjusted)],"&gt;="&amp;I$56,Table2[Date Notified (Adjusted)],"&lt;"&amp;J$56,Table2[QPS name second check],"full*",Table2[Calculated Location],"*"&amp;$D86&amp;"*")/COUNTIFS(Table2[Level of Review Required],"*"&amp;$AC$79&amp;"*",Table2[Date Notified (Adjusted)],"&gt;="&amp;I$56,Table2[Date Notified (Adjusted)],"&lt;"&amp;J$56,Table2[Calculated Location],"*"&amp;$D86&amp;"*")</f>
        <v>#DIV/0!</v>
      </c>
      <c r="J86" s="164" t="e">
        <f ca="1">COUNTIFS(Table2[Level of Review Required],"*"&amp;$AC$79&amp;"*",Table2[Date Notified (Adjusted)],"&gt;="&amp;J$56,Table2[Date Notified (Adjusted)],"&lt;"&amp;K$56,Table2[QPS name second check],"full*",Table2[Calculated Location],"*"&amp;$D86&amp;"*")/COUNTIFS(Table2[Level of Review Required],"*"&amp;$AC$79&amp;"*",Table2[Date Notified (Adjusted)],"&gt;="&amp;J$56,Table2[Date Notified (Adjusted)],"&lt;"&amp;K$56,Table2[Calculated Location],"*"&amp;$D86&amp;"*")</f>
        <v>#DIV/0!</v>
      </c>
      <c r="K86" s="164" t="e">
        <f ca="1">COUNTIFS(Table2[Level of Review Required],"*"&amp;$AC$79&amp;"*",Table2[Date Notified (Adjusted)],"&gt;="&amp;K$56,Table2[Date Notified (Adjusted)],"&lt;"&amp;L$56,Table2[QPS name second check],"full*",Table2[Calculated Location],"*"&amp;$D86&amp;"*")/COUNTIFS(Table2[Level of Review Required],"*"&amp;$AC$79&amp;"*",Table2[Date Notified (Adjusted)],"&gt;="&amp;K$56,Table2[Date Notified (Adjusted)],"&lt;"&amp;L$56,Table2[Calculated Location],"*"&amp;$D86&amp;"*")</f>
        <v>#DIV/0!</v>
      </c>
      <c r="L86" s="164" t="e">
        <f ca="1">COUNTIFS(Table2[Level of Review Required],"*"&amp;$AC$79&amp;"*",Table2[Date Notified (Adjusted)],"&gt;="&amp;L$56,Table2[Date Notified (Adjusted)],"&lt;"&amp;M$56,Table2[QPS name second check],"full*",Table2[Calculated Location],"*"&amp;$D86&amp;"*")/COUNTIFS(Table2[Level of Review Required],"*"&amp;$AC$79&amp;"*",Table2[Date Notified (Adjusted)],"&gt;="&amp;L$56,Table2[Date Notified (Adjusted)],"&lt;"&amp;M$56,Table2[Calculated Location],"*"&amp;$D86&amp;"*")</f>
        <v>#DIV/0!</v>
      </c>
      <c r="M86" s="164" t="e">
        <f ca="1">COUNTIFS(Table2[Level of Review Required],"*"&amp;$AC$79&amp;"*",Table2[Date Notified (Adjusted)],"&gt;="&amp;M$56,Table2[Date Notified (Adjusted)],"&lt;"&amp;N$56,Table2[QPS name second check],"full*",Table2[Calculated Location],"*"&amp;$D86&amp;"*")/COUNTIFS(Table2[Level of Review Required],"*"&amp;$AC$79&amp;"*",Table2[Date Notified (Adjusted)],"&gt;="&amp;M$56,Table2[Date Notified (Adjusted)],"&lt;"&amp;N$56,Table2[Calculated Location],"*"&amp;$D86&amp;"*")</f>
        <v>#DIV/0!</v>
      </c>
      <c r="N86" s="164" t="e">
        <f ca="1">COUNTIFS(Table2[Level of Review Required],"*"&amp;$AC$79&amp;"*",Table2[Date Notified (Adjusted)],"&gt;="&amp;N$56,Table2[Date Notified (Adjusted)],"&lt;"&amp;O$56,Table2[QPS name second check],"full*",Table2[Calculated Location],"*"&amp;$D86&amp;"*")/COUNTIFS(Table2[Level of Review Required],"*"&amp;$AC$79&amp;"*",Table2[Date Notified (Adjusted)],"&gt;="&amp;N$56,Table2[Date Notified (Adjusted)],"&lt;"&amp;O$56,Table2[Calculated Location],"*"&amp;$D86&amp;"*")</f>
        <v>#DIV/0!</v>
      </c>
      <c r="O86" s="164" t="e">
        <f ca="1">COUNTIFS(Table2[Level of Review Required],"*"&amp;$AC$79&amp;"*",Table2[Date Notified (Adjusted)],"&gt;="&amp;O$56,Table2[Date Notified (Adjusted)],"&lt;"&amp;P$56,Table2[QPS name second check],"full*",Table2[Calculated Location],"*"&amp;$D86&amp;"*")/COUNTIFS(Table2[Level of Review Required],"*"&amp;$AC$79&amp;"*",Table2[Date Notified (Adjusted)],"&gt;="&amp;O$56,Table2[Date Notified (Adjusted)],"&lt;"&amp;P$56,Table2[Calculated Location],"*"&amp;$D86&amp;"*")</f>
        <v>#DIV/0!</v>
      </c>
      <c r="P86" s="164" t="e">
        <f ca="1">COUNTIFS(Table2[Level of Review Required],"*"&amp;$AC$79&amp;"*",Table2[Date Notified (Adjusted)],"&gt;="&amp;P$56,Table2[Date Notified (Adjusted)],"&lt;"&amp;Q$56,Table2[QPS name second check],"full*",Table2[Calculated Location],"*"&amp;$D86&amp;"*")/COUNTIFS(Table2[Level of Review Required],"*"&amp;$AC$79&amp;"*",Table2[Date Notified (Adjusted)],"&gt;="&amp;P$56,Table2[Date Notified (Adjusted)],"&lt;"&amp;Q$56,Table2[Calculated Location],"*"&amp;$D86&amp;"*")</f>
        <v>#DIV/0!</v>
      </c>
      <c r="Q86" s="164" t="e">
        <f ca="1">COUNTIFS(Table2[Level of Review Required],"*"&amp;$AC$79&amp;"*",Table2[Date Notified (Adjusted)],"&gt;="&amp;Q$56,Table2[Date Notified (Adjusted)],"&lt;"&amp;R$56,Table2[QPS name second check],"full*",Table2[Calculated Location],"*"&amp;$D86&amp;"*")/COUNTIFS(Table2[Level of Review Required],"*"&amp;$AC$79&amp;"*",Table2[Date Notified (Adjusted)],"&gt;="&amp;Q$56,Table2[Date Notified (Adjusted)],"&lt;"&amp;R$56,Table2[Calculated Location],"*"&amp;$D86&amp;"*")</f>
        <v>#DIV/0!</v>
      </c>
      <c r="R86" s="164" t="e">
        <f ca="1">COUNTIFS(Table2[Level of Review Required],"*"&amp;$AC$79&amp;"*",Table2[Date Notified (Adjusted)],"&gt;="&amp;R$56,Table2[Date Notified (Adjusted)],"&lt;"&amp;S$56,Table2[QPS name second check],"full*",Table2[Calculated Location],"*"&amp;$D86&amp;"*")/COUNTIFS(Table2[Level of Review Required],"*"&amp;$AC$79&amp;"*",Table2[Date Notified (Adjusted)],"&gt;="&amp;R$56,Table2[Date Notified (Adjusted)],"&lt;"&amp;S$56,Table2[Calculated Location],"*"&amp;$D86&amp;"*")</f>
        <v>#DIV/0!</v>
      </c>
      <c r="S86" s="164" t="e">
        <f ca="1">COUNTIFS(Table2[Level of Review Required],"*"&amp;$AC$79&amp;"*",Table2[Date Notified (Adjusted)],"&gt;="&amp;S$56,Table2[Date Notified (Adjusted)],"&lt;"&amp;T$56,Table2[QPS name second check],"full*",Table2[Calculated Location],"*"&amp;$D86&amp;"*")/COUNTIFS(Table2[Level of Review Required],"*"&amp;$AC$79&amp;"*",Table2[Date Notified (Adjusted)],"&gt;="&amp;S$56,Table2[Date Notified (Adjusted)],"&lt;"&amp;T$56,Table2[Calculated Location],"*"&amp;$D86&amp;"*")</f>
        <v>#DIV/0!</v>
      </c>
      <c r="T86" s="164" t="e">
        <f ca="1">COUNTIFS(Table2[Level of Review Required],"*"&amp;$AC$79&amp;"*",Table2[Date Notified (Adjusted)],"&gt;="&amp;T$56,Table2[Date Notified (Adjusted)],"&lt;"&amp;U$56,Table2[QPS name second check],"full*",Table2[Calculated Location],"*"&amp;$D86&amp;"*")/COUNTIFS(Table2[Level of Review Required],"*"&amp;$AC$79&amp;"*",Table2[Date Notified (Adjusted)],"&gt;="&amp;T$56,Table2[Date Notified (Adjusted)],"&lt;"&amp;U$56,Table2[Calculated Location],"*"&amp;$D86&amp;"*")</f>
        <v>#DIV/0!</v>
      </c>
      <c r="U86" s="165"/>
      <c r="V86" s="161"/>
      <c r="W86" s="228">
        <f ca="1">COUNTIFS(Table2[Level of Review Required],"*"&amp;$AC$79&amp;"*",Table2[Date Notified (Adjusted)],"&gt;="&amp;start125,Table2[Date Notified (Adjusted)],"&lt;="&amp;closeREP,Table2[Calculated Location],"*"&amp;$D86&amp;"*",Table2[QPS name second check],"full*")</f>
        <v>0</v>
      </c>
      <c r="X86" s="229" t="e">
        <f t="shared" ca="1" si="27"/>
        <v>#DIV/0!</v>
      </c>
      <c r="Y86" s="237">
        <f ca="1">COUNTIFS(Table2[Level of Review Required],"*"&amp;$AC$79&amp;"*",Table2[Date Notified (Adjusted)],"&gt;="&amp;start125,Table2[Date Notified (Adjusted)],"&lt;="&amp;closeREP,Table2[Calculated Location],"*"&amp;$D86&amp;"*")</f>
        <v>0</v>
      </c>
    </row>
    <row r="87" spans="2:25" x14ac:dyDescent="0.25">
      <c r="B87" s="224" t="s">
        <v>262</v>
      </c>
      <c r="C87" s="166"/>
      <c r="D87" s="167" t="s">
        <v>104</v>
      </c>
      <c r="E87" s="168" t="e">
        <f ca="1">COUNTIFS(Table2[Level of Review Required],"*"&amp;$AC$79&amp;"*",Table2[Date Notified (Adjusted)],"&gt;="&amp;E$56,Table2[Date Notified (Adjusted)],"&lt;"&amp;F$56,Table2[QPS name second check],"full*",Table2[Calculated Location],"*"&amp;$D87&amp;"*")/COUNTIFS(Table2[Level of Review Required],"*"&amp;$AC$79&amp;"*",Table2[Date Notified (Adjusted)],"&gt;="&amp;E$56,Table2[Date Notified (Adjusted)],"&lt;"&amp;F$56,Table2[Calculated Location],"*"&amp;$D87&amp;"*")</f>
        <v>#DIV/0!</v>
      </c>
      <c r="F87" s="169" t="e">
        <f ca="1">COUNTIFS(Table2[Level of Review Required],"*"&amp;$AC$79&amp;"*",Table2[Date Notified (Adjusted)],"&gt;="&amp;F$56,Table2[Date Notified (Adjusted)],"&lt;"&amp;G$56,Table2[QPS name second check],"full*",Table2[Calculated Location],"*"&amp;$D87&amp;"*")/COUNTIFS(Table2[Level of Review Required],"*"&amp;$AC$79&amp;"*",Table2[Date Notified (Adjusted)],"&gt;="&amp;F$56,Table2[Date Notified (Adjusted)],"&lt;"&amp;G$56,Table2[Calculated Location],"*"&amp;$D87&amp;"*")</f>
        <v>#DIV/0!</v>
      </c>
      <c r="G87" s="169" t="e">
        <f ca="1">COUNTIFS(Table2[Level of Review Required],"*"&amp;$AC$79&amp;"*",Table2[Date Notified (Adjusted)],"&gt;="&amp;G$56,Table2[Date Notified (Adjusted)],"&lt;"&amp;H$56,Table2[QPS name second check],"full*",Table2[Calculated Location],"*"&amp;$D87&amp;"*")/COUNTIFS(Table2[Level of Review Required],"*"&amp;$AC$79&amp;"*",Table2[Date Notified (Adjusted)],"&gt;="&amp;G$56,Table2[Date Notified (Adjusted)],"&lt;"&amp;H$56,Table2[Calculated Location],"*"&amp;$D87&amp;"*")</f>
        <v>#DIV/0!</v>
      </c>
      <c r="H87" s="169" t="e">
        <f ca="1">COUNTIFS(Table2[Level of Review Required],"*"&amp;$AC$79&amp;"*",Table2[Date Notified (Adjusted)],"&gt;="&amp;H$56,Table2[Date Notified (Adjusted)],"&lt;"&amp;I$56,Table2[QPS name second check],"full*",Table2[Calculated Location],"*"&amp;$D87&amp;"*")/COUNTIFS(Table2[Level of Review Required],"*"&amp;$AC$79&amp;"*",Table2[Date Notified (Adjusted)],"&gt;="&amp;H$56,Table2[Date Notified (Adjusted)],"&lt;"&amp;I$56,Table2[Calculated Location],"*"&amp;$D87&amp;"*")</f>
        <v>#DIV/0!</v>
      </c>
      <c r="I87" s="169" t="e">
        <f ca="1">COUNTIFS(Table2[Level of Review Required],"*"&amp;$AC$79&amp;"*",Table2[Date Notified (Adjusted)],"&gt;="&amp;I$56,Table2[Date Notified (Adjusted)],"&lt;"&amp;J$56,Table2[QPS name second check],"full*",Table2[Calculated Location],"*"&amp;$D87&amp;"*")/COUNTIFS(Table2[Level of Review Required],"*"&amp;$AC$79&amp;"*",Table2[Date Notified (Adjusted)],"&gt;="&amp;I$56,Table2[Date Notified (Adjusted)],"&lt;"&amp;J$56,Table2[Calculated Location],"*"&amp;$D87&amp;"*")</f>
        <v>#DIV/0!</v>
      </c>
      <c r="J87" s="169" t="e">
        <f ca="1">COUNTIFS(Table2[Level of Review Required],"*"&amp;$AC$79&amp;"*",Table2[Date Notified (Adjusted)],"&gt;="&amp;J$56,Table2[Date Notified (Adjusted)],"&lt;"&amp;K$56,Table2[QPS name second check],"full*",Table2[Calculated Location],"*"&amp;$D87&amp;"*")/COUNTIFS(Table2[Level of Review Required],"*"&amp;$AC$79&amp;"*",Table2[Date Notified (Adjusted)],"&gt;="&amp;J$56,Table2[Date Notified (Adjusted)],"&lt;"&amp;K$56,Table2[Calculated Location],"*"&amp;$D87&amp;"*")</f>
        <v>#DIV/0!</v>
      </c>
      <c r="K87" s="169" t="e">
        <f ca="1">COUNTIFS(Table2[Level of Review Required],"*"&amp;$AC$79&amp;"*",Table2[Date Notified (Adjusted)],"&gt;="&amp;K$56,Table2[Date Notified (Adjusted)],"&lt;"&amp;L$56,Table2[QPS name second check],"full*",Table2[Calculated Location],"*"&amp;$D87&amp;"*")/COUNTIFS(Table2[Level of Review Required],"*"&amp;$AC$79&amp;"*",Table2[Date Notified (Adjusted)],"&gt;="&amp;K$56,Table2[Date Notified (Adjusted)],"&lt;"&amp;L$56,Table2[Calculated Location],"*"&amp;$D87&amp;"*")</f>
        <v>#DIV/0!</v>
      </c>
      <c r="L87" s="169" t="e">
        <f ca="1">COUNTIFS(Table2[Level of Review Required],"*"&amp;$AC$79&amp;"*",Table2[Date Notified (Adjusted)],"&gt;="&amp;L$56,Table2[Date Notified (Adjusted)],"&lt;"&amp;M$56,Table2[QPS name second check],"full*",Table2[Calculated Location],"*"&amp;$D87&amp;"*")/COUNTIFS(Table2[Level of Review Required],"*"&amp;$AC$79&amp;"*",Table2[Date Notified (Adjusted)],"&gt;="&amp;L$56,Table2[Date Notified (Adjusted)],"&lt;"&amp;M$56,Table2[Calculated Location],"*"&amp;$D87&amp;"*")</f>
        <v>#DIV/0!</v>
      </c>
      <c r="M87" s="169" t="e">
        <f ca="1">COUNTIFS(Table2[Level of Review Required],"*"&amp;$AC$79&amp;"*",Table2[Date Notified (Adjusted)],"&gt;="&amp;M$56,Table2[Date Notified (Adjusted)],"&lt;"&amp;N$56,Table2[QPS name second check],"full*",Table2[Calculated Location],"*"&amp;$D87&amp;"*")/COUNTIFS(Table2[Level of Review Required],"*"&amp;$AC$79&amp;"*",Table2[Date Notified (Adjusted)],"&gt;="&amp;M$56,Table2[Date Notified (Adjusted)],"&lt;"&amp;N$56,Table2[Calculated Location],"*"&amp;$D87&amp;"*")</f>
        <v>#DIV/0!</v>
      </c>
      <c r="N87" s="169" t="e">
        <f ca="1">COUNTIFS(Table2[Level of Review Required],"*"&amp;$AC$79&amp;"*",Table2[Date Notified (Adjusted)],"&gt;="&amp;N$56,Table2[Date Notified (Adjusted)],"&lt;"&amp;O$56,Table2[QPS name second check],"full*",Table2[Calculated Location],"*"&amp;$D87&amp;"*")/COUNTIFS(Table2[Level of Review Required],"*"&amp;$AC$79&amp;"*",Table2[Date Notified (Adjusted)],"&gt;="&amp;N$56,Table2[Date Notified (Adjusted)],"&lt;"&amp;O$56,Table2[Calculated Location],"*"&amp;$D87&amp;"*")</f>
        <v>#DIV/0!</v>
      </c>
      <c r="O87" s="169" t="e">
        <f ca="1">COUNTIFS(Table2[Level of Review Required],"*"&amp;$AC$79&amp;"*",Table2[Date Notified (Adjusted)],"&gt;="&amp;O$56,Table2[Date Notified (Adjusted)],"&lt;"&amp;P$56,Table2[QPS name second check],"full*",Table2[Calculated Location],"*"&amp;$D87&amp;"*")/COUNTIFS(Table2[Level of Review Required],"*"&amp;$AC$79&amp;"*",Table2[Date Notified (Adjusted)],"&gt;="&amp;O$56,Table2[Date Notified (Adjusted)],"&lt;"&amp;P$56,Table2[Calculated Location],"*"&amp;$D87&amp;"*")</f>
        <v>#DIV/0!</v>
      </c>
      <c r="P87" s="169" t="e">
        <f ca="1">COUNTIFS(Table2[Level of Review Required],"*"&amp;$AC$79&amp;"*",Table2[Date Notified (Adjusted)],"&gt;="&amp;P$56,Table2[Date Notified (Adjusted)],"&lt;"&amp;Q$56,Table2[QPS name second check],"full*",Table2[Calculated Location],"*"&amp;$D87&amp;"*")/COUNTIFS(Table2[Level of Review Required],"*"&amp;$AC$79&amp;"*",Table2[Date Notified (Adjusted)],"&gt;="&amp;P$56,Table2[Date Notified (Adjusted)],"&lt;"&amp;Q$56,Table2[Calculated Location],"*"&amp;$D87&amp;"*")</f>
        <v>#DIV/0!</v>
      </c>
      <c r="Q87" s="169" t="e">
        <f ca="1">COUNTIFS(Table2[Level of Review Required],"*"&amp;$AC$79&amp;"*",Table2[Date Notified (Adjusted)],"&gt;="&amp;Q$56,Table2[Date Notified (Adjusted)],"&lt;"&amp;R$56,Table2[QPS name second check],"full*",Table2[Calculated Location],"*"&amp;$D87&amp;"*")/COUNTIFS(Table2[Level of Review Required],"*"&amp;$AC$79&amp;"*",Table2[Date Notified (Adjusted)],"&gt;="&amp;Q$56,Table2[Date Notified (Adjusted)],"&lt;"&amp;R$56,Table2[Calculated Location],"*"&amp;$D87&amp;"*")</f>
        <v>#DIV/0!</v>
      </c>
      <c r="R87" s="169" t="e">
        <f ca="1">COUNTIFS(Table2[Level of Review Required],"*"&amp;$AC$79&amp;"*",Table2[Date Notified (Adjusted)],"&gt;="&amp;R$56,Table2[Date Notified (Adjusted)],"&lt;"&amp;S$56,Table2[QPS name second check],"full*",Table2[Calculated Location],"*"&amp;$D87&amp;"*")/COUNTIFS(Table2[Level of Review Required],"*"&amp;$AC$79&amp;"*",Table2[Date Notified (Adjusted)],"&gt;="&amp;R$56,Table2[Date Notified (Adjusted)],"&lt;"&amp;S$56,Table2[Calculated Location],"*"&amp;$D87&amp;"*")</f>
        <v>#DIV/0!</v>
      </c>
      <c r="S87" s="169" t="e">
        <f ca="1">COUNTIFS(Table2[Level of Review Required],"*"&amp;$AC$79&amp;"*",Table2[Date Notified (Adjusted)],"&gt;="&amp;S$56,Table2[Date Notified (Adjusted)],"&lt;"&amp;T$56,Table2[QPS name second check],"full*",Table2[Calculated Location],"*"&amp;$D87&amp;"*")/COUNTIFS(Table2[Level of Review Required],"*"&amp;$AC$79&amp;"*",Table2[Date Notified (Adjusted)],"&gt;="&amp;S$56,Table2[Date Notified (Adjusted)],"&lt;"&amp;T$56,Table2[Calculated Location],"*"&amp;$D87&amp;"*")</f>
        <v>#DIV/0!</v>
      </c>
      <c r="T87" s="169" t="e">
        <f ca="1">COUNTIFS(Table2[Level of Review Required],"*"&amp;$AC$79&amp;"*",Table2[Date Notified (Adjusted)],"&gt;="&amp;T$56,Table2[Date Notified (Adjusted)],"&lt;"&amp;U$56,Table2[QPS name second check],"full*",Table2[Calculated Location],"*"&amp;$D87&amp;"*")/COUNTIFS(Table2[Level of Review Required],"*"&amp;$AC$79&amp;"*",Table2[Date Notified (Adjusted)],"&gt;="&amp;T$56,Table2[Date Notified (Adjusted)],"&lt;"&amp;U$56,Table2[Calculated Location],"*"&amp;$D87&amp;"*")</f>
        <v>#DIV/0!</v>
      </c>
      <c r="U87" s="170"/>
      <c r="V87" s="166"/>
      <c r="W87" s="230">
        <f ca="1">COUNTIFS(Table2[Level of Review Required],"*"&amp;$AC$79&amp;"*",Table2[Date Notified (Adjusted)],"&gt;="&amp;start125,Table2[Date Notified (Adjusted)],"&lt;="&amp;closeREP,Table2[Calculated Location],"*"&amp;$D87&amp;"*",Table2[QPS name second check],"full*")</f>
        <v>0</v>
      </c>
      <c r="X87" s="231" t="e">
        <f t="shared" ca="1" si="27"/>
        <v>#DIV/0!</v>
      </c>
      <c r="Y87" s="238">
        <f ca="1">COUNTIFS(Table2[Level of Review Required],"*"&amp;$AC$79&amp;"*",Table2[Date Notified (Adjusted)],"&gt;="&amp;start125,Table2[Date Notified (Adjusted)],"&lt;="&amp;closeREP,Table2[Calculated Location],"*"&amp;$D87&amp;"*")</f>
        <v>0</v>
      </c>
    </row>
    <row r="88" spans="2:25" x14ac:dyDescent="0.25">
      <c r="B88" s="211" t="s">
        <v>154</v>
      </c>
      <c r="C88" s="13"/>
      <c r="D88" s="210"/>
      <c r="E88" s="172"/>
      <c r="F88" s="173"/>
      <c r="G88" s="173"/>
      <c r="H88" s="173"/>
      <c r="I88" s="173"/>
      <c r="J88" s="173"/>
      <c r="K88" s="173"/>
      <c r="L88" s="173"/>
      <c r="M88" s="173"/>
      <c r="N88" s="173"/>
      <c r="O88" s="173"/>
      <c r="P88" s="173"/>
      <c r="Q88" s="173"/>
      <c r="R88" s="173"/>
      <c r="S88" s="173"/>
      <c r="T88" s="173"/>
      <c r="U88" s="174"/>
      <c r="V88" s="174"/>
      <c r="W88" s="174">
        <f ca="1">SUM(W80:W87)</f>
        <v>0</v>
      </c>
      <c r="X88" s="173" t="e">
        <f ca="1">W88/Y88</f>
        <v>#DIV/0!</v>
      </c>
      <c r="Y88" s="212">
        <f ca="1">SUM(Y80:Y87)</f>
        <v>0</v>
      </c>
    </row>
    <row r="89" spans="2:25" x14ac:dyDescent="0.25">
      <c r="B89" s="220" t="s">
        <v>105</v>
      </c>
      <c r="C89" s="157"/>
      <c r="D89" s="158" t="s">
        <v>124</v>
      </c>
      <c r="E89" s="159" t="e">
        <f ca="1">COUNTIFS(Table2[Level of Review Required],"*"&amp;$AC$79&amp;"*",Table2[Date Notified (Adjusted)],"&gt;="&amp;E$56,Table2[Date Notified (Adjusted)],"&lt;"&amp;F$56,Table2[QPS name second check],"full*",Table2[Calculated Location],"*"&amp;$D89&amp;"*")/COUNTIFS(Table2[Level of Review Required],"*"&amp;$AC$79&amp;"*",Table2[Date Notified (Adjusted)],"&gt;="&amp;E$56,Table2[Date Notified (Adjusted)],"&lt;"&amp;F$56,Table2[Calculated Location],"*"&amp;$D89&amp;"*")</f>
        <v>#DIV/0!</v>
      </c>
      <c r="F89" s="160" t="e">
        <f ca="1">COUNTIFS(Table2[Level of Review Required],"*"&amp;$AC$79&amp;"*",Table2[Date Notified (Adjusted)],"&gt;="&amp;F$56,Table2[Date Notified (Adjusted)],"&lt;"&amp;G$56,Table2[QPS name second check],"full*",Table2[Calculated Location],"*"&amp;$D89&amp;"*")/COUNTIFS(Table2[Level of Review Required],"*"&amp;$AC$79&amp;"*",Table2[Date Notified (Adjusted)],"&gt;="&amp;F$56,Table2[Date Notified (Adjusted)],"&lt;"&amp;G$56,Table2[Calculated Location],"*"&amp;$D89&amp;"*")</f>
        <v>#DIV/0!</v>
      </c>
      <c r="G89" s="160" t="e">
        <f ca="1">COUNTIFS(Table2[Level of Review Required],"*"&amp;$AC$79&amp;"*",Table2[Date Notified (Adjusted)],"&gt;="&amp;G$56,Table2[Date Notified (Adjusted)],"&lt;"&amp;H$56,Table2[QPS name second check],"full*",Table2[Calculated Location],"*"&amp;$D89&amp;"*")/COUNTIFS(Table2[Level of Review Required],"*"&amp;$AC$79&amp;"*",Table2[Date Notified (Adjusted)],"&gt;="&amp;G$56,Table2[Date Notified (Adjusted)],"&lt;"&amp;H$56,Table2[Calculated Location],"*"&amp;$D89&amp;"*")</f>
        <v>#DIV/0!</v>
      </c>
      <c r="H89" s="160" t="e">
        <f ca="1">COUNTIFS(Table2[Level of Review Required],"*"&amp;$AC$79&amp;"*",Table2[Date Notified (Adjusted)],"&gt;="&amp;H$56,Table2[Date Notified (Adjusted)],"&lt;"&amp;I$56,Table2[QPS name second check],"full*",Table2[Calculated Location],"*"&amp;$D89&amp;"*")/COUNTIFS(Table2[Level of Review Required],"*"&amp;$AC$79&amp;"*",Table2[Date Notified (Adjusted)],"&gt;="&amp;H$56,Table2[Date Notified (Adjusted)],"&lt;"&amp;I$56,Table2[Calculated Location],"*"&amp;$D89&amp;"*")</f>
        <v>#DIV/0!</v>
      </c>
      <c r="I89" s="160" t="e">
        <f ca="1">COUNTIFS(Table2[Level of Review Required],"*"&amp;$AC$79&amp;"*",Table2[Date Notified (Adjusted)],"&gt;="&amp;I$56,Table2[Date Notified (Adjusted)],"&lt;"&amp;J$56,Table2[QPS name second check],"full*",Table2[Calculated Location],"*"&amp;$D89&amp;"*")/COUNTIFS(Table2[Level of Review Required],"*"&amp;$AC$79&amp;"*",Table2[Date Notified (Adjusted)],"&gt;="&amp;I$56,Table2[Date Notified (Adjusted)],"&lt;"&amp;J$56,Table2[Calculated Location],"*"&amp;$D89&amp;"*")</f>
        <v>#DIV/0!</v>
      </c>
      <c r="J89" s="160" t="e">
        <f ca="1">COUNTIFS(Table2[Level of Review Required],"*"&amp;$AC$79&amp;"*",Table2[Date Notified (Adjusted)],"&gt;="&amp;J$56,Table2[Date Notified (Adjusted)],"&lt;"&amp;K$56,Table2[QPS name second check],"full*",Table2[Calculated Location],"*"&amp;$D89&amp;"*")/COUNTIFS(Table2[Level of Review Required],"*"&amp;$AC$79&amp;"*",Table2[Date Notified (Adjusted)],"&gt;="&amp;J$56,Table2[Date Notified (Adjusted)],"&lt;"&amp;K$56,Table2[Calculated Location],"*"&amp;$D89&amp;"*")</f>
        <v>#DIV/0!</v>
      </c>
      <c r="K89" s="160" t="e">
        <f ca="1">COUNTIFS(Table2[Level of Review Required],"*"&amp;$AC$79&amp;"*",Table2[Date Notified (Adjusted)],"&gt;="&amp;K$56,Table2[Date Notified (Adjusted)],"&lt;"&amp;L$56,Table2[QPS name second check],"full*",Table2[Calculated Location],"*"&amp;$D89&amp;"*")/COUNTIFS(Table2[Level of Review Required],"*"&amp;$AC$79&amp;"*",Table2[Date Notified (Adjusted)],"&gt;="&amp;K$56,Table2[Date Notified (Adjusted)],"&lt;"&amp;L$56,Table2[Calculated Location],"*"&amp;$D89&amp;"*")</f>
        <v>#DIV/0!</v>
      </c>
      <c r="L89" s="160" t="e">
        <f ca="1">COUNTIFS(Table2[Level of Review Required],"*"&amp;$AC$79&amp;"*",Table2[Date Notified (Adjusted)],"&gt;="&amp;L$56,Table2[Date Notified (Adjusted)],"&lt;"&amp;M$56,Table2[QPS name second check],"full*",Table2[Calculated Location],"*"&amp;$D89&amp;"*")/COUNTIFS(Table2[Level of Review Required],"*"&amp;$AC$79&amp;"*",Table2[Date Notified (Adjusted)],"&gt;="&amp;L$56,Table2[Date Notified (Adjusted)],"&lt;"&amp;M$56,Table2[Calculated Location],"*"&amp;$D89&amp;"*")</f>
        <v>#DIV/0!</v>
      </c>
      <c r="M89" s="160" t="e">
        <f ca="1">COUNTIFS(Table2[Level of Review Required],"*"&amp;$AC$79&amp;"*",Table2[Date Notified (Adjusted)],"&gt;="&amp;M$56,Table2[Date Notified (Adjusted)],"&lt;"&amp;N$56,Table2[QPS name second check],"full*",Table2[Calculated Location],"*"&amp;$D89&amp;"*")/COUNTIFS(Table2[Level of Review Required],"*"&amp;$AC$79&amp;"*",Table2[Date Notified (Adjusted)],"&gt;="&amp;M$56,Table2[Date Notified (Adjusted)],"&lt;"&amp;N$56,Table2[Calculated Location],"*"&amp;$D89&amp;"*")</f>
        <v>#DIV/0!</v>
      </c>
      <c r="N89" s="160" t="e">
        <f ca="1">COUNTIFS(Table2[Level of Review Required],"*"&amp;$AC$79&amp;"*",Table2[Date Notified (Adjusted)],"&gt;="&amp;N$56,Table2[Date Notified (Adjusted)],"&lt;"&amp;O$56,Table2[QPS name second check],"full*",Table2[Calculated Location],"*"&amp;$D89&amp;"*")/COUNTIFS(Table2[Level of Review Required],"*"&amp;$AC$79&amp;"*",Table2[Date Notified (Adjusted)],"&gt;="&amp;N$56,Table2[Date Notified (Adjusted)],"&lt;"&amp;O$56,Table2[Calculated Location],"*"&amp;$D89&amp;"*")</f>
        <v>#DIV/0!</v>
      </c>
      <c r="O89" s="160" t="e">
        <f ca="1">COUNTIFS(Table2[Level of Review Required],"*"&amp;$AC$79&amp;"*",Table2[Date Notified (Adjusted)],"&gt;="&amp;O$56,Table2[Date Notified (Adjusted)],"&lt;"&amp;P$56,Table2[QPS name second check],"full*",Table2[Calculated Location],"*"&amp;$D89&amp;"*")/COUNTIFS(Table2[Level of Review Required],"*"&amp;$AC$79&amp;"*",Table2[Date Notified (Adjusted)],"&gt;="&amp;O$56,Table2[Date Notified (Adjusted)],"&lt;"&amp;P$56,Table2[Calculated Location],"*"&amp;$D89&amp;"*")</f>
        <v>#DIV/0!</v>
      </c>
      <c r="P89" s="160" t="e">
        <f ca="1">COUNTIFS(Table2[Level of Review Required],"*"&amp;$AC$79&amp;"*",Table2[Date Notified (Adjusted)],"&gt;="&amp;P$56,Table2[Date Notified (Adjusted)],"&lt;"&amp;Q$56,Table2[QPS name second check],"full*",Table2[Calculated Location],"*"&amp;$D89&amp;"*")/COUNTIFS(Table2[Level of Review Required],"*"&amp;$AC$79&amp;"*",Table2[Date Notified (Adjusted)],"&gt;="&amp;P$56,Table2[Date Notified (Adjusted)],"&lt;"&amp;Q$56,Table2[Calculated Location],"*"&amp;$D89&amp;"*")</f>
        <v>#DIV/0!</v>
      </c>
      <c r="Q89" s="160" t="e">
        <f ca="1">COUNTIFS(Table2[Level of Review Required],"*"&amp;$AC$79&amp;"*",Table2[Date Notified (Adjusted)],"&gt;="&amp;Q$56,Table2[Date Notified (Adjusted)],"&lt;"&amp;R$56,Table2[QPS name second check],"full*",Table2[Calculated Location],"*"&amp;$D89&amp;"*")/COUNTIFS(Table2[Level of Review Required],"*"&amp;$AC$79&amp;"*",Table2[Date Notified (Adjusted)],"&gt;="&amp;Q$56,Table2[Date Notified (Adjusted)],"&lt;"&amp;R$56,Table2[Calculated Location],"*"&amp;$D89&amp;"*")</f>
        <v>#DIV/0!</v>
      </c>
      <c r="R89" s="160" t="e">
        <f ca="1">COUNTIFS(Table2[Level of Review Required],"*"&amp;$AC$79&amp;"*",Table2[Date Notified (Adjusted)],"&gt;="&amp;R$56,Table2[Date Notified (Adjusted)],"&lt;"&amp;S$56,Table2[QPS name second check],"full*",Table2[Calculated Location],"*"&amp;$D89&amp;"*")/COUNTIFS(Table2[Level of Review Required],"*"&amp;$AC$79&amp;"*",Table2[Date Notified (Adjusted)],"&gt;="&amp;R$56,Table2[Date Notified (Adjusted)],"&lt;"&amp;S$56,Table2[Calculated Location],"*"&amp;$D89&amp;"*")</f>
        <v>#DIV/0!</v>
      </c>
      <c r="S89" s="160" t="e">
        <f ca="1">COUNTIFS(Table2[Level of Review Required],"*"&amp;$AC$79&amp;"*",Table2[Date Notified (Adjusted)],"&gt;="&amp;S$56,Table2[Date Notified (Adjusted)],"&lt;"&amp;T$56,Table2[QPS name second check],"full*",Table2[Calculated Location],"*"&amp;$D89&amp;"*")/COUNTIFS(Table2[Level of Review Required],"*"&amp;$AC$79&amp;"*",Table2[Date Notified (Adjusted)],"&gt;="&amp;S$56,Table2[Date Notified (Adjusted)],"&lt;"&amp;T$56,Table2[Calculated Location],"*"&amp;$D89&amp;"*")</f>
        <v>#DIV/0!</v>
      </c>
      <c r="T89" s="160" t="e">
        <f ca="1">COUNTIFS(Table2[Level of Review Required],"*"&amp;$AC$79&amp;"*",Table2[Date Notified (Adjusted)],"&gt;="&amp;T$56,Table2[Date Notified (Adjusted)],"&lt;"&amp;U$56,Table2[QPS name second check],"full*",Table2[Calculated Location],"*"&amp;$D89&amp;"*")/COUNTIFS(Table2[Level of Review Required],"*"&amp;$AC$79&amp;"*",Table2[Date Notified (Adjusted)],"&gt;="&amp;T$56,Table2[Date Notified (Adjusted)],"&lt;"&amp;U$56,Table2[Calculated Location],"*"&amp;$D89&amp;"*")</f>
        <v>#DIV/0!</v>
      </c>
      <c r="U89" s="157"/>
      <c r="V89" s="157"/>
      <c r="W89" s="226">
        <f ca="1">COUNTIFS(Table2[Level of Review Required],"*"&amp;$AC$79&amp;"*",Table2[Date Notified (Adjusted)],"&gt;="&amp;start125,Table2[Date Notified (Adjusted)],"&lt;="&amp;closeREP,Table2[Calculated Location],"*"&amp;$D89&amp;"*",Table2[QPS name second check],"full*")</f>
        <v>0</v>
      </c>
      <c r="X89" s="227" t="e">
        <f t="shared" ref="X89:X98" ca="1" si="29">W89/Y89</f>
        <v>#DIV/0!</v>
      </c>
      <c r="Y89" s="236">
        <f ca="1">COUNTIFS(Table2[Level of Review Required],"*"&amp;$AC$79&amp;"*",Table2[Date Notified (Adjusted)],"&gt;="&amp;start125,Table2[Date Notified (Adjusted)],"&lt;="&amp;closeREP,Table2[Calculated Location],"*"&amp;$D89&amp;"*")</f>
        <v>0</v>
      </c>
    </row>
    <row r="90" spans="2:25" x14ac:dyDescent="0.25">
      <c r="B90" s="222" t="s">
        <v>106</v>
      </c>
      <c r="C90" s="161"/>
      <c r="D90" s="162" t="s">
        <v>125</v>
      </c>
      <c r="E90" s="163" t="e">
        <f ca="1">COUNTIFS(Table2[Level of Review Required],"*"&amp;$AC$79&amp;"*",Table2[Date Notified (Adjusted)],"&gt;="&amp;E$56,Table2[Date Notified (Adjusted)],"&lt;"&amp;F$56,Table2[QPS name second check],"full*",Table2[Calculated Location],"*"&amp;$D90&amp;"*")/COUNTIFS(Table2[Level of Review Required],"*"&amp;$AC$79&amp;"*",Table2[Date Notified (Adjusted)],"&gt;="&amp;E$56,Table2[Date Notified (Adjusted)],"&lt;"&amp;F$56,Table2[Calculated Location],"*"&amp;$D90&amp;"*")</f>
        <v>#DIV/0!</v>
      </c>
      <c r="F90" s="164" t="e">
        <f ca="1">COUNTIFS(Table2[Level of Review Required],"*"&amp;$AC$79&amp;"*",Table2[Date Notified (Adjusted)],"&gt;="&amp;F$56,Table2[Date Notified (Adjusted)],"&lt;"&amp;G$56,Table2[QPS name second check],"full*",Table2[Calculated Location],"*"&amp;$D90&amp;"*")/COUNTIFS(Table2[Level of Review Required],"*"&amp;$AC$79&amp;"*",Table2[Date Notified (Adjusted)],"&gt;="&amp;F$56,Table2[Date Notified (Adjusted)],"&lt;"&amp;G$56,Table2[Calculated Location],"*"&amp;$D90&amp;"*")</f>
        <v>#DIV/0!</v>
      </c>
      <c r="G90" s="164" t="e">
        <f ca="1">COUNTIFS(Table2[Level of Review Required],"*"&amp;$AC$79&amp;"*",Table2[Date Notified (Adjusted)],"&gt;="&amp;G$56,Table2[Date Notified (Adjusted)],"&lt;"&amp;H$56,Table2[QPS name second check],"full*",Table2[Calculated Location],"*"&amp;$D90&amp;"*")/COUNTIFS(Table2[Level of Review Required],"*"&amp;$AC$79&amp;"*",Table2[Date Notified (Adjusted)],"&gt;="&amp;G$56,Table2[Date Notified (Adjusted)],"&lt;"&amp;H$56,Table2[Calculated Location],"*"&amp;$D90&amp;"*")</f>
        <v>#DIV/0!</v>
      </c>
      <c r="H90" s="164" t="e">
        <f ca="1">COUNTIFS(Table2[Level of Review Required],"*"&amp;$AC$79&amp;"*",Table2[Date Notified (Adjusted)],"&gt;="&amp;H$56,Table2[Date Notified (Adjusted)],"&lt;"&amp;I$56,Table2[QPS name second check],"full*",Table2[Calculated Location],"*"&amp;$D90&amp;"*")/COUNTIFS(Table2[Level of Review Required],"*"&amp;$AC$79&amp;"*",Table2[Date Notified (Adjusted)],"&gt;="&amp;H$56,Table2[Date Notified (Adjusted)],"&lt;"&amp;I$56,Table2[Calculated Location],"*"&amp;$D90&amp;"*")</f>
        <v>#DIV/0!</v>
      </c>
      <c r="I90" s="164" t="e">
        <f ca="1">COUNTIFS(Table2[Level of Review Required],"*"&amp;$AC$79&amp;"*",Table2[Date Notified (Adjusted)],"&gt;="&amp;I$56,Table2[Date Notified (Adjusted)],"&lt;"&amp;J$56,Table2[QPS name second check],"full*",Table2[Calculated Location],"*"&amp;$D90&amp;"*")/COUNTIFS(Table2[Level of Review Required],"*"&amp;$AC$79&amp;"*",Table2[Date Notified (Adjusted)],"&gt;="&amp;I$56,Table2[Date Notified (Adjusted)],"&lt;"&amp;J$56,Table2[Calculated Location],"*"&amp;$D90&amp;"*")</f>
        <v>#DIV/0!</v>
      </c>
      <c r="J90" s="164" t="e">
        <f ca="1">COUNTIFS(Table2[Level of Review Required],"*"&amp;$AC$79&amp;"*",Table2[Date Notified (Adjusted)],"&gt;="&amp;J$56,Table2[Date Notified (Adjusted)],"&lt;"&amp;K$56,Table2[QPS name second check],"full*",Table2[Calculated Location],"*"&amp;$D90&amp;"*")/COUNTIFS(Table2[Level of Review Required],"*"&amp;$AC$79&amp;"*",Table2[Date Notified (Adjusted)],"&gt;="&amp;J$56,Table2[Date Notified (Adjusted)],"&lt;"&amp;K$56,Table2[Calculated Location],"*"&amp;$D90&amp;"*")</f>
        <v>#DIV/0!</v>
      </c>
      <c r="K90" s="164" t="e">
        <f ca="1">COUNTIFS(Table2[Level of Review Required],"*"&amp;$AC$79&amp;"*",Table2[Date Notified (Adjusted)],"&gt;="&amp;K$56,Table2[Date Notified (Adjusted)],"&lt;"&amp;L$56,Table2[QPS name second check],"full*",Table2[Calculated Location],"*"&amp;$D90&amp;"*")/COUNTIFS(Table2[Level of Review Required],"*"&amp;$AC$79&amp;"*",Table2[Date Notified (Adjusted)],"&gt;="&amp;K$56,Table2[Date Notified (Adjusted)],"&lt;"&amp;L$56,Table2[Calculated Location],"*"&amp;$D90&amp;"*")</f>
        <v>#DIV/0!</v>
      </c>
      <c r="L90" s="164" t="e">
        <f ca="1">COUNTIFS(Table2[Level of Review Required],"*"&amp;$AC$79&amp;"*",Table2[Date Notified (Adjusted)],"&gt;="&amp;L$56,Table2[Date Notified (Adjusted)],"&lt;"&amp;M$56,Table2[QPS name second check],"full*",Table2[Calculated Location],"*"&amp;$D90&amp;"*")/COUNTIFS(Table2[Level of Review Required],"*"&amp;$AC$79&amp;"*",Table2[Date Notified (Adjusted)],"&gt;="&amp;L$56,Table2[Date Notified (Adjusted)],"&lt;"&amp;M$56,Table2[Calculated Location],"*"&amp;$D90&amp;"*")</f>
        <v>#DIV/0!</v>
      </c>
      <c r="M90" s="164" t="e">
        <f ca="1">COUNTIFS(Table2[Level of Review Required],"*"&amp;$AC$79&amp;"*",Table2[Date Notified (Adjusted)],"&gt;="&amp;M$56,Table2[Date Notified (Adjusted)],"&lt;"&amp;N$56,Table2[QPS name second check],"full*",Table2[Calculated Location],"*"&amp;$D90&amp;"*")/COUNTIFS(Table2[Level of Review Required],"*"&amp;$AC$79&amp;"*",Table2[Date Notified (Adjusted)],"&gt;="&amp;M$56,Table2[Date Notified (Adjusted)],"&lt;"&amp;N$56,Table2[Calculated Location],"*"&amp;$D90&amp;"*")</f>
        <v>#DIV/0!</v>
      </c>
      <c r="N90" s="164" t="e">
        <f ca="1">COUNTIFS(Table2[Level of Review Required],"*"&amp;$AC$79&amp;"*",Table2[Date Notified (Adjusted)],"&gt;="&amp;N$56,Table2[Date Notified (Adjusted)],"&lt;"&amp;O$56,Table2[QPS name second check],"full*",Table2[Calculated Location],"*"&amp;$D90&amp;"*")/COUNTIFS(Table2[Level of Review Required],"*"&amp;$AC$79&amp;"*",Table2[Date Notified (Adjusted)],"&gt;="&amp;N$56,Table2[Date Notified (Adjusted)],"&lt;"&amp;O$56,Table2[Calculated Location],"*"&amp;$D90&amp;"*")</f>
        <v>#DIV/0!</v>
      </c>
      <c r="O90" s="164" t="e">
        <f ca="1">COUNTIFS(Table2[Level of Review Required],"*"&amp;$AC$79&amp;"*",Table2[Date Notified (Adjusted)],"&gt;="&amp;O$56,Table2[Date Notified (Adjusted)],"&lt;"&amp;P$56,Table2[QPS name second check],"full*",Table2[Calculated Location],"*"&amp;$D90&amp;"*")/COUNTIFS(Table2[Level of Review Required],"*"&amp;$AC$79&amp;"*",Table2[Date Notified (Adjusted)],"&gt;="&amp;O$56,Table2[Date Notified (Adjusted)],"&lt;"&amp;P$56,Table2[Calculated Location],"*"&amp;$D90&amp;"*")</f>
        <v>#DIV/0!</v>
      </c>
      <c r="P90" s="164" t="e">
        <f ca="1">COUNTIFS(Table2[Level of Review Required],"*"&amp;$AC$79&amp;"*",Table2[Date Notified (Adjusted)],"&gt;="&amp;P$56,Table2[Date Notified (Adjusted)],"&lt;"&amp;Q$56,Table2[QPS name second check],"full*",Table2[Calculated Location],"*"&amp;$D90&amp;"*")/COUNTIFS(Table2[Level of Review Required],"*"&amp;$AC$79&amp;"*",Table2[Date Notified (Adjusted)],"&gt;="&amp;P$56,Table2[Date Notified (Adjusted)],"&lt;"&amp;Q$56,Table2[Calculated Location],"*"&amp;$D90&amp;"*")</f>
        <v>#DIV/0!</v>
      </c>
      <c r="Q90" s="164" t="e">
        <f ca="1">COUNTIFS(Table2[Level of Review Required],"*"&amp;$AC$79&amp;"*",Table2[Date Notified (Adjusted)],"&gt;="&amp;Q$56,Table2[Date Notified (Adjusted)],"&lt;"&amp;R$56,Table2[QPS name second check],"full*",Table2[Calculated Location],"*"&amp;$D90&amp;"*")/COUNTIFS(Table2[Level of Review Required],"*"&amp;$AC$79&amp;"*",Table2[Date Notified (Adjusted)],"&gt;="&amp;Q$56,Table2[Date Notified (Adjusted)],"&lt;"&amp;R$56,Table2[Calculated Location],"*"&amp;$D90&amp;"*")</f>
        <v>#DIV/0!</v>
      </c>
      <c r="R90" s="164" t="e">
        <f ca="1">COUNTIFS(Table2[Level of Review Required],"*"&amp;$AC$79&amp;"*",Table2[Date Notified (Adjusted)],"&gt;="&amp;R$56,Table2[Date Notified (Adjusted)],"&lt;"&amp;S$56,Table2[QPS name second check],"full*",Table2[Calculated Location],"*"&amp;$D90&amp;"*")/COUNTIFS(Table2[Level of Review Required],"*"&amp;$AC$79&amp;"*",Table2[Date Notified (Adjusted)],"&gt;="&amp;R$56,Table2[Date Notified (Adjusted)],"&lt;"&amp;S$56,Table2[Calculated Location],"*"&amp;$D90&amp;"*")</f>
        <v>#DIV/0!</v>
      </c>
      <c r="S90" s="164" t="e">
        <f ca="1">COUNTIFS(Table2[Level of Review Required],"*"&amp;$AC$79&amp;"*",Table2[Date Notified (Adjusted)],"&gt;="&amp;S$56,Table2[Date Notified (Adjusted)],"&lt;"&amp;T$56,Table2[QPS name second check],"full*",Table2[Calculated Location],"*"&amp;$D90&amp;"*")/COUNTIFS(Table2[Level of Review Required],"*"&amp;$AC$79&amp;"*",Table2[Date Notified (Adjusted)],"&gt;="&amp;S$56,Table2[Date Notified (Adjusted)],"&lt;"&amp;T$56,Table2[Calculated Location],"*"&amp;$D90&amp;"*")</f>
        <v>#DIV/0!</v>
      </c>
      <c r="T90" s="164" t="e">
        <f ca="1">COUNTIFS(Table2[Level of Review Required],"*"&amp;$AC$79&amp;"*",Table2[Date Notified (Adjusted)],"&gt;="&amp;T$56,Table2[Date Notified (Adjusted)],"&lt;"&amp;U$56,Table2[QPS name second check],"full*",Table2[Calculated Location],"*"&amp;$D90&amp;"*")/COUNTIFS(Table2[Level of Review Required],"*"&amp;$AC$79&amp;"*",Table2[Date Notified (Adjusted)],"&gt;="&amp;T$56,Table2[Date Notified (Adjusted)],"&lt;"&amp;U$56,Table2[Calculated Location],"*"&amp;$D90&amp;"*")</f>
        <v>#DIV/0!</v>
      </c>
      <c r="U90" s="161"/>
      <c r="V90" s="161"/>
      <c r="W90" s="228">
        <f ca="1">COUNTIFS(Table2[Level of Review Required],"*"&amp;$AC$79&amp;"*",Table2[Date Notified (Adjusted)],"&gt;="&amp;start125,Table2[Date Notified (Adjusted)],"&lt;="&amp;closeREP,Table2[Calculated Location],"*"&amp;$D90&amp;"*",Table2[QPS name second check],"full*")</f>
        <v>0</v>
      </c>
      <c r="X90" s="229" t="e">
        <f t="shared" ca="1" si="29"/>
        <v>#DIV/0!</v>
      </c>
      <c r="Y90" s="237">
        <f ca="1">COUNTIFS(Table2[Level of Review Required],"*"&amp;$AC$79&amp;"*",Table2[Date Notified (Adjusted)],"&gt;="&amp;start125,Table2[Date Notified (Adjusted)],"&lt;="&amp;closeREP,Table2[Calculated Location],"*"&amp;$D90&amp;"*")</f>
        <v>0</v>
      </c>
    </row>
    <row r="91" spans="2:25" x14ac:dyDescent="0.25">
      <c r="B91" s="222" t="s">
        <v>107</v>
      </c>
      <c r="C91" s="161"/>
      <c r="D91" s="162" t="s">
        <v>126</v>
      </c>
      <c r="E91" s="163" t="e">
        <f ca="1">COUNTIFS(Table2[Level of Review Required],"*"&amp;$AC$79&amp;"*",Table2[Date Notified (Adjusted)],"&gt;="&amp;E$56,Table2[Date Notified (Adjusted)],"&lt;"&amp;F$56,Table2[QPS name second check],"full*",Table2[Calculated Location],"*"&amp;$D91&amp;"*")/COUNTIFS(Table2[Level of Review Required],"*"&amp;$AC$79&amp;"*",Table2[Date Notified (Adjusted)],"&gt;="&amp;E$56,Table2[Date Notified (Adjusted)],"&lt;"&amp;F$56,Table2[Calculated Location],"*"&amp;$D91&amp;"*")</f>
        <v>#DIV/0!</v>
      </c>
      <c r="F91" s="164" t="e">
        <f ca="1">COUNTIFS(Table2[Level of Review Required],"*"&amp;$AC$79&amp;"*",Table2[Date Notified (Adjusted)],"&gt;="&amp;F$56,Table2[Date Notified (Adjusted)],"&lt;"&amp;G$56,Table2[QPS name second check],"full*",Table2[Calculated Location],"*"&amp;$D91&amp;"*")/COUNTIFS(Table2[Level of Review Required],"*"&amp;$AC$79&amp;"*",Table2[Date Notified (Adjusted)],"&gt;="&amp;F$56,Table2[Date Notified (Adjusted)],"&lt;"&amp;G$56,Table2[Calculated Location],"*"&amp;$D91&amp;"*")</f>
        <v>#DIV/0!</v>
      </c>
      <c r="G91" s="164" t="e">
        <f ca="1">COUNTIFS(Table2[Level of Review Required],"*"&amp;$AC$79&amp;"*",Table2[Date Notified (Adjusted)],"&gt;="&amp;G$56,Table2[Date Notified (Adjusted)],"&lt;"&amp;H$56,Table2[QPS name second check],"full*",Table2[Calculated Location],"*"&amp;$D91&amp;"*")/COUNTIFS(Table2[Level of Review Required],"*"&amp;$AC$79&amp;"*",Table2[Date Notified (Adjusted)],"&gt;="&amp;G$56,Table2[Date Notified (Adjusted)],"&lt;"&amp;H$56,Table2[Calculated Location],"*"&amp;$D91&amp;"*")</f>
        <v>#DIV/0!</v>
      </c>
      <c r="H91" s="164" t="e">
        <f ca="1">COUNTIFS(Table2[Level of Review Required],"*"&amp;$AC$79&amp;"*",Table2[Date Notified (Adjusted)],"&gt;="&amp;H$56,Table2[Date Notified (Adjusted)],"&lt;"&amp;I$56,Table2[QPS name second check],"full*",Table2[Calculated Location],"*"&amp;$D91&amp;"*")/COUNTIFS(Table2[Level of Review Required],"*"&amp;$AC$79&amp;"*",Table2[Date Notified (Adjusted)],"&gt;="&amp;H$56,Table2[Date Notified (Adjusted)],"&lt;"&amp;I$56,Table2[Calculated Location],"*"&amp;$D91&amp;"*")</f>
        <v>#DIV/0!</v>
      </c>
      <c r="I91" s="164" t="e">
        <f ca="1">COUNTIFS(Table2[Level of Review Required],"*"&amp;$AC$79&amp;"*",Table2[Date Notified (Adjusted)],"&gt;="&amp;I$56,Table2[Date Notified (Adjusted)],"&lt;"&amp;J$56,Table2[QPS name second check],"full*",Table2[Calculated Location],"*"&amp;$D91&amp;"*")/COUNTIFS(Table2[Level of Review Required],"*"&amp;$AC$79&amp;"*",Table2[Date Notified (Adjusted)],"&gt;="&amp;I$56,Table2[Date Notified (Adjusted)],"&lt;"&amp;J$56,Table2[Calculated Location],"*"&amp;$D91&amp;"*")</f>
        <v>#DIV/0!</v>
      </c>
      <c r="J91" s="164" t="e">
        <f ca="1">COUNTIFS(Table2[Level of Review Required],"*"&amp;$AC$79&amp;"*",Table2[Date Notified (Adjusted)],"&gt;="&amp;J$56,Table2[Date Notified (Adjusted)],"&lt;"&amp;K$56,Table2[QPS name second check],"full*",Table2[Calculated Location],"*"&amp;$D91&amp;"*")/COUNTIFS(Table2[Level of Review Required],"*"&amp;$AC$79&amp;"*",Table2[Date Notified (Adjusted)],"&gt;="&amp;J$56,Table2[Date Notified (Adjusted)],"&lt;"&amp;K$56,Table2[Calculated Location],"*"&amp;$D91&amp;"*")</f>
        <v>#DIV/0!</v>
      </c>
      <c r="K91" s="164" t="e">
        <f ca="1">COUNTIFS(Table2[Level of Review Required],"*"&amp;$AC$79&amp;"*",Table2[Date Notified (Adjusted)],"&gt;="&amp;K$56,Table2[Date Notified (Adjusted)],"&lt;"&amp;L$56,Table2[QPS name second check],"full*",Table2[Calculated Location],"*"&amp;$D91&amp;"*")/COUNTIFS(Table2[Level of Review Required],"*"&amp;$AC$79&amp;"*",Table2[Date Notified (Adjusted)],"&gt;="&amp;K$56,Table2[Date Notified (Adjusted)],"&lt;"&amp;L$56,Table2[Calculated Location],"*"&amp;$D91&amp;"*")</f>
        <v>#DIV/0!</v>
      </c>
      <c r="L91" s="164" t="e">
        <f ca="1">COUNTIFS(Table2[Level of Review Required],"*"&amp;$AC$79&amp;"*",Table2[Date Notified (Adjusted)],"&gt;="&amp;L$56,Table2[Date Notified (Adjusted)],"&lt;"&amp;M$56,Table2[QPS name second check],"full*",Table2[Calculated Location],"*"&amp;$D91&amp;"*")/COUNTIFS(Table2[Level of Review Required],"*"&amp;$AC$79&amp;"*",Table2[Date Notified (Adjusted)],"&gt;="&amp;L$56,Table2[Date Notified (Adjusted)],"&lt;"&amp;M$56,Table2[Calculated Location],"*"&amp;$D91&amp;"*")</f>
        <v>#DIV/0!</v>
      </c>
      <c r="M91" s="164" t="e">
        <f ca="1">COUNTIFS(Table2[Level of Review Required],"*"&amp;$AC$79&amp;"*",Table2[Date Notified (Adjusted)],"&gt;="&amp;M$56,Table2[Date Notified (Adjusted)],"&lt;"&amp;N$56,Table2[QPS name second check],"full*",Table2[Calculated Location],"*"&amp;$D91&amp;"*")/COUNTIFS(Table2[Level of Review Required],"*"&amp;$AC$79&amp;"*",Table2[Date Notified (Adjusted)],"&gt;="&amp;M$56,Table2[Date Notified (Adjusted)],"&lt;"&amp;N$56,Table2[Calculated Location],"*"&amp;$D91&amp;"*")</f>
        <v>#DIV/0!</v>
      </c>
      <c r="N91" s="164" t="e">
        <f ca="1">COUNTIFS(Table2[Level of Review Required],"*"&amp;$AC$79&amp;"*",Table2[Date Notified (Adjusted)],"&gt;="&amp;N$56,Table2[Date Notified (Adjusted)],"&lt;"&amp;O$56,Table2[QPS name second check],"full*",Table2[Calculated Location],"*"&amp;$D91&amp;"*")/COUNTIFS(Table2[Level of Review Required],"*"&amp;$AC$79&amp;"*",Table2[Date Notified (Adjusted)],"&gt;="&amp;N$56,Table2[Date Notified (Adjusted)],"&lt;"&amp;O$56,Table2[Calculated Location],"*"&amp;$D91&amp;"*")</f>
        <v>#DIV/0!</v>
      </c>
      <c r="O91" s="164" t="e">
        <f ca="1">COUNTIFS(Table2[Level of Review Required],"*"&amp;$AC$79&amp;"*",Table2[Date Notified (Adjusted)],"&gt;="&amp;O$56,Table2[Date Notified (Adjusted)],"&lt;"&amp;P$56,Table2[QPS name second check],"full*",Table2[Calculated Location],"*"&amp;$D91&amp;"*")/COUNTIFS(Table2[Level of Review Required],"*"&amp;$AC$79&amp;"*",Table2[Date Notified (Adjusted)],"&gt;="&amp;O$56,Table2[Date Notified (Adjusted)],"&lt;"&amp;P$56,Table2[Calculated Location],"*"&amp;$D91&amp;"*")</f>
        <v>#DIV/0!</v>
      </c>
      <c r="P91" s="164" t="e">
        <f ca="1">COUNTIFS(Table2[Level of Review Required],"*"&amp;$AC$79&amp;"*",Table2[Date Notified (Adjusted)],"&gt;="&amp;P$56,Table2[Date Notified (Adjusted)],"&lt;"&amp;Q$56,Table2[QPS name second check],"full*",Table2[Calculated Location],"*"&amp;$D91&amp;"*")/COUNTIFS(Table2[Level of Review Required],"*"&amp;$AC$79&amp;"*",Table2[Date Notified (Adjusted)],"&gt;="&amp;P$56,Table2[Date Notified (Adjusted)],"&lt;"&amp;Q$56,Table2[Calculated Location],"*"&amp;$D91&amp;"*")</f>
        <v>#DIV/0!</v>
      </c>
      <c r="Q91" s="164" t="e">
        <f ca="1">COUNTIFS(Table2[Level of Review Required],"*"&amp;$AC$79&amp;"*",Table2[Date Notified (Adjusted)],"&gt;="&amp;Q$56,Table2[Date Notified (Adjusted)],"&lt;"&amp;R$56,Table2[QPS name second check],"full*",Table2[Calculated Location],"*"&amp;$D91&amp;"*")/COUNTIFS(Table2[Level of Review Required],"*"&amp;$AC$79&amp;"*",Table2[Date Notified (Adjusted)],"&gt;="&amp;Q$56,Table2[Date Notified (Adjusted)],"&lt;"&amp;R$56,Table2[Calculated Location],"*"&amp;$D91&amp;"*")</f>
        <v>#DIV/0!</v>
      </c>
      <c r="R91" s="164" t="e">
        <f ca="1">COUNTIFS(Table2[Level of Review Required],"*"&amp;$AC$79&amp;"*",Table2[Date Notified (Adjusted)],"&gt;="&amp;R$56,Table2[Date Notified (Adjusted)],"&lt;"&amp;S$56,Table2[QPS name second check],"full*",Table2[Calculated Location],"*"&amp;$D91&amp;"*")/COUNTIFS(Table2[Level of Review Required],"*"&amp;$AC$79&amp;"*",Table2[Date Notified (Adjusted)],"&gt;="&amp;R$56,Table2[Date Notified (Adjusted)],"&lt;"&amp;S$56,Table2[Calculated Location],"*"&amp;$D91&amp;"*")</f>
        <v>#DIV/0!</v>
      </c>
      <c r="S91" s="164" t="e">
        <f ca="1">COUNTIFS(Table2[Level of Review Required],"*"&amp;$AC$79&amp;"*",Table2[Date Notified (Adjusted)],"&gt;="&amp;S$56,Table2[Date Notified (Adjusted)],"&lt;"&amp;T$56,Table2[QPS name second check],"full*",Table2[Calculated Location],"*"&amp;$D91&amp;"*")/COUNTIFS(Table2[Level of Review Required],"*"&amp;$AC$79&amp;"*",Table2[Date Notified (Adjusted)],"&gt;="&amp;S$56,Table2[Date Notified (Adjusted)],"&lt;"&amp;T$56,Table2[Calculated Location],"*"&amp;$D91&amp;"*")</f>
        <v>#DIV/0!</v>
      </c>
      <c r="T91" s="164" t="e">
        <f ca="1">COUNTIFS(Table2[Level of Review Required],"*"&amp;$AC$79&amp;"*",Table2[Date Notified (Adjusted)],"&gt;="&amp;T$56,Table2[Date Notified (Adjusted)],"&lt;"&amp;U$56,Table2[QPS name second check],"full*",Table2[Calculated Location],"*"&amp;$D91&amp;"*")/COUNTIFS(Table2[Level of Review Required],"*"&amp;$AC$79&amp;"*",Table2[Date Notified (Adjusted)],"&gt;="&amp;T$56,Table2[Date Notified (Adjusted)],"&lt;"&amp;U$56,Table2[Calculated Location],"*"&amp;$D91&amp;"*")</f>
        <v>#DIV/0!</v>
      </c>
      <c r="U91" s="161"/>
      <c r="V91" s="161"/>
      <c r="W91" s="228">
        <f ca="1">COUNTIFS(Table2[Level of Review Required],"*"&amp;$AC$79&amp;"*",Table2[Date Notified (Adjusted)],"&gt;="&amp;start125,Table2[Date Notified (Adjusted)],"&lt;="&amp;closeREP,Table2[Calculated Location],"*"&amp;$D91&amp;"*",Table2[QPS name second check],"full*")</f>
        <v>0</v>
      </c>
      <c r="X91" s="229" t="e">
        <f t="shared" ca="1" si="29"/>
        <v>#DIV/0!</v>
      </c>
      <c r="Y91" s="237">
        <f ca="1">COUNTIFS(Table2[Level of Review Required],"*"&amp;$AC$79&amp;"*",Table2[Date Notified (Adjusted)],"&gt;="&amp;start125,Table2[Date Notified (Adjusted)],"&lt;="&amp;closeREP,Table2[Calculated Location],"*"&amp;$D91&amp;"*")</f>
        <v>0</v>
      </c>
    </row>
    <row r="92" spans="2:25" x14ac:dyDescent="0.25">
      <c r="B92" s="222" t="s">
        <v>108</v>
      </c>
      <c r="C92" s="161"/>
      <c r="D92" s="162" t="s">
        <v>127</v>
      </c>
      <c r="E92" s="163" t="e">
        <f ca="1">COUNTIFS(Table2[Level of Review Required],"*"&amp;$AC$79&amp;"*",Table2[Date Notified (Adjusted)],"&gt;="&amp;E$56,Table2[Date Notified (Adjusted)],"&lt;"&amp;F$56,Table2[QPS name second check],"full*",Table2[Calculated Location],"*"&amp;$D92&amp;"*")/COUNTIFS(Table2[Level of Review Required],"*"&amp;$AC$79&amp;"*",Table2[Date Notified (Adjusted)],"&gt;="&amp;E$56,Table2[Date Notified (Adjusted)],"&lt;"&amp;F$56,Table2[Calculated Location],"*"&amp;$D92&amp;"*")</f>
        <v>#DIV/0!</v>
      </c>
      <c r="F92" s="164" t="e">
        <f ca="1">COUNTIFS(Table2[Level of Review Required],"*"&amp;$AC$79&amp;"*",Table2[Date Notified (Adjusted)],"&gt;="&amp;F$56,Table2[Date Notified (Adjusted)],"&lt;"&amp;G$56,Table2[QPS name second check],"full*",Table2[Calculated Location],"*"&amp;$D92&amp;"*")/COUNTIFS(Table2[Level of Review Required],"*"&amp;$AC$79&amp;"*",Table2[Date Notified (Adjusted)],"&gt;="&amp;F$56,Table2[Date Notified (Adjusted)],"&lt;"&amp;G$56,Table2[Calculated Location],"*"&amp;$D92&amp;"*")</f>
        <v>#DIV/0!</v>
      </c>
      <c r="G92" s="164" t="e">
        <f ca="1">COUNTIFS(Table2[Level of Review Required],"*"&amp;$AC$79&amp;"*",Table2[Date Notified (Adjusted)],"&gt;="&amp;G$56,Table2[Date Notified (Adjusted)],"&lt;"&amp;H$56,Table2[QPS name second check],"full*",Table2[Calculated Location],"*"&amp;$D92&amp;"*")/COUNTIFS(Table2[Level of Review Required],"*"&amp;$AC$79&amp;"*",Table2[Date Notified (Adjusted)],"&gt;="&amp;G$56,Table2[Date Notified (Adjusted)],"&lt;"&amp;H$56,Table2[Calculated Location],"*"&amp;$D92&amp;"*")</f>
        <v>#DIV/0!</v>
      </c>
      <c r="H92" s="164" t="e">
        <f ca="1">COUNTIFS(Table2[Level of Review Required],"*"&amp;$AC$79&amp;"*",Table2[Date Notified (Adjusted)],"&gt;="&amp;H$56,Table2[Date Notified (Adjusted)],"&lt;"&amp;I$56,Table2[QPS name second check],"full*",Table2[Calculated Location],"*"&amp;$D92&amp;"*")/COUNTIFS(Table2[Level of Review Required],"*"&amp;$AC$79&amp;"*",Table2[Date Notified (Adjusted)],"&gt;="&amp;H$56,Table2[Date Notified (Adjusted)],"&lt;"&amp;I$56,Table2[Calculated Location],"*"&amp;$D92&amp;"*")</f>
        <v>#DIV/0!</v>
      </c>
      <c r="I92" s="164" t="e">
        <f ca="1">COUNTIFS(Table2[Level of Review Required],"*"&amp;$AC$79&amp;"*",Table2[Date Notified (Adjusted)],"&gt;="&amp;I$56,Table2[Date Notified (Adjusted)],"&lt;"&amp;J$56,Table2[QPS name second check],"full*",Table2[Calculated Location],"*"&amp;$D92&amp;"*")/COUNTIFS(Table2[Level of Review Required],"*"&amp;$AC$79&amp;"*",Table2[Date Notified (Adjusted)],"&gt;="&amp;I$56,Table2[Date Notified (Adjusted)],"&lt;"&amp;J$56,Table2[Calculated Location],"*"&amp;$D92&amp;"*")</f>
        <v>#DIV/0!</v>
      </c>
      <c r="J92" s="164" t="e">
        <f ca="1">COUNTIFS(Table2[Level of Review Required],"*"&amp;$AC$79&amp;"*",Table2[Date Notified (Adjusted)],"&gt;="&amp;J$56,Table2[Date Notified (Adjusted)],"&lt;"&amp;K$56,Table2[QPS name second check],"full*",Table2[Calculated Location],"*"&amp;$D92&amp;"*")/COUNTIFS(Table2[Level of Review Required],"*"&amp;$AC$79&amp;"*",Table2[Date Notified (Adjusted)],"&gt;="&amp;J$56,Table2[Date Notified (Adjusted)],"&lt;"&amp;K$56,Table2[Calculated Location],"*"&amp;$D92&amp;"*")</f>
        <v>#DIV/0!</v>
      </c>
      <c r="K92" s="164" t="e">
        <f ca="1">COUNTIFS(Table2[Level of Review Required],"*"&amp;$AC$79&amp;"*",Table2[Date Notified (Adjusted)],"&gt;="&amp;K$56,Table2[Date Notified (Adjusted)],"&lt;"&amp;L$56,Table2[QPS name second check],"full*",Table2[Calculated Location],"*"&amp;$D92&amp;"*")/COUNTIFS(Table2[Level of Review Required],"*"&amp;$AC$79&amp;"*",Table2[Date Notified (Adjusted)],"&gt;="&amp;K$56,Table2[Date Notified (Adjusted)],"&lt;"&amp;L$56,Table2[Calculated Location],"*"&amp;$D92&amp;"*")</f>
        <v>#DIV/0!</v>
      </c>
      <c r="L92" s="164" t="e">
        <f ca="1">COUNTIFS(Table2[Level of Review Required],"*"&amp;$AC$79&amp;"*",Table2[Date Notified (Adjusted)],"&gt;="&amp;L$56,Table2[Date Notified (Adjusted)],"&lt;"&amp;M$56,Table2[QPS name second check],"full*",Table2[Calculated Location],"*"&amp;$D92&amp;"*")/COUNTIFS(Table2[Level of Review Required],"*"&amp;$AC$79&amp;"*",Table2[Date Notified (Adjusted)],"&gt;="&amp;L$56,Table2[Date Notified (Adjusted)],"&lt;"&amp;M$56,Table2[Calculated Location],"*"&amp;$D92&amp;"*")</f>
        <v>#DIV/0!</v>
      </c>
      <c r="M92" s="164" t="e">
        <f ca="1">COUNTIFS(Table2[Level of Review Required],"*"&amp;$AC$79&amp;"*",Table2[Date Notified (Adjusted)],"&gt;="&amp;M$56,Table2[Date Notified (Adjusted)],"&lt;"&amp;N$56,Table2[QPS name second check],"full*",Table2[Calculated Location],"*"&amp;$D92&amp;"*")/COUNTIFS(Table2[Level of Review Required],"*"&amp;$AC$79&amp;"*",Table2[Date Notified (Adjusted)],"&gt;="&amp;M$56,Table2[Date Notified (Adjusted)],"&lt;"&amp;N$56,Table2[Calculated Location],"*"&amp;$D92&amp;"*")</f>
        <v>#DIV/0!</v>
      </c>
      <c r="N92" s="164" t="e">
        <f ca="1">COUNTIFS(Table2[Level of Review Required],"*"&amp;$AC$79&amp;"*",Table2[Date Notified (Adjusted)],"&gt;="&amp;N$56,Table2[Date Notified (Adjusted)],"&lt;"&amp;O$56,Table2[QPS name second check],"full*",Table2[Calculated Location],"*"&amp;$D92&amp;"*")/COUNTIFS(Table2[Level of Review Required],"*"&amp;$AC$79&amp;"*",Table2[Date Notified (Adjusted)],"&gt;="&amp;N$56,Table2[Date Notified (Adjusted)],"&lt;"&amp;O$56,Table2[Calculated Location],"*"&amp;$D92&amp;"*")</f>
        <v>#DIV/0!</v>
      </c>
      <c r="O92" s="164" t="e">
        <f ca="1">COUNTIFS(Table2[Level of Review Required],"*"&amp;$AC$79&amp;"*",Table2[Date Notified (Adjusted)],"&gt;="&amp;O$56,Table2[Date Notified (Adjusted)],"&lt;"&amp;P$56,Table2[QPS name second check],"full*",Table2[Calculated Location],"*"&amp;$D92&amp;"*")/COUNTIFS(Table2[Level of Review Required],"*"&amp;$AC$79&amp;"*",Table2[Date Notified (Adjusted)],"&gt;="&amp;O$56,Table2[Date Notified (Adjusted)],"&lt;"&amp;P$56,Table2[Calculated Location],"*"&amp;$D92&amp;"*")</f>
        <v>#DIV/0!</v>
      </c>
      <c r="P92" s="164" t="e">
        <f ca="1">COUNTIFS(Table2[Level of Review Required],"*"&amp;$AC$79&amp;"*",Table2[Date Notified (Adjusted)],"&gt;="&amp;P$56,Table2[Date Notified (Adjusted)],"&lt;"&amp;Q$56,Table2[QPS name second check],"full*",Table2[Calculated Location],"*"&amp;$D92&amp;"*")/COUNTIFS(Table2[Level of Review Required],"*"&amp;$AC$79&amp;"*",Table2[Date Notified (Adjusted)],"&gt;="&amp;P$56,Table2[Date Notified (Adjusted)],"&lt;"&amp;Q$56,Table2[Calculated Location],"*"&amp;$D92&amp;"*")</f>
        <v>#DIV/0!</v>
      </c>
      <c r="Q92" s="164" t="e">
        <f ca="1">COUNTIFS(Table2[Level of Review Required],"*"&amp;$AC$79&amp;"*",Table2[Date Notified (Adjusted)],"&gt;="&amp;Q$56,Table2[Date Notified (Adjusted)],"&lt;"&amp;R$56,Table2[QPS name second check],"full*",Table2[Calculated Location],"*"&amp;$D92&amp;"*")/COUNTIFS(Table2[Level of Review Required],"*"&amp;$AC$79&amp;"*",Table2[Date Notified (Adjusted)],"&gt;="&amp;Q$56,Table2[Date Notified (Adjusted)],"&lt;"&amp;R$56,Table2[Calculated Location],"*"&amp;$D92&amp;"*")</f>
        <v>#DIV/0!</v>
      </c>
      <c r="R92" s="164" t="e">
        <f ca="1">COUNTIFS(Table2[Level of Review Required],"*"&amp;$AC$79&amp;"*",Table2[Date Notified (Adjusted)],"&gt;="&amp;R$56,Table2[Date Notified (Adjusted)],"&lt;"&amp;S$56,Table2[QPS name second check],"full*",Table2[Calculated Location],"*"&amp;$D92&amp;"*")/COUNTIFS(Table2[Level of Review Required],"*"&amp;$AC$79&amp;"*",Table2[Date Notified (Adjusted)],"&gt;="&amp;R$56,Table2[Date Notified (Adjusted)],"&lt;"&amp;S$56,Table2[Calculated Location],"*"&amp;$D92&amp;"*")</f>
        <v>#DIV/0!</v>
      </c>
      <c r="S92" s="164" t="e">
        <f ca="1">COUNTIFS(Table2[Level of Review Required],"*"&amp;$AC$79&amp;"*",Table2[Date Notified (Adjusted)],"&gt;="&amp;S$56,Table2[Date Notified (Adjusted)],"&lt;"&amp;T$56,Table2[QPS name second check],"full*",Table2[Calculated Location],"*"&amp;$D92&amp;"*")/COUNTIFS(Table2[Level of Review Required],"*"&amp;$AC$79&amp;"*",Table2[Date Notified (Adjusted)],"&gt;="&amp;S$56,Table2[Date Notified (Adjusted)],"&lt;"&amp;T$56,Table2[Calculated Location],"*"&amp;$D92&amp;"*")</f>
        <v>#DIV/0!</v>
      </c>
      <c r="T92" s="164" t="e">
        <f ca="1">COUNTIFS(Table2[Level of Review Required],"*"&amp;$AC$79&amp;"*",Table2[Date Notified (Adjusted)],"&gt;="&amp;T$56,Table2[Date Notified (Adjusted)],"&lt;"&amp;U$56,Table2[QPS name second check],"full*",Table2[Calculated Location],"*"&amp;$D92&amp;"*")/COUNTIFS(Table2[Level of Review Required],"*"&amp;$AC$79&amp;"*",Table2[Date Notified (Adjusted)],"&gt;="&amp;T$56,Table2[Date Notified (Adjusted)],"&lt;"&amp;U$56,Table2[Calculated Location],"*"&amp;$D92&amp;"*")</f>
        <v>#DIV/0!</v>
      </c>
      <c r="U92" s="161"/>
      <c r="V92" s="161"/>
      <c r="W92" s="228">
        <f ca="1">COUNTIFS(Table2[Level of Review Required],"*"&amp;$AC$79&amp;"*",Table2[Date Notified (Adjusted)],"&gt;="&amp;start125,Table2[Date Notified (Adjusted)],"&lt;="&amp;closeREP,Table2[Calculated Location],"*"&amp;$D92&amp;"*",Table2[QPS name second check],"full*")</f>
        <v>0</v>
      </c>
      <c r="X92" s="229" t="e">
        <f t="shared" ca="1" si="29"/>
        <v>#DIV/0!</v>
      </c>
      <c r="Y92" s="237">
        <f ca="1">COUNTIFS(Table2[Level of Review Required],"*"&amp;$AC$79&amp;"*",Table2[Date Notified (Adjusted)],"&gt;="&amp;start125,Table2[Date Notified (Adjusted)],"&lt;="&amp;closeREP,Table2[Calculated Location],"*"&amp;$D92&amp;"*")</f>
        <v>0</v>
      </c>
    </row>
    <row r="93" spans="2:25" x14ac:dyDescent="0.25">
      <c r="B93" s="222" t="s">
        <v>109</v>
      </c>
      <c r="C93" s="161"/>
      <c r="D93" s="162" t="s">
        <v>128</v>
      </c>
      <c r="E93" s="163" t="e">
        <f ca="1">COUNTIFS(Table2[Level of Review Required],"*"&amp;$AC$79&amp;"*",Table2[Date Notified (Adjusted)],"&gt;="&amp;E$56,Table2[Date Notified (Adjusted)],"&lt;"&amp;F$56,Table2[QPS name second check],"full*",Table2[Calculated Location],"*"&amp;$D93&amp;"*")/COUNTIFS(Table2[Level of Review Required],"*"&amp;$AC$79&amp;"*",Table2[Date Notified (Adjusted)],"&gt;="&amp;E$56,Table2[Date Notified (Adjusted)],"&lt;"&amp;F$56,Table2[Calculated Location],"*"&amp;$D93&amp;"*")</f>
        <v>#DIV/0!</v>
      </c>
      <c r="F93" s="164" t="e">
        <f ca="1">COUNTIFS(Table2[Level of Review Required],"*"&amp;$AC$79&amp;"*",Table2[Date Notified (Adjusted)],"&gt;="&amp;F$56,Table2[Date Notified (Adjusted)],"&lt;"&amp;G$56,Table2[QPS name second check],"full*",Table2[Calculated Location],"*"&amp;$D93&amp;"*")/COUNTIFS(Table2[Level of Review Required],"*"&amp;$AC$79&amp;"*",Table2[Date Notified (Adjusted)],"&gt;="&amp;F$56,Table2[Date Notified (Adjusted)],"&lt;"&amp;G$56,Table2[Calculated Location],"*"&amp;$D93&amp;"*")</f>
        <v>#DIV/0!</v>
      </c>
      <c r="G93" s="164" t="e">
        <f ca="1">COUNTIFS(Table2[Level of Review Required],"*"&amp;$AC$79&amp;"*",Table2[Date Notified (Adjusted)],"&gt;="&amp;G$56,Table2[Date Notified (Adjusted)],"&lt;"&amp;H$56,Table2[QPS name second check],"full*",Table2[Calculated Location],"*"&amp;$D93&amp;"*")/COUNTIFS(Table2[Level of Review Required],"*"&amp;$AC$79&amp;"*",Table2[Date Notified (Adjusted)],"&gt;="&amp;G$56,Table2[Date Notified (Adjusted)],"&lt;"&amp;H$56,Table2[Calculated Location],"*"&amp;$D93&amp;"*")</f>
        <v>#DIV/0!</v>
      </c>
      <c r="H93" s="164" t="e">
        <f ca="1">COUNTIFS(Table2[Level of Review Required],"*"&amp;$AC$79&amp;"*",Table2[Date Notified (Adjusted)],"&gt;="&amp;H$56,Table2[Date Notified (Adjusted)],"&lt;"&amp;I$56,Table2[QPS name second check],"full*",Table2[Calculated Location],"*"&amp;$D93&amp;"*")/COUNTIFS(Table2[Level of Review Required],"*"&amp;$AC$79&amp;"*",Table2[Date Notified (Adjusted)],"&gt;="&amp;H$56,Table2[Date Notified (Adjusted)],"&lt;"&amp;I$56,Table2[Calculated Location],"*"&amp;$D93&amp;"*")</f>
        <v>#DIV/0!</v>
      </c>
      <c r="I93" s="164" t="e">
        <f ca="1">COUNTIFS(Table2[Level of Review Required],"*"&amp;$AC$79&amp;"*",Table2[Date Notified (Adjusted)],"&gt;="&amp;I$56,Table2[Date Notified (Adjusted)],"&lt;"&amp;J$56,Table2[QPS name second check],"full*",Table2[Calculated Location],"*"&amp;$D93&amp;"*")/COUNTIFS(Table2[Level of Review Required],"*"&amp;$AC$79&amp;"*",Table2[Date Notified (Adjusted)],"&gt;="&amp;I$56,Table2[Date Notified (Adjusted)],"&lt;"&amp;J$56,Table2[Calculated Location],"*"&amp;$D93&amp;"*")</f>
        <v>#DIV/0!</v>
      </c>
      <c r="J93" s="164" t="e">
        <f ca="1">COUNTIFS(Table2[Level of Review Required],"*"&amp;$AC$79&amp;"*",Table2[Date Notified (Adjusted)],"&gt;="&amp;J$56,Table2[Date Notified (Adjusted)],"&lt;"&amp;K$56,Table2[QPS name second check],"full*",Table2[Calculated Location],"*"&amp;$D93&amp;"*")/COUNTIFS(Table2[Level of Review Required],"*"&amp;$AC$79&amp;"*",Table2[Date Notified (Adjusted)],"&gt;="&amp;J$56,Table2[Date Notified (Adjusted)],"&lt;"&amp;K$56,Table2[Calculated Location],"*"&amp;$D93&amp;"*")</f>
        <v>#DIV/0!</v>
      </c>
      <c r="K93" s="164" t="e">
        <f ca="1">COUNTIFS(Table2[Level of Review Required],"*"&amp;$AC$79&amp;"*",Table2[Date Notified (Adjusted)],"&gt;="&amp;K$56,Table2[Date Notified (Adjusted)],"&lt;"&amp;L$56,Table2[QPS name second check],"full*",Table2[Calculated Location],"*"&amp;$D93&amp;"*")/COUNTIFS(Table2[Level of Review Required],"*"&amp;$AC$79&amp;"*",Table2[Date Notified (Adjusted)],"&gt;="&amp;K$56,Table2[Date Notified (Adjusted)],"&lt;"&amp;L$56,Table2[Calculated Location],"*"&amp;$D93&amp;"*")</f>
        <v>#DIV/0!</v>
      </c>
      <c r="L93" s="164" t="e">
        <f ca="1">COUNTIFS(Table2[Level of Review Required],"*"&amp;$AC$79&amp;"*",Table2[Date Notified (Adjusted)],"&gt;="&amp;L$56,Table2[Date Notified (Adjusted)],"&lt;"&amp;M$56,Table2[QPS name second check],"full*",Table2[Calculated Location],"*"&amp;$D93&amp;"*")/COUNTIFS(Table2[Level of Review Required],"*"&amp;$AC$79&amp;"*",Table2[Date Notified (Adjusted)],"&gt;="&amp;L$56,Table2[Date Notified (Adjusted)],"&lt;"&amp;M$56,Table2[Calculated Location],"*"&amp;$D93&amp;"*")</f>
        <v>#DIV/0!</v>
      </c>
      <c r="M93" s="164" t="e">
        <f ca="1">COUNTIFS(Table2[Level of Review Required],"*"&amp;$AC$79&amp;"*",Table2[Date Notified (Adjusted)],"&gt;="&amp;M$56,Table2[Date Notified (Adjusted)],"&lt;"&amp;N$56,Table2[QPS name second check],"full*",Table2[Calculated Location],"*"&amp;$D93&amp;"*")/COUNTIFS(Table2[Level of Review Required],"*"&amp;$AC$79&amp;"*",Table2[Date Notified (Adjusted)],"&gt;="&amp;M$56,Table2[Date Notified (Adjusted)],"&lt;"&amp;N$56,Table2[Calculated Location],"*"&amp;$D93&amp;"*")</f>
        <v>#DIV/0!</v>
      </c>
      <c r="N93" s="164" t="e">
        <f ca="1">COUNTIFS(Table2[Level of Review Required],"*"&amp;$AC$79&amp;"*",Table2[Date Notified (Adjusted)],"&gt;="&amp;N$56,Table2[Date Notified (Adjusted)],"&lt;"&amp;O$56,Table2[QPS name second check],"full*",Table2[Calculated Location],"*"&amp;$D93&amp;"*")/COUNTIFS(Table2[Level of Review Required],"*"&amp;$AC$79&amp;"*",Table2[Date Notified (Adjusted)],"&gt;="&amp;N$56,Table2[Date Notified (Adjusted)],"&lt;"&amp;O$56,Table2[Calculated Location],"*"&amp;$D93&amp;"*")</f>
        <v>#DIV/0!</v>
      </c>
      <c r="O93" s="164" t="e">
        <f ca="1">COUNTIFS(Table2[Level of Review Required],"*"&amp;$AC$79&amp;"*",Table2[Date Notified (Adjusted)],"&gt;="&amp;O$56,Table2[Date Notified (Adjusted)],"&lt;"&amp;P$56,Table2[QPS name second check],"full*",Table2[Calculated Location],"*"&amp;$D93&amp;"*")/COUNTIFS(Table2[Level of Review Required],"*"&amp;$AC$79&amp;"*",Table2[Date Notified (Adjusted)],"&gt;="&amp;O$56,Table2[Date Notified (Adjusted)],"&lt;"&amp;P$56,Table2[Calculated Location],"*"&amp;$D93&amp;"*")</f>
        <v>#DIV/0!</v>
      </c>
      <c r="P93" s="164" t="e">
        <f ca="1">COUNTIFS(Table2[Level of Review Required],"*"&amp;$AC$79&amp;"*",Table2[Date Notified (Adjusted)],"&gt;="&amp;P$56,Table2[Date Notified (Adjusted)],"&lt;"&amp;Q$56,Table2[QPS name second check],"full*",Table2[Calculated Location],"*"&amp;$D93&amp;"*")/COUNTIFS(Table2[Level of Review Required],"*"&amp;$AC$79&amp;"*",Table2[Date Notified (Adjusted)],"&gt;="&amp;P$56,Table2[Date Notified (Adjusted)],"&lt;"&amp;Q$56,Table2[Calculated Location],"*"&amp;$D93&amp;"*")</f>
        <v>#DIV/0!</v>
      </c>
      <c r="Q93" s="164" t="e">
        <f ca="1">COUNTIFS(Table2[Level of Review Required],"*"&amp;$AC$79&amp;"*",Table2[Date Notified (Adjusted)],"&gt;="&amp;Q$56,Table2[Date Notified (Adjusted)],"&lt;"&amp;R$56,Table2[QPS name second check],"full*",Table2[Calculated Location],"*"&amp;$D93&amp;"*")/COUNTIFS(Table2[Level of Review Required],"*"&amp;$AC$79&amp;"*",Table2[Date Notified (Adjusted)],"&gt;="&amp;Q$56,Table2[Date Notified (Adjusted)],"&lt;"&amp;R$56,Table2[Calculated Location],"*"&amp;$D93&amp;"*")</f>
        <v>#DIV/0!</v>
      </c>
      <c r="R93" s="164" t="e">
        <f ca="1">COUNTIFS(Table2[Level of Review Required],"*"&amp;$AC$79&amp;"*",Table2[Date Notified (Adjusted)],"&gt;="&amp;R$56,Table2[Date Notified (Adjusted)],"&lt;"&amp;S$56,Table2[QPS name second check],"full*",Table2[Calculated Location],"*"&amp;$D93&amp;"*")/COUNTIFS(Table2[Level of Review Required],"*"&amp;$AC$79&amp;"*",Table2[Date Notified (Adjusted)],"&gt;="&amp;R$56,Table2[Date Notified (Adjusted)],"&lt;"&amp;S$56,Table2[Calculated Location],"*"&amp;$D93&amp;"*")</f>
        <v>#DIV/0!</v>
      </c>
      <c r="S93" s="164" t="e">
        <f ca="1">COUNTIFS(Table2[Level of Review Required],"*"&amp;$AC$79&amp;"*",Table2[Date Notified (Adjusted)],"&gt;="&amp;S$56,Table2[Date Notified (Adjusted)],"&lt;"&amp;T$56,Table2[QPS name second check],"full*",Table2[Calculated Location],"*"&amp;$D93&amp;"*")/COUNTIFS(Table2[Level of Review Required],"*"&amp;$AC$79&amp;"*",Table2[Date Notified (Adjusted)],"&gt;="&amp;S$56,Table2[Date Notified (Adjusted)],"&lt;"&amp;T$56,Table2[Calculated Location],"*"&amp;$D93&amp;"*")</f>
        <v>#DIV/0!</v>
      </c>
      <c r="T93" s="164" t="e">
        <f ca="1">COUNTIFS(Table2[Level of Review Required],"*"&amp;$AC$79&amp;"*",Table2[Date Notified (Adjusted)],"&gt;="&amp;T$56,Table2[Date Notified (Adjusted)],"&lt;"&amp;U$56,Table2[QPS name second check],"full*",Table2[Calculated Location],"*"&amp;$D93&amp;"*")/COUNTIFS(Table2[Level of Review Required],"*"&amp;$AC$79&amp;"*",Table2[Date Notified (Adjusted)],"&gt;="&amp;T$56,Table2[Date Notified (Adjusted)],"&lt;"&amp;U$56,Table2[Calculated Location],"*"&amp;$D93&amp;"*")</f>
        <v>#DIV/0!</v>
      </c>
      <c r="U93" s="161"/>
      <c r="V93" s="161"/>
      <c r="W93" s="228">
        <f ca="1">COUNTIFS(Table2[Level of Review Required],"*"&amp;$AC$79&amp;"*",Table2[Date Notified (Adjusted)],"&gt;="&amp;start125,Table2[Date Notified (Adjusted)],"&lt;="&amp;closeREP,Table2[Calculated Location],"*"&amp;$D93&amp;"*",Table2[QPS name second check],"full*")</f>
        <v>0</v>
      </c>
      <c r="X93" s="229" t="e">
        <f t="shared" ca="1" si="29"/>
        <v>#DIV/0!</v>
      </c>
      <c r="Y93" s="237">
        <f ca="1">COUNTIFS(Table2[Level of Review Required],"*"&amp;$AC$79&amp;"*",Table2[Date Notified (Adjusted)],"&gt;="&amp;start125,Table2[Date Notified (Adjusted)],"&lt;="&amp;closeREP,Table2[Calculated Location],"*"&amp;$D93&amp;"*")</f>
        <v>0</v>
      </c>
    </row>
    <row r="94" spans="2:25" x14ac:dyDescent="0.25">
      <c r="B94" s="222" t="s">
        <v>110</v>
      </c>
      <c r="C94" s="161"/>
      <c r="D94" s="162" t="s">
        <v>129</v>
      </c>
      <c r="E94" s="163" t="e">
        <f ca="1">COUNTIFS(Table2[Level of Review Required],"*"&amp;$AC$79&amp;"*",Table2[Date Notified (Adjusted)],"&gt;="&amp;E$56,Table2[Date Notified (Adjusted)],"&lt;"&amp;F$56,Table2[QPS name second check],"full*",Table2[Calculated Location],"*"&amp;$D94&amp;"*")/COUNTIFS(Table2[Level of Review Required],"*"&amp;$AC$79&amp;"*",Table2[Date Notified (Adjusted)],"&gt;="&amp;E$56,Table2[Date Notified (Adjusted)],"&lt;"&amp;F$56,Table2[Calculated Location],"*"&amp;$D94&amp;"*")</f>
        <v>#DIV/0!</v>
      </c>
      <c r="F94" s="164" t="e">
        <f ca="1">COUNTIFS(Table2[Level of Review Required],"*"&amp;$AC$79&amp;"*",Table2[Date Notified (Adjusted)],"&gt;="&amp;F$56,Table2[Date Notified (Adjusted)],"&lt;"&amp;G$56,Table2[QPS name second check],"full*",Table2[Calculated Location],"*"&amp;$D94&amp;"*")/COUNTIFS(Table2[Level of Review Required],"*"&amp;$AC$79&amp;"*",Table2[Date Notified (Adjusted)],"&gt;="&amp;F$56,Table2[Date Notified (Adjusted)],"&lt;"&amp;G$56,Table2[Calculated Location],"*"&amp;$D94&amp;"*")</f>
        <v>#DIV/0!</v>
      </c>
      <c r="G94" s="164" t="e">
        <f ca="1">COUNTIFS(Table2[Level of Review Required],"*"&amp;$AC$79&amp;"*",Table2[Date Notified (Adjusted)],"&gt;="&amp;G$56,Table2[Date Notified (Adjusted)],"&lt;"&amp;H$56,Table2[QPS name second check],"full*",Table2[Calculated Location],"*"&amp;$D94&amp;"*")/COUNTIFS(Table2[Level of Review Required],"*"&amp;$AC$79&amp;"*",Table2[Date Notified (Adjusted)],"&gt;="&amp;G$56,Table2[Date Notified (Adjusted)],"&lt;"&amp;H$56,Table2[Calculated Location],"*"&amp;$D94&amp;"*")</f>
        <v>#DIV/0!</v>
      </c>
      <c r="H94" s="164" t="e">
        <f ca="1">COUNTIFS(Table2[Level of Review Required],"*"&amp;$AC$79&amp;"*",Table2[Date Notified (Adjusted)],"&gt;="&amp;H$56,Table2[Date Notified (Adjusted)],"&lt;"&amp;I$56,Table2[QPS name second check],"full*",Table2[Calculated Location],"*"&amp;$D94&amp;"*")/COUNTIFS(Table2[Level of Review Required],"*"&amp;$AC$79&amp;"*",Table2[Date Notified (Adjusted)],"&gt;="&amp;H$56,Table2[Date Notified (Adjusted)],"&lt;"&amp;I$56,Table2[Calculated Location],"*"&amp;$D94&amp;"*")</f>
        <v>#DIV/0!</v>
      </c>
      <c r="I94" s="164" t="e">
        <f ca="1">COUNTIFS(Table2[Level of Review Required],"*"&amp;$AC$79&amp;"*",Table2[Date Notified (Adjusted)],"&gt;="&amp;I$56,Table2[Date Notified (Adjusted)],"&lt;"&amp;J$56,Table2[QPS name second check],"full*",Table2[Calculated Location],"*"&amp;$D94&amp;"*")/COUNTIFS(Table2[Level of Review Required],"*"&amp;$AC$79&amp;"*",Table2[Date Notified (Adjusted)],"&gt;="&amp;I$56,Table2[Date Notified (Adjusted)],"&lt;"&amp;J$56,Table2[Calculated Location],"*"&amp;$D94&amp;"*")</f>
        <v>#DIV/0!</v>
      </c>
      <c r="J94" s="164" t="e">
        <f ca="1">COUNTIFS(Table2[Level of Review Required],"*"&amp;$AC$79&amp;"*",Table2[Date Notified (Adjusted)],"&gt;="&amp;J$56,Table2[Date Notified (Adjusted)],"&lt;"&amp;K$56,Table2[QPS name second check],"full*",Table2[Calculated Location],"*"&amp;$D94&amp;"*")/COUNTIFS(Table2[Level of Review Required],"*"&amp;$AC$79&amp;"*",Table2[Date Notified (Adjusted)],"&gt;="&amp;J$56,Table2[Date Notified (Adjusted)],"&lt;"&amp;K$56,Table2[Calculated Location],"*"&amp;$D94&amp;"*")</f>
        <v>#DIV/0!</v>
      </c>
      <c r="K94" s="164" t="e">
        <f ca="1">COUNTIFS(Table2[Level of Review Required],"*"&amp;$AC$79&amp;"*",Table2[Date Notified (Adjusted)],"&gt;="&amp;K$56,Table2[Date Notified (Adjusted)],"&lt;"&amp;L$56,Table2[QPS name second check],"full*",Table2[Calculated Location],"*"&amp;$D94&amp;"*")/COUNTIFS(Table2[Level of Review Required],"*"&amp;$AC$79&amp;"*",Table2[Date Notified (Adjusted)],"&gt;="&amp;K$56,Table2[Date Notified (Adjusted)],"&lt;"&amp;L$56,Table2[Calculated Location],"*"&amp;$D94&amp;"*")</f>
        <v>#DIV/0!</v>
      </c>
      <c r="L94" s="164" t="e">
        <f ca="1">COUNTIFS(Table2[Level of Review Required],"*"&amp;$AC$79&amp;"*",Table2[Date Notified (Adjusted)],"&gt;="&amp;L$56,Table2[Date Notified (Adjusted)],"&lt;"&amp;M$56,Table2[QPS name second check],"full*",Table2[Calculated Location],"*"&amp;$D94&amp;"*")/COUNTIFS(Table2[Level of Review Required],"*"&amp;$AC$79&amp;"*",Table2[Date Notified (Adjusted)],"&gt;="&amp;L$56,Table2[Date Notified (Adjusted)],"&lt;"&amp;M$56,Table2[Calculated Location],"*"&amp;$D94&amp;"*")</f>
        <v>#DIV/0!</v>
      </c>
      <c r="M94" s="164" t="e">
        <f ca="1">COUNTIFS(Table2[Level of Review Required],"*"&amp;$AC$79&amp;"*",Table2[Date Notified (Adjusted)],"&gt;="&amp;M$56,Table2[Date Notified (Adjusted)],"&lt;"&amp;N$56,Table2[QPS name second check],"full*",Table2[Calculated Location],"*"&amp;$D94&amp;"*")/COUNTIFS(Table2[Level of Review Required],"*"&amp;$AC$79&amp;"*",Table2[Date Notified (Adjusted)],"&gt;="&amp;M$56,Table2[Date Notified (Adjusted)],"&lt;"&amp;N$56,Table2[Calculated Location],"*"&amp;$D94&amp;"*")</f>
        <v>#DIV/0!</v>
      </c>
      <c r="N94" s="164" t="e">
        <f ca="1">COUNTIFS(Table2[Level of Review Required],"*"&amp;$AC$79&amp;"*",Table2[Date Notified (Adjusted)],"&gt;="&amp;N$56,Table2[Date Notified (Adjusted)],"&lt;"&amp;O$56,Table2[QPS name second check],"full*",Table2[Calculated Location],"*"&amp;$D94&amp;"*")/COUNTIFS(Table2[Level of Review Required],"*"&amp;$AC$79&amp;"*",Table2[Date Notified (Adjusted)],"&gt;="&amp;N$56,Table2[Date Notified (Adjusted)],"&lt;"&amp;O$56,Table2[Calculated Location],"*"&amp;$D94&amp;"*")</f>
        <v>#DIV/0!</v>
      </c>
      <c r="O94" s="164" t="e">
        <f ca="1">COUNTIFS(Table2[Level of Review Required],"*"&amp;$AC$79&amp;"*",Table2[Date Notified (Adjusted)],"&gt;="&amp;O$56,Table2[Date Notified (Adjusted)],"&lt;"&amp;P$56,Table2[QPS name second check],"full*",Table2[Calculated Location],"*"&amp;$D94&amp;"*")/COUNTIFS(Table2[Level of Review Required],"*"&amp;$AC$79&amp;"*",Table2[Date Notified (Adjusted)],"&gt;="&amp;O$56,Table2[Date Notified (Adjusted)],"&lt;"&amp;P$56,Table2[Calculated Location],"*"&amp;$D94&amp;"*")</f>
        <v>#DIV/0!</v>
      </c>
      <c r="P94" s="164" t="e">
        <f ca="1">COUNTIFS(Table2[Level of Review Required],"*"&amp;$AC$79&amp;"*",Table2[Date Notified (Adjusted)],"&gt;="&amp;P$56,Table2[Date Notified (Adjusted)],"&lt;"&amp;Q$56,Table2[QPS name second check],"full*",Table2[Calculated Location],"*"&amp;$D94&amp;"*")/COUNTIFS(Table2[Level of Review Required],"*"&amp;$AC$79&amp;"*",Table2[Date Notified (Adjusted)],"&gt;="&amp;P$56,Table2[Date Notified (Adjusted)],"&lt;"&amp;Q$56,Table2[Calculated Location],"*"&amp;$D94&amp;"*")</f>
        <v>#DIV/0!</v>
      </c>
      <c r="Q94" s="164" t="e">
        <f ca="1">COUNTIFS(Table2[Level of Review Required],"*"&amp;$AC$79&amp;"*",Table2[Date Notified (Adjusted)],"&gt;="&amp;Q$56,Table2[Date Notified (Adjusted)],"&lt;"&amp;R$56,Table2[QPS name second check],"full*",Table2[Calculated Location],"*"&amp;$D94&amp;"*")/COUNTIFS(Table2[Level of Review Required],"*"&amp;$AC$79&amp;"*",Table2[Date Notified (Adjusted)],"&gt;="&amp;Q$56,Table2[Date Notified (Adjusted)],"&lt;"&amp;R$56,Table2[Calculated Location],"*"&amp;$D94&amp;"*")</f>
        <v>#DIV/0!</v>
      </c>
      <c r="R94" s="164" t="e">
        <f ca="1">COUNTIFS(Table2[Level of Review Required],"*"&amp;$AC$79&amp;"*",Table2[Date Notified (Adjusted)],"&gt;="&amp;R$56,Table2[Date Notified (Adjusted)],"&lt;"&amp;S$56,Table2[QPS name second check],"full*",Table2[Calculated Location],"*"&amp;$D94&amp;"*")/COUNTIFS(Table2[Level of Review Required],"*"&amp;$AC$79&amp;"*",Table2[Date Notified (Adjusted)],"&gt;="&amp;R$56,Table2[Date Notified (Adjusted)],"&lt;"&amp;S$56,Table2[Calculated Location],"*"&amp;$D94&amp;"*")</f>
        <v>#DIV/0!</v>
      </c>
      <c r="S94" s="164" t="e">
        <f ca="1">COUNTIFS(Table2[Level of Review Required],"*"&amp;$AC$79&amp;"*",Table2[Date Notified (Adjusted)],"&gt;="&amp;S$56,Table2[Date Notified (Adjusted)],"&lt;"&amp;T$56,Table2[QPS name second check],"full*",Table2[Calculated Location],"*"&amp;$D94&amp;"*")/COUNTIFS(Table2[Level of Review Required],"*"&amp;$AC$79&amp;"*",Table2[Date Notified (Adjusted)],"&gt;="&amp;S$56,Table2[Date Notified (Adjusted)],"&lt;"&amp;T$56,Table2[Calculated Location],"*"&amp;$D94&amp;"*")</f>
        <v>#DIV/0!</v>
      </c>
      <c r="T94" s="164" t="e">
        <f ca="1">COUNTIFS(Table2[Level of Review Required],"*"&amp;$AC$79&amp;"*",Table2[Date Notified (Adjusted)],"&gt;="&amp;T$56,Table2[Date Notified (Adjusted)],"&lt;"&amp;U$56,Table2[QPS name second check],"full*",Table2[Calculated Location],"*"&amp;$D94&amp;"*")/COUNTIFS(Table2[Level of Review Required],"*"&amp;$AC$79&amp;"*",Table2[Date Notified (Adjusted)],"&gt;="&amp;T$56,Table2[Date Notified (Adjusted)],"&lt;"&amp;U$56,Table2[Calculated Location],"*"&amp;$D94&amp;"*")</f>
        <v>#DIV/0!</v>
      </c>
      <c r="U94" s="161"/>
      <c r="V94" s="161"/>
      <c r="W94" s="228">
        <f ca="1">COUNTIFS(Table2[Level of Review Required],"*"&amp;$AC$79&amp;"*",Table2[Date Notified (Adjusted)],"&gt;="&amp;start125,Table2[Date Notified (Adjusted)],"&lt;="&amp;closeREP,Table2[Calculated Location],"*"&amp;$D94&amp;"*",Table2[QPS name second check],"full*")</f>
        <v>0</v>
      </c>
      <c r="X94" s="229" t="e">
        <f t="shared" ca="1" si="29"/>
        <v>#DIV/0!</v>
      </c>
      <c r="Y94" s="237">
        <f ca="1">COUNTIFS(Table2[Level of Review Required],"*"&amp;$AC$79&amp;"*",Table2[Date Notified (Adjusted)],"&gt;="&amp;start125,Table2[Date Notified (Adjusted)],"&lt;="&amp;closeREP,Table2[Calculated Location],"*"&amp;$D94&amp;"*")</f>
        <v>0</v>
      </c>
    </row>
    <row r="95" spans="2:25" x14ac:dyDescent="0.25">
      <c r="B95" s="222" t="s">
        <v>111</v>
      </c>
      <c r="C95" s="161"/>
      <c r="D95" s="162" t="s">
        <v>130</v>
      </c>
      <c r="E95" s="163" t="e">
        <f ca="1">COUNTIFS(Table2[Level of Review Required],"*"&amp;$AC$79&amp;"*",Table2[Date Notified (Adjusted)],"&gt;="&amp;E$56,Table2[Date Notified (Adjusted)],"&lt;"&amp;F$56,Table2[QPS name second check],"full*",Table2[Calculated Location],"*"&amp;$D95&amp;"*")/COUNTIFS(Table2[Level of Review Required],"*"&amp;$AC$79&amp;"*",Table2[Date Notified (Adjusted)],"&gt;="&amp;E$56,Table2[Date Notified (Adjusted)],"&lt;"&amp;F$56,Table2[Calculated Location],"*"&amp;$D95&amp;"*")</f>
        <v>#DIV/0!</v>
      </c>
      <c r="F95" s="164" t="e">
        <f ca="1">COUNTIFS(Table2[Level of Review Required],"*"&amp;$AC$79&amp;"*",Table2[Date Notified (Adjusted)],"&gt;="&amp;F$56,Table2[Date Notified (Adjusted)],"&lt;"&amp;G$56,Table2[QPS name second check],"full*",Table2[Calculated Location],"*"&amp;$D95&amp;"*")/COUNTIFS(Table2[Level of Review Required],"*"&amp;$AC$79&amp;"*",Table2[Date Notified (Adjusted)],"&gt;="&amp;F$56,Table2[Date Notified (Adjusted)],"&lt;"&amp;G$56,Table2[Calculated Location],"*"&amp;$D95&amp;"*")</f>
        <v>#DIV/0!</v>
      </c>
      <c r="G95" s="164" t="e">
        <f ca="1">COUNTIFS(Table2[Level of Review Required],"*"&amp;$AC$79&amp;"*",Table2[Date Notified (Adjusted)],"&gt;="&amp;G$56,Table2[Date Notified (Adjusted)],"&lt;"&amp;H$56,Table2[QPS name second check],"full*",Table2[Calculated Location],"*"&amp;$D95&amp;"*")/COUNTIFS(Table2[Level of Review Required],"*"&amp;$AC$79&amp;"*",Table2[Date Notified (Adjusted)],"&gt;="&amp;G$56,Table2[Date Notified (Adjusted)],"&lt;"&amp;H$56,Table2[Calculated Location],"*"&amp;$D95&amp;"*")</f>
        <v>#DIV/0!</v>
      </c>
      <c r="H95" s="164" t="e">
        <f ca="1">COUNTIFS(Table2[Level of Review Required],"*"&amp;$AC$79&amp;"*",Table2[Date Notified (Adjusted)],"&gt;="&amp;H$56,Table2[Date Notified (Adjusted)],"&lt;"&amp;I$56,Table2[QPS name second check],"full*",Table2[Calculated Location],"*"&amp;$D95&amp;"*")/COUNTIFS(Table2[Level of Review Required],"*"&amp;$AC$79&amp;"*",Table2[Date Notified (Adjusted)],"&gt;="&amp;H$56,Table2[Date Notified (Adjusted)],"&lt;"&amp;I$56,Table2[Calculated Location],"*"&amp;$D95&amp;"*")</f>
        <v>#DIV/0!</v>
      </c>
      <c r="I95" s="164" t="e">
        <f ca="1">COUNTIFS(Table2[Level of Review Required],"*"&amp;$AC$79&amp;"*",Table2[Date Notified (Adjusted)],"&gt;="&amp;I$56,Table2[Date Notified (Adjusted)],"&lt;"&amp;J$56,Table2[QPS name second check],"full*",Table2[Calculated Location],"*"&amp;$D95&amp;"*")/COUNTIFS(Table2[Level of Review Required],"*"&amp;$AC$79&amp;"*",Table2[Date Notified (Adjusted)],"&gt;="&amp;I$56,Table2[Date Notified (Adjusted)],"&lt;"&amp;J$56,Table2[Calculated Location],"*"&amp;$D95&amp;"*")</f>
        <v>#DIV/0!</v>
      </c>
      <c r="J95" s="164" t="e">
        <f ca="1">COUNTIFS(Table2[Level of Review Required],"*"&amp;$AC$79&amp;"*",Table2[Date Notified (Adjusted)],"&gt;="&amp;J$56,Table2[Date Notified (Adjusted)],"&lt;"&amp;K$56,Table2[QPS name second check],"full*",Table2[Calculated Location],"*"&amp;$D95&amp;"*")/COUNTIFS(Table2[Level of Review Required],"*"&amp;$AC$79&amp;"*",Table2[Date Notified (Adjusted)],"&gt;="&amp;J$56,Table2[Date Notified (Adjusted)],"&lt;"&amp;K$56,Table2[Calculated Location],"*"&amp;$D95&amp;"*")</f>
        <v>#DIV/0!</v>
      </c>
      <c r="K95" s="164" t="e">
        <f ca="1">COUNTIFS(Table2[Level of Review Required],"*"&amp;$AC$79&amp;"*",Table2[Date Notified (Adjusted)],"&gt;="&amp;K$56,Table2[Date Notified (Adjusted)],"&lt;"&amp;L$56,Table2[QPS name second check],"full*",Table2[Calculated Location],"*"&amp;$D95&amp;"*")/COUNTIFS(Table2[Level of Review Required],"*"&amp;$AC$79&amp;"*",Table2[Date Notified (Adjusted)],"&gt;="&amp;K$56,Table2[Date Notified (Adjusted)],"&lt;"&amp;L$56,Table2[Calculated Location],"*"&amp;$D95&amp;"*")</f>
        <v>#DIV/0!</v>
      </c>
      <c r="L95" s="164" t="e">
        <f ca="1">COUNTIFS(Table2[Level of Review Required],"*"&amp;$AC$79&amp;"*",Table2[Date Notified (Adjusted)],"&gt;="&amp;L$56,Table2[Date Notified (Adjusted)],"&lt;"&amp;M$56,Table2[QPS name second check],"full*",Table2[Calculated Location],"*"&amp;$D95&amp;"*")/COUNTIFS(Table2[Level of Review Required],"*"&amp;$AC$79&amp;"*",Table2[Date Notified (Adjusted)],"&gt;="&amp;L$56,Table2[Date Notified (Adjusted)],"&lt;"&amp;M$56,Table2[Calculated Location],"*"&amp;$D95&amp;"*")</f>
        <v>#DIV/0!</v>
      </c>
      <c r="M95" s="164" t="e">
        <f ca="1">COUNTIFS(Table2[Level of Review Required],"*"&amp;$AC$79&amp;"*",Table2[Date Notified (Adjusted)],"&gt;="&amp;M$56,Table2[Date Notified (Adjusted)],"&lt;"&amp;N$56,Table2[QPS name second check],"full*",Table2[Calculated Location],"*"&amp;$D95&amp;"*")/COUNTIFS(Table2[Level of Review Required],"*"&amp;$AC$79&amp;"*",Table2[Date Notified (Adjusted)],"&gt;="&amp;M$56,Table2[Date Notified (Adjusted)],"&lt;"&amp;N$56,Table2[Calculated Location],"*"&amp;$D95&amp;"*")</f>
        <v>#DIV/0!</v>
      </c>
      <c r="N95" s="164" t="e">
        <f ca="1">COUNTIFS(Table2[Level of Review Required],"*"&amp;$AC$79&amp;"*",Table2[Date Notified (Adjusted)],"&gt;="&amp;N$56,Table2[Date Notified (Adjusted)],"&lt;"&amp;O$56,Table2[QPS name second check],"full*",Table2[Calculated Location],"*"&amp;$D95&amp;"*")/COUNTIFS(Table2[Level of Review Required],"*"&amp;$AC$79&amp;"*",Table2[Date Notified (Adjusted)],"&gt;="&amp;N$56,Table2[Date Notified (Adjusted)],"&lt;"&amp;O$56,Table2[Calculated Location],"*"&amp;$D95&amp;"*")</f>
        <v>#DIV/0!</v>
      </c>
      <c r="O95" s="164" t="e">
        <f ca="1">COUNTIFS(Table2[Level of Review Required],"*"&amp;$AC$79&amp;"*",Table2[Date Notified (Adjusted)],"&gt;="&amp;O$56,Table2[Date Notified (Adjusted)],"&lt;"&amp;P$56,Table2[QPS name second check],"full*",Table2[Calculated Location],"*"&amp;$D95&amp;"*")/COUNTIFS(Table2[Level of Review Required],"*"&amp;$AC$79&amp;"*",Table2[Date Notified (Adjusted)],"&gt;="&amp;O$56,Table2[Date Notified (Adjusted)],"&lt;"&amp;P$56,Table2[Calculated Location],"*"&amp;$D95&amp;"*")</f>
        <v>#DIV/0!</v>
      </c>
      <c r="P95" s="164" t="e">
        <f ca="1">COUNTIFS(Table2[Level of Review Required],"*"&amp;$AC$79&amp;"*",Table2[Date Notified (Adjusted)],"&gt;="&amp;P$56,Table2[Date Notified (Adjusted)],"&lt;"&amp;Q$56,Table2[QPS name second check],"full*",Table2[Calculated Location],"*"&amp;$D95&amp;"*")/COUNTIFS(Table2[Level of Review Required],"*"&amp;$AC$79&amp;"*",Table2[Date Notified (Adjusted)],"&gt;="&amp;P$56,Table2[Date Notified (Adjusted)],"&lt;"&amp;Q$56,Table2[Calculated Location],"*"&amp;$D95&amp;"*")</f>
        <v>#DIV/0!</v>
      </c>
      <c r="Q95" s="164" t="e">
        <f ca="1">COUNTIFS(Table2[Level of Review Required],"*"&amp;$AC$79&amp;"*",Table2[Date Notified (Adjusted)],"&gt;="&amp;Q$56,Table2[Date Notified (Adjusted)],"&lt;"&amp;R$56,Table2[QPS name second check],"full*",Table2[Calculated Location],"*"&amp;$D95&amp;"*")/COUNTIFS(Table2[Level of Review Required],"*"&amp;$AC$79&amp;"*",Table2[Date Notified (Adjusted)],"&gt;="&amp;Q$56,Table2[Date Notified (Adjusted)],"&lt;"&amp;R$56,Table2[Calculated Location],"*"&amp;$D95&amp;"*")</f>
        <v>#DIV/0!</v>
      </c>
      <c r="R95" s="164" t="e">
        <f ca="1">COUNTIFS(Table2[Level of Review Required],"*"&amp;$AC$79&amp;"*",Table2[Date Notified (Adjusted)],"&gt;="&amp;R$56,Table2[Date Notified (Adjusted)],"&lt;"&amp;S$56,Table2[QPS name second check],"full*",Table2[Calculated Location],"*"&amp;$D95&amp;"*")/COUNTIFS(Table2[Level of Review Required],"*"&amp;$AC$79&amp;"*",Table2[Date Notified (Adjusted)],"&gt;="&amp;R$56,Table2[Date Notified (Adjusted)],"&lt;"&amp;S$56,Table2[Calculated Location],"*"&amp;$D95&amp;"*")</f>
        <v>#DIV/0!</v>
      </c>
      <c r="S95" s="164" t="e">
        <f ca="1">COUNTIFS(Table2[Level of Review Required],"*"&amp;$AC$79&amp;"*",Table2[Date Notified (Adjusted)],"&gt;="&amp;S$56,Table2[Date Notified (Adjusted)],"&lt;"&amp;T$56,Table2[QPS name second check],"full*",Table2[Calculated Location],"*"&amp;$D95&amp;"*")/COUNTIFS(Table2[Level of Review Required],"*"&amp;$AC$79&amp;"*",Table2[Date Notified (Adjusted)],"&gt;="&amp;S$56,Table2[Date Notified (Adjusted)],"&lt;"&amp;T$56,Table2[Calculated Location],"*"&amp;$D95&amp;"*")</f>
        <v>#DIV/0!</v>
      </c>
      <c r="T95" s="164" t="e">
        <f ca="1">COUNTIFS(Table2[Level of Review Required],"*"&amp;$AC$79&amp;"*",Table2[Date Notified (Adjusted)],"&gt;="&amp;T$56,Table2[Date Notified (Adjusted)],"&lt;"&amp;U$56,Table2[QPS name second check],"full*",Table2[Calculated Location],"*"&amp;$D95&amp;"*")/COUNTIFS(Table2[Level of Review Required],"*"&amp;$AC$79&amp;"*",Table2[Date Notified (Adjusted)],"&gt;="&amp;T$56,Table2[Date Notified (Adjusted)],"&lt;"&amp;U$56,Table2[Calculated Location],"*"&amp;$D95&amp;"*")</f>
        <v>#DIV/0!</v>
      </c>
      <c r="U95" s="161"/>
      <c r="V95" s="161"/>
      <c r="W95" s="228">
        <f ca="1">COUNTIFS(Table2[Level of Review Required],"*"&amp;$AC$79&amp;"*",Table2[Date Notified (Adjusted)],"&gt;="&amp;start125,Table2[Date Notified (Adjusted)],"&lt;="&amp;closeREP,Table2[Calculated Location],"*"&amp;$D95&amp;"*",Table2[QPS name second check],"full*")</f>
        <v>0</v>
      </c>
      <c r="X95" s="229" t="e">
        <f t="shared" ca="1" si="29"/>
        <v>#DIV/0!</v>
      </c>
      <c r="Y95" s="237">
        <f ca="1">COUNTIFS(Table2[Level of Review Required],"*"&amp;$AC$79&amp;"*",Table2[Date Notified (Adjusted)],"&gt;="&amp;start125,Table2[Date Notified (Adjusted)],"&lt;="&amp;closeREP,Table2[Calculated Location],"*"&amp;$D95&amp;"*")</f>
        <v>0</v>
      </c>
    </row>
    <row r="96" spans="2:25" x14ac:dyDescent="0.25">
      <c r="B96" s="222" t="s">
        <v>112</v>
      </c>
      <c r="C96" s="161"/>
      <c r="D96" s="162" t="s">
        <v>131</v>
      </c>
      <c r="E96" s="163" t="e">
        <f ca="1">COUNTIFS(Table2[Level of Review Required],"*"&amp;$AC$79&amp;"*",Table2[Date Notified (Adjusted)],"&gt;="&amp;E$56,Table2[Date Notified (Adjusted)],"&lt;"&amp;F$56,Table2[QPS name second check],"full*",Table2[Calculated Location],"*"&amp;$D96&amp;"*")/COUNTIFS(Table2[Level of Review Required],"*"&amp;$AC$79&amp;"*",Table2[Date Notified (Adjusted)],"&gt;="&amp;E$56,Table2[Date Notified (Adjusted)],"&lt;"&amp;F$56,Table2[Calculated Location],"*"&amp;$D96&amp;"*")</f>
        <v>#DIV/0!</v>
      </c>
      <c r="F96" s="164" t="e">
        <f ca="1">COUNTIFS(Table2[Level of Review Required],"*"&amp;$AC$79&amp;"*",Table2[Date Notified (Adjusted)],"&gt;="&amp;F$56,Table2[Date Notified (Adjusted)],"&lt;"&amp;G$56,Table2[QPS name second check],"full*",Table2[Calculated Location],"*"&amp;$D96&amp;"*")/COUNTIFS(Table2[Level of Review Required],"*"&amp;$AC$79&amp;"*",Table2[Date Notified (Adjusted)],"&gt;="&amp;F$56,Table2[Date Notified (Adjusted)],"&lt;"&amp;G$56,Table2[Calculated Location],"*"&amp;$D96&amp;"*")</f>
        <v>#DIV/0!</v>
      </c>
      <c r="G96" s="164" t="e">
        <f ca="1">COUNTIFS(Table2[Level of Review Required],"*"&amp;$AC$79&amp;"*",Table2[Date Notified (Adjusted)],"&gt;="&amp;G$56,Table2[Date Notified (Adjusted)],"&lt;"&amp;H$56,Table2[QPS name second check],"full*",Table2[Calculated Location],"*"&amp;$D96&amp;"*")/COUNTIFS(Table2[Level of Review Required],"*"&amp;$AC$79&amp;"*",Table2[Date Notified (Adjusted)],"&gt;="&amp;G$56,Table2[Date Notified (Adjusted)],"&lt;"&amp;H$56,Table2[Calculated Location],"*"&amp;$D96&amp;"*")</f>
        <v>#DIV/0!</v>
      </c>
      <c r="H96" s="164" t="e">
        <f ca="1">COUNTIFS(Table2[Level of Review Required],"*"&amp;$AC$79&amp;"*",Table2[Date Notified (Adjusted)],"&gt;="&amp;H$56,Table2[Date Notified (Adjusted)],"&lt;"&amp;I$56,Table2[QPS name second check],"full*",Table2[Calculated Location],"*"&amp;$D96&amp;"*")/COUNTIFS(Table2[Level of Review Required],"*"&amp;$AC$79&amp;"*",Table2[Date Notified (Adjusted)],"&gt;="&amp;H$56,Table2[Date Notified (Adjusted)],"&lt;"&amp;I$56,Table2[Calculated Location],"*"&amp;$D96&amp;"*")</f>
        <v>#DIV/0!</v>
      </c>
      <c r="I96" s="164" t="e">
        <f ca="1">COUNTIFS(Table2[Level of Review Required],"*"&amp;$AC$79&amp;"*",Table2[Date Notified (Adjusted)],"&gt;="&amp;I$56,Table2[Date Notified (Adjusted)],"&lt;"&amp;J$56,Table2[QPS name second check],"full*",Table2[Calculated Location],"*"&amp;$D96&amp;"*")/COUNTIFS(Table2[Level of Review Required],"*"&amp;$AC$79&amp;"*",Table2[Date Notified (Adjusted)],"&gt;="&amp;I$56,Table2[Date Notified (Adjusted)],"&lt;"&amp;J$56,Table2[Calculated Location],"*"&amp;$D96&amp;"*")</f>
        <v>#DIV/0!</v>
      </c>
      <c r="J96" s="164" t="e">
        <f ca="1">COUNTIFS(Table2[Level of Review Required],"*"&amp;$AC$79&amp;"*",Table2[Date Notified (Adjusted)],"&gt;="&amp;J$56,Table2[Date Notified (Adjusted)],"&lt;"&amp;K$56,Table2[QPS name second check],"full*",Table2[Calculated Location],"*"&amp;$D96&amp;"*")/COUNTIFS(Table2[Level of Review Required],"*"&amp;$AC$79&amp;"*",Table2[Date Notified (Adjusted)],"&gt;="&amp;J$56,Table2[Date Notified (Adjusted)],"&lt;"&amp;K$56,Table2[Calculated Location],"*"&amp;$D96&amp;"*")</f>
        <v>#DIV/0!</v>
      </c>
      <c r="K96" s="164" t="e">
        <f ca="1">COUNTIFS(Table2[Level of Review Required],"*"&amp;$AC$79&amp;"*",Table2[Date Notified (Adjusted)],"&gt;="&amp;K$56,Table2[Date Notified (Adjusted)],"&lt;"&amp;L$56,Table2[QPS name second check],"full*",Table2[Calculated Location],"*"&amp;$D96&amp;"*")/COUNTIFS(Table2[Level of Review Required],"*"&amp;$AC$79&amp;"*",Table2[Date Notified (Adjusted)],"&gt;="&amp;K$56,Table2[Date Notified (Adjusted)],"&lt;"&amp;L$56,Table2[Calculated Location],"*"&amp;$D96&amp;"*")</f>
        <v>#DIV/0!</v>
      </c>
      <c r="L96" s="164" t="e">
        <f ca="1">COUNTIFS(Table2[Level of Review Required],"*"&amp;$AC$79&amp;"*",Table2[Date Notified (Adjusted)],"&gt;="&amp;L$56,Table2[Date Notified (Adjusted)],"&lt;"&amp;M$56,Table2[QPS name second check],"full*",Table2[Calculated Location],"*"&amp;$D96&amp;"*")/COUNTIFS(Table2[Level of Review Required],"*"&amp;$AC$79&amp;"*",Table2[Date Notified (Adjusted)],"&gt;="&amp;L$56,Table2[Date Notified (Adjusted)],"&lt;"&amp;M$56,Table2[Calculated Location],"*"&amp;$D96&amp;"*")</f>
        <v>#DIV/0!</v>
      </c>
      <c r="M96" s="164" t="e">
        <f ca="1">COUNTIFS(Table2[Level of Review Required],"*"&amp;$AC$79&amp;"*",Table2[Date Notified (Adjusted)],"&gt;="&amp;M$56,Table2[Date Notified (Adjusted)],"&lt;"&amp;N$56,Table2[QPS name second check],"full*",Table2[Calculated Location],"*"&amp;$D96&amp;"*")/COUNTIFS(Table2[Level of Review Required],"*"&amp;$AC$79&amp;"*",Table2[Date Notified (Adjusted)],"&gt;="&amp;M$56,Table2[Date Notified (Adjusted)],"&lt;"&amp;N$56,Table2[Calculated Location],"*"&amp;$D96&amp;"*")</f>
        <v>#DIV/0!</v>
      </c>
      <c r="N96" s="164" t="e">
        <f ca="1">COUNTIFS(Table2[Level of Review Required],"*"&amp;$AC$79&amp;"*",Table2[Date Notified (Adjusted)],"&gt;="&amp;N$56,Table2[Date Notified (Adjusted)],"&lt;"&amp;O$56,Table2[QPS name second check],"full*",Table2[Calculated Location],"*"&amp;$D96&amp;"*")/COUNTIFS(Table2[Level of Review Required],"*"&amp;$AC$79&amp;"*",Table2[Date Notified (Adjusted)],"&gt;="&amp;N$56,Table2[Date Notified (Adjusted)],"&lt;"&amp;O$56,Table2[Calculated Location],"*"&amp;$D96&amp;"*")</f>
        <v>#DIV/0!</v>
      </c>
      <c r="O96" s="164" t="e">
        <f ca="1">COUNTIFS(Table2[Level of Review Required],"*"&amp;$AC$79&amp;"*",Table2[Date Notified (Adjusted)],"&gt;="&amp;O$56,Table2[Date Notified (Adjusted)],"&lt;"&amp;P$56,Table2[QPS name second check],"full*",Table2[Calculated Location],"*"&amp;$D96&amp;"*")/COUNTIFS(Table2[Level of Review Required],"*"&amp;$AC$79&amp;"*",Table2[Date Notified (Adjusted)],"&gt;="&amp;O$56,Table2[Date Notified (Adjusted)],"&lt;"&amp;P$56,Table2[Calculated Location],"*"&amp;$D96&amp;"*")</f>
        <v>#DIV/0!</v>
      </c>
      <c r="P96" s="164" t="e">
        <f ca="1">COUNTIFS(Table2[Level of Review Required],"*"&amp;$AC$79&amp;"*",Table2[Date Notified (Adjusted)],"&gt;="&amp;P$56,Table2[Date Notified (Adjusted)],"&lt;"&amp;Q$56,Table2[QPS name second check],"full*",Table2[Calculated Location],"*"&amp;$D96&amp;"*")/COUNTIFS(Table2[Level of Review Required],"*"&amp;$AC$79&amp;"*",Table2[Date Notified (Adjusted)],"&gt;="&amp;P$56,Table2[Date Notified (Adjusted)],"&lt;"&amp;Q$56,Table2[Calculated Location],"*"&amp;$D96&amp;"*")</f>
        <v>#DIV/0!</v>
      </c>
      <c r="Q96" s="164" t="e">
        <f ca="1">COUNTIFS(Table2[Level of Review Required],"*"&amp;$AC$79&amp;"*",Table2[Date Notified (Adjusted)],"&gt;="&amp;Q$56,Table2[Date Notified (Adjusted)],"&lt;"&amp;R$56,Table2[QPS name second check],"full*",Table2[Calculated Location],"*"&amp;$D96&amp;"*")/COUNTIFS(Table2[Level of Review Required],"*"&amp;$AC$79&amp;"*",Table2[Date Notified (Adjusted)],"&gt;="&amp;Q$56,Table2[Date Notified (Adjusted)],"&lt;"&amp;R$56,Table2[Calculated Location],"*"&amp;$D96&amp;"*")</f>
        <v>#DIV/0!</v>
      </c>
      <c r="R96" s="164" t="e">
        <f ca="1">COUNTIFS(Table2[Level of Review Required],"*"&amp;$AC$79&amp;"*",Table2[Date Notified (Adjusted)],"&gt;="&amp;R$56,Table2[Date Notified (Adjusted)],"&lt;"&amp;S$56,Table2[QPS name second check],"full*",Table2[Calculated Location],"*"&amp;$D96&amp;"*")/COUNTIFS(Table2[Level of Review Required],"*"&amp;$AC$79&amp;"*",Table2[Date Notified (Adjusted)],"&gt;="&amp;R$56,Table2[Date Notified (Adjusted)],"&lt;"&amp;S$56,Table2[Calculated Location],"*"&amp;$D96&amp;"*")</f>
        <v>#DIV/0!</v>
      </c>
      <c r="S96" s="164" t="e">
        <f ca="1">COUNTIFS(Table2[Level of Review Required],"*"&amp;$AC$79&amp;"*",Table2[Date Notified (Adjusted)],"&gt;="&amp;S$56,Table2[Date Notified (Adjusted)],"&lt;"&amp;T$56,Table2[QPS name second check],"full*",Table2[Calculated Location],"*"&amp;$D96&amp;"*")/COUNTIFS(Table2[Level of Review Required],"*"&amp;$AC$79&amp;"*",Table2[Date Notified (Adjusted)],"&gt;="&amp;S$56,Table2[Date Notified (Adjusted)],"&lt;"&amp;T$56,Table2[Calculated Location],"*"&amp;$D96&amp;"*")</f>
        <v>#DIV/0!</v>
      </c>
      <c r="T96" s="164" t="e">
        <f ca="1">COUNTIFS(Table2[Level of Review Required],"*"&amp;$AC$79&amp;"*",Table2[Date Notified (Adjusted)],"&gt;="&amp;T$56,Table2[Date Notified (Adjusted)],"&lt;"&amp;U$56,Table2[QPS name second check],"full*",Table2[Calculated Location],"*"&amp;$D96&amp;"*")/COUNTIFS(Table2[Level of Review Required],"*"&amp;$AC$79&amp;"*",Table2[Date Notified (Adjusted)],"&gt;="&amp;T$56,Table2[Date Notified (Adjusted)],"&lt;"&amp;U$56,Table2[Calculated Location],"*"&amp;$D96&amp;"*")</f>
        <v>#DIV/0!</v>
      </c>
      <c r="U96" s="161"/>
      <c r="V96" s="161"/>
      <c r="W96" s="228">
        <f ca="1">COUNTIFS(Table2[Level of Review Required],"*"&amp;$AC$79&amp;"*",Table2[Date Notified (Adjusted)],"&gt;="&amp;start125,Table2[Date Notified (Adjusted)],"&lt;="&amp;closeREP,Table2[Calculated Location],"*"&amp;$D96&amp;"*",Table2[QPS name second check],"full*")</f>
        <v>0</v>
      </c>
      <c r="X96" s="229" t="e">
        <f t="shared" ca="1" si="29"/>
        <v>#DIV/0!</v>
      </c>
      <c r="Y96" s="237">
        <f ca="1">COUNTIFS(Table2[Level of Review Required],"*"&amp;$AC$79&amp;"*",Table2[Date Notified (Adjusted)],"&gt;="&amp;start125,Table2[Date Notified (Adjusted)],"&lt;="&amp;closeREP,Table2[Calculated Location],"*"&amp;$D96&amp;"*")</f>
        <v>0</v>
      </c>
    </row>
    <row r="97" spans="2:29" x14ac:dyDescent="0.25">
      <c r="B97" s="222" t="s">
        <v>113</v>
      </c>
      <c r="C97" s="161"/>
      <c r="D97" s="162" t="s">
        <v>132</v>
      </c>
      <c r="E97" s="163" t="e">
        <f ca="1">COUNTIFS(Table2[Level of Review Required],"*"&amp;$AC$79&amp;"*",Table2[Date Notified (Adjusted)],"&gt;="&amp;E$56,Table2[Date Notified (Adjusted)],"&lt;"&amp;F$56,Table2[QPS name second check],"full*",Table2[Calculated Location],"*"&amp;$D97&amp;"*")/COUNTIFS(Table2[Level of Review Required],"*"&amp;$AC$79&amp;"*",Table2[Date Notified (Adjusted)],"&gt;="&amp;E$56,Table2[Date Notified (Adjusted)],"&lt;"&amp;F$56,Table2[Calculated Location],"*"&amp;$D97&amp;"*")</f>
        <v>#DIV/0!</v>
      </c>
      <c r="F97" s="164" t="e">
        <f ca="1">COUNTIFS(Table2[Level of Review Required],"*"&amp;$AC$79&amp;"*",Table2[Date Notified (Adjusted)],"&gt;="&amp;F$56,Table2[Date Notified (Adjusted)],"&lt;"&amp;G$56,Table2[QPS name second check],"full*",Table2[Calculated Location],"*"&amp;$D97&amp;"*")/COUNTIFS(Table2[Level of Review Required],"*"&amp;$AC$79&amp;"*",Table2[Date Notified (Adjusted)],"&gt;="&amp;F$56,Table2[Date Notified (Adjusted)],"&lt;"&amp;G$56,Table2[Calculated Location],"*"&amp;$D97&amp;"*")</f>
        <v>#DIV/0!</v>
      </c>
      <c r="G97" s="164" t="e">
        <f ca="1">COUNTIFS(Table2[Level of Review Required],"*"&amp;$AC$79&amp;"*",Table2[Date Notified (Adjusted)],"&gt;="&amp;G$56,Table2[Date Notified (Adjusted)],"&lt;"&amp;H$56,Table2[QPS name second check],"full*",Table2[Calculated Location],"*"&amp;$D97&amp;"*")/COUNTIFS(Table2[Level of Review Required],"*"&amp;$AC$79&amp;"*",Table2[Date Notified (Adjusted)],"&gt;="&amp;G$56,Table2[Date Notified (Adjusted)],"&lt;"&amp;H$56,Table2[Calculated Location],"*"&amp;$D97&amp;"*")</f>
        <v>#DIV/0!</v>
      </c>
      <c r="H97" s="164" t="e">
        <f ca="1">COUNTIFS(Table2[Level of Review Required],"*"&amp;$AC$79&amp;"*",Table2[Date Notified (Adjusted)],"&gt;="&amp;H$56,Table2[Date Notified (Adjusted)],"&lt;"&amp;I$56,Table2[QPS name second check],"full*",Table2[Calculated Location],"*"&amp;$D97&amp;"*")/COUNTIFS(Table2[Level of Review Required],"*"&amp;$AC$79&amp;"*",Table2[Date Notified (Adjusted)],"&gt;="&amp;H$56,Table2[Date Notified (Adjusted)],"&lt;"&amp;I$56,Table2[Calculated Location],"*"&amp;$D97&amp;"*")</f>
        <v>#DIV/0!</v>
      </c>
      <c r="I97" s="164" t="e">
        <f ca="1">COUNTIFS(Table2[Level of Review Required],"*"&amp;$AC$79&amp;"*",Table2[Date Notified (Adjusted)],"&gt;="&amp;I$56,Table2[Date Notified (Adjusted)],"&lt;"&amp;J$56,Table2[QPS name second check],"full*",Table2[Calculated Location],"*"&amp;$D97&amp;"*")/COUNTIFS(Table2[Level of Review Required],"*"&amp;$AC$79&amp;"*",Table2[Date Notified (Adjusted)],"&gt;="&amp;I$56,Table2[Date Notified (Adjusted)],"&lt;"&amp;J$56,Table2[Calculated Location],"*"&amp;$D97&amp;"*")</f>
        <v>#DIV/0!</v>
      </c>
      <c r="J97" s="164" t="e">
        <f ca="1">COUNTIFS(Table2[Level of Review Required],"*"&amp;$AC$79&amp;"*",Table2[Date Notified (Adjusted)],"&gt;="&amp;J$56,Table2[Date Notified (Adjusted)],"&lt;"&amp;K$56,Table2[QPS name second check],"full*",Table2[Calculated Location],"*"&amp;$D97&amp;"*")/COUNTIFS(Table2[Level of Review Required],"*"&amp;$AC$79&amp;"*",Table2[Date Notified (Adjusted)],"&gt;="&amp;J$56,Table2[Date Notified (Adjusted)],"&lt;"&amp;K$56,Table2[Calculated Location],"*"&amp;$D97&amp;"*")</f>
        <v>#DIV/0!</v>
      </c>
      <c r="K97" s="164" t="e">
        <f ca="1">COUNTIFS(Table2[Level of Review Required],"*"&amp;$AC$79&amp;"*",Table2[Date Notified (Adjusted)],"&gt;="&amp;K$56,Table2[Date Notified (Adjusted)],"&lt;"&amp;L$56,Table2[QPS name second check],"full*",Table2[Calculated Location],"*"&amp;$D97&amp;"*")/COUNTIFS(Table2[Level of Review Required],"*"&amp;$AC$79&amp;"*",Table2[Date Notified (Adjusted)],"&gt;="&amp;K$56,Table2[Date Notified (Adjusted)],"&lt;"&amp;L$56,Table2[Calculated Location],"*"&amp;$D97&amp;"*")</f>
        <v>#DIV/0!</v>
      </c>
      <c r="L97" s="164" t="e">
        <f ca="1">COUNTIFS(Table2[Level of Review Required],"*"&amp;$AC$79&amp;"*",Table2[Date Notified (Adjusted)],"&gt;="&amp;L$56,Table2[Date Notified (Adjusted)],"&lt;"&amp;M$56,Table2[QPS name second check],"full*",Table2[Calculated Location],"*"&amp;$D97&amp;"*")/COUNTIFS(Table2[Level of Review Required],"*"&amp;$AC$79&amp;"*",Table2[Date Notified (Adjusted)],"&gt;="&amp;L$56,Table2[Date Notified (Adjusted)],"&lt;"&amp;M$56,Table2[Calculated Location],"*"&amp;$D97&amp;"*")</f>
        <v>#DIV/0!</v>
      </c>
      <c r="M97" s="164" t="e">
        <f ca="1">COUNTIFS(Table2[Level of Review Required],"*"&amp;$AC$79&amp;"*",Table2[Date Notified (Adjusted)],"&gt;="&amp;M$56,Table2[Date Notified (Adjusted)],"&lt;"&amp;N$56,Table2[QPS name second check],"full*",Table2[Calculated Location],"*"&amp;$D97&amp;"*")/COUNTIFS(Table2[Level of Review Required],"*"&amp;$AC$79&amp;"*",Table2[Date Notified (Adjusted)],"&gt;="&amp;M$56,Table2[Date Notified (Adjusted)],"&lt;"&amp;N$56,Table2[Calculated Location],"*"&amp;$D97&amp;"*")</f>
        <v>#DIV/0!</v>
      </c>
      <c r="N97" s="164" t="e">
        <f ca="1">COUNTIFS(Table2[Level of Review Required],"*"&amp;$AC$79&amp;"*",Table2[Date Notified (Adjusted)],"&gt;="&amp;N$56,Table2[Date Notified (Adjusted)],"&lt;"&amp;O$56,Table2[QPS name second check],"full*",Table2[Calculated Location],"*"&amp;$D97&amp;"*")/COUNTIFS(Table2[Level of Review Required],"*"&amp;$AC$79&amp;"*",Table2[Date Notified (Adjusted)],"&gt;="&amp;N$56,Table2[Date Notified (Adjusted)],"&lt;"&amp;O$56,Table2[Calculated Location],"*"&amp;$D97&amp;"*")</f>
        <v>#DIV/0!</v>
      </c>
      <c r="O97" s="164" t="e">
        <f ca="1">COUNTIFS(Table2[Level of Review Required],"*"&amp;$AC$79&amp;"*",Table2[Date Notified (Adjusted)],"&gt;="&amp;O$56,Table2[Date Notified (Adjusted)],"&lt;"&amp;P$56,Table2[QPS name second check],"full*",Table2[Calculated Location],"*"&amp;$D97&amp;"*")/COUNTIFS(Table2[Level of Review Required],"*"&amp;$AC$79&amp;"*",Table2[Date Notified (Adjusted)],"&gt;="&amp;O$56,Table2[Date Notified (Adjusted)],"&lt;"&amp;P$56,Table2[Calculated Location],"*"&amp;$D97&amp;"*")</f>
        <v>#DIV/0!</v>
      </c>
      <c r="P97" s="164" t="e">
        <f ca="1">COUNTIFS(Table2[Level of Review Required],"*"&amp;$AC$79&amp;"*",Table2[Date Notified (Adjusted)],"&gt;="&amp;P$56,Table2[Date Notified (Adjusted)],"&lt;"&amp;Q$56,Table2[QPS name second check],"full*",Table2[Calculated Location],"*"&amp;$D97&amp;"*")/COUNTIFS(Table2[Level of Review Required],"*"&amp;$AC$79&amp;"*",Table2[Date Notified (Adjusted)],"&gt;="&amp;P$56,Table2[Date Notified (Adjusted)],"&lt;"&amp;Q$56,Table2[Calculated Location],"*"&amp;$D97&amp;"*")</f>
        <v>#DIV/0!</v>
      </c>
      <c r="Q97" s="164" t="e">
        <f ca="1">COUNTIFS(Table2[Level of Review Required],"*"&amp;$AC$79&amp;"*",Table2[Date Notified (Adjusted)],"&gt;="&amp;Q$56,Table2[Date Notified (Adjusted)],"&lt;"&amp;R$56,Table2[QPS name second check],"full*",Table2[Calculated Location],"*"&amp;$D97&amp;"*")/COUNTIFS(Table2[Level of Review Required],"*"&amp;$AC$79&amp;"*",Table2[Date Notified (Adjusted)],"&gt;="&amp;Q$56,Table2[Date Notified (Adjusted)],"&lt;"&amp;R$56,Table2[Calculated Location],"*"&amp;$D97&amp;"*")</f>
        <v>#DIV/0!</v>
      </c>
      <c r="R97" s="164" t="e">
        <f ca="1">COUNTIFS(Table2[Level of Review Required],"*"&amp;$AC$79&amp;"*",Table2[Date Notified (Adjusted)],"&gt;="&amp;R$56,Table2[Date Notified (Adjusted)],"&lt;"&amp;S$56,Table2[QPS name second check],"full*",Table2[Calculated Location],"*"&amp;$D97&amp;"*")/COUNTIFS(Table2[Level of Review Required],"*"&amp;$AC$79&amp;"*",Table2[Date Notified (Adjusted)],"&gt;="&amp;R$56,Table2[Date Notified (Adjusted)],"&lt;"&amp;S$56,Table2[Calculated Location],"*"&amp;$D97&amp;"*")</f>
        <v>#DIV/0!</v>
      </c>
      <c r="S97" s="164" t="e">
        <f ca="1">COUNTIFS(Table2[Level of Review Required],"*"&amp;$AC$79&amp;"*",Table2[Date Notified (Adjusted)],"&gt;="&amp;S$56,Table2[Date Notified (Adjusted)],"&lt;"&amp;T$56,Table2[QPS name second check],"full*",Table2[Calculated Location],"*"&amp;$D97&amp;"*")/COUNTIFS(Table2[Level of Review Required],"*"&amp;$AC$79&amp;"*",Table2[Date Notified (Adjusted)],"&gt;="&amp;S$56,Table2[Date Notified (Adjusted)],"&lt;"&amp;T$56,Table2[Calculated Location],"*"&amp;$D97&amp;"*")</f>
        <v>#DIV/0!</v>
      </c>
      <c r="T97" s="164" t="e">
        <f ca="1">COUNTIFS(Table2[Level of Review Required],"*"&amp;$AC$79&amp;"*",Table2[Date Notified (Adjusted)],"&gt;="&amp;T$56,Table2[Date Notified (Adjusted)],"&lt;"&amp;U$56,Table2[QPS name second check],"full*",Table2[Calculated Location],"*"&amp;$D97&amp;"*")/COUNTIFS(Table2[Level of Review Required],"*"&amp;$AC$79&amp;"*",Table2[Date Notified (Adjusted)],"&gt;="&amp;T$56,Table2[Date Notified (Adjusted)],"&lt;"&amp;U$56,Table2[Calculated Location],"*"&amp;$D97&amp;"*")</f>
        <v>#DIV/0!</v>
      </c>
      <c r="U97" s="161"/>
      <c r="V97" s="161"/>
      <c r="W97" s="228">
        <f ca="1">COUNTIFS(Table2[Level of Review Required],"*"&amp;$AC$79&amp;"*",Table2[Date Notified (Adjusted)],"&gt;="&amp;start125,Table2[Date Notified (Adjusted)],"&lt;="&amp;closeREP,Table2[Calculated Location],"*"&amp;$D97&amp;"*",Table2[QPS name second check],"full*")</f>
        <v>0</v>
      </c>
      <c r="X97" s="229" t="e">
        <f t="shared" ca="1" si="29"/>
        <v>#DIV/0!</v>
      </c>
      <c r="Y97" s="237">
        <f ca="1">COUNTIFS(Table2[Level of Review Required],"*"&amp;$AC$79&amp;"*",Table2[Date Notified (Adjusted)],"&gt;="&amp;start125,Table2[Date Notified (Adjusted)],"&lt;="&amp;closeREP,Table2[Calculated Location],"*"&amp;$D97&amp;"*")</f>
        <v>0</v>
      </c>
    </row>
    <row r="98" spans="2:29" x14ac:dyDescent="0.25">
      <c r="B98" s="224" t="s">
        <v>80</v>
      </c>
      <c r="C98" s="166"/>
      <c r="D98" s="171" t="s">
        <v>45</v>
      </c>
      <c r="E98" s="168" t="e">
        <f ca="1">COUNTIFS(Table2[Level of Review Required],"*"&amp;$AC$79&amp;"*",Table2[Date Notified (Adjusted)],"&gt;="&amp;E$56,Table2[Date Notified (Adjusted)],"&lt;"&amp;F$56,Table2[QPS name second check],"full*",Table2[Calculated Location],"*"&amp;$D98&amp;"*")/COUNTIFS(Table2[Level of Review Required],"*"&amp;$AC$79&amp;"*",Table2[Date Notified (Adjusted)],"&gt;="&amp;E$56,Table2[Date Notified (Adjusted)],"&lt;"&amp;F$56,Table2[Calculated Location],"*"&amp;$D98&amp;"*")</f>
        <v>#DIV/0!</v>
      </c>
      <c r="F98" s="169" t="e">
        <f ca="1">COUNTIFS(Table2[Level of Review Required],"*"&amp;$AC$79&amp;"*",Table2[Date Notified (Adjusted)],"&gt;="&amp;F$56,Table2[Date Notified (Adjusted)],"&lt;"&amp;G$56,Table2[QPS name second check],"full*",Table2[Calculated Location],"*"&amp;$D98&amp;"*")/COUNTIFS(Table2[Level of Review Required],"*"&amp;$AC$79&amp;"*",Table2[Date Notified (Adjusted)],"&gt;="&amp;F$56,Table2[Date Notified (Adjusted)],"&lt;"&amp;G$56,Table2[Calculated Location],"*"&amp;$D98&amp;"*")</f>
        <v>#DIV/0!</v>
      </c>
      <c r="G98" s="169" t="e">
        <f ca="1">COUNTIFS(Table2[Level of Review Required],"*"&amp;$AC$79&amp;"*",Table2[Date Notified (Adjusted)],"&gt;="&amp;G$56,Table2[Date Notified (Adjusted)],"&lt;"&amp;H$56,Table2[QPS name second check],"full*",Table2[Calculated Location],"*"&amp;$D98&amp;"*")/COUNTIFS(Table2[Level of Review Required],"*"&amp;$AC$79&amp;"*",Table2[Date Notified (Adjusted)],"&gt;="&amp;G$56,Table2[Date Notified (Adjusted)],"&lt;"&amp;H$56,Table2[Calculated Location],"*"&amp;$D98&amp;"*")</f>
        <v>#DIV/0!</v>
      </c>
      <c r="H98" s="169" t="e">
        <f ca="1">COUNTIFS(Table2[Level of Review Required],"*"&amp;$AC$79&amp;"*",Table2[Date Notified (Adjusted)],"&gt;="&amp;H$56,Table2[Date Notified (Adjusted)],"&lt;"&amp;I$56,Table2[QPS name second check],"full*",Table2[Calculated Location],"*"&amp;$D98&amp;"*")/COUNTIFS(Table2[Level of Review Required],"*"&amp;$AC$79&amp;"*",Table2[Date Notified (Adjusted)],"&gt;="&amp;H$56,Table2[Date Notified (Adjusted)],"&lt;"&amp;I$56,Table2[Calculated Location],"*"&amp;$D98&amp;"*")</f>
        <v>#DIV/0!</v>
      </c>
      <c r="I98" s="169" t="e">
        <f ca="1">COUNTIFS(Table2[Level of Review Required],"*"&amp;$AC$79&amp;"*",Table2[Date Notified (Adjusted)],"&gt;="&amp;I$56,Table2[Date Notified (Adjusted)],"&lt;"&amp;J$56,Table2[QPS name second check],"full*",Table2[Calculated Location],"*"&amp;$D98&amp;"*")/COUNTIFS(Table2[Level of Review Required],"*"&amp;$AC$79&amp;"*",Table2[Date Notified (Adjusted)],"&gt;="&amp;I$56,Table2[Date Notified (Adjusted)],"&lt;"&amp;J$56,Table2[Calculated Location],"*"&amp;$D98&amp;"*")</f>
        <v>#DIV/0!</v>
      </c>
      <c r="J98" s="169" t="e">
        <f ca="1">COUNTIFS(Table2[Level of Review Required],"*"&amp;$AC$79&amp;"*",Table2[Date Notified (Adjusted)],"&gt;="&amp;J$56,Table2[Date Notified (Adjusted)],"&lt;"&amp;K$56,Table2[QPS name second check],"full*",Table2[Calculated Location],"*"&amp;$D98&amp;"*")/COUNTIFS(Table2[Level of Review Required],"*"&amp;$AC$79&amp;"*",Table2[Date Notified (Adjusted)],"&gt;="&amp;J$56,Table2[Date Notified (Adjusted)],"&lt;"&amp;K$56,Table2[Calculated Location],"*"&amp;$D98&amp;"*")</f>
        <v>#DIV/0!</v>
      </c>
      <c r="K98" s="169" t="e">
        <f ca="1">COUNTIFS(Table2[Level of Review Required],"*"&amp;$AC$79&amp;"*",Table2[Date Notified (Adjusted)],"&gt;="&amp;K$56,Table2[Date Notified (Adjusted)],"&lt;"&amp;L$56,Table2[QPS name second check],"full*",Table2[Calculated Location],"*"&amp;$D98&amp;"*")/COUNTIFS(Table2[Level of Review Required],"*"&amp;$AC$79&amp;"*",Table2[Date Notified (Adjusted)],"&gt;="&amp;K$56,Table2[Date Notified (Adjusted)],"&lt;"&amp;L$56,Table2[Calculated Location],"*"&amp;$D98&amp;"*")</f>
        <v>#DIV/0!</v>
      </c>
      <c r="L98" s="169" t="e">
        <f ca="1">COUNTIFS(Table2[Level of Review Required],"*"&amp;$AC$79&amp;"*",Table2[Date Notified (Adjusted)],"&gt;="&amp;L$56,Table2[Date Notified (Adjusted)],"&lt;"&amp;M$56,Table2[QPS name second check],"full*",Table2[Calculated Location],"*"&amp;$D98&amp;"*")/COUNTIFS(Table2[Level of Review Required],"*"&amp;$AC$79&amp;"*",Table2[Date Notified (Adjusted)],"&gt;="&amp;L$56,Table2[Date Notified (Adjusted)],"&lt;"&amp;M$56,Table2[Calculated Location],"*"&amp;$D98&amp;"*")</f>
        <v>#DIV/0!</v>
      </c>
      <c r="M98" s="169" t="e">
        <f ca="1">COUNTIFS(Table2[Level of Review Required],"*"&amp;$AC$79&amp;"*",Table2[Date Notified (Adjusted)],"&gt;="&amp;M$56,Table2[Date Notified (Adjusted)],"&lt;"&amp;N$56,Table2[QPS name second check],"full*",Table2[Calculated Location],"*"&amp;$D98&amp;"*")/COUNTIFS(Table2[Level of Review Required],"*"&amp;$AC$79&amp;"*",Table2[Date Notified (Adjusted)],"&gt;="&amp;M$56,Table2[Date Notified (Adjusted)],"&lt;"&amp;N$56,Table2[Calculated Location],"*"&amp;$D98&amp;"*")</f>
        <v>#DIV/0!</v>
      </c>
      <c r="N98" s="169" t="e">
        <f ca="1">COUNTIFS(Table2[Level of Review Required],"*"&amp;$AC$79&amp;"*",Table2[Date Notified (Adjusted)],"&gt;="&amp;N$56,Table2[Date Notified (Adjusted)],"&lt;"&amp;O$56,Table2[QPS name second check],"full*",Table2[Calculated Location],"*"&amp;$D98&amp;"*")/COUNTIFS(Table2[Level of Review Required],"*"&amp;$AC$79&amp;"*",Table2[Date Notified (Adjusted)],"&gt;="&amp;N$56,Table2[Date Notified (Adjusted)],"&lt;"&amp;O$56,Table2[Calculated Location],"*"&amp;$D98&amp;"*")</f>
        <v>#DIV/0!</v>
      </c>
      <c r="O98" s="169" t="e">
        <f ca="1">COUNTIFS(Table2[Level of Review Required],"*"&amp;$AC$79&amp;"*",Table2[Date Notified (Adjusted)],"&gt;="&amp;O$56,Table2[Date Notified (Adjusted)],"&lt;"&amp;P$56,Table2[QPS name second check],"full*",Table2[Calculated Location],"*"&amp;$D98&amp;"*")/COUNTIFS(Table2[Level of Review Required],"*"&amp;$AC$79&amp;"*",Table2[Date Notified (Adjusted)],"&gt;="&amp;O$56,Table2[Date Notified (Adjusted)],"&lt;"&amp;P$56,Table2[Calculated Location],"*"&amp;$D98&amp;"*")</f>
        <v>#DIV/0!</v>
      </c>
      <c r="P98" s="169" t="e">
        <f ca="1">COUNTIFS(Table2[Level of Review Required],"*"&amp;$AC$79&amp;"*",Table2[Date Notified (Adjusted)],"&gt;="&amp;P$56,Table2[Date Notified (Adjusted)],"&lt;"&amp;Q$56,Table2[QPS name second check],"full*",Table2[Calculated Location],"*"&amp;$D98&amp;"*")/COUNTIFS(Table2[Level of Review Required],"*"&amp;$AC$79&amp;"*",Table2[Date Notified (Adjusted)],"&gt;="&amp;P$56,Table2[Date Notified (Adjusted)],"&lt;"&amp;Q$56,Table2[Calculated Location],"*"&amp;$D98&amp;"*")</f>
        <v>#DIV/0!</v>
      </c>
      <c r="Q98" s="169" t="e">
        <f ca="1">COUNTIFS(Table2[Level of Review Required],"*"&amp;$AC$79&amp;"*",Table2[Date Notified (Adjusted)],"&gt;="&amp;Q$56,Table2[Date Notified (Adjusted)],"&lt;"&amp;R$56,Table2[QPS name second check],"full*",Table2[Calculated Location],"*"&amp;$D98&amp;"*")/COUNTIFS(Table2[Level of Review Required],"*"&amp;$AC$79&amp;"*",Table2[Date Notified (Adjusted)],"&gt;="&amp;Q$56,Table2[Date Notified (Adjusted)],"&lt;"&amp;R$56,Table2[Calculated Location],"*"&amp;$D98&amp;"*")</f>
        <v>#DIV/0!</v>
      </c>
      <c r="R98" s="169" t="e">
        <f ca="1">COUNTIFS(Table2[Level of Review Required],"*"&amp;$AC$79&amp;"*",Table2[Date Notified (Adjusted)],"&gt;="&amp;R$56,Table2[Date Notified (Adjusted)],"&lt;"&amp;S$56,Table2[QPS name second check],"full*",Table2[Calculated Location],"*"&amp;$D98&amp;"*")/COUNTIFS(Table2[Level of Review Required],"*"&amp;$AC$79&amp;"*",Table2[Date Notified (Adjusted)],"&gt;="&amp;R$56,Table2[Date Notified (Adjusted)],"&lt;"&amp;S$56,Table2[Calculated Location],"*"&amp;$D98&amp;"*")</f>
        <v>#DIV/0!</v>
      </c>
      <c r="S98" s="169" t="e">
        <f ca="1">COUNTIFS(Table2[Level of Review Required],"*"&amp;$AC$79&amp;"*",Table2[Date Notified (Adjusted)],"&gt;="&amp;S$56,Table2[Date Notified (Adjusted)],"&lt;"&amp;T$56,Table2[QPS name second check],"full*",Table2[Calculated Location],"*"&amp;$D98&amp;"*")/COUNTIFS(Table2[Level of Review Required],"*"&amp;$AC$79&amp;"*",Table2[Date Notified (Adjusted)],"&gt;="&amp;S$56,Table2[Date Notified (Adjusted)],"&lt;"&amp;T$56,Table2[Calculated Location],"*"&amp;$D98&amp;"*")</f>
        <v>#DIV/0!</v>
      </c>
      <c r="T98" s="169" t="e">
        <f ca="1">COUNTIFS(Table2[Level of Review Required],"*"&amp;$AC$79&amp;"*",Table2[Date Notified (Adjusted)],"&gt;="&amp;T$56,Table2[Date Notified (Adjusted)],"&lt;"&amp;U$56,Table2[QPS name second check],"full*",Table2[Calculated Location],"*"&amp;$D98&amp;"*")/COUNTIFS(Table2[Level of Review Required],"*"&amp;$AC$79&amp;"*",Table2[Date Notified (Adjusted)],"&gt;="&amp;T$56,Table2[Date Notified (Adjusted)],"&lt;"&amp;U$56,Table2[Calculated Location],"*"&amp;$D98&amp;"*")</f>
        <v>#DIV/0!</v>
      </c>
      <c r="U98" s="166"/>
      <c r="V98" s="166"/>
      <c r="W98" s="230">
        <f ca="1">COUNTIFS(Table2[Level of Review Required],"*"&amp;$AC$79&amp;"*",Table2[Date Notified (Adjusted)],"&gt;="&amp;start125,Table2[Date Notified (Adjusted)],"&lt;="&amp;closeREP,Table2[Calculated Location],"*"&amp;$D98&amp;"*",Table2[QPS name second check],"full*")</f>
        <v>0</v>
      </c>
      <c r="X98" s="231" t="e">
        <f t="shared" ca="1" si="29"/>
        <v>#DIV/0!</v>
      </c>
      <c r="Y98" s="238">
        <f ca="1">COUNTIFS(Table2[Level of Review Required],"*"&amp;$AC$79&amp;"*",Table2[Date Notified (Adjusted)],"&gt;="&amp;start125,Table2[Date Notified (Adjusted)],"&lt;="&amp;closeREP,Table2[Calculated Location],"*"&amp;$D98&amp;"*")</f>
        <v>0</v>
      </c>
    </row>
    <row r="99" spans="2:29" x14ac:dyDescent="0.25">
      <c r="B99" s="213" t="s">
        <v>153</v>
      </c>
      <c r="C99" s="13"/>
      <c r="D99" s="13"/>
      <c r="E99" s="174"/>
      <c r="F99" s="174"/>
      <c r="G99" s="174"/>
      <c r="H99" s="174"/>
      <c r="I99" s="174"/>
      <c r="J99" s="174"/>
      <c r="K99" s="174"/>
      <c r="L99" s="174"/>
      <c r="M99" s="174"/>
      <c r="N99" s="174"/>
      <c r="O99" s="174"/>
      <c r="P99" s="174"/>
      <c r="Q99" s="174"/>
      <c r="R99" s="174"/>
      <c r="S99" s="174"/>
      <c r="T99" s="174"/>
      <c r="U99" s="174"/>
      <c r="V99" s="174"/>
      <c r="W99" s="174">
        <f ca="1">SUM(W89:W98)</f>
        <v>0</v>
      </c>
      <c r="X99" s="173" t="e">
        <f ca="1">W99/Y99</f>
        <v>#DIV/0!</v>
      </c>
      <c r="Y99" s="212">
        <f ca="1">SUM(Y89:Y98)</f>
        <v>0</v>
      </c>
    </row>
    <row r="100" spans="2:29" x14ac:dyDescent="0.25">
      <c r="B100" s="214"/>
      <c r="C100" s="215"/>
      <c r="D100" s="215"/>
      <c r="E100" s="216"/>
      <c r="F100" s="215"/>
      <c r="G100" s="215"/>
      <c r="H100" s="215"/>
      <c r="I100" s="215"/>
      <c r="J100" s="215"/>
      <c r="K100" s="215"/>
      <c r="L100" s="215"/>
      <c r="M100" s="215"/>
      <c r="N100" s="215"/>
      <c r="O100" s="215"/>
      <c r="P100" s="215"/>
      <c r="Q100" s="215"/>
      <c r="R100" s="215"/>
      <c r="S100" s="215"/>
      <c r="T100" s="215"/>
      <c r="U100" s="215"/>
      <c r="V100" s="215"/>
      <c r="W100" s="217">
        <f ca="1">SUM(W80:W87)+SUM(W89:W98)</f>
        <v>0</v>
      </c>
      <c r="X100" s="218" t="e">
        <f ca="1">W100/Y100</f>
        <v>#DIV/0!</v>
      </c>
      <c r="Y100" s="219">
        <f ca="1">SUM(Y80:Y87)+SUM(Y89:Y98)</f>
        <v>0</v>
      </c>
    </row>
    <row r="101" spans="2:29" ht="15.75" thickBot="1" x14ac:dyDescent="0.3"/>
    <row r="102" spans="2:29" ht="30" thickBot="1" x14ac:dyDescent="0.3">
      <c r="B102" s="239"/>
      <c r="C102" s="240"/>
      <c r="D102" s="241"/>
      <c r="E102" s="242">
        <f ca="1">start125</f>
        <v>44470</v>
      </c>
      <c r="F102" s="242">
        <f ca="1">DATE(YEAR(E102),MONTH(E102)+1,1)</f>
        <v>44501</v>
      </c>
      <c r="G102" s="242">
        <f t="shared" ref="G102:U102" ca="1" si="30">DATE(YEAR(F102),MONTH(F102)+1,1)</f>
        <v>44531</v>
      </c>
      <c r="H102" s="242">
        <f t="shared" ca="1" si="30"/>
        <v>44562</v>
      </c>
      <c r="I102" s="242">
        <f t="shared" ca="1" si="30"/>
        <v>44593</v>
      </c>
      <c r="J102" s="242">
        <f t="shared" ca="1" si="30"/>
        <v>44621</v>
      </c>
      <c r="K102" s="242">
        <f t="shared" ca="1" si="30"/>
        <v>44652</v>
      </c>
      <c r="L102" s="242">
        <f t="shared" ca="1" si="30"/>
        <v>44682</v>
      </c>
      <c r="M102" s="242">
        <f t="shared" ca="1" si="30"/>
        <v>44713</v>
      </c>
      <c r="N102" s="242">
        <f t="shared" ca="1" si="30"/>
        <v>44743</v>
      </c>
      <c r="O102" s="242">
        <f t="shared" ca="1" si="30"/>
        <v>44774</v>
      </c>
      <c r="P102" s="242">
        <f t="shared" ca="1" si="30"/>
        <v>44805</v>
      </c>
      <c r="Q102" s="243">
        <f t="shared" ca="1" si="30"/>
        <v>44835</v>
      </c>
      <c r="R102" s="243">
        <f t="shared" ca="1" si="30"/>
        <v>44866</v>
      </c>
      <c r="S102" s="243">
        <f t="shared" ca="1" si="30"/>
        <v>44896</v>
      </c>
      <c r="T102" s="243">
        <f t="shared" ca="1" si="30"/>
        <v>44927</v>
      </c>
      <c r="U102" s="243">
        <f t="shared" ca="1" si="30"/>
        <v>44958</v>
      </c>
      <c r="V102" s="244"/>
      <c r="W102" s="234" t="str">
        <f>CONCATENATE("Full QPS name LR ",AC102)</f>
        <v>Full QPS name LR aggregate</v>
      </c>
      <c r="X102" s="235" t="s">
        <v>245</v>
      </c>
      <c r="Y102" s="209" t="str">
        <f ca="1">CONCATENATE(TEXT(E102,"mmmyy"),"-",TEXT(T102,"mmmyy")," LR ",AC102)</f>
        <v>Oct21-Jan23 LR aggregate</v>
      </c>
      <c r="AB102" s="101" t="s">
        <v>325</v>
      </c>
      <c r="AC102" s="102" t="s">
        <v>331</v>
      </c>
    </row>
    <row r="103" spans="2:29" x14ac:dyDescent="0.25">
      <c r="B103" s="220" t="s">
        <v>256</v>
      </c>
      <c r="C103" s="157"/>
      <c r="D103" s="158" t="s">
        <v>121</v>
      </c>
      <c r="E103" s="159" t="e">
        <f ca="1">COUNTIFS(Table2[Level of Review Required],"*"&amp;$AC$102&amp;"*",Table2[Date Notified (Adjusted)],"&gt;="&amp;E$56,Table2[Date Notified (Adjusted)],"&lt;"&amp;F$56,Table2[QPS name second check],"full*",Table2[Calculated Location],"*"&amp;$D103&amp;"*")/COUNTIFS(Table2[Level of Review Required],"*"&amp;$AC$102&amp;"*",Table2[Date Notified (Adjusted)],"&gt;="&amp;E$56,Table2[Date Notified (Adjusted)],"&lt;"&amp;F$56,Table2[Calculated Location],"*"&amp;$D103&amp;"*")</f>
        <v>#DIV/0!</v>
      </c>
      <c r="F103" s="160" t="e">
        <f ca="1">COUNTIFS(Table2[Level of Review Required],"*"&amp;$AC$102&amp;"*",Table2[Date Notified (Adjusted)],"&gt;="&amp;F$56,Table2[Date Notified (Adjusted)],"&lt;"&amp;G$56,Table2[QPS name second check],"full*",Table2[Calculated Location],"*"&amp;$D103&amp;"*")/COUNTIFS(Table2[Level of Review Required],"*"&amp;$AC$102&amp;"*",Table2[Date Notified (Adjusted)],"&gt;="&amp;F$56,Table2[Date Notified (Adjusted)],"&lt;"&amp;G$56,Table2[Calculated Location],"*"&amp;$D103&amp;"*")</f>
        <v>#DIV/0!</v>
      </c>
      <c r="G103" s="160" t="e">
        <f ca="1">COUNTIFS(Table2[Level of Review Required],"*"&amp;$AC$102&amp;"*",Table2[Date Notified (Adjusted)],"&gt;="&amp;G$56,Table2[Date Notified (Adjusted)],"&lt;"&amp;H$56,Table2[QPS name second check],"full*",Table2[Calculated Location],"*"&amp;$D103&amp;"*")/COUNTIFS(Table2[Level of Review Required],"*"&amp;$AC$102&amp;"*",Table2[Date Notified (Adjusted)],"&gt;="&amp;G$56,Table2[Date Notified (Adjusted)],"&lt;"&amp;H$56,Table2[Calculated Location],"*"&amp;$D103&amp;"*")</f>
        <v>#DIV/0!</v>
      </c>
      <c r="H103" s="160" t="e">
        <f ca="1">COUNTIFS(Table2[Level of Review Required],"*"&amp;$AC$102&amp;"*",Table2[Date Notified (Adjusted)],"&gt;="&amp;H$56,Table2[Date Notified (Adjusted)],"&lt;"&amp;I$56,Table2[QPS name second check],"full*",Table2[Calculated Location],"*"&amp;$D103&amp;"*")/COUNTIFS(Table2[Level of Review Required],"*"&amp;$AC$102&amp;"*",Table2[Date Notified (Adjusted)],"&gt;="&amp;H$56,Table2[Date Notified (Adjusted)],"&lt;"&amp;I$56,Table2[Calculated Location],"*"&amp;$D103&amp;"*")</f>
        <v>#DIV/0!</v>
      </c>
      <c r="I103" s="160" t="e">
        <f ca="1">COUNTIFS(Table2[Level of Review Required],"*"&amp;$AC$102&amp;"*",Table2[Date Notified (Adjusted)],"&gt;="&amp;I$56,Table2[Date Notified (Adjusted)],"&lt;"&amp;J$56,Table2[QPS name second check],"full*",Table2[Calculated Location],"*"&amp;$D103&amp;"*")/COUNTIFS(Table2[Level of Review Required],"*"&amp;$AC$102&amp;"*",Table2[Date Notified (Adjusted)],"&gt;="&amp;I$56,Table2[Date Notified (Adjusted)],"&lt;"&amp;J$56,Table2[Calculated Location],"*"&amp;$D103&amp;"*")</f>
        <v>#DIV/0!</v>
      </c>
      <c r="J103" s="160" t="e">
        <f ca="1">COUNTIFS(Table2[Level of Review Required],"*"&amp;$AC$102&amp;"*",Table2[Date Notified (Adjusted)],"&gt;="&amp;J$56,Table2[Date Notified (Adjusted)],"&lt;"&amp;K$56,Table2[QPS name second check],"full*",Table2[Calculated Location],"*"&amp;$D103&amp;"*")/COUNTIFS(Table2[Level of Review Required],"*"&amp;$AC$102&amp;"*",Table2[Date Notified (Adjusted)],"&gt;="&amp;J$56,Table2[Date Notified (Adjusted)],"&lt;"&amp;K$56,Table2[Calculated Location],"*"&amp;$D103&amp;"*")</f>
        <v>#DIV/0!</v>
      </c>
      <c r="K103" s="160" t="e">
        <f ca="1">COUNTIFS(Table2[Level of Review Required],"*"&amp;$AC$102&amp;"*",Table2[Date Notified (Adjusted)],"&gt;="&amp;K$56,Table2[Date Notified (Adjusted)],"&lt;"&amp;L$56,Table2[QPS name second check],"full*",Table2[Calculated Location],"*"&amp;$D103&amp;"*")/COUNTIFS(Table2[Level of Review Required],"*"&amp;$AC$102&amp;"*",Table2[Date Notified (Adjusted)],"&gt;="&amp;K$56,Table2[Date Notified (Adjusted)],"&lt;"&amp;L$56,Table2[Calculated Location],"*"&amp;$D103&amp;"*")</f>
        <v>#DIV/0!</v>
      </c>
      <c r="L103" s="160" t="e">
        <f ca="1">COUNTIFS(Table2[Level of Review Required],"*"&amp;$AC$102&amp;"*",Table2[Date Notified (Adjusted)],"&gt;="&amp;L$56,Table2[Date Notified (Adjusted)],"&lt;"&amp;M$56,Table2[QPS name second check],"full*",Table2[Calculated Location],"*"&amp;$D103&amp;"*")/COUNTIFS(Table2[Level of Review Required],"*"&amp;$AC$102&amp;"*",Table2[Date Notified (Adjusted)],"&gt;="&amp;L$56,Table2[Date Notified (Adjusted)],"&lt;"&amp;M$56,Table2[Calculated Location],"*"&amp;$D103&amp;"*")</f>
        <v>#DIV/0!</v>
      </c>
      <c r="M103" s="160" t="e">
        <f ca="1">COUNTIFS(Table2[Level of Review Required],"*"&amp;$AC$102&amp;"*",Table2[Date Notified (Adjusted)],"&gt;="&amp;M$56,Table2[Date Notified (Adjusted)],"&lt;"&amp;N$56,Table2[QPS name second check],"full*",Table2[Calculated Location],"*"&amp;$D103&amp;"*")/COUNTIFS(Table2[Level of Review Required],"*"&amp;$AC$102&amp;"*",Table2[Date Notified (Adjusted)],"&gt;="&amp;M$56,Table2[Date Notified (Adjusted)],"&lt;"&amp;N$56,Table2[Calculated Location],"*"&amp;$D103&amp;"*")</f>
        <v>#DIV/0!</v>
      </c>
      <c r="N103" s="160" t="e">
        <f ca="1">COUNTIFS(Table2[Level of Review Required],"*"&amp;$AC$102&amp;"*",Table2[Date Notified (Adjusted)],"&gt;="&amp;N$56,Table2[Date Notified (Adjusted)],"&lt;"&amp;O$56,Table2[QPS name second check],"full*",Table2[Calculated Location],"*"&amp;$D103&amp;"*")/COUNTIFS(Table2[Level of Review Required],"*"&amp;$AC$102&amp;"*",Table2[Date Notified (Adjusted)],"&gt;="&amp;N$56,Table2[Date Notified (Adjusted)],"&lt;"&amp;O$56,Table2[Calculated Location],"*"&amp;$D103&amp;"*")</f>
        <v>#DIV/0!</v>
      </c>
      <c r="O103" s="160" t="e">
        <f ca="1">COUNTIFS(Table2[Level of Review Required],"*"&amp;$AC$102&amp;"*",Table2[Date Notified (Adjusted)],"&gt;="&amp;O$56,Table2[Date Notified (Adjusted)],"&lt;"&amp;P$56,Table2[QPS name second check],"full*",Table2[Calculated Location],"*"&amp;$D103&amp;"*")/COUNTIFS(Table2[Level of Review Required],"*"&amp;$AC$102&amp;"*",Table2[Date Notified (Adjusted)],"&gt;="&amp;O$56,Table2[Date Notified (Adjusted)],"&lt;"&amp;P$56,Table2[Calculated Location],"*"&amp;$D103&amp;"*")</f>
        <v>#DIV/0!</v>
      </c>
      <c r="P103" s="160" t="e">
        <f ca="1">COUNTIFS(Table2[Level of Review Required],"*"&amp;$AC$102&amp;"*",Table2[Date Notified (Adjusted)],"&gt;="&amp;P$56,Table2[Date Notified (Adjusted)],"&lt;"&amp;Q$56,Table2[QPS name second check],"full*",Table2[Calculated Location],"*"&amp;$D103&amp;"*")/COUNTIFS(Table2[Level of Review Required],"*"&amp;$AC$102&amp;"*",Table2[Date Notified (Adjusted)],"&gt;="&amp;P$56,Table2[Date Notified (Adjusted)],"&lt;"&amp;Q$56,Table2[Calculated Location],"*"&amp;$D103&amp;"*")</f>
        <v>#DIV/0!</v>
      </c>
      <c r="Q103" s="160" t="e">
        <f ca="1">COUNTIFS(Table2[Level of Review Required],"*"&amp;$AC$102&amp;"*",Table2[Date Notified (Adjusted)],"&gt;="&amp;Q$56,Table2[Date Notified (Adjusted)],"&lt;"&amp;R$56,Table2[QPS name second check],"full*",Table2[Calculated Location],"*"&amp;$D103&amp;"*")/COUNTIFS(Table2[Level of Review Required],"*"&amp;$AC$102&amp;"*",Table2[Date Notified (Adjusted)],"&gt;="&amp;Q$56,Table2[Date Notified (Adjusted)],"&lt;"&amp;R$56,Table2[Calculated Location],"*"&amp;$D103&amp;"*")</f>
        <v>#DIV/0!</v>
      </c>
      <c r="R103" s="160" t="e">
        <f ca="1">COUNTIFS(Table2[Level of Review Required],"*"&amp;$AC$102&amp;"*",Table2[Date Notified (Adjusted)],"&gt;="&amp;R$56,Table2[Date Notified (Adjusted)],"&lt;"&amp;S$56,Table2[QPS name second check],"full*",Table2[Calculated Location],"*"&amp;$D103&amp;"*")/COUNTIFS(Table2[Level of Review Required],"*"&amp;$AC$102&amp;"*",Table2[Date Notified (Adjusted)],"&gt;="&amp;R$56,Table2[Date Notified (Adjusted)],"&lt;"&amp;S$56,Table2[Calculated Location],"*"&amp;$D103&amp;"*")</f>
        <v>#DIV/0!</v>
      </c>
      <c r="S103" s="160" t="e">
        <f ca="1">COUNTIFS(Table2[Level of Review Required],"*"&amp;$AC$102&amp;"*",Table2[Date Notified (Adjusted)],"&gt;="&amp;S$56,Table2[Date Notified (Adjusted)],"&lt;"&amp;T$56,Table2[QPS name second check],"full*",Table2[Calculated Location],"*"&amp;$D103&amp;"*")/COUNTIFS(Table2[Level of Review Required],"*"&amp;$AC$102&amp;"*",Table2[Date Notified (Adjusted)],"&gt;="&amp;S$56,Table2[Date Notified (Adjusted)],"&lt;"&amp;T$56,Table2[Calculated Location],"*"&amp;$D103&amp;"*")</f>
        <v>#DIV/0!</v>
      </c>
      <c r="T103" s="160" t="e">
        <f ca="1">COUNTIFS(Table2[Level of Review Required],"*"&amp;$AC$102&amp;"*",Table2[Date Notified (Adjusted)],"&gt;="&amp;T$56,Table2[Date Notified (Adjusted)],"&lt;"&amp;U$56,Table2[QPS name second check],"full*",Table2[Calculated Location],"*"&amp;$D103&amp;"*")/COUNTIFS(Table2[Level of Review Required],"*"&amp;$AC$102&amp;"*",Table2[Date Notified (Adjusted)],"&gt;="&amp;T$56,Table2[Date Notified (Adjusted)],"&lt;"&amp;U$56,Table2[Calculated Location],"*"&amp;$D103&amp;"*")</f>
        <v>#DIV/0!</v>
      </c>
      <c r="U103" s="157"/>
      <c r="V103" s="157"/>
      <c r="W103" s="226">
        <f ca="1">COUNTIFS(Table2[Level of Review Required],"*"&amp;$AC$102&amp;"*",Table2[Date Notified (Adjusted)],"&gt;="&amp;start125,Table2[Date Notified (Adjusted)],"&lt;="&amp;closeREP,Table2[Calculated Location],"*"&amp;$D103&amp;"*",Table2[QPS name second check],"full*")</f>
        <v>0</v>
      </c>
      <c r="X103" s="227" t="e">
        <f ca="1">W103/Y103</f>
        <v>#DIV/0!</v>
      </c>
      <c r="Y103" s="236">
        <f ca="1">COUNTIFS(Table2[Level of Review Required],"*"&amp;$AC$102&amp;"*",Table2[Date Notified (Adjusted)],"&gt;="&amp;start125,Table2[Date Notified (Adjusted)],"&lt;="&amp;closeREP,Table2[Calculated Location],"*"&amp;$D103&amp;"*")</f>
        <v>0</v>
      </c>
    </row>
    <row r="104" spans="2:29" x14ac:dyDescent="0.25">
      <c r="B104" s="222" t="s">
        <v>234</v>
      </c>
      <c r="C104" s="161"/>
      <c r="D104" s="162" t="s">
        <v>118</v>
      </c>
      <c r="E104" s="163" t="e">
        <f ca="1">COUNTIFS(Table2[Level of Review Required],"*"&amp;$AC$102&amp;"*",Table2[Date Notified (Adjusted)],"&gt;="&amp;E$56,Table2[Date Notified (Adjusted)],"&lt;"&amp;F$56,Table2[QPS name second check],"full*",Table2[Calculated Location],"*"&amp;$D104&amp;"*")/COUNTIFS(Table2[Level of Review Required],"*"&amp;$AC$102&amp;"*",Table2[Date Notified (Adjusted)],"&gt;="&amp;E$56,Table2[Date Notified (Adjusted)],"&lt;"&amp;F$56,Table2[Calculated Location],"*"&amp;$D104&amp;"*")</f>
        <v>#DIV/0!</v>
      </c>
      <c r="F104" s="164" t="e">
        <f ca="1">COUNTIFS(Table2[Level of Review Required],"*"&amp;$AC$102&amp;"*",Table2[Date Notified (Adjusted)],"&gt;="&amp;F$56,Table2[Date Notified (Adjusted)],"&lt;"&amp;G$56,Table2[QPS name second check],"full*",Table2[Calculated Location],"*"&amp;$D104&amp;"*")/COUNTIFS(Table2[Level of Review Required],"*"&amp;$AC$102&amp;"*",Table2[Date Notified (Adjusted)],"&gt;="&amp;F$56,Table2[Date Notified (Adjusted)],"&lt;"&amp;G$56,Table2[Calculated Location],"*"&amp;$D104&amp;"*")</f>
        <v>#DIV/0!</v>
      </c>
      <c r="G104" s="164" t="e">
        <f ca="1">COUNTIFS(Table2[Level of Review Required],"*"&amp;$AC$102&amp;"*",Table2[Date Notified (Adjusted)],"&gt;="&amp;G$56,Table2[Date Notified (Adjusted)],"&lt;"&amp;H$56,Table2[QPS name second check],"full*",Table2[Calculated Location],"*"&amp;$D104&amp;"*")/COUNTIFS(Table2[Level of Review Required],"*"&amp;$AC$102&amp;"*",Table2[Date Notified (Adjusted)],"&gt;="&amp;G$56,Table2[Date Notified (Adjusted)],"&lt;"&amp;H$56,Table2[Calculated Location],"*"&amp;$D104&amp;"*")</f>
        <v>#DIV/0!</v>
      </c>
      <c r="H104" s="164" t="e">
        <f ca="1">COUNTIFS(Table2[Level of Review Required],"*"&amp;$AC$102&amp;"*",Table2[Date Notified (Adjusted)],"&gt;="&amp;H$56,Table2[Date Notified (Adjusted)],"&lt;"&amp;I$56,Table2[QPS name second check],"full*",Table2[Calculated Location],"*"&amp;$D104&amp;"*")/COUNTIFS(Table2[Level of Review Required],"*"&amp;$AC$102&amp;"*",Table2[Date Notified (Adjusted)],"&gt;="&amp;H$56,Table2[Date Notified (Adjusted)],"&lt;"&amp;I$56,Table2[Calculated Location],"*"&amp;$D104&amp;"*")</f>
        <v>#DIV/0!</v>
      </c>
      <c r="I104" s="164" t="e">
        <f ca="1">COUNTIFS(Table2[Level of Review Required],"*"&amp;$AC$102&amp;"*",Table2[Date Notified (Adjusted)],"&gt;="&amp;I$56,Table2[Date Notified (Adjusted)],"&lt;"&amp;J$56,Table2[QPS name second check],"full*",Table2[Calculated Location],"*"&amp;$D104&amp;"*")/COUNTIFS(Table2[Level of Review Required],"*"&amp;$AC$102&amp;"*",Table2[Date Notified (Adjusted)],"&gt;="&amp;I$56,Table2[Date Notified (Adjusted)],"&lt;"&amp;J$56,Table2[Calculated Location],"*"&amp;$D104&amp;"*")</f>
        <v>#DIV/0!</v>
      </c>
      <c r="J104" s="164" t="e">
        <f ca="1">COUNTIFS(Table2[Level of Review Required],"*"&amp;$AC$102&amp;"*",Table2[Date Notified (Adjusted)],"&gt;="&amp;J$56,Table2[Date Notified (Adjusted)],"&lt;"&amp;K$56,Table2[QPS name second check],"full*",Table2[Calculated Location],"*"&amp;$D104&amp;"*")/COUNTIFS(Table2[Level of Review Required],"*"&amp;$AC$102&amp;"*",Table2[Date Notified (Adjusted)],"&gt;="&amp;J$56,Table2[Date Notified (Adjusted)],"&lt;"&amp;K$56,Table2[Calculated Location],"*"&amp;$D104&amp;"*")</f>
        <v>#DIV/0!</v>
      </c>
      <c r="K104" s="164" t="e">
        <f ca="1">COUNTIFS(Table2[Level of Review Required],"*"&amp;$AC$102&amp;"*",Table2[Date Notified (Adjusted)],"&gt;="&amp;K$56,Table2[Date Notified (Adjusted)],"&lt;"&amp;L$56,Table2[QPS name second check],"full*",Table2[Calculated Location],"*"&amp;$D104&amp;"*")/COUNTIFS(Table2[Level of Review Required],"*"&amp;$AC$102&amp;"*",Table2[Date Notified (Adjusted)],"&gt;="&amp;K$56,Table2[Date Notified (Adjusted)],"&lt;"&amp;L$56,Table2[Calculated Location],"*"&amp;$D104&amp;"*")</f>
        <v>#DIV/0!</v>
      </c>
      <c r="L104" s="164" t="e">
        <f ca="1">COUNTIFS(Table2[Level of Review Required],"*"&amp;$AC$102&amp;"*",Table2[Date Notified (Adjusted)],"&gt;="&amp;L$56,Table2[Date Notified (Adjusted)],"&lt;"&amp;M$56,Table2[QPS name second check],"full*",Table2[Calculated Location],"*"&amp;$D104&amp;"*")/COUNTIFS(Table2[Level of Review Required],"*"&amp;$AC$102&amp;"*",Table2[Date Notified (Adjusted)],"&gt;="&amp;L$56,Table2[Date Notified (Adjusted)],"&lt;"&amp;M$56,Table2[Calculated Location],"*"&amp;$D104&amp;"*")</f>
        <v>#DIV/0!</v>
      </c>
      <c r="M104" s="164" t="e">
        <f ca="1">COUNTIFS(Table2[Level of Review Required],"*"&amp;$AC$102&amp;"*",Table2[Date Notified (Adjusted)],"&gt;="&amp;M$56,Table2[Date Notified (Adjusted)],"&lt;"&amp;N$56,Table2[QPS name second check],"full*",Table2[Calculated Location],"*"&amp;$D104&amp;"*")/COUNTIFS(Table2[Level of Review Required],"*"&amp;$AC$102&amp;"*",Table2[Date Notified (Adjusted)],"&gt;="&amp;M$56,Table2[Date Notified (Adjusted)],"&lt;"&amp;N$56,Table2[Calculated Location],"*"&amp;$D104&amp;"*")</f>
        <v>#DIV/0!</v>
      </c>
      <c r="N104" s="164" t="e">
        <f ca="1">COUNTIFS(Table2[Level of Review Required],"*"&amp;$AC$102&amp;"*",Table2[Date Notified (Adjusted)],"&gt;="&amp;N$56,Table2[Date Notified (Adjusted)],"&lt;"&amp;O$56,Table2[QPS name second check],"full*",Table2[Calculated Location],"*"&amp;$D104&amp;"*")/COUNTIFS(Table2[Level of Review Required],"*"&amp;$AC$102&amp;"*",Table2[Date Notified (Adjusted)],"&gt;="&amp;N$56,Table2[Date Notified (Adjusted)],"&lt;"&amp;O$56,Table2[Calculated Location],"*"&amp;$D104&amp;"*")</f>
        <v>#DIV/0!</v>
      </c>
      <c r="O104" s="164" t="e">
        <f ca="1">COUNTIFS(Table2[Level of Review Required],"*"&amp;$AC$102&amp;"*",Table2[Date Notified (Adjusted)],"&gt;="&amp;O$56,Table2[Date Notified (Adjusted)],"&lt;"&amp;P$56,Table2[QPS name second check],"full*",Table2[Calculated Location],"*"&amp;$D104&amp;"*")/COUNTIFS(Table2[Level of Review Required],"*"&amp;$AC$102&amp;"*",Table2[Date Notified (Adjusted)],"&gt;="&amp;O$56,Table2[Date Notified (Adjusted)],"&lt;"&amp;P$56,Table2[Calculated Location],"*"&amp;$D104&amp;"*")</f>
        <v>#DIV/0!</v>
      </c>
      <c r="P104" s="164" t="e">
        <f ca="1">COUNTIFS(Table2[Level of Review Required],"*"&amp;$AC$102&amp;"*",Table2[Date Notified (Adjusted)],"&gt;="&amp;P$56,Table2[Date Notified (Adjusted)],"&lt;"&amp;Q$56,Table2[QPS name second check],"full*",Table2[Calculated Location],"*"&amp;$D104&amp;"*")/COUNTIFS(Table2[Level of Review Required],"*"&amp;$AC$102&amp;"*",Table2[Date Notified (Adjusted)],"&gt;="&amp;P$56,Table2[Date Notified (Adjusted)],"&lt;"&amp;Q$56,Table2[Calculated Location],"*"&amp;$D104&amp;"*")</f>
        <v>#DIV/0!</v>
      </c>
      <c r="Q104" s="164" t="e">
        <f ca="1">COUNTIFS(Table2[Level of Review Required],"*"&amp;$AC$102&amp;"*",Table2[Date Notified (Adjusted)],"&gt;="&amp;Q$56,Table2[Date Notified (Adjusted)],"&lt;"&amp;R$56,Table2[QPS name second check],"full*",Table2[Calculated Location],"*"&amp;$D104&amp;"*")/COUNTIFS(Table2[Level of Review Required],"*"&amp;$AC$102&amp;"*",Table2[Date Notified (Adjusted)],"&gt;="&amp;Q$56,Table2[Date Notified (Adjusted)],"&lt;"&amp;R$56,Table2[Calculated Location],"*"&amp;$D104&amp;"*")</f>
        <v>#DIV/0!</v>
      </c>
      <c r="R104" s="164" t="e">
        <f ca="1">COUNTIFS(Table2[Level of Review Required],"*"&amp;$AC$102&amp;"*",Table2[Date Notified (Adjusted)],"&gt;="&amp;R$56,Table2[Date Notified (Adjusted)],"&lt;"&amp;S$56,Table2[QPS name second check],"full*",Table2[Calculated Location],"*"&amp;$D104&amp;"*")/COUNTIFS(Table2[Level of Review Required],"*"&amp;$AC$102&amp;"*",Table2[Date Notified (Adjusted)],"&gt;="&amp;R$56,Table2[Date Notified (Adjusted)],"&lt;"&amp;S$56,Table2[Calculated Location],"*"&amp;$D104&amp;"*")</f>
        <v>#DIV/0!</v>
      </c>
      <c r="S104" s="164" t="e">
        <f ca="1">COUNTIFS(Table2[Level of Review Required],"*"&amp;$AC$102&amp;"*",Table2[Date Notified (Adjusted)],"&gt;="&amp;S$56,Table2[Date Notified (Adjusted)],"&lt;"&amp;T$56,Table2[QPS name second check],"full*",Table2[Calculated Location],"*"&amp;$D104&amp;"*")/COUNTIFS(Table2[Level of Review Required],"*"&amp;$AC$102&amp;"*",Table2[Date Notified (Adjusted)],"&gt;="&amp;S$56,Table2[Date Notified (Adjusted)],"&lt;"&amp;T$56,Table2[Calculated Location],"*"&amp;$D104&amp;"*")</f>
        <v>#DIV/0!</v>
      </c>
      <c r="T104" s="164" t="e">
        <f ca="1">COUNTIFS(Table2[Level of Review Required],"*"&amp;$AC$102&amp;"*",Table2[Date Notified (Adjusted)],"&gt;="&amp;T$56,Table2[Date Notified (Adjusted)],"&lt;"&amp;U$56,Table2[QPS name second check],"full*",Table2[Calculated Location],"*"&amp;$D104&amp;"*")/COUNTIFS(Table2[Level of Review Required],"*"&amp;$AC$102&amp;"*",Table2[Date Notified (Adjusted)],"&gt;="&amp;T$56,Table2[Date Notified (Adjusted)],"&lt;"&amp;U$56,Table2[Calculated Location],"*"&amp;$D104&amp;"*")</f>
        <v>#DIV/0!</v>
      </c>
      <c r="U104" s="161"/>
      <c r="V104" s="161"/>
      <c r="W104" s="228">
        <f ca="1">COUNTIFS(Table2[Level of Review Required],"*"&amp;$AC$102&amp;"*",Table2[Date Notified (Adjusted)],"&gt;="&amp;start125,Table2[Date Notified (Adjusted)],"&lt;="&amp;closeREP,Table2[Calculated Location],"*"&amp;$D104&amp;"*",Table2[QPS name second check],"full*")</f>
        <v>0</v>
      </c>
      <c r="X104" s="229" t="e">
        <f t="shared" ref="X104:X110" ca="1" si="31">W104/Y104</f>
        <v>#DIV/0!</v>
      </c>
      <c r="Y104" s="237">
        <f ca="1">COUNTIFS(Table2[Level of Review Required],"*"&amp;$AC$102&amp;"*",Table2[Date Notified (Adjusted)],"&gt;="&amp;start125,Table2[Date Notified (Adjusted)],"&lt;="&amp;closeREP,Table2[Calculated Location],"*"&amp;$D104&amp;"*")</f>
        <v>0</v>
      </c>
    </row>
    <row r="105" spans="2:29" x14ac:dyDescent="0.25">
      <c r="B105" s="222" t="s">
        <v>257</v>
      </c>
      <c r="C105" s="162"/>
      <c r="D105" s="162" t="s">
        <v>119</v>
      </c>
      <c r="E105" s="163" t="e">
        <f ca="1">COUNTIFS(Table2[Level of Review Required],"*"&amp;$AC$102&amp;"*",Table2[Date Notified (Adjusted)],"&gt;="&amp;E$56,Table2[Date Notified (Adjusted)],"&lt;"&amp;F$56,Table2[QPS name second check],"full*",Table2[Calculated Location],"*"&amp;$D105&amp;"*")/COUNTIFS(Table2[Level of Review Required],"*"&amp;$AC$102&amp;"*",Table2[Date Notified (Adjusted)],"&gt;="&amp;E$56,Table2[Date Notified (Adjusted)],"&lt;"&amp;F$56,Table2[Calculated Location],"*"&amp;$D105&amp;"*")</f>
        <v>#DIV/0!</v>
      </c>
      <c r="F105" s="164" t="e">
        <f ca="1">COUNTIFS(Table2[Level of Review Required],"*"&amp;$AC$102&amp;"*",Table2[Date Notified (Adjusted)],"&gt;="&amp;F$56,Table2[Date Notified (Adjusted)],"&lt;"&amp;G$56,Table2[QPS name second check],"full*",Table2[Calculated Location],"*"&amp;$D105&amp;"*")/COUNTIFS(Table2[Level of Review Required],"*"&amp;$AC$102&amp;"*",Table2[Date Notified (Adjusted)],"&gt;="&amp;F$56,Table2[Date Notified (Adjusted)],"&lt;"&amp;G$56,Table2[Calculated Location],"*"&amp;$D105&amp;"*")</f>
        <v>#DIV/0!</v>
      </c>
      <c r="G105" s="164" t="e">
        <f ca="1">COUNTIFS(Table2[Level of Review Required],"*"&amp;$AC$102&amp;"*",Table2[Date Notified (Adjusted)],"&gt;="&amp;G$56,Table2[Date Notified (Adjusted)],"&lt;"&amp;H$56,Table2[QPS name second check],"full*",Table2[Calculated Location],"*"&amp;$D105&amp;"*")/COUNTIFS(Table2[Level of Review Required],"*"&amp;$AC$102&amp;"*",Table2[Date Notified (Adjusted)],"&gt;="&amp;G$56,Table2[Date Notified (Adjusted)],"&lt;"&amp;H$56,Table2[Calculated Location],"*"&amp;$D105&amp;"*")</f>
        <v>#DIV/0!</v>
      </c>
      <c r="H105" s="164" t="e">
        <f ca="1">COUNTIFS(Table2[Level of Review Required],"*"&amp;$AC$102&amp;"*",Table2[Date Notified (Adjusted)],"&gt;="&amp;H$56,Table2[Date Notified (Adjusted)],"&lt;"&amp;I$56,Table2[QPS name second check],"full*",Table2[Calculated Location],"*"&amp;$D105&amp;"*")/COUNTIFS(Table2[Level of Review Required],"*"&amp;$AC$102&amp;"*",Table2[Date Notified (Adjusted)],"&gt;="&amp;H$56,Table2[Date Notified (Adjusted)],"&lt;"&amp;I$56,Table2[Calculated Location],"*"&amp;$D105&amp;"*")</f>
        <v>#DIV/0!</v>
      </c>
      <c r="I105" s="164" t="e">
        <f ca="1">COUNTIFS(Table2[Level of Review Required],"*"&amp;$AC$102&amp;"*",Table2[Date Notified (Adjusted)],"&gt;="&amp;I$56,Table2[Date Notified (Adjusted)],"&lt;"&amp;J$56,Table2[QPS name second check],"full*",Table2[Calculated Location],"*"&amp;$D105&amp;"*")/COUNTIFS(Table2[Level of Review Required],"*"&amp;$AC$102&amp;"*",Table2[Date Notified (Adjusted)],"&gt;="&amp;I$56,Table2[Date Notified (Adjusted)],"&lt;"&amp;J$56,Table2[Calculated Location],"*"&amp;$D105&amp;"*")</f>
        <v>#DIV/0!</v>
      </c>
      <c r="J105" s="164" t="e">
        <f ca="1">COUNTIFS(Table2[Level of Review Required],"*"&amp;$AC$102&amp;"*",Table2[Date Notified (Adjusted)],"&gt;="&amp;J$56,Table2[Date Notified (Adjusted)],"&lt;"&amp;K$56,Table2[QPS name second check],"full*",Table2[Calculated Location],"*"&amp;$D105&amp;"*")/COUNTIFS(Table2[Level of Review Required],"*"&amp;$AC$102&amp;"*",Table2[Date Notified (Adjusted)],"&gt;="&amp;J$56,Table2[Date Notified (Adjusted)],"&lt;"&amp;K$56,Table2[Calculated Location],"*"&amp;$D105&amp;"*")</f>
        <v>#DIV/0!</v>
      </c>
      <c r="K105" s="164" t="e">
        <f ca="1">COUNTIFS(Table2[Level of Review Required],"*"&amp;$AC$102&amp;"*",Table2[Date Notified (Adjusted)],"&gt;="&amp;K$56,Table2[Date Notified (Adjusted)],"&lt;"&amp;L$56,Table2[QPS name second check],"full*",Table2[Calculated Location],"*"&amp;$D105&amp;"*")/COUNTIFS(Table2[Level of Review Required],"*"&amp;$AC$102&amp;"*",Table2[Date Notified (Adjusted)],"&gt;="&amp;K$56,Table2[Date Notified (Adjusted)],"&lt;"&amp;L$56,Table2[Calculated Location],"*"&amp;$D105&amp;"*")</f>
        <v>#DIV/0!</v>
      </c>
      <c r="L105" s="164" t="e">
        <f ca="1">COUNTIFS(Table2[Level of Review Required],"*"&amp;$AC$102&amp;"*",Table2[Date Notified (Adjusted)],"&gt;="&amp;L$56,Table2[Date Notified (Adjusted)],"&lt;"&amp;M$56,Table2[QPS name second check],"full*",Table2[Calculated Location],"*"&amp;$D105&amp;"*")/COUNTIFS(Table2[Level of Review Required],"*"&amp;$AC$102&amp;"*",Table2[Date Notified (Adjusted)],"&gt;="&amp;L$56,Table2[Date Notified (Adjusted)],"&lt;"&amp;M$56,Table2[Calculated Location],"*"&amp;$D105&amp;"*")</f>
        <v>#DIV/0!</v>
      </c>
      <c r="M105" s="164" t="e">
        <f ca="1">COUNTIFS(Table2[Level of Review Required],"*"&amp;$AC$102&amp;"*",Table2[Date Notified (Adjusted)],"&gt;="&amp;M$56,Table2[Date Notified (Adjusted)],"&lt;"&amp;N$56,Table2[QPS name second check],"full*",Table2[Calculated Location],"*"&amp;$D105&amp;"*")/COUNTIFS(Table2[Level of Review Required],"*"&amp;$AC$102&amp;"*",Table2[Date Notified (Adjusted)],"&gt;="&amp;M$56,Table2[Date Notified (Adjusted)],"&lt;"&amp;N$56,Table2[Calculated Location],"*"&amp;$D105&amp;"*")</f>
        <v>#DIV/0!</v>
      </c>
      <c r="N105" s="164" t="e">
        <f ca="1">COUNTIFS(Table2[Level of Review Required],"*"&amp;$AC$102&amp;"*",Table2[Date Notified (Adjusted)],"&gt;="&amp;N$56,Table2[Date Notified (Adjusted)],"&lt;"&amp;O$56,Table2[QPS name second check],"full*",Table2[Calculated Location],"*"&amp;$D105&amp;"*")/COUNTIFS(Table2[Level of Review Required],"*"&amp;$AC$102&amp;"*",Table2[Date Notified (Adjusted)],"&gt;="&amp;N$56,Table2[Date Notified (Adjusted)],"&lt;"&amp;O$56,Table2[Calculated Location],"*"&amp;$D105&amp;"*")</f>
        <v>#DIV/0!</v>
      </c>
      <c r="O105" s="164" t="e">
        <f ca="1">COUNTIFS(Table2[Level of Review Required],"*"&amp;$AC$102&amp;"*",Table2[Date Notified (Adjusted)],"&gt;="&amp;O$56,Table2[Date Notified (Adjusted)],"&lt;"&amp;P$56,Table2[QPS name second check],"full*",Table2[Calculated Location],"*"&amp;$D105&amp;"*")/COUNTIFS(Table2[Level of Review Required],"*"&amp;$AC$102&amp;"*",Table2[Date Notified (Adjusted)],"&gt;="&amp;O$56,Table2[Date Notified (Adjusted)],"&lt;"&amp;P$56,Table2[Calculated Location],"*"&amp;$D105&amp;"*")</f>
        <v>#DIV/0!</v>
      </c>
      <c r="P105" s="164" t="e">
        <f ca="1">COUNTIFS(Table2[Level of Review Required],"*"&amp;$AC$102&amp;"*",Table2[Date Notified (Adjusted)],"&gt;="&amp;P$56,Table2[Date Notified (Adjusted)],"&lt;"&amp;Q$56,Table2[QPS name second check],"full*",Table2[Calculated Location],"*"&amp;$D105&amp;"*")/COUNTIFS(Table2[Level of Review Required],"*"&amp;$AC$102&amp;"*",Table2[Date Notified (Adjusted)],"&gt;="&amp;P$56,Table2[Date Notified (Adjusted)],"&lt;"&amp;Q$56,Table2[Calculated Location],"*"&amp;$D105&amp;"*")</f>
        <v>#DIV/0!</v>
      </c>
      <c r="Q105" s="164" t="e">
        <f ca="1">COUNTIFS(Table2[Level of Review Required],"*"&amp;$AC$102&amp;"*",Table2[Date Notified (Adjusted)],"&gt;="&amp;Q$56,Table2[Date Notified (Adjusted)],"&lt;"&amp;R$56,Table2[QPS name second check],"full*",Table2[Calculated Location],"*"&amp;$D105&amp;"*")/COUNTIFS(Table2[Level of Review Required],"*"&amp;$AC$102&amp;"*",Table2[Date Notified (Adjusted)],"&gt;="&amp;Q$56,Table2[Date Notified (Adjusted)],"&lt;"&amp;R$56,Table2[Calculated Location],"*"&amp;$D105&amp;"*")</f>
        <v>#DIV/0!</v>
      </c>
      <c r="R105" s="164" t="e">
        <f ca="1">COUNTIFS(Table2[Level of Review Required],"*"&amp;$AC$102&amp;"*",Table2[Date Notified (Adjusted)],"&gt;="&amp;R$56,Table2[Date Notified (Adjusted)],"&lt;"&amp;S$56,Table2[QPS name second check],"full*",Table2[Calculated Location],"*"&amp;$D105&amp;"*")/COUNTIFS(Table2[Level of Review Required],"*"&amp;$AC$102&amp;"*",Table2[Date Notified (Adjusted)],"&gt;="&amp;R$56,Table2[Date Notified (Adjusted)],"&lt;"&amp;S$56,Table2[Calculated Location],"*"&amp;$D105&amp;"*")</f>
        <v>#DIV/0!</v>
      </c>
      <c r="S105" s="164" t="e">
        <f ca="1">COUNTIFS(Table2[Level of Review Required],"*"&amp;$AC$102&amp;"*",Table2[Date Notified (Adjusted)],"&gt;="&amp;S$56,Table2[Date Notified (Adjusted)],"&lt;"&amp;T$56,Table2[QPS name second check],"full*",Table2[Calculated Location],"*"&amp;$D105&amp;"*")/COUNTIFS(Table2[Level of Review Required],"*"&amp;$AC$102&amp;"*",Table2[Date Notified (Adjusted)],"&gt;="&amp;S$56,Table2[Date Notified (Adjusted)],"&lt;"&amp;T$56,Table2[Calculated Location],"*"&amp;$D105&amp;"*")</f>
        <v>#DIV/0!</v>
      </c>
      <c r="T105" s="164" t="e">
        <f ca="1">COUNTIFS(Table2[Level of Review Required],"*"&amp;$AC$102&amp;"*",Table2[Date Notified (Adjusted)],"&gt;="&amp;T$56,Table2[Date Notified (Adjusted)],"&lt;"&amp;U$56,Table2[QPS name second check],"full*",Table2[Calculated Location],"*"&amp;$D105&amp;"*")/COUNTIFS(Table2[Level of Review Required],"*"&amp;$AC$102&amp;"*",Table2[Date Notified (Adjusted)],"&gt;="&amp;T$56,Table2[Date Notified (Adjusted)],"&lt;"&amp;U$56,Table2[Calculated Location],"*"&amp;$D105&amp;"*")</f>
        <v>#DIV/0!</v>
      </c>
      <c r="U105" s="161"/>
      <c r="V105" s="161"/>
      <c r="W105" s="228">
        <f ca="1">COUNTIFS(Table2[Level of Review Required],"*"&amp;$AC$102&amp;"*",Table2[Date Notified (Adjusted)],"&gt;="&amp;start125,Table2[Date Notified (Adjusted)],"&lt;="&amp;closeREP,Table2[Calculated Location],"*"&amp;$D105&amp;"*",Table2[QPS name second check],"full*")</f>
        <v>0</v>
      </c>
      <c r="X105" s="229" t="e">
        <f t="shared" ref="X105" ca="1" si="32">W105/Y105</f>
        <v>#DIV/0!</v>
      </c>
      <c r="Y105" s="237">
        <f ca="1">COUNTIFS(Table2[Level of Review Required],"*"&amp;$AC$102&amp;"*",Table2[Date Notified (Adjusted)],"&gt;="&amp;start125,Table2[Date Notified (Adjusted)],"&lt;="&amp;closeREP,Table2[Calculated Location],"*"&amp;$D105&amp;"*")</f>
        <v>0</v>
      </c>
    </row>
    <row r="106" spans="2:29" x14ac:dyDescent="0.25">
      <c r="B106" s="222" t="s">
        <v>258</v>
      </c>
      <c r="C106" s="161"/>
      <c r="D106" s="162" t="s">
        <v>120</v>
      </c>
      <c r="E106" s="163" t="e">
        <f ca="1">COUNTIFS(Table2[Level of Review Required],"*"&amp;$AC$102&amp;"*",Table2[Date Notified (Adjusted)],"&gt;="&amp;E$56,Table2[Date Notified (Adjusted)],"&lt;"&amp;F$56,Table2[QPS name second check],"full*",Table2[Calculated Location],"*"&amp;$D106&amp;"*")/COUNTIFS(Table2[Level of Review Required],"*"&amp;$AC$102&amp;"*",Table2[Date Notified (Adjusted)],"&gt;="&amp;E$56,Table2[Date Notified (Adjusted)],"&lt;"&amp;F$56,Table2[Calculated Location],"*"&amp;$D106&amp;"*")</f>
        <v>#DIV/0!</v>
      </c>
      <c r="F106" s="164" t="e">
        <f ca="1">COUNTIFS(Table2[Level of Review Required],"*"&amp;$AC$102&amp;"*",Table2[Date Notified (Adjusted)],"&gt;="&amp;F$56,Table2[Date Notified (Adjusted)],"&lt;"&amp;G$56,Table2[QPS name second check],"full*",Table2[Calculated Location],"*"&amp;$D106&amp;"*")/COUNTIFS(Table2[Level of Review Required],"*"&amp;$AC$102&amp;"*",Table2[Date Notified (Adjusted)],"&gt;="&amp;F$56,Table2[Date Notified (Adjusted)],"&lt;"&amp;G$56,Table2[Calculated Location],"*"&amp;$D106&amp;"*")</f>
        <v>#DIV/0!</v>
      </c>
      <c r="G106" s="164" t="e">
        <f ca="1">COUNTIFS(Table2[Level of Review Required],"*"&amp;$AC$102&amp;"*",Table2[Date Notified (Adjusted)],"&gt;="&amp;G$56,Table2[Date Notified (Adjusted)],"&lt;"&amp;H$56,Table2[QPS name second check],"full*",Table2[Calculated Location],"*"&amp;$D106&amp;"*")/COUNTIFS(Table2[Level of Review Required],"*"&amp;$AC$102&amp;"*",Table2[Date Notified (Adjusted)],"&gt;="&amp;G$56,Table2[Date Notified (Adjusted)],"&lt;"&amp;H$56,Table2[Calculated Location],"*"&amp;$D106&amp;"*")</f>
        <v>#DIV/0!</v>
      </c>
      <c r="H106" s="164" t="e">
        <f ca="1">COUNTIFS(Table2[Level of Review Required],"*"&amp;$AC$102&amp;"*",Table2[Date Notified (Adjusted)],"&gt;="&amp;H$56,Table2[Date Notified (Adjusted)],"&lt;"&amp;I$56,Table2[QPS name second check],"full*",Table2[Calculated Location],"*"&amp;$D106&amp;"*")/COUNTIFS(Table2[Level of Review Required],"*"&amp;$AC$102&amp;"*",Table2[Date Notified (Adjusted)],"&gt;="&amp;H$56,Table2[Date Notified (Adjusted)],"&lt;"&amp;I$56,Table2[Calculated Location],"*"&amp;$D106&amp;"*")</f>
        <v>#DIV/0!</v>
      </c>
      <c r="I106" s="164" t="e">
        <f ca="1">COUNTIFS(Table2[Level of Review Required],"*"&amp;$AC$102&amp;"*",Table2[Date Notified (Adjusted)],"&gt;="&amp;I$56,Table2[Date Notified (Adjusted)],"&lt;"&amp;J$56,Table2[QPS name second check],"full*",Table2[Calculated Location],"*"&amp;$D106&amp;"*")/COUNTIFS(Table2[Level of Review Required],"*"&amp;$AC$102&amp;"*",Table2[Date Notified (Adjusted)],"&gt;="&amp;I$56,Table2[Date Notified (Adjusted)],"&lt;"&amp;J$56,Table2[Calculated Location],"*"&amp;$D106&amp;"*")</f>
        <v>#DIV/0!</v>
      </c>
      <c r="J106" s="164" t="e">
        <f ca="1">COUNTIFS(Table2[Level of Review Required],"*"&amp;$AC$102&amp;"*",Table2[Date Notified (Adjusted)],"&gt;="&amp;J$56,Table2[Date Notified (Adjusted)],"&lt;"&amp;K$56,Table2[QPS name second check],"full*",Table2[Calculated Location],"*"&amp;$D106&amp;"*")/COUNTIFS(Table2[Level of Review Required],"*"&amp;$AC$102&amp;"*",Table2[Date Notified (Adjusted)],"&gt;="&amp;J$56,Table2[Date Notified (Adjusted)],"&lt;"&amp;K$56,Table2[Calculated Location],"*"&amp;$D106&amp;"*")</f>
        <v>#DIV/0!</v>
      </c>
      <c r="K106" s="164" t="e">
        <f ca="1">COUNTIFS(Table2[Level of Review Required],"*"&amp;$AC$102&amp;"*",Table2[Date Notified (Adjusted)],"&gt;="&amp;K$56,Table2[Date Notified (Adjusted)],"&lt;"&amp;L$56,Table2[QPS name second check],"full*",Table2[Calculated Location],"*"&amp;$D106&amp;"*")/COUNTIFS(Table2[Level of Review Required],"*"&amp;$AC$102&amp;"*",Table2[Date Notified (Adjusted)],"&gt;="&amp;K$56,Table2[Date Notified (Adjusted)],"&lt;"&amp;L$56,Table2[Calculated Location],"*"&amp;$D106&amp;"*")</f>
        <v>#DIV/0!</v>
      </c>
      <c r="L106" s="164" t="e">
        <f ca="1">COUNTIFS(Table2[Level of Review Required],"*"&amp;$AC$102&amp;"*",Table2[Date Notified (Adjusted)],"&gt;="&amp;L$56,Table2[Date Notified (Adjusted)],"&lt;"&amp;M$56,Table2[QPS name second check],"full*",Table2[Calculated Location],"*"&amp;$D106&amp;"*")/COUNTIFS(Table2[Level of Review Required],"*"&amp;$AC$102&amp;"*",Table2[Date Notified (Adjusted)],"&gt;="&amp;L$56,Table2[Date Notified (Adjusted)],"&lt;"&amp;M$56,Table2[Calculated Location],"*"&amp;$D106&amp;"*")</f>
        <v>#DIV/0!</v>
      </c>
      <c r="M106" s="164" t="e">
        <f ca="1">COUNTIFS(Table2[Level of Review Required],"*"&amp;$AC$102&amp;"*",Table2[Date Notified (Adjusted)],"&gt;="&amp;M$56,Table2[Date Notified (Adjusted)],"&lt;"&amp;N$56,Table2[QPS name second check],"full*",Table2[Calculated Location],"*"&amp;$D106&amp;"*")/COUNTIFS(Table2[Level of Review Required],"*"&amp;$AC$102&amp;"*",Table2[Date Notified (Adjusted)],"&gt;="&amp;M$56,Table2[Date Notified (Adjusted)],"&lt;"&amp;N$56,Table2[Calculated Location],"*"&amp;$D106&amp;"*")</f>
        <v>#DIV/0!</v>
      </c>
      <c r="N106" s="164" t="e">
        <f ca="1">COUNTIFS(Table2[Level of Review Required],"*"&amp;$AC$102&amp;"*",Table2[Date Notified (Adjusted)],"&gt;="&amp;N$56,Table2[Date Notified (Adjusted)],"&lt;"&amp;O$56,Table2[QPS name second check],"full*",Table2[Calculated Location],"*"&amp;$D106&amp;"*")/COUNTIFS(Table2[Level of Review Required],"*"&amp;$AC$102&amp;"*",Table2[Date Notified (Adjusted)],"&gt;="&amp;N$56,Table2[Date Notified (Adjusted)],"&lt;"&amp;O$56,Table2[Calculated Location],"*"&amp;$D106&amp;"*")</f>
        <v>#DIV/0!</v>
      </c>
      <c r="O106" s="164" t="e">
        <f ca="1">COUNTIFS(Table2[Level of Review Required],"*"&amp;$AC$102&amp;"*",Table2[Date Notified (Adjusted)],"&gt;="&amp;O$56,Table2[Date Notified (Adjusted)],"&lt;"&amp;P$56,Table2[QPS name second check],"full*",Table2[Calculated Location],"*"&amp;$D106&amp;"*")/COUNTIFS(Table2[Level of Review Required],"*"&amp;$AC$102&amp;"*",Table2[Date Notified (Adjusted)],"&gt;="&amp;O$56,Table2[Date Notified (Adjusted)],"&lt;"&amp;P$56,Table2[Calculated Location],"*"&amp;$D106&amp;"*")</f>
        <v>#DIV/0!</v>
      </c>
      <c r="P106" s="164" t="e">
        <f ca="1">COUNTIFS(Table2[Level of Review Required],"*"&amp;$AC$102&amp;"*",Table2[Date Notified (Adjusted)],"&gt;="&amp;P$56,Table2[Date Notified (Adjusted)],"&lt;"&amp;Q$56,Table2[QPS name second check],"full*",Table2[Calculated Location],"*"&amp;$D106&amp;"*")/COUNTIFS(Table2[Level of Review Required],"*"&amp;$AC$102&amp;"*",Table2[Date Notified (Adjusted)],"&gt;="&amp;P$56,Table2[Date Notified (Adjusted)],"&lt;"&amp;Q$56,Table2[Calculated Location],"*"&amp;$D106&amp;"*")</f>
        <v>#DIV/0!</v>
      </c>
      <c r="Q106" s="164" t="e">
        <f ca="1">COUNTIFS(Table2[Level of Review Required],"*"&amp;$AC$102&amp;"*",Table2[Date Notified (Adjusted)],"&gt;="&amp;Q$56,Table2[Date Notified (Adjusted)],"&lt;"&amp;R$56,Table2[QPS name second check],"full*",Table2[Calculated Location],"*"&amp;$D106&amp;"*")/COUNTIFS(Table2[Level of Review Required],"*"&amp;$AC$102&amp;"*",Table2[Date Notified (Adjusted)],"&gt;="&amp;Q$56,Table2[Date Notified (Adjusted)],"&lt;"&amp;R$56,Table2[Calculated Location],"*"&amp;$D106&amp;"*")</f>
        <v>#DIV/0!</v>
      </c>
      <c r="R106" s="164" t="e">
        <f ca="1">COUNTIFS(Table2[Level of Review Required],"*"&amp;$AC$102&amp;"*",Table2[Date Notified (Adjusted)],"&gt;="&amp;R$56,Table2[Date Notified (Adjusted)],"&lt;"&amp;S$56,Table2[QPS name second check],"full*",Table2[Calculated Location],"*"&amp;$D106&amp;"*")/COUNTIFS(Table2[Level of Review Required],"*"&amp;$AC$102&amp;"*",Table2[Date Notified (Adjusted)],"&gt;="&amp;R$56,Table2[Date Notified (Adjusted)],"&lt;"&amp;S$56,Table2[Calculated Location],"*"&amp;$D106&amp;"*")</f>
        <v>#DIV/0!</v>
      </c>
      <c r="S106" s="164" t="e">
        <f ca="1">COUNTIFS(Table2[Level of Review Required],"*"&amp;$AC$102&amp;"*",Table2[Date Notified (Adjusted)],"&gt;="&amp;S$56,Table2[Date Notified (Adjusted)],"&lt;"&amp;T$56,Table2[QPS name second check],"full*",Table2[Calculated Location],"*"&amp;$D106&amp;"*")/COUNTIFS(Table2[Level of Review Required],"*"&amp;$AC$102&amp;"*",Table2[Date Notified (Adjusted)],"&gt;="&amp;S$56,Table2[Date Notified (Adjusted)],"&lt;"&amp;T$56,Table2[Calculated Location],"*"&amp;$D106&amp;"*")</f>
        <v>#DIV/0!</v>
      </c>
      <c r="T106" s="164" t="e">
        <f ca="1">COUNTIFS(Table2[Level of Review Required],"*"&amp;$AC$102&amp;"*",Table2[Date Notified (Adjusted)],"&gt;="&amp;T$56,Table2[Date Notified (Adjusted)],"&lt;"&amp;U$56,Table2[QPS name second check],"full*",Table2[Calculated Location],"*"&amp;$D106&amp;"*")/COUNTIFS(Table2[Level of Review Required],"*"&amp;$AC$102&amp;"*",Table2[Date Notified (Adjusted)],"&gt;="&amp;T$56,Table2[Date Notified (Adjusted)],"&lt;"&amp;U$56,Table2[Calculated Location],"*"&amp;$D106&amp;"*")</f>
        <v>#DIV/0!</v>
      </c>
      <c r="U106" s="161"/>
      <c r="V106" s="161"/>
      <c r="W106" s="228">
        <f ca="1">COUNTIFS(Table2[Level of Review Required],"*"&amp;$AC$102&amp;"*",Table2[Date Notified (Adjusted)],"&gt;="&amp;start125,Table2[Date Notified (Adjusted)],"&lt;="&amp;closeREP,Table2[Calculated Location],"*"&amp;$D106&amp;"*",Table2[QPS name second check],"full*")</f>
        <v>0</v>
      </c>
      <c r="X106" s="229" t="e">
        <f t="shared" ca="1" si="31"/>
        <v>#DIV/0!</v>
      </c>
      <c r="Y106" s="237">
        <f ca="1">COUNTIFS(Table2[Level of Review Required],"*"&amp;$AC$102&amp;"*",Table2[Date Notified (Adjusted)],"&gt;="&amp;start125,Table2[Date Notified (Adjusted)],"&lt;="&amp;closeREP,Table2[Calculated Location],"*"&amp;$D106&amp;"*")</f>
        <v>0</v>
      </c>
    </row>
    <row r="107" spans="2:29" x14ac:dyDescent="0.25">
      <c r="B107" s="222" t="s">
        <v>259</v>
      </c>
      <c r="C107" s="161"/>
      <c r="D107" s="162" t="s">
        <v>122</v>
      </c>
      <c r="E107" s="163" t="e">
        <f ca="1">COUNTIFS(Table2[Level of Review Required],"*"&amp;$AC$102&amp;"*",Table2[Date Notified (Adjusted)],"&gt;="&amp;E$56,Table2[Date Notified (Adjusted)],"&lt;"&amp;F$56,Table2[QPS name second check],"full*",Table2[Calculated Location],"*"&amp;$D107&amp;"*")/COUNTIFS(Table2[Level of Review Required],"*"&amp;$AC$102&amp;"*",Table2[Date Notified (Adjusted)],"&gt;="&amp;E$56,Table2[Date Notified (Adjusted)],"&lt;"&amp;F$56,Table2[Calculated Location],"*"&amp;$D107&amp;"*")</f>
        <v>#DIV/0!</v>
      </c>
      <c r="F107" s="164" t="e">
        <f ca="1">COUNTIFS(Table2[Level of Review Required],"*"&amp;$AC$102&amp;"*",Table2[Date Notified (Adjusted)],"&gt;="&amp;F$56,Table2[Date Notified (Adjusted)],"&lt;"&amp;G$56,Table2[QPS name second check],"full*",Table2[Calculated Location],"*"&amp;$D107&amp;"*")/COUNTIFS(Table2[Level of Review Required],"*"&amp;$AC$102&amp;"*",Table2[Date Notified (Adjusted)],"&gt;="&amp;F$56,Table2[Date Notified (Adjusted)],"&lt;"&amp;G$56,Table2[Calculated Location],"*"&amp;$D107&amp;"*")</f>
        <v>#DIV/0!</v>
      </c>
      <c r="G107" s="164" t="e">
        <f ca="1">COUNTIFS(Table2[Level of Review Required],"*"&amp;$AC$102&amp;"*",Table2[Date Notified (Adjusted)],"&gt;="&amp;G$56,Table2[Date Notified (Adjusted)],"&lt;"&amp;H$56,Table2[QPS name second check],"full*",Table2[Calculated Location],"*"&amp;$D107&amp;"*")/COUNTIFS(Table2[Level of Review Required],"*"&amp;$AC$102&amp;"*",Table2[Date Notified (Adjusted)],"&gt;="&amp;G$56,Table2[Date Notified (Adjusted)],"&lt;"&amp;H$56,Table2[Calculated Location],"*"&amp;$D107&amp;"*")</f>
        <v>#DIV/0!</v>
      </c>
      <c r="H107" s="164" t="e">
        <f ca="1">COUNTIFS(Table2[Level of Review Required],"*"&amp;$AC$102&amp;"*",Table2[Date Notified (Adjusted)],"&gt;="&amp;H$56,Table2[Date Notified (Adjusted)],"&lt;"&amp;I$56,Table2[QPS name second check],"full*",Table2[Calculated Location],"*"&amp;$D107&amp;"*")/COUNTIFS(Table2[Level of Review Required],"*"&amp;$AC$102&amp;"*",Table2[Date Notified (Adjusted)],"&gt;="&amp;H$56,Table2[Date Notified (Adjusted)],"&lt;"&amp;I$56,Table2[Calculated Location],"*"&amp;$D107&amp;"*")</f>
        <v>#DIV/0!</v>
      </c>
      <c r="I107" s="164" t="e">
        <f ca="1">COUNTIFS(Table2[Level of Review Required],"*"&amp;$AC$102&amp;"*",Table2[Date Notified (Adjusted)],"&gt;="&amp;I$56,Table2[Date Notified (Adjusted)],"&lt;"&amp;J$56,Table2[QPS name second check],"full*",Table2[Calculated Location],"*"&amp;$D107&amp;"*")/COUNTIFS(Table2[Level of Review Required],"*"&amp;$AC$102&amp;"*",Table2[Date Notified (Adjusted)],"&gt;="&amp;I$56,Table2[Date Notified (Adjusted)],"&lt;"&amp;J$56,Table2[Calculated Location],"*"&amp;$D107&amp;"*")</f>
        <v>#DIV/0!</v>
      </c>
      <c r="J107" s="164" t="e">
        <f ca="1">COUNTIFS(Table2[Level of Review Required],"*"&amp;$AC$102&amp;"*",Table2[Date Notified (Adjusted)],"&gt;="&amp;J$56,Table2[Date Notified (Adjusted)],"&lt;"&amp;K$56,Table2[QPS name second check],"full*",Table2[Calculated Location],"*"&amp;$D107&amp;"*")/COUNTIFS(Table2[Level of Review Required],"*"&amp;$AC$102&amp;"*",Table2[Date Notified (Adjusted)],"&gt;="&amp;J$56,Table2[Date Notified (Adjusted)],"&lt;"&amp;K$56,Table2[Calculated Location],"*"&amp;$D107&amp;"*")</f>
        <v>#DIV/0!</v>
      </c>
      <c r="K107" s="164" t="e">
        <f ca="1">COUNTIFS(Table2[Level of Review Required],"*"&amp;$AC$102&amp;"*",Table2[Date Notified (Adjusted)],"&gt;="&amp;K$56,Table2[Date Notified (Adjusted)],"&lt;"&amp;L$56,Table2[QPS name second check],"full*",Table2[Calculated Location],"*"&amp;$D107&amp;"*")/COUNTIFS(Table2[Level of Review Required],"*"&amp;$AC$102&amp;"*",Table2[Date Notified (Adjusted)],"&gt;="&amp;K$56,Table2[Date Notified (Adjusted)],"&lt;"&amp;L$56,Table2[Calculated Location],"*"&amp;$D107&amp;"*")</f>
        <v>#DIV/0!</v>
      </c>
      <c r="L107" s="164" t="e">
        <f ca="1">COUNTIFS(Table2[Level of Review Required],"*"&amp;$AC$102&amp;"*",Table2[Date Notified (Adjusted)],"&gt;="&amp;L$56,Table2[Date Notified (Adjusted)],"&lt;"&amp;M$56,Table2[QPS name second check],"full*",Table2[Calculated Location],"*"&amp;$D107&amp;"*")/COUNTIFS(Table2[Level of Review Required],"*"&amp;$AC$102&amp;"*",Table2[Date Notified (Adjusted)],"&gt;="&amp;L$56,Table2[Date Notified (Adjusted)],"&lt;"&amp;M$56,Table2[Calculated Location],"*"&amp;$D107&amp;"*")</f>
        <v>#DIV/0!</v>
      </c>
      <c r="M107" s="164" t="e">
        <f ca="1">COUNTIFS(Table2[Level of Review Required],"*"&amp;$AC$102&amp;"*",Table2[Date Notified (Adjusted)],"&gt;="&amp;M$56,Table2[Date Notified (Adjusted)],"&lt;"&amp;N$56,Table2[QPS name second check],"full*",Table2[Calculated Location],"*"&amp;$D107&amp;"*")/COUNTIFS(Table2[Level of Review Required],"*"&amp;$AC$102&amp;"*",Table2[Date Notified (Adjusted)],"&gt;="&amp;M$56,Table2[Date Notified (Adjusted)],"&lt;"&amp;N$56,Table2[Calculated Location],"*"&amp;$D107&amp;"*")</f>
        <v>#DIV/0!</v>
      </c>
      <c r="N107" s="164" t="e">
        <f ca="1">COUNTIFS(Table2[Level of Review Required],"*"&amp;$AC$102&amp;"*",Table2[Date Notified (Adjusted)],"&gt;="&amp;N$56,Table2[Date Notified (Adjusted)],"&lt;"&amp;O$56,Table2[QPS name second check],"full*",Table2[Calculated Location],"*"&amp;$D107&amp;"*")/COUNTIFS(Table2[Level of Review Required],"*"&amp;$AC$102&amp;"*",Table2[Date Notified (Adjusted)],"&gt;="&amp;N$56,Table2[Date Notified (Adjusted)],"&lt;"&amp;O$56,Table2[Calculated Location],"*"&amp;$D107&amp;"*")</f>
        <v>#DIV/0!</v>
      </c>
      <c r="O107" s="164" t="e">
        <f ca="1">COUNTIFS(Table2[Level of Review Required],"*"&amp;$AC$102&amp;"*",Table2[Date Notified (Adjusted)],"&gt;="&amp;O$56,Table2[Date Notified (Adjusted)],"&lt;"&amp;P$56,Table2[QPS name second check],"full*",Table2[Calculated Location],"*"&amp;$D107&amp;"*")/COUNTIFS(Table2[Level of Review Required],"*"&amp;$AC$102&amp;"*",Table2[Date Notified (Adjusted)],"&gt;="&amp;O$56,Table2[Date Notified (Adjusted)],"&lt;"&amp;P$56,Table2[Calculated Location],"*"&amp;$D107&amp;"*")</f>
        <v>#DIV/0!</v>
      </c>
      <c r="P107" s="164" t="e">
        <f ca="1">COUNTIFS(Table2[Level of Review Required],"*"&amp;$AC$102&amp;"*",Table2[Date Notified (Adjusted)],"&gt;="&amp;P$56,Table2[Date Notified (Adjusted)],"&lt;"&amp;Q$56,Table2[QPS name second check],"full*",Table2[Calculated Location],"*"&amp;$D107&amp;"*")/COUNTIFS(Table2[Level of Review Required],"*"&amp;$AC$102&amp;"*",Table2[Date Notified (Adjusted)],"&gt;="&amp;P$56,Table2[Date Notified (Adjusted)],"&lt;"&amp;Q$56,Table2[Calculated Location],"*"&amp;$D107&amp;"*")</f>
        <v>#DIV/0!</v>
      </c>
      <c r="Q107" s="164" t="e">
        <f ca="1">COUNTIFS(Table2[Level of Review Required],"*"&amp;$AC$102&amp;"*",Table2[Date Notified (Adjusted)],"&gt;="&amp;Q$56,Table2[Date Notified (Adjusted)],"&lt;"&amp;R$56,Table2[QPS name second check],"full*",Table2[Calculated Location],"*"&amp;$D107&amp;"*")/COUNTIFS(Table2[Level of Review Required],"*"&amp;$AC$102&amp;"*",Table2[Date Notified (Adjusted)],"&gt;="&amp;Q$56,Table2[Date Notified (Adjusted)],"&lt;"&amp;R$56,Table2[Calculated Location],"*"&amp;$D107&amp;"*")</f>
        <v>#DIV/0!</v>
      </c>
      <c r="R107" s="164" t="e">
        <f ca="1">COUNTIFS(Table2[Level of Review Required],"*"&amp;$AC$102&amp;"*",Table2[Date Notified (Adjusted)],"&gt;="&amp;R$56,Table2[Date Notified (Adjusted)],"&lt;"&amp;S$56,Table2[QPS name second check],"full*",Table2[Calculated Location],"*"&amp;$D107&amp;"*")/COUNTIFS(Table2[Level of Review Required],"*"&amp;$AC$102&amp;"*",Table2[Date Notified (Adjusted)],"&gt;="&amp;R$56,Table2[Date Notified (Adjusted)],"&lt;"&amp;S$56,Table2[Calculated Location],"*"&amp;$D107&amp;"*")</f>
        <v>#DIV/0!</v>
      </c>
      <c r="S107" s="164" t="e">
        <f ca="1">COUNTIFS(Table2[Level of Review Required],"*"&amp;$AC$102&amp;"*",Table2[Date Notified (Adjusted)],"&gt;="&amp;S$56,Table2[Date Notified (Adjusted)],"&lt;"&amp;T$56,Table2[QPS name second check],"full*",Table2[Calculated Location],"*"&amp;$D107&amp;"*")/COUNTIFS(Table2[Level of Review Required],"*"&amp;$AC$102&amp;"*",Table2[Date Notified (Adjusted)],"&gt;="&amp;S$56,Table2[Date Notified (Adjusted)],"&lt;"&amp;T$56,Table2[Calculated Location],"*"&amp;$D107&amp;"*")</f>
        <v>#DIV/0!</v>
      </c>
      <c r="T107" s="164" t="e">
        <f ca="1">COUNTIFS(Table2[Level of Review Required],"*"&amp;$AC$102&amp;"*",Table2[Date Notified (Adjusted)],"&gt;="&amp;T$56,Table2[Date Notified (Adjusted)],"&lt;"&amp;U$56,Table2[QPS name second check],"full*",Table2[Calculated Location],"*"&amp;$D107&amp;"*")/COUNTIFS(Table2[Level of Review Required],"*"&amp;$AC$102&amp;"*",Table2[Date Notified (Adjusted)],"&gt;="&amp;T$56,Table2[Date Notified (Adjusted)],"&lt;"&amp;U$56,Table2[Calculated Location],"*"&amp;$D107&amp;"*")</f>
        <v>#DIV/0!</v>
      </c>
      <c r="U107" s="165"/>
      <c r="V107" s="161"/>
      <c r="W107" s="228">
        <f ca="1">COUNTIFS(Table2[Level of Review Required],"*"&amp;$AC$102&amp;"*",Table2[Date Notified (Adjusted)],"&gt;="&amp;start125,Table2[Date Notified (Adjusted)],"&lt;="&amp;closeREP,Table2[Calculated Location],"*"&amp;$D107&amp;"*",Table2[QPS name second check],"full*")</f>
        <v>0</v>
      </c>
      <c r="X107" s="229" t="e">
        <f t="shared" ca="1" si="31"/>
        <v>#DIV/0!</v>
      </c>
      <c r="Y107" s="237">
        <f ca="1">COUNTIFS(Table2[Level of Review Required],"*"&amp;$AC$102&amp;"*",Table2[Date Notified (Adjusted)],"&gt;="&amp;start125,Table2[Date Notified (Adjusted)],"&lt;="&amp;closeREP,Table2[Calculated Location],"*"&amp;$D107&amp;"*")</f>
        <v>0</v>
      </c>
    </row>
    <row r="108" spans="2:29" x14ac:dyDescent="0.25">
      <c r="B108" s="222" t="s">
        <v>260</v>
      </c>
      <c r="C108" s="161"/>
      <c r="D108" s="162" t="s">
        <v>123</v>
      </c>
      <c r="E108" s="163" t="e">
        <f ca="1">COUNTIFS(Table2[Level of Review Required],"*"&amp;$AC$102&amp;"*",Table2[Date Notified (Adjusted)],"&gt;="&amp;E$56,Table2[Date Notified (Adjusted)],"&lt;"&amp;F$56,Table2[QPS name second check],"full*",Table2[Calculated Location],"*"&amp;$D108&amp;"*")/COUNTIFS(Table2[Level of Review Required],"*"&amp;$AC$102&amp;"*",Table2[Date Notified (Adjusted)],"&gt;="&amp;E$56,Table2[Date Notified (Adjusted)],"&lt;"&amp;F$56,Table2[Calculated Location],"*"&amp;$D108&amp;"*")</f>
        <v>#DIV/0!</v>
      </c>
      <c r="F108" s="164" t="e">
        <f ca="1">COUNTIFS(Table2[Level of Review Required],"*"&amp;$AC$102&amp;"*",Table2[Date Notified (Adjusted)],"&gt;="&amp;F$56,Table2[Date Notified (Adjusted)],"&lt;"&amp;G$56,Table2[QPS name second check],"full*",Table2[Calculated Location],"*"&amp;$D108&amp;"*")/COUNTIFS(Table2[Level of Review Required],"*"&amp;$AC$102&amp;"*",Table2[Date Notified (Adjusted)],"&gt;="&amp;F$56,Table2[Date Notified (Adjusted)],"&lt;"&amp;G$56,Table2[Calculated Location],"*"&amp;$D108&amp;"*")</f>
        <v>#DIV/0!</v>
      </c>
      <c r="G108" s="164" t="e">
        <f ca="1">COUNTIFS(Table2[Level of Review Required],"*"&amp;$AC$102&amp;"*",Table2[Date Notified (Adjusted)],"&gt;="&amp;G$56,Table2[Date Notified (Adjusted)],"&lt;"&amp;H$56,Table2[QPS name second check],"full*",Table2[Calculated Location],"*"&amp;$D108&amp;"*")/COUNTIFS(Table2[Level of Review Required],"*"&amp;$AC$102&amp;"*",Table2[Date Notified (Adjusted)],"&gt;="&amp;G$56,Table2[Date Notified (Adjusted)],"&lt;"&amp;H$56,Table2[Calculated Location],"*"&amp;$D108&amp;"*")</f>
        <v>#DIV/0!</v>
      </c>
      <c r="H108" s="164" t="e">
        <f ca="1">COUNTIFS(Table2[Level of Review Required],"*"&amp;$AC$102&amp;"*",Table2[Date Notified (Adjusted)],"&gt;="&amp;H$56,Table2[Date Notified (Adjusted)],"&lt;"&amp;I$56,Table2[QPS name second check],"full*",Table2[Calculated Location],"*"&amp;$D108&amp;"*")/COUNTIFS(Table2[Level of Review Required],"*"&amp;$AC$102&amp;"*",Table2[Date Notified (Adjusted)],"&gt;="&amp;H$56,Table2[Date Notified (Adjusted)],"&lt;"&amp;I$56,Table2[Calculated Location],"*"&amp;$D108&amp;"*")</f>
        <v>#DIV/0!</v>
      </c>
      <c r="I108" s="164" t="e">
        <f ca="1">COUNTIFS(Table2[Level of Review Required],"*"&amp;$AC$102&amp;"*",Table2[Date Notified (Adjusted)],"&gt;="&amp;I$56,Table2[Date Notified (Adjusted)],"&lt;"&amp;J$56,Table2[QPS name second check],"full*",Table2[Calculated Location],"*"&amp;$D108&amp;"*")/COUNTIFS(Table2[Level of Review Required],"*"&amp;$AC$102&amp;"*",Table2[Date Notified (Adjusted)],"&gt;="&amp;I$56,Table2[Date Notified (Adjusted)],"&lt;"&amp;J$56,Table2[Calculated Location],"*"&amp;$D108&amp;"*")</f>
        <v>#DIV/0!</v>
      </c>
      <c r="J108" s="164" t="e">
        <f ca="1">COUNTIFS(Table2[Level of Review Required],"*"&amp;$AC$102&amp;"*",Table2[Date Notified (Adjusted)],"&gt;="&amp;J$56,Table2[Date Notified (Adjusted)],"&lt;"&amp;K$56,Table2[QPS name second check],"full*",Table2[Calculated Location],"*"&amp;$D108&amp;"*")/COUNTIFS(Table2[Level of Review Required],"*"&amp;$AC$102&amp;"*",Table2[Date Notified (Adjusted)],"&gt;="&amp;J$56,Table2[Date Notified (Adjusted)],"&lt;"&amp;K$56,Table2[Calculated Location],"*"&amp;$D108&amp;"*")</f>
        <v>#DIV/0!</v>
      </c>
      <c r="K108" s="164" t="e">
        <f ca="1">COUNTIFS(Table2[Level of Review Required],"*"&amp;$AC$102&amp;"*",Table2[Date Notified (Adjusted)],"&gt;="&amp;K$56,Table2[Date Notified (Adjusted)],"&lt;"&amp;L$56,Table2[QPS name second check],"full*",Table2[Calculated Location],"*"&amp;$D108&amp;"*")/COUNTIFS(Table2[Level of Review Required],"*"&amp;$AC$102&amp;"*",Table2[Date Notified (Adjusted)],"&gt;="&amp;K$56,Table2[Date Notified (Adjusted)],"&lt;"&amp;L$56,Table2[Calculated Location],"*"&amp;$D108&amp;"*")</f>
        <v>#DIV/0!</v>
      </c>
      <c r="L108" s="164" t="e">
        <f ca="1">COUNTIFS(Table2[Level of Review Required],"*"&amp;$AC$102&amp;"*",Table2[Date Notified (Adjusted)],"&gt;="&amp;L$56,Table2[Date Notified (Adjusted)],"&lt;"&amp;M$56,Table2[QPS name second check],"full*",Table2[Calculated Location],"*"&amp;$D108&amp;"*")/COUNTIFS(Table2[Level of Review Required],"*"&amp;$AC$102&amp;"*",Table2[Date Notified (Adjusted)],"&gt;="&amp;L$56,Table2[Date Notified (Adjusted)],"&lt;"&amp;M$56,Table2[Calculated Location],"*"&amp;$D108&amp;"*")</f>
        <v>#DIV/0!</v>
      </c>
      <c r="M108" s="164" t="e">
        <f ca="1">COUNTIFS(Table2[Level of Review Required],"*"&amp;$AC$102&amp;"*",Table2[Date Notified (Adjusted)],"&gt;="&amp;M$56,Table2[Date Notified (Adjusted)],"&lt;"&amp;N$56,Table2[QPS name second check],"full*",Table2[Calculated Location],"*"&amp;$D108&amp;"*")/COUNTIFS(Table2[Level of Review Required],"*"&amp;$AC$102&amp;"*",Table2[Date Notified (Adjusted)],"&gt;="&amp;M$56,Table2[Date Notified (Adjusted)],"&lt;"&amp;N$56,Table2[Calculated Location],"*"&amp;$D108&amp;"*")</f>
        <v>#DIV/0!</v>
      </c>
      <c r="N108" s="164" t="e">
        <f ca="1">COUNTIFS(Table2[Level of Review Required],"*"&amp;$AC$102&amp;"*",Table2[Date Notified (Adjusted)],"&gt;="&amp;N$56,Table2[Date Notified (Adjusted)],"&lt;"&amp;O$56,Table2[QPS name second check],"full*",Table2[Calculated Location],"*"&amp;$D108&amp;"*")/COUNTIFS(Table2[Level of Review Required],"*"&amp;$AC$102&amp;"*",Table2[Date Notified (Adjusted)],"&gt;="&amp;N$56,Table2[Date Notified (Adjusted)],"&lt;"&amp;O$56,Table2[Calculated Location],"*"&amp;$D108&amp;"*")</f>
        <v>#DIV/0!</v>
      </c>
      <c r="O108" s="164" t="e">
        <f ca="1">COUNTIFS(Table2[Level of Review Required],"*"&amp;$AC$102&amp;"*",Table2[Date Notified (Adjusted)],"&gt;="&amp;O$56,Table2[Date Notified (Adjusted)],"&lt;"&amp;P$56,Table2[QPS name second check],"full*",Table2[Calculated Location],"*"&amp;$D108&amp;"*")/COUNTIFS(Table2[Level of Review Required],"*"&amp;$AC$102&amp;"*",Table2[Date Notified (Adjusted)],"&gt;="&amp;O$56,Table2[Date Notified (Adjusted)],"&lt;"&amp;P$56,Table2[Calculated Location],"*"&amp;$D108&amp;"*")</f>
        <v>#DIV/0!</v>
      </c>
      <c r="P108" s="164" t="e">
        <f ca="1">COUNTIFS(Table2[Level of Review Required],"*"&amp;$AC$102&amp;"*",Table2[Date Notified (Adjusted)],"&gt;="&amp;P$56,Table2[Date Notified (Adjusted)],"&lt;"&amp;Q$56,Table2[QPS name second check],"full*",Table2[Calculated Location],"*"&amp;$D108&amp;"*")/COUNTIFS(Table2[Level of Review Required],"*"&amp;$AC$102&amp;"*",Table2[Date Notified (Adjusted)],"&gt;="&amp;P$56,Table2[Date Notified (Adjusted)],"&lt;"&amp;Q$56,Table2[Calculated Location],"*"&amp;$D108&amp;"*")</f>
        <v>#DIV/0!</v>
      </c>
      <c r="Q108" s="164" t="e">
        <f ca="1">COUNTIFS(Table2[Level of Review Required],"*"&amp;$AC$102&amp;"*",Table2[Date Notified (Adjusted)],"&gt;="&amp;Q$56,Table2[Date Notified (Adjusted)],"&lt;"&amp;R$56,Table2[QPS name second check],"full*",Table2[Calculated Location],"*"&amp;$D108&amp;"*")/COUNTIFS(Table2[Level of Review Required],"*"&amp;$AC$102&amp;"*",Table2[Date Notified (Adjusted)],"&gt;="&amp;Q$56,Table2[Date Notified (Adjusted)],"&lt;"&amp;R$56,Table2[Calculated Location],"*"&amp;$D108&amp;"*")</f>
        <v>#DIV/0!</v>
      </c>
      <c r="R108" s="164" t="e">
        <f ca="1">COUNTIFS(Table2[Level of Review Required],"*"&amp;$AC$102&amp;"*",Table2[Date Notified (Adjusted)],"&gt;="&amp;R$56,Table2[Date Notified (Adjusted)],"&lt;"&amp;S$56,Table2[QPS name second check],"full*",Table2[Calculated Location],"*"&amp;$D108&amp;"*")/COUNTIFS(Table2[Level of Review Required],"*"&amp;$AC$102&amp;"*",Table2[Date Notified (Adjusted)],"&gt;="&amp;R$56,Table2[Date Notified (Adjusted)],"&lt;"&amp;S$56,Table2[Calculated Location],"*"&amp;$D108&amp;"*")</f>
        <v>#DIV/0!</v>
      </c>
      <c r="S108" s="164" t="e">
        <f ca="1">COUNTIFS(Table2[Level of Review Required],"*"&amp;$AC$102&amp;"*",Table2[Date Notified (Adjusted)],"&gt;="&amp;S$56,Table2[Date Notified (Adjusted)],"&lt;"&amp;T$56,Table2[QPS name second check],"full*",Table2[Calculated Location],"*"&amp;$D108&amp;"*")/COUNTIFS(Table2[Level of Review Required],"*"&amp;$AC$102&amp;"*",Table2[Date Notified (Adjusted)],"&gt;="&amp;S$56,Table2[Date Notified (Adjusted)],"&lt;"&amp;T$56,Table2[Calculated Location],"*"&amp;$D108&amp;"*")</f>
        <v>#DIV/0!</v>
      </c>
      <c r="T108" s="164" t="e">
        <f ca="1">COUNTIFS(Table2[Level of Review Required],"*"&amp;$AC$102&amp;"*",Table2[Date Notified (Adjusted)],"&gt;="&amp;T$56,Table2[Date Notified (Adjusted)],"&lt;"&amp;U$56,Table2[QPS name second check],"full*",Table2[Calculated Location],"*"&amp;$D108&amp;"*")/COUNTIFS(Table2[Level of Review Required],"*"&amp;$AC$102&amp;"*",Table2[Date Notified (Adjusted)],"&gt;="&amp;T$56,Table2[Date Notified (Adjusted)],"&lt;"&amp;U$56,Table2[Calculated Location],"*"&amp;$D108&amp;"*")</f>
        <v>#DIV/0!</v>
      </c>
      <c r="U108" s="165"/>
      <c r="V108" s="161"/>
      <c r="W108" s="228">
        <f ca="1">COUNTIFS(Table2[Level of Review Required],"*"&amp;$AC$102&amp;"*",Table2[Date Notified (Adjusted)],"&gt;="&amp;start125,Table2[Date Notified (Adjusted)],"&lt;="&amp;closeREP,Table2[Calculated Location],"*"&amp;$D108&amp;"*",Table2[QPS name second check],"full*")</f>
        <v>0</v>
      </c>
      <c r="X108" s="229" t="e">
        <f t="shared" ca="1" si="31"/>
        <v>#DIV/0!</v>
      </c>
      <c r="Y108" s="237">
        <f ca="1">COUNTIFS(Table2[Level of Review Required],"*"&amp;$AC$102&amp;"*",Table2[Date Notified (Adjusted)],"&gt;="&amp;start125,Table2[Date Notified (Adjusted)],"&lt;="&amp;closeREP,Table2[Calculated Location],"*"&amp;$D108&amp;"*")</f>
        <v>0</v>
      </c>
    </row>
    <row r="109" spans="2:29" x14ac:dyDescent="0.25">
      <c r="B109" s="222" t="s">
        <v>261</v>
      </c>
      <c r="C109" s="161"/>
      <c r="D109" s="162" t="s">
        <v>117</v>
      </c>
      <c r="E109" s="163" t="e">
        <f ca="1">COUNTIFS(Table2[Level of Review Required],"*"&amp;$AC$102&amp;"*",Table2[Date Notified (Adjusted)],"&gt;="&amp;E$56,Table2[Date Notified (Adjusted)],"&lt;"&amp;F$56,Table2[QPS name second check],"full*",Table2[Calculated Location],"*"&amp;$D109&amp;"*")/COUNTIFS(Table2[Level of Review Required],"*"&amp;$AC$102&amp;"*",Table2[Date Notified (Adjusted)],"&gt;="&amp;E$56,Table2[Date Notified (Adjusted)],"&lt;"&amp;F$56,Table2[Calculated Location],"*"&amp;$D109&amp;"*")</f>
        <v>#DIV/0!</v>
      </c>
      <c r="F109" s="164" t="e">
        <f ca="1">COUNTIFS(Table2[Level of Review Required],"*"&amp;$AC$102&amp;"*",Table2[Date Notified (Adjusted)],"&gt;="&amp;F$56,Table2[Date Notified (Adjusted)],"&lt;"&amp;G$56,Table2[QPS name second check],"full*",Table2[Calculated Location],"*"&amp;$D109&amp;"*")/COUNTIFS(Table2[Level of Review Required],"*"&amp;$AC$102&amp;"*",Table2[Date Notified (Adjusted)],"&gt;="&amp;F$56,Table2[Date Notified (Adjusted)],"&lt;"&amp;G$56,Table2[Calculated Location],"*"&amp;$D109&amp;"*")</f>
        <v>#DIV/0!</v>
      </c>
      <c r="G109" s="164" t="e">
        <f ca="1">COUNTIFS(Table2[Level of Review Required],"*"&amp;$AC$102&amp;"*",Table2[Date Notified (Adjusted)],"&gt;="&amp;G$56,Table2[Date Notified (Adjusted)],"&lt;"&amp;H$56,Table2[QPS name second check],"full*",Table2[Calculated Location],"*"&amp;$D109&amp;"*")/COUNTIFS(Table2[Level of Review Required],"*"&amp;$AC$102&amp;"*",Table2[Date Notified (Adjusted)],"&gt;="&amp;G$56,Table2[Date Notified (Adjusted)],"&lt;"&amp;H$56,Table2[Calculated Location],"*"&amp;$D109&amp;"*")</f>
        <v>#DIV/0!</v>
      </c>
      <c r="H109" s="164" t="e">
        <f ca="1">COUNTIFS(Table2[Level of Review Required],"*"&amp;$AC$102&amp;"*",Table2[Date Notified (Adjusted)],"&gt;="&amp;H$56,Table2[Date Notified (Adjusted)],"&lt;"&amp;I$56,Table2[QPS name second check],"full*",Table2[Calculated Location],"*"&amp;$D109&amp;"*")/COUNTIFS(Table2[Level of Review Required],"*"&amp;$AC$102&amp;"*",Table2[Date Notified (Adjusted)],"&gt;="&amp;H$56,Table2[Date Notified (Adjusted)],"&lt;"&amp;I$56,Table2[Calculated Location],"*"&amp;$D109&amp;"*")</f>
        <v>#DIV/0!</v>
      </c>
      <c r="I109" s="164" t="e">
        <f ca="1">COUNTIFS(Table2[Level of Review Required],"*"&amp;$AC$102&amp;"*",Table2[Date Notified (Adjusted)],"&gt;="&amp;I$56,Table2[Date Notified (Adjusted)],"&lt;"&amp;J$56,Table2[QPS name second check],"full*",Table2[Calculated Location],"*"&amp;$D109&amp;"*")/COUNTIFS(Table2[Level of Review Required],"*"&amp;$AC$102&amp;"*",Table2[Date Notified (Adjusted)],"&gt;="&amp;I$56,Table2[Date Notified (Adjusted)],"&lt;"&amp;J$56,Table2[Calculated Location],"*"&amp;$D109&amp;"*")</f>
        <v>#DIV/0!</v>
      </c>
      <c r="J109" s="164" t="e">
        <f ca="1">COUNTIFS(Table2[Level of Review Required],"*"&amp;$AC$102&amp;"*",Table2[Date Notified (Adjusted)],"&gt;="&amp;J$56,Table2[Date Notified (Adjusted)],"&lt;"&amp;K$56,Table2[QPS name second check],"full*",Table2[Calculated Location],"*"&amp;$D109&amp;"*")/COUNTIFS(Table2[Level of Review Required],"*"&amp;$AC$102&amp;"*",Table2[Date Notified (Adjusted)],"&gt;="&amp;J$56,Table2[Date Notified (Adjusted)],"&lt;"&amp;K$56,Table2[Calculated Location],"*"&amp;$D109&amp;"*")</f>
        <v>#DIV/0!</v>
      </c>
      <c r="K109" s="164" t="e">
        <f ca="1">COUNTIFS(Table2[Level of Review Required],"*"&amp;$AC$102&amp;"*",Table2[Date Notified (Adjusted)],"&gt;="&amp;K$56,Table2[Date Notified (Adjusted)],"&lt;"&amp;L$56,Table2[QPS name second check],"full*",Table2[Calculated Location],"*"&amp;$D109&amp;"*")/COUNTIFS(Table2[Level of Review Required],"*"&amp;$AC$102&amp;"*",Table2[Date Notified (Adjusted)],"&gt;="&amp;K$56,Table2[Date Notified (Adjusted)],"&lt;"&amp;L$56,Table2[Calculated Location],"*"&amp;$D109&amp;"*")</f>
        <v>#DIV/0!</v>
      </c>
      <c r="L109" s="164" t="e">
        <f ca="1">COUNTIFS(Table2[Level of Review Required],"*"&amp;$AC$102&amp;"*",Table2[Date Notified (Adjusted)],"&gt;="&amp;L$56,Table2[Date Notified (Adjusted)],"&lt;"&amp;M$56,Table2[QPS name second check],"full*",Table2[Calculated Location],"*"&amp;$D109&amp;"*")/COUNTIFS(Table2[Level of Review Required],"*"&amp;$AC$102&amp;"*",Table2[Date Notified (Adjusted)],"&gt;="&amp;L$56,Table2[Date Notified (Adjusted)],"&lt;"&amp;M$56,Table2[Calculated Location],"*"&amp;$D109&amp;"*")</f>
        <v>#DIV/0!</v>
      </c>
      <c r="M109" s="164" t="e">
        <f ca="1">COUNTIFS(Table2[Level of Review Required],"*"&amp;$AC$102&amp;"*",Table2[Date Notified (Adjusted)],"&gt;="&amp;M$56,Table2[Date Notified (Adjusted)],"&lt;"&amp;N$56,Table2[QPS name second check],"full*",Table2[Calculated Location],"*"&amp;$D109&amp;"*")/COUNTIFS(Table2[Level of Review Required],"*"&amp;$AC$102&amp;"*",Table2[Date Notified (Adjusted)],"&gt;="&amp;M$56,Table2[Date Notified (Adjusted)],"&lt;"&amp;N$56,Table2[Calculated Location],"*"&amp;$D109&amp;"*")</f>
        <v>#DIV/0!</v>
      </c>
      <c r="N109" s="164" t="e">
        <f ca="1">COUNTIFS(Table2[Level of Review Required],"*"&amp;$AC$102&amp;"*",Table2[Date Notified (Adjusted)],"&gt;="&amp;N$56,Table2[Date Notified (Adjusted)],"&lt;"&amp;O$56,Table2[QPS name second check],"full*",Table2[Calculated Location],"*"&amp;$D109&amp;"*")/COUNTIFS(Table2[Level of Review Required],"*"&amp;$AC$102&amp;"*",Table2[Date Notified (Adjusted)],"&gt;="&amp;N$56,Table2[Date Notified (Adjusted)],"&lt;"&amp;O$56,Table2[Calculated Location],"*"&amp;$D109&amp;"*")</f>
        <v>#DIV/0!</v>
      </c>
      <c r="O109" s="164" t="e">
        <f ca="1">COUNTIFS(Table2[Level of Review Required],"*"&amp;$AC$102&amp;"*",Table2[Date Notified (Adjusted)],"&gt;="&amp;O$56,Table2[Date Notified (Adjusted)],"&lt;"&amp;P$56,Table2[QPS name second check],"full*",Table2[Calculated Location],"*"&amp;$D109&amp;"*")/COUNTIFS(Table2[Level of Review Required],"*"&amp;$AC$102&amp;"*",Table2[Date Notified (Adjusted)],"&gt;="&amp;O$56,Table2[Date Notified (Adjusted)],"&lt;"&amp;P$56,Table2[Calculated Location],"*"&amp;$D109&amp;"*")</f>
        <v>#DIV/0!</v>
      </c>
      <c r="P109" s="164" t="e">
        <f ca="1">COUNTIFS(Table2[Level of Review Required],"*"&amp;$AC$102&amp;"*",Table2[Date Notified (Adjusted)],"&gt;="&amp;P$56,Table2[Date Notified (Adjusted)],"&lt;"&amp;Q$56,Table2[QPS name second check],"full*",Table2[Calculated Location],"*"&amp;$D109&amp;"*")/COUNTIFS(Table2[Level of Review Required],"*"&amp;$AC$102&amp;"*",Table2[Date Notified (Adjusted)],"&gt;="&amp;P$56,Table2[Date Notified (Adjusted)],"&lt;"&amp;Q$56,Table2[Calculated Location],"*"&amp;$D109&amp;"*")</f>
        <v>#DIV/0!</v>
      </c>
      <c r="Q109" s="164" t="e">
        <f ca="1">COUNTIFS(Table2[Level of Review Required],"*"&amp;$AC$102&amp;"*",Table2[Date Notified (Adjusted)],"&gt;="&amp;Q$56,Table2[Date Notified (Adjusted)],"&lt;"&amp;R$56,Table2[QPS name second check],"full*",Table2[Calculated Location],"*"&amp;$D109&amp;"*")/COUNTIFS(Table2[Level of Review Required],"*"&amp;$AC$102&amp;"*",Table2[Date Notified (Adjusted)],"&gt;="&amp;Q$56,Table2[Date Notified (Adjusted)],"&lt;"&amp;R$56,Table2[Calculated Location],"*"&amp;$D109&amp;"*")</f>
        <v>#DIV/0!</v>
      </c>
      <c r="R109" s="164" t="e">
        <f ca="1">COUNTIFS(Table2[Level of Review Required],"*"&amp;$AC$102&amp;"*",Table2[Date Notified (Adjusted)],"&gt;="&amp;R$56,Table2[Date Notified (Adjusted)],"&lt;"&amp;S$56,Table2[QPS name second check],"full*",Table2[Calculated Location],"*"&amp;$D109&amp;"*")/COUNTIFS(Table2[Level of Review Required],"*"&amp;$AC$102&amp;"*",Table2[Date Notified (Adjusted)],"&gt;="&amp;R$56,Table2[Date Notified (Adjusted)],"&lt;"&amp;S$56,Table2[Calculated Location],"*"&amp;$D109&amp;"*")</f>
        <v>#DIV/0!</v>
      </c>
      <c r="S109" s="164" t="e">
        <f ca="1">COUNTIFS(Table2[Level of Review Required],"*"&amp;$AC$102&amp;"*",Table2[Date Notified (Adjusted)],"&gt;="&amp;S$56,Table2[Date Notified (Adjusted)],"&lt;"&amp;T$56,Table2[QPS name second check],"full*",Table2[Calculated Location],"*"&amp;$D109&amp;"*")/COUNTIFS(Table2[Level of Review Required],"*"&amp;$AC$102&amp;"*",Table2[Date Notified (Adjusted)],"&gt;="&amp;S$56,Table2[Date Notified (Adjusted)],"&lt;"&amp;T$56,Table2[Calculated Location],"*"&amp;$D109&amp;"*")</f>
        <v>#DIV/0!</v>
      </c>
      <c r="T109" s="164" t="e">
        <f ca="1">COUNTIFS(Table2[Level of Review Required],"*"&amp;$AC$102&amp;"*",Table2[Date Notified (Adjusted)],"&gt;="&amp;T$56,Table2[Date Notified (Adjusted)],"&lt;"&amp;U$56,Table2[QPS name second check],"full*",Table2[Calculated Location],"*"&amp;$D109&amp;"*")/COUNTIFS(Table2[Level of Review Required],"*"&amp;$AC$102&amp;"*",Table2[Date Notified (Adjusted)],"&gt;="&amp;T$56,Table2[Date Notified (Adjusted)],"&lt;"&amp;U$56,Table2[Calculated Location],"*"&amp;$D109&amp;"*")</f>
        <v>#DIV/0!</v>
      </c>
      <c r="U109" s="165"/>
      <c r="V109" s="161"/>
      <c r="W109" s="228">
        <f ca="1">COUNTIFS(Table2[Level of Review Required],"*"&amp;$AC$102&amp;"*",Table2[Date Notified (Adjusted)],"&gt;="&amp;start125,Table2[Date Notified (Adjusted)],"&lt;="&amp;closeREP,Table2[Calculated Location],"*"&amp;$D109&amp;"*",Table2[QPS name second check],"full*")</f>
        <v>0</v>
      </c>
      <c r="X109" s="229" t="e">
        <f t="shared" ca="1" si="31"/>
        <v>#DIV/0!</v>
      </c>
      <c r="Y109" s="237">
        <f ca="1">COUNTIFS(Table2[Level of Review Required],"*"&amp;$AC$102&amp;"*",Table2[Date Notified (Adjusted)],"&gt;="&amp;start125,Table2[Date Notified (Adjusted)],"&lt;="&amp;closeREP,Table2[Calculated Location],"*"&amp;$D109&amp;"*")</f>
        <v>0</v>
      </c>
    </row>
    <row r="110" spans="2:29" x14ac:dyDescent="0.25">
      <c r="B110" s="224" t="s">
        <v>262</v>
      </c>
      <c r="C110" s="166"/>
      <c r="D110" s="167" t="s">
        <v>104</v>
      </c>
      <c r="E110" s="168" t="e">
        <f ca="1">COUNTIFS(Table2[Level of Review Required],"*"&amp;$AC$102&amp;"*",Table2[Date Notified (Adjusted)],"&gt;="&amp;E$56,Table2[Date Notified (Adjusted)],"&lt;"&amp;F$56,Table2[QPS name second check],"full*",Table2[Calculated Location],"*"&amp;$D110&amp;"*")/COUNTIFS(Table2[Level of Review Required],"*"&amp;$AC$102&amp;"*",Table2[Date Notified (Adjusted)],"&gt;="&amp;E$56,Table2[Date Notified (Adjusted)],"&lt;"&amp;F$56,Table2[Calculated Location],"*"&amp;$D110&amp;"*")</f>
        <v>#DIV/0!</v>
      </c>
      <c r="F110" s="169" t="e">
        <f ca="1">COUNTIFS(Table2[Level of Review Required],"*"&amp;$AC$102&amp;"*",Table2[Date Notified (Adjusted)],"&gt;="&amp;F$56,Table2[Date Notified (Adjusted)],"&lt;"&amp;G$56,Table2[QPS name second check],"full*",Table2[Calculated Location],"*"&amp;$D110&amp;"*")/COUNTIFS(Table2[Level of Review Required],"*"&amp;$AC$102&amp;"*",Table2[Date Notified (Adjusted)],"&gt;="&amp;F$56,Table2[Date Notified (Adjusted)],"&lt;"&amp;G$56,Table2[Calculated Location],"*"&amp;$D110&amp;"*")</f>
        <v>#DIV/0!</v>
      </c>
      <c r="G110" s="169" t="e">
        <f ca="1">COUNTIFS(Table2[Level of Review Required],"*"&amp;$AC$102&amp;"*",Table2[Date Notified (Adjusted)],"&gt;="&amp;G$56,Table2[Date Notified (Adjusted)],"&lt;"&amp;H$56,Table2[QPS name second check],"full*",Table2[Calculated Location],"*"&amp;$D110&amp;"*")/COUNTIFS(Table2[Level of Review Required],"*"&amp;$AC$102&amp;"*",Table2[Date Notified (Adjusted)],"&gt;="&amp;G$56,Table2[Date Notified (Adjusted)],"&lt;"&amp;H$56,Table2[Calculated Location],"*"&amp;$D110&amp;"*")</f>
        <v>#DIV/0!</v>
      </c>
      <c r="H110" s="169" t="e">
        <f ca="1">COUNTIFS(Table2[Level of Review Required],"*"&amp;$AC$102&amp;"*",Table2[Date Notified (Adjusted)],"&gt;="&amp;H$56,Table2[Date Notified (Adjusted)],"&lt;"&amp;I$56,Table2[QPS name second check],"full*",Table2[Calculated Location],"*"&amp;$D110&amp;"*")/COUNTIFS(Table2[Level of Review Required],"*"&amp;$AC$102&amp;"*",Table2[Date Notified (Adjusted)],"&gt;="&amp;H$56,Table2[Date Notified (Adjusted)],"&lt;"&amp;I$56,Table2[Calculated Location],"*"&amp;$D110&amp;"*")</f>
        <v>#DIV/0!</v>
      </c>
      <c r="I110" s="169" t="e">
        <f ca="1">COUNTIFS(Table2[Level of Review Required],"*"&amp;$AC$102&amp;"*",Table2[Date Notified (Adjusted)],"&gt;="&amp;I$56,Table2[Date Notified (Adjusted)],"&lt;"&amp;J$56,Table2[QPS name second check],"full*",Table2[Calculated Location],"*"&amp;$D110&amp;"*")/COUNTIFS(Table2[Level of Review Required],"*"&amp;$AC$102&amp;"*",Table2[Date Notified (Adjusted)],"&gt;="&amp;I$56,Table2[Date Notified (Adjusted)],"&lt;"&amp;J$56,Table2[Calculated Location],"*"&amp;$D110&amp;"*")</f>
        <v>#DIV/0!</v>
      </c>
      <c r="J110" s="169" t="e">
        <f ca="1">COUNTIFS(Table2[Level of Review Required],"*"&amp;$AC$102&amp;"*",Table2[Date Notified (Adjusted)],"&gt;="&amp;J$56,Table2[Date Notified (Adjusted)],"&lt;"&amp;K$56,Table2[QPS name second check],"full*",Table2[Calculated Location],"*"&amp;$D110&amp;"*")/COUNTIFS(Table2[Level of Review Required],"*"&amp;$AC$102&amp;"*",Table2[Date Notified (Adjusted)],"&gt;="&amp;J$56,Table2[Date Notified (Adjusted)],"&lt;"&amp;K$56,Table2[Calculated Location],"*"&amp;$D110&amp;"*")</f>
        <v>#DIV/0!</v>
      </c>
      <c r="K110" s="169" t="e">
        <f ca="1">COUNTIFS(Table2[Level of Review Required],"*"&amp;$AC$102&amp;"*",Table2[Date Notified (Adjusted)],"&gt;="&amp;K$56,Table2[Date Notified (Adjusted)],"&lt;"&amp;L$56,Table2[QPS name second check],"full*",Table2[Calculated Location],"*"&amp;$D110&amp;"*")/COUNTIFS(Table2[Level of Review Required],"*"&amp;$AC$102&amp;"*",Table2[Date Notified (Adjusted)],"&gt;="&amp;K$56,Table2[Date Notified (Adjusted)],"&lt;"&amp;L$56,Table2[Calculated Location],"*"&amp;$D110&amp;"*")</f>
        <v>#DIV/0!</v>
      </c>
      <c r="L110" s="169" t="e">
        <f ca="1">COUNTIFS(Table2[Level of Review Required],"*"&amp;$AC$102&amp;"*",Table2[Date Notified (Adjusted)],"&gt;="&amp;L$56,Table2[Date Notified (Adjusted)],"&lt;"&amp;M$56,Table2[QPS name second check],"full*",Table2[Calculated Location],"*"&amp;$D110&amp;"*")/COUNTIFS(Table2[Level of Review Required],"*"&amp;$AC$102&amp;"*",Table2[Date Notified (Adjusted)],"&gt;="&amp;L$56,Table2[Date Notified (Adjusted)],"&lt;"&amp;M$56,Table2[Calculated Location],"*"&amp;$D110&amp;"*")</f>
        <v>#DIV/0!</v>
      </c>
      <c r="M110" s="169" t="e">
        <f ca="1">COUNTIFS(Table2[Level of Review Required],"*"&amp;$AC$102&amp;"*",Table2[Date Notified (Adjusted)],"&gt;="&amp;M$56,Table2[Date Notified (Adjusted)],"&lt;"&amp;N$56,Table2[QPS name second check],"full*",Table2[Calculated Location],"*"&amp;$D110&amp;"*")/COUNTIFS(Table2[Level of Review Required],"*"&amp;$AC$102&amp;"*",Table2[Date Notified (Adjusted)],"&gt;="&amp;M$56,Table2[Date Notified (Adjusted)],"&lt;"&amp;N$56,Table2[Calculated Location],"*"&amp;$D110&amp;"*")</f>
        <v>#DIV/0!</v>
      </c>
      <c r="N110" s="169" t="e">
        <f ca="1">COUNTIFS(Table2[Level of Review Required],"*"&amp;$AC$102&amp;"*",Table2[Date Notified (Adjusted)],"&gt;="&amp;N$56,Table2[Date Notified (Adjusted)],"&lt;"&amp;O$56,Table2[QPS name second check],"full*",Table2[Calculated Location],"*"&amp;$D110&amp;"*")/COUNTIFS(Table2[Level of Review Required],"*"&amp;$AC$102&amp;"*",Table2[Date Notified (Adjusted)],"&gt;="&amp;N$56,Table2[Date Notified (Adjusted)],"&lt;"&amp;O$56,Table2[Calculated Location],"*"&amp;$D110&amp;"*")</f>
        <v>#DIV/0!</v>
      </c>
      <c r="O110" s="169" t="e">
        <f ca="1">COUNTIFS(Table2[Level of Review Required],"*"&amp;$AC$102&amp;"*",Table2[Date Notified (Adjusted)],"&gt;="&amp;O$56,Table2[Date Notified (Adjusted)],"&lt;"&amp;P$56,Table2[QPS name second check],"full*",Table2[Calculated Location],"*"&amp;$D110&amp;"*")/COUNTIFS(Table2[Level of Review Required],"*"&amp;$AC$102&amp;"*",Table2[Date Notified (Adjusted)],"&gt;="&amp;O$56,Table2[Date Notified (Adjusted)],"&lt;"&amp;P$56,Table2[Calculated Location],"*"&amp;$D110&amp;"*")</f>
        <v>#DIV/0!</v>
      </c>
      <c r="P110" s="169" t="e">
        <f ca="1">COUNTIFS(Table2[Level of Review Required],"*"&amp;$AC$102&amp;"*",Table2[Date Notified (Adjusted)],"&gt;="&amp;P$56,Table2[Date Notified (Adjusted)],"&lt;"&amp;Q$56,Table2[QPS name second check],"full*",Table2[Calculated Location],"*"&amp;$D110&amp;"*")/COUNTIFS(Table2[Level of Review Required],"*"&amp;$AC$102&amp;"*",Table2[Date Notified (Adjusted)],"&gt;="&amp;P$56,Table2[Date Notified (Adjusted)],"&lt;"&amp;Q$56,Table2[Calculated Location],"*"&amp;$D110&amp;"*")</f>
        <v>#DIV/0!</v>
      </c>
      <c r="Q110" s="169" t="e">
        <f ca="1">COUNTIFS(Table2[Level of Review Required],"*"&amp;$AC$102&amp;"*",Table2[Date Notified (Adjusted)],"&gt;="&amp;Q$56,Table2[Date Notified (Adjusted)],"&lt;"&amp;R$56,Table2[QPS name second check],"full*",Table2[Calculated Location],"*"&amp;$D110&amp;"*")/COUNTIFS(Table2[Level of Review Required],"*"&amp;$AC$102&amp;"*",Table2[Date Notified (Adjusted)],"&gt;="&amp;Q$56,Table2[Date Notified (Adjusted)],"&lt;"&amp;R$56,Table2[Calculated Location],"*"&amp;$D110&amp;"*")</f>
        <v>#DIV/0!</v>
      </c>
      <c r="R110" s="169" t="e">
        <f ca="1">COUNTIFS(Table2[Level of Review Required],"*"&amp;$AC$102&amp;"*",Table2[Date Notified (Adjusted)],"&gt;="&amp;R$56,Table2[Date Notified (Adjusted)],"&lt;"&amp;S$56,Table2[QPS name second check],"full*",Table2[Calculated Location],"*"&amp;$D110&amp;"*")/COUNTIFS(Table2[Level of Review Required],"*"&amp;$AC$102&amp;"*",Table2[Date Notified (Adjusted)],"&gt;="&amp;R$56,Table2[Date Notified (Adjusted)],"&lt;"&amp;S$56,Table2[Calculated Location],"*"&amp;$D110&amp;"*")</f>
        <v>#DIV/0!</v>
      </c>
      <c r="S110" s="169" t="e">
        <f ca="1">COUNTIFS(Table2[Level of Review Required],"*"&amp;$AC$102&amp;"*",Table2[Date Notified (Adjusted)],"&gt;="&amp;S$56,Table2[Date Notified (Adjusted)],"&lt;"&amp;T$56,Table2[QPS name second check],"full*",Table2[Calculated Location],"*"&amp;$D110&amp;"*")/COUNTIFS(Table2[Level of Review Required],"*"&amp;$AC$102&amp;"*",Table2[Date Notified (Adjusted)],"&gt;="&amp;S$56,Table2[Date Notified (Adjusted)],"&lt;"&amp;T$56,Table2[Calculated Location],"*"&amp;$D110&amp;"*")</f>
        <v>#DIV/0!</v>
      </c>
      <c r="T110" s="169" t="e">
        <f ca="1">COUNTIFS(Table2[Level of Review Required],"*"&amp;$AC$102&amp;"*",Table2[Date Notified (Adjusted)],"&gt;="&amp;T$56,Table2[Date Notified (Adjusted)],"&lt;"&amp;U$56,Table2[QPS name second check],"full*",Table2[Calculated Location],"*"&amp;$D110&amp;"*")/COUNTIFS(Table2[Level of Review Required],"*"&amp;$AC$102&amp;"*",Table2[Date Notified (Adjusted)],"&gt;="&amp;T$56,Table2[Date Notified (Adjusted)],"&lt;"&amp;U$56,Table2[Calculated Location],"*"&amp;$D110&amp;"*")</f>
        <v>#DIV/0!</v>
      </c>
      <c r="U110" s="170"/>
      <c r="V110" s="166"/>
      <c r="W110" s="230">
        <f ca="1">COUNTIFS(Table2[Level of Review Required],"*"&amp;$AC$102&amp;"*",Table2[Date Notified (Adjusted)],"&gt;="&amp;start125,Table2[Date Notified (Adjusted)],"&lt;="&amp;closeREP,Table2[Calculated Location],"*"&amp;$D110&amp;"*",Table2[QPS name second check],"full*")</f>
        <v>0</v>
      </c>
      <c r="X110" s="231" t="e">
        <f t="shared" ca="1" si="31"/>
        <v>#DIV/0!</v>
      </c>
      <c r="Y110" s="238">
        <f ca="1">COUNTIFS(Table2[Level of Review Required],"*"&amp;$AC$102&amp;"*",Table2[Date Notified (Adjusted)],"&gt;="&amp;start125,Table2[Date Notified (Adjusted)],"&lt;="&amp;closeREP,Table2[Calculated Location],"*"&amp;$D110&amp;"*")</f>
        <v>0</v>
      </c>
    </row>
    <row r="111" spans="2:29" x14ac:dyDescent="0.25">
      <c r="B111" s="211" t="s">
        <v>154</v>
      </c>
      <c r="C111" s="13"/>
      <c r="D111" s="210"/>
      <c r="E111" s="172"/>
      <c r="F111" s="173"/>
      <c r="G111" s="173"/>
      <c r="H111" s="173"/>
      <c r="I111" s="173"/>
      <c r="J111" s="173"/>
      <c r="K111" s="173"/>
      <c r="L111" s="173"/>
      <c r="M111" s="173"/>
      <c r="N111" s="173"/>
      <c r="O111" s="173"/>
      <c r="P111" s="173"/>
      <c r="Q111" s="173"/>
      <c r="R111" s="173"/>
      <c r="S111" s="173"/>
      <c r="T111" s="173"/>
      <c r="U111" s="174"/>
      <c r="V111" s="174"/>
      <c r="W111" s="174">
        <f ca="1">SUM(W103:W110)</f>
        <v>0</v>
      </c>
      <c r="X111" s="173" t="e">
        <f ca="1">W111/Y111</f>
        <v>#DIV/0!</v>
      </c>
      <c r="Y111" s="212">
        <f ca="1">SUM(Y103:Y110)</f>
        <v>0</v>
      </c>
    </row>
    <row r="112" spans="2:29" x14ac:dyDescent="0.25">
      <c r="B112" s="220" t="s">
        <v>105</v>
      </c>
      <c r="C112" s="157"/>
      <c r="D112" s="158" t="s">
        <v>124</v>
      </c>
      <c r="E112" s="159" t="e">
        <f ca="1">COUNTIFS(Table2[Level of Review Required],"*"&amp;$AC$102&amp;"*",Table2[Date Notified (Adjusted)],"&gt;="&amp;E$56,Table2[Date Notified (Adjusted)],"&lt;"&amp;F$56,Table2[QPS name second check],"full*",Table2[Calculated Location],"*"&amp;$D112&amp;"*")/COUNTIFS(Table2[Level of Review Required],"*"&amp;$AC$102&amp;"*",Table2[Date Notified (Adjusted)],"&gt;="&amp;E$56,Table2[Date Notified (Adjusted)],"&lt;"&amp;F$56,Table2[Calculated Location],"*"&amp;$D112&amp;"*")</f>
        <v>#DIV/0!</v>
      </c>
      <c r="F112" s="160" t="e">
        <f ca="1">COUNTIFS(Table2[Level of Review Required],"*"&amp;$AC$102&amp;"*",Table2[Date Notified (Adjusted)],"&gt;="&amp;F$56,Table2[Date Notified (Adjusted)],"&lt;"&amp;G$56,Table2[QPS name second check],"full*",Table2[Calculated Location],"*"&amp;$D112&amp;"*")/COUNTIFS(Table2[Level of Review Required],"*"&amp;$AC$102&amp;"*",Table2[Date Notified (Adjusted)],"&gt;="&amp;F$56,Table2[Date Notified (Adjusted)],"&lt;"&amp;G$56,Table2[Calculated Location],"*"&amp;$D112&amp;"*")</f>
        <v>#DIV/0!</v>
      </c>
      <c r="G112" s="160" t="e">
        <f ca="1">COUNTIFS(Table2[Level of Review Required],"*"&amp;$AC$102&amp;"*",Table2[Date Notified (Adjusted)],"&gt;="&amp;G$56,Table2[Date Notified (Adjusted)],"&lt;"&amp;H$56,Table2[QPS name second check],"full*",Table2[Calculated Location],"*"&amp;$D112&amp;"*")/COUNTIFS(Table2[Level of Review Required],"*"&amp;$AC$102&amp;"*",Table2[Date Notified (Adjusted)],"&gt;="&amp;G$56,Table2[Date Notified (Adjusted)],"&lt;"&amp;H$56,Table2[Calculated Location],"*"&amp;$D112&amp;"*")</f>
        <v>#DIV/0!</v>
      </c>
      <c r="H112" s="160" t="e">
        <f ca="1">COUNTIFS(Table2[Level of Review Required],"*"&amp;$AC$102&amp;"*",Table2[Date Notified (Adjusted)],"&gt;="&amp;H$56,Table2[Date Notified (Adjusted)],"&lt;"&amp;I$56,Table2[QPS name second check],"full*",Table2[Calculated Location],"*"&amp;$D112&amp;"*")/COUNTIFS(Table2[Level of Review Required],"*"&amp;$AC$102&amp;"*",Table2[Date Notified (Adjusted)],"&gt;="&amp;H$56,Table2[Date Notified (Adjusted)],"&lt;"&amp;I$56,Table2[Calculated Location],"*"&amp;$D112&amp;"*")</f>
        <v>#DIV/0!</v>
      </c>
      <c r="I112" s="160" t="e">
        <f ca="1">COUNTIFS(Table2[Level of Review Required],"*"&amp;$AC$102&amp;"*",Table2[Date Notified (Adjusted)],"&gt;="&amp;I$56,Table2[Date Notified (Adjusted)],"&lt;"&amp;J$56,Table2[QPS name second check],"full*",Table2[Calculated Location],"*"&amp;$D112&amp;"*")/COUNTIFS(Table2[Level of Review Required],"*"&amp;$AC$102&amp;"*",Table2[Date Notified (Adjusted)],"&gt;="&amp;I$56,Table2[Date Notified (Adjusted)],"&lt;"&amp;J$56,Table2[Calculated Location],"*"&amp;$D112&amp;"*")</f>
        <v>#DIV/0!</v>
      </c>
      <c r="J112" s="160" t="e">
        <f ca="1">COUNTIFS(Table2[Level of Review Required],"*"&amp;$AC$102&amp;"*",Table2[Date Notified (Adjusted)],"&gt;="&amp;J$56,Table2[Date Notified (Adjusted)],"&lt;"&amp;K$56,Table2[QPS name second check],"full*",Table2[Calculated Location],"*"&amp;$D112&amp;"*")/COUNTIFS(Table2[Level of Review Required],"*"&amp;$AC$102&amp;"*",Table2[Date Notified (Adjusted)],"&gt;="&amp;J$56,Table2[Date Notified (Adjusted)],"&lt;"&amp;K$56,Table2[Calculated Location],"*"&amp;$D112&amp;"*")</f>
        <v>#DIV/0!</v>
      </c>
      <c r="K112" s="160" t="e">
        <f ca="1">COUNTIFS(Table2[Level of Review Required],"*"&amp;$AC$102&amp;"*",Table2[Date Notified (Adjusted)],"&gt;="&amp;K$56,Table2[Date Notified (Adjusted)],"&lt;"&amp;L$56,Table2[QPS name second check],"full*",Table2[Calculated Location],"*"&amp;$D112&amp;"*")/COUNTIFS(Table2[Level of Review Required],"*"&amp;$AC$102&amp;"*",Table2[Date Notified (Adjusted)],"&gt;="&amp;K$56,Table2[Date Notified (Adjusted)],"&lt;"&amp;L$56,Table2[Calculated Location],"*"&amp;$D112&amp;"*")</f>
        <v>#DIV/0!</v>
      </c>
      <c r="L112" s="160" t="e">
        <f ca="1">COUNTIFS(Table2[Level of Review Required],"*"&amp;$AC$102&amp;"*",Table2[Date Notified (Adjusted)],"&gt;="&amp;L$56,Table2[Date Notified (Adjusted)],"&lt;"&amp;M$56,Table2[QPS name second check],"full*",Table2[Calculated Location],"*"&amp;$D112&amp;"*")/COUNTIFS(Table2[Level of Review Required],"*"&amp;$AC$102&amp;"*",Table2[Date Notified (Adjusted)],"&gt;="&amp;L$56,Table2[Date Notified (Adjusted)],"&lt;"&amp;M$56,Table2[Calculated Location],"*"&amp;$D112&amp;"*")</f>
        <v>#DIV/0!</v>
      </c>
      <c r="M112" s="160" t="e">
        <f ca="1">COUNTIFS(Table2[Level of Review Required],"*"&amp;$AC$102&amp;"*",Table2[Date Notified (Adjusted)],"&gt;="&amp;M$56,Table2[Date Notified (Adjusted)],"&lt;"&amp;N$56,Table2[QPS name second check],"full*",Table2[Calculated Location],"*"&amp;$D112&amp;"*")/COUNTIFS(Table2[Level of Review Required],"*"&amp;$AC$102&amp;"*",Table2[Date Notified (Adjusted)],"&gt;="&amp;M$56,Table2[Date Notified (Adjusted)],"&lt;"&amp;N$56,Table2[Calculated Location],"*"&amp;$D112&amp;"*")</f>
        <v>#DIV/0!</v>
      </c>
      <c r="N112" s="160" t="e">
        <f ca="1">COUNTIFS(Table2[Level of Review Required],"*"&amp;$AC$102&amp;"*",Table2[Date Notified (Adjusted)],"&gt;="&amp;N$56,Table2[Date Notified (Adjusted)],"&lt;"&amp;O$56,Table2[QPS name second check],"full*",Table2[Calculated Location],"*"&amp;$D112&amp;"*")/COUNTIFS(Table2[Level of Review Required],"*"&amp;$AC$102&amp;"*",Table2[Date Notified (Adjusted)],"&gt;="&amp;N$56,Table2[Date Notified (Adjusted)],"&lt;"&amp;O$56,Table2[Calculated Location],"*"&amp;$D112&amp;"*")</f>
        <v>#DIV/0!</v>
      </c>
      <c r="O112" s="160" t="e">
        <f ca="1">COUNTIFS(Table2[Level of Review Required],"*"&amp;$AC$102&amp;"*",Table2[Date Notified (Adjusted)],"&gt;="&amp;O$56,Table2[Date Notified (Adjusted)],"&lt;"&amp;P$56,Table2[QPS name second check],"full*",Table2[Calculated Location],"*"&amp;$D112&amp;"*")/COUNTIFS(Table2[Level of Review Required],"*"&amp;$AC$102&amp;"*",Table2[Date Notified (Adjusted)],"&gt;="&amp;O$56,Table2[Date Notified (Adjusted)],"&lt;"&amp;P$56,Table2[Calculated Location],"*"&amp;$D112&amp;"*")</f>
        <v>#DIV/0!</v>
      </c>
      <c r="P112" s="160" t="e">
        <f ca="1">COUNTIFS(Table2[Level of Review Required],"*"&amp;$AC$102&amp;"*",Table2[Date Notified (Adjusted)],"&gt;="&amp;P$56,Table2[Date Notified (Adjusted)],"&lt;"&amp;Q$56,Table2[QPS name second check],"full*",Table2[Calculated Location],"*"&amp;$D112&amp;"*")/COUNTIFS(Table2[Level of Review Required],"*"&amp;$AC$102&amp;"*",Table2[Date Notified (Adjusted)],"&gt;="&amp;P$56,Table2[Date Notified (Adjusted)],"&lt;"&amp;Q$56,Table2[Calculated Location],"*"&amp;$D112&amp;"*")</f>
        <v>#DIV/0!</v>
      </c>
      <c r="Q112" s="160" t="e">
        <f ca="1">COUNTIFS(Table2[Level of Review Required],"*"&amp;$AC$102&amp;"*",Table2[Date Notified (Adjusted)],"&gt;="&amp;Q$56,Table2[Date Notified (Adjusted)],"&lt;"&amp;R$56,Table2[QPS name second check],"full*",Table2[Calculated Location],"*"&amp;$D112&amp;"*")/COUNTIFS(Table2[Level of Review Required],"*"&amp;$AC$102&amp;"*",Table2[Date Notified (Adjusted)],"&gt;="&amp;Q$56,Table2[Date Notified (Adjusted)],"&lt;"&amp;R$56,Table2[Calculated Location],"*"&amp;$D112&amp;"*")</f>
        <v>#DIV/0!</v>
      </c>
      <c r="R112" s="160" t="e">
        <f ca="1">COUNTIFS(Table2[Level of Review Required],"*"&amp;$AC$102&amp;"*",Table2[Date Notified (Adjusted)],"&gt;="&amp;R$56,Table2[Date Notified (Adjusted)],"&lt;"&amp;S$56,Table2[QPS name second check],"full*",Table2[Calculated Location],"*"&amp;$D112&amp;"*")/COUNTIFS(Table2[Level of Review Required],"*"&amp;$AC$102&amp;"*",Table2[Date Notified (Adjusted)],"&gt;="&amp;R$56,Table2[Date Notified (Adjusted)],"&lt;"&amp;S$56,Table2[Calculated Location],"*"&amp;$D112&amp;"*")</f>
        <v>#DIV/0!</v>
      </c>
      <c r="S112" s="160" t="e">
        <f ca="1">COUNTIFS(Table2[Level of Review Required],"*"&amp;$AC$102&amp;"*",Table2[Date Notified (Adjusted)],"&gt;="&amp;S$56,Table2[Date Notified (Adjusted)],"&lt;"&amp;T$56,Table2[QPS name second check],"full*",Table2[Calculated Location],"*"&amp;$D112&amp;"*")/COUNTIFS(Table2[Level of Review Required],"*"&amp;$AC$102&amp;"*",Table2[Date Notified (Adjusted)],"&gt;="&amp;S$56,Table2[Date Notified (Adjusted)],"&lt;"&amp;T$56,Table2[Calculated Location],"*"&amp;$D112&amp;"*")</f>
        <v>#DIV/0!</v>
      </c>
      <c r="T112" s="160" t="e">
        <f ca="1">COUNTIFS(Table2[Level of Review Required],"*"&amp;$AC$102&amp;"*",Table2[Date Notified (Adjusted)],"&gt;="&amp;T$56,Table2[Date Notified (Adjusted)],"&lt;"&amp;U$56,Table2[QPS name second check],"full*",Table2[Calculated Location],"*"&amp;$D112&amp;"*")/COUNTIFS(Table2[Level of Review Required],"*"&amp;$AC$102&amp;"*",Table2[Date Notified (Adjusted)],"&gt;="&amp;T$56,Table2[Date Notified (Adjusted)],"&lt;"&amp;U$56,Table2[Calculated Location],"*"&amp;$D112&amp;"*")</f>
        <v>#DIV/0!</v>
      </c>
      <c r="U112" s="157"/>
      <c r="V112" s="157"/>
      <c r="W112" s="226">
        <f ca="1">COUNTIFS(Table2[Level of Review Required],"*"&amp;$AC$102&amp;"*",Table2[Date Notified (Adjusted)],"&gt;="&amp;start125,Table2[Date Notified (Adjusted)],"&lt;="&amp;closeREP,Table2[Calculated Location],"*"&amp;$D112&amp;"*",Table2[QPS name second check],"full*")</f>
        <v>0</v>
      </c>
      <c r="X112" s="227" t="e">
        <f t="shared" ref="X112:X121" ca="1" si="33">W112/Y112</f>
        <v>#DIV/0!</v>
      </c>
      <c r="Y112" s="236">
        <f ca="1">COUNTIFS(Table2[Level of Review Required],"*"&amp;$AC$102&amp;"*",Table2[Date Notified (Adjusted)],"&gt;="&amp;start125,Table2[Date Notified (Adjusted)],"&lt;="&amp;closeREP,Table2[Calculated Location],"*"&amp;$D112&amp;"*")</f>
        <v>0</v>
      </c>
    </row>
    <row r="113" spans="2:25" x14ac:dyDescent="0.25">
      <c r="B113" s="222" t="s">
        <v>106</v>
      </c>
      <c r="C113" s="161"/>
      <c r="D113" s="162" t="s">
        <v>125</v>
      </c>
      <c r="E113" s="163" t="e">
        <f ca="1">COUNTIFS(Table2[Level of Review Required],"*"&amp;$AC$102&amp;"*",Table2[Date Notified (Adjusted)],"&gt;="&amp;E$56,Table2[Date Notified (Adjusted)],"&lt;"&amp;F$56,Table2[QPS name second check],"full*",Table2[Calculated Location],"*"&amp;$D113&amp;"*")/COUNTIFS(Table2[Level of Review Required],"*"&amp;$AC$102&amp;"*",Table2[Date Notified (Adjusted)],"&gt;="&amp;E$56,Table2[Date Notified (Adjusted)],"&lt;"&amp;F$56,Table2[Calculated Location],"*"&amp;$D113&amp;"*")</f>
        <v>#DIV/0!</v>
      </c>
      <c r="F113" s="164" t="e">
        <f ca="1">COUNTIFS(Table2[Level of Review Required],"*"&amp;$AC$102&amp;"*",Table2[Date Notified (Adjusted)],"&gt;="&amp;F$56,Table2[Date Notified (Adjusted)],"&lt;"&amp;G$56,Table2[QPS name second check],"full*",Table2[Calculated Location],"*"&amp;$D113&amp;"*")/COUNTIFS(Table2[Level of Review Required],"*"&amp;$AC$102&amp;"*",Table2[Date Notified (Adjusted)],"&gt;="&amp;F$56,Table2[Date Notified (Adjusted)],"&lt;"&amp;G$56,Table2[Calculated Location],"*"&amp;$D113&amp;"*")</f>
        <v>#DIV/0!</v>
      </c>
      <c r="G113" s="164" t="e">
        <f ca="1">COUNTIFS(Table2[Level of Review Required],"*"&amp;$AC$102&amp;"*",Table2[Date Notified (Adjusted)],"&gt;="&amp;G$56,Table2[Date Notified (Adjusted)],"&lt;"&amp;H$56,Table2[QPS name second check],"full*",Table2[Calculated Location],"*"&amp;$D113&amp;"*")/COUNTIFS(Table2[Level of Review Required],"*"&amp;$AC$102&amp;"*",Table2[Date Notified (Adjusted)],"&gt;="&amp;G$56,Table2[Date Notified (Adjusted)],"&lt;"&amp;H$56,Table2[Calculated Location],"*"&amp;$D113&amp;"*")</f>
        <v>#DIV/0!</v>
      </c>
      <c r="H113" s="164" t="e">
        <f ca="1">COUNTIFS(Table2[Level of Review Required],"*"&amp;$AC$102&amp;"*",Table2[Date Notified (Adjusted)],"&gt;="&amp;H$56,Table2[Date Notified (Adjusted)],"&lt;"&amp;I$56,Table2[QPS name second check],"full*",Table2[Calculated Location],"*"&amp;$D113&amp;"*")/COUNTIFS(Table2[Level of Review Required],"*"&amp;$AC$102&amp;"*",Table2[Date Notified (Adjusted)],"&gt;="&amp;H$56,Table2[Date Notified (Adjusted)],"&lt;"&amp;I$56,Table2[Calculated Location],"*"&amp;$D113&amp;"*")</f>
        <v>#DIV/0!</v>
      </c>
      <c r="I113" s="164" t="e">
        <f ca="1">COUNTIFS(Table2[Level of Review Required],"*"&amp;$AC$102&amp;"*",Table2[Date Notified (Adjusted)],"&gt;="&amp;I$56,Table2[Date Notified (Adjusted)],"&lt;"&amp;J$56,Table2[QPS name second check],"full*",Table2[Calculated Location],"*"&amp;$D113&amp;"*")/COUNTIFS(Table2[Level of Review Required],"*"&amp;$AC$102&amp;"*",Table2[Date Notified (Adjusted)],"&gt;="&amp;I$56,Table2[Date Notified (Adjusted)],"&lt;"&amp;J$56,Table2[Calculated Location],"*"&amp;$D113&amp;"*")</f>
        <v>#DIV/0!</v>
      </c>
      <c r="J113" s="164" t="e">
        <f ca="1">COUNTIFS(Table2[Level of Review Required],"*"&amp;$AC$102&amp;"*",Table2[Date Notified (Adjusted)],"&gt;="&amp;J$56,Table2[Date Notified (Adjusted)],"&lt;"&amp;K$56,Table2[QPS name second check],"full*",Table2[Calculated Location],"*"&amp;$D113&amp;"*")/COUNTIFS(Table2[Level of Review Required],"*"&amp;$AC$102&amp;"*",Table2[Date Notified (Adjusted)],"&gt;="&amp;J$56,Table2[Date Notified (Adjusted)],"&lt;"&amp;K$56,Table2[Calculated Location],"*"&amp;$D113&amp;"*")</f>
        <v>#DIV/0!</v>
      </c>
      <c r="K113" s="164" t="e">
        <f ca="1">COUNTIFS(Table2[Level of Review Required],"*"&amp;$AC$102&amp;"*",Table2[Date Notified (Adjusted)],"&gt;="&amp;K$56,Table2[Date Notified (Adjusted)],"&lt;"&amp;L$56,Table2[QPS name second check],"full*",Table2[Calculated Location],"*"&amp;$D113&amp;"*")/COUNTIFS(Table2[Level of Review Required],"*"&amp;$AC$102&amp;"*",Table2[Date Notified (Adjusted)],"&gt;="&amp;K$56,Table2[Date Notified (Adjusted)],"&lt;"&amp;L$56,Table2[Calculated Location],"*"&amp;$D113&amp;"*")</f>
        <v>#DIV/0!</v>
      </c>
      <c r="L113" s="164" t="e">
        <f ca="1">COUNTIFS(Table2[Level of Review Required],"*"&amp;$AC$102&amp;"*",Table2[Date Notified (Adjusted)],"&gt;="&amp;L$56,Table2[Date Notified (Adjusted)],"&lt;"&amp;M$56,Table2[QPS name second check],"full*",Table2[Calculated Location],"*"&amp;$D113&amp;"*")/COUNTIFS(Table2[Level of Review Required],"*"&amp;$AC$102&amp;"*",Table2[Date Notified (Adjusted)],"&gt;="&amp;L$56,Table2[Date Notified (Adjusted)],"&lt;"&amp;M$56,Table2[Calculated Location],"*"&amp;$D113&amp;"*")</f>
        <v>#DIV/0!</v>
      </c>
      <c r="M113" s="164" t="e">
        <f ca="1">COUNTIFS(Table2[Level of Review Required],"*"&amp;$AC$102&amp;"*",Table2[Date Notified (Adjusted)],"&gt;="&amp;M$56,Table2[Date Notified (Adjusted)],"&lt;"&amp;N$56,Table2[QPS name second check],"full*",Table2[Calculated Location],"*"&amp;$D113&amp;"*")/COUNTIFS(Table2[Level of Review Required],"*"&amp;$AC$102&amp;"*",Table2[Date Notified (Adjusted)],"&gt;="&amp;M$56,Table2[Date Notified (Adjusted)],"&lt;"&amp;N$56,Table2[Calculated Location],"*"&amp;$D113&amp;"*")</f>
        <v>#DIV/0!</v>
      </c>
      <c r="N113" s="164" t="e">
        <f ca="1">COUNTIFS(Table2[Level of Review Required],"*"&amp;$AC$102&amp;"*",Table2[Date Notified (Adjusted)],"&gt;="&amp;N$56,Table2[Date Notified (Adjusted)],"&lt;"&amp;O$56,Table2[QPS name second check],"full*",Table2[Calculated Location],"*"&amp;$D113&amp;"*")/COUNTIFS(Table2[Level of Review Required],"*"&amp;$AC$102&amp;"*",Table2[Date Notified (Adjusted)],"&gt;="&amp;N$56,Table2[Date Notified (Adjusted)],"&lt;"&amp;O$56,Table2[Calculated Location],"*"&amp;$D113&amp;"*")</f>
        <v>#DIV/0!</v>
      </c>
      <c r="O113" s="164" t="e">
        <f ca="1">COUNTIFS(Table2[Level of Review Required],"*"&amp;$AC$102&amp;"*",Table2[Date Notified (Adjusted)],"&gt;="&amp;O$56,Table2[Date Notified (Adjusted)],"&lt;"&amp;P$56,Table2[QPS name second check],"full*",Table2[Calculated Location],"*"&amp;$D113&amp;"*")/COUNTIFS(Table2[Level of Review Required],"*"&amp;$AC$102&amp;"*",Table2[Date Notified (Adjusted)],"&gt;="&amp;O$56,Table2[Date Notified (Adjusted)],"&lt;"&amp;P$56,Table2[Calculated Location],"*"&amp;$D113&amp;"*")</f>
        <v>#DIV/0!</v>
      </c>
      <c r="P113" s="164" t="e">
        <f ca="1">COUNTIFS(Table2[Level of Review Required],"*"&amp;$AC$102&amp;"*",Table2[Date Notified (Adjusted)],"&gt;="&amp;P$56,Table2[Date Notified (Adjusted)],"&lt;"&amp;Q$56,Table2[QPS name second check],"full*",Table2[Calculated Location],"*"&amp;$D113&amp;"*")/COUNTIFS(Table2[Level of Review Required],"*"&amp;$AC$102&amp;"*",Table2[Date Notified (Adjusted)],"&gt;="&amp;P$56,Table2[Date Notified (Adjusted)],"&lt;"&amp;Q$56,Table2[Calculated Location],"*"&amp;$D113&amp;"*")</f>
        <v>#DIV/0!</v>
      </c>
      <c r="Q113" s="164" t="e">
        <f ca="1">COUNTIFS(Table2[Level of Review Required],"*"&amp;$AC$102&amp;"*",Table2[Date Notified (Adjusted)],"&gt;="&amp;Q$56,Table2[Date Notified (Adjusted)],"&lt;"&amp;R$56,Table2[QPS name second check],"full*",Table2[Calculated Location],"*"&amp;$D113&amp;"*")/COUNTIFS(Table2[Level of Review Required],"*"&amp;$AC$102&amp;"*",Table2[Date Notified (Adjusted)],"&gt;="&amp;Q$56,Table2[Date Notified (Adjusted)],"&lt;"&amp;R$56,Table2[Calculated Location],"*"&amp;$D113&amp;"*")</f>
        <v>#DIV/0!</v>
      </c>
      <c r="R113" s="164" t="e">
        <f ca="1">COUNTIFS(Table2[Level of Review Required],"*"&amp;$AC$102&amp;"*",Table2[Date Notified (Adjusted)],"&gt;="&amp;R$56,Table2[Date Notified (Adjusted)],"&lt;"&amp;S$56,Table2[QPS name second check],"full*",Table2[Calculated Location],"*"&amp;$D113&amp;"*")/COUNTIFS(Table2[Level of Review Required],"*"&amp;$AC$102&amp;"*",Table2[Date Notified (Adjusted)],"&gt;="&amp;R$56,Table2[Date Notified (Adjusted)],"&lt;"&amp;S$56,Table2[Calculated Location],"*"&amp;$D113&amp;"*")</f>
        <v>#DIV/0!</v>
      </c>
      <c r="S113" s="164" t="e">
        <f ca="1">COUNTIFS(Table2[Level of Review Required],"*"&amp;$AC$102&amp;"*",Table2[Date Notified (Adjusted)],"&gt;="&amp;S$56,Table2[Date Notified (Adjusted)],"&lt;"&amp;T$56,Table2[QPS name second check],"full*",Table2[Calculated Location],"*"&amp;$D113&amp;"*")/COUNTIFS(Table2[Level of Review Required],"*"&amp;$AC$102&amp;"*",Table2[Date Notified (Adjusted)],"&gt;="&amp;S$56,Table2[Date Notified (Adjusted)],"&lt;"&amp;T$56,Table2[Calculated Location],"*"&amp;$D113&amp;"*")</f>
        <v>#DIV/0!</v>
      </c>
      <c r="T113" s="164" t="e">
        <f ca="1">COUNTIFS(Table2[Level of Review Required],"*"&amp;$AC$102&amp;"*",Table2[Date Notified (Adjusted)],"&gt;="&amp;T$56,Table2[Date Notified (Adjusted)],"&lt;"&amp;U$56,Table2[QPS name second check],"full*",Table2[Calculated Location],"*"&amp;$D113&amp;"*")/COUNTIFS(Table2[Level of Review Required],"*"&amp;$AC$102&amp;"*",Table2[Date Notified (Adjusted)],"&gt;="&amp;T$56,Table2[Date Notified (Adjusted)],"&lt;"&amp;U$56,Table2[Calculated Location],"*"&amp;$D113&amp;"*")</f>
        <v>#DIV/0!</v>
      </c>
      <c r="U113" s="161"/>
      <c r="V113" s="161"/>
      <c r="W113" s="228">
        <f ca="1">COUNTIFS(Table2[Level of Review Required],"*"&amp;$AC$102&amp;"*",Table2[Date Notified (Adjusted)],"&gt;="&amp;start125,Table2[Date Notified (Adjusted)],"&lt;="&amp;closeREP,Table2[Calculated Location],"*"&amp;$D113&amp;"*",Table2[QPS name second check],"full*")</f>
        <v>0</v>
      </c>
      <c r="X113" s="229" t="e">
        <f t="shared" ca="1" si="33"/>
        <v>#DIV/0!</v>
      </c>
      <c r="Y113" s="237">
        <f ca="1">COUNTIFS(Table2[Level of Review Required],"*"&amp;$AC$102&amp;"*",Table2[Date Notified (Adjusted)],"&gt;="&amp;start125,Table2[Date Notified (Adjusted)],"&lt;="&amp;closeREP,Table2[Calculated Location],"*"&amp;$D113&amp;"*")</f>
        <v>0</v>
      </c>
    </row>
    <row r="114" spans="2:25" x14ac:dyDescent="0.25">
      <c r="B114" s="222" t="s">
        <v>107</v>
      </c>
      <c r="C114" s="161"/>
      <c r="D114" s="162" t="s">
        <v>126</v>
      </c>
      <c r="E114" s="163" t="e">
        <f ca="1">COUNTIFS(Table2[Level of Review Required],"*"&amp;$AC$102&amp;"*",Table2[Date Notified (Adjusted)],"&gt;="&amp;E$56,Table2[Date Notified (Adjusted)],"&lt;"&amp;F$56,Table2[QPS name second check],"full*",Table2[Calculated Location],"*"&amp;$D114&amp;"*")/COUNTIFS(Table2[Level of Review Required],"*"&amp;$AC$102&amp;"*",Table2[Date Notified (Adjusted)],"&gt;="&amp;E$56,Table2[Date Notified (Adjusted)],"&lt;"&amp;F$56,Table2[Calculated Location],"*"&amp;$D114&amp;"*")</f>
        <v>#DIV/0!</v>
      </c>
      <c r="F114" s="164" t="e">
        <f ca="1">COUNTIFS(Table2[Level of Review Required],"*"&amp;$AC$102&amp;"*",Table2[Date Notified (Adjusted)],"&gt;="&amp;F$56,Table2[Date Notified (Adjusted)],"&lt;"&amp;G$56,Table2[QPS name second check],"full*",Table2[Calculated Location],"*"&amp;$D114&amp;"*")/COUNTIFS(Table2[Level of Review Required],"*"&amp;$AC$102&amp;"*",Table2[Date Notified (Adjusted)],"&gt;="&amp;F$56,Table2[Date Notified (Adjusted)],"&lt;"&amp;G$56,Table2[Calculated Location],"*"&amp;$D114&amp;"*")</f>
        <v>#DIV/0!</v>
      </c>
      <c r="G114" s="164" t="e">
        <f ca="1">COUNTIFS(Table2[Level of Review Required],"*"&amp;$AC$102&amp;"*",Table2[Date Notified (Adjusted)],"&gt;="&amp;G$56,Table2[Date Notified (Adjusted)],"&lt;"&amp;H$56,Table2[QPS name second check],"full*",Table2[Calculated Location],"*"&amp;$D114&amp;"*")/COUNTIFS(Table2[Level of Review Required],"*"&amp;$AC$102&amp;"*",Table2[Date Notified (Adjusted)],"&gt;="&amp;G$56,Table2[Date Notified (Adjusted)],"&lt;"&amp;H$56,Table2[Calculated Location],"*"&amp;$D114&amp;"*")</f>
        <v>#DIV/0!</v>
      </c>
      <c r="H114" s="164" t="e">
        <f ca="1">COUNTIFS(Table2[Level of Review Required],"*"&amp;$AC$102&amp;"*",Table2[Date Notified (Adjusted)],"&gt;="&amp;H$56,Table2[Date Notified (Adjusted)],"&lt;"&amp;I$56,Table2[QPS name second check],"full*",Table2[Calculated Location],"*"&amp;$D114&amp;"*")/COUNTIFS(Table2[Level of Review Required],"*"&amp;$AC$102&amp;"*",Table2[Date Notified (Adjusted)],"&gt;="&amp;H$56,Table2[Date Notified (Adjusted)],"&lt;"&amp;I$56,Table2[Calculated Location],"*"&amp;$D114&amp;"*")</f>
        <v>#DIV/0!</v>
      </c>
      <c r="I114" s="164" t="e">
        <f ca="1">COUNTIFS(Table2[Level of Review Required],"*"&amp;$AC$102&amp;"*",Table2[Date Notified (Adjusted)],"&gt;="&amp;I$56,Table2[Date Notified (Adjusted)],"&lt;"&amp;J$56,Table2[QPS name second check],"full*",Table2[Calculated Location],"*"&amp;$D114&amp;"*")/COUNTIFS(Table2[Level of Review Required],"*"&amp;$AC$102&amp;"*",Table2[Date Notified (Adjusted)],"&gt;="&amp;I$56,Table2[Date Notified (Adjusted)],"&lt;"&amp;J$56,Table2[Calculated Location],"*"&amp;$D114&amp;"*")</f>
        <v>#DIV/0!</v>
      </c>
      <c r="J114" s="164" t="e">
        <f ca="1">COUNTIFS(Table2[Level of Review Required],"*"&amp;$AC$102&amp;"*",Table2[Date Notified (Adjusted)],"&gt;="&amp;J$56,Table2[Date Notified (Adjusted)],"&lt;"&amp;K$56,Table2[QPS name second check],"full*",Table2[Calculated Location],"*"&amp;$D114&amp;"*")/COUNTIFS(Table2[Level of Review Required],"*"&amp;$AC$102&amp;"*",Table2[Date Notified (Adjusted)],"&gt;="&amp;J$56,Table2[Date Notified (Adjusted)],"&lt;"&amp;K$56,Table2[Calculated Location],"*"&amp;$D114&amp;"*")</f>
        <v>#DIV/0!</v>
      </c>
      <c r="K114" s="164" t="e">
        <f ca="1">COUNTIFS(Table2[Level of Review Required],"*"&amp;$AC$102&amp;"*",Table2[Date Notified (Adjusted)],"&gt;="&amp;K$56,Table2[Date Notified (Adjusted)],"&lt;"&amp;L$56,Table2[QPS name second check],"full*",Table2[Calculated Location],"*"&amp;$D114&amp;"*")/COUNTIFS(Table2[Level of Review Required],"*"&amp;$AC$102&amp;"*",Table2[Date Notified (Adjusted)],"&gt;="&amp;K$56,Table2[Date Notified (Adjusted)],"&lt;"&amp;L$56,Table2[Calculated Location],"*"&amp;$D114&amp;"*")</f>
        <v>#DIV/0!</v>
      </c>
      <c r="L114" s="164" t="e">
        <f ca="1">COUNTIFS(Table2[Level of Review Required],"*"&amp;$AC$102&amp;"*",Table2[Date Notified (Adjusted)],"&gt;="&amp;L$56,Table2[Date Notified (Adjusted)],"&lt;"&amp;M$56,Table2[QPS name second check],"full*",Table2[Calculated Location],"*"&amp;$D114&amp;"*")/COUNTIFS(Table2[Level of Review Required],"*"&amp;$AC$102&amp;"*",Table2[Date Notified (Adjusted)],"&gt;="&amp;L$56,Table2[Date Notified (Adjusted)],"&lt;"&amp;M$56,Table2[Calculated Location],"*"&amp;$D114&amp;"*")</f>
        <v>#DIV/0!</v>
      </c>
      <c r="M114" s="164" t="e">
        <f ca="1">COUNTIFS(Table2[Level of Review Required],"*"&amp;$AC$102&amp;"*",Table2[Date Notified (Adjusted)],"&gt;="&amp;M$56,Table2[Date Notified (Adjusted)],"&lt;"&amp;N$56,Table2[QPS name second check],"full*",Table2[Calculated Location],"*"&amp;$D114&amp;"*")/COUNTIFS(Table2[Level of Review Required],"*"&amp;$AC$102&amp;"*",Table2[Date Notified (Adjusted)],"&gt;="&amp;M$56,Table2[Date Notified (Adjusted)],"&lt;"&amp;N$56,Table2[Calculated Location],"*"&amp;$D114&amp;"*")</f>
        <v>#DIV/0!</v>
      </c>
      <c r="N114" s="164" t="e">
        <f ca="1">COUNTIFS(Table2[Level of Review Required],"*"&amp;$AC$102&amp;"*",Table2[Date Notified (Adjusted)],"&gt;="&amp;N$56,Table2[Date Notified (Adjusted)],"&lt;"&amp;O$56,Table2[QPS name second check],"full*",Table2[Calculated Location],"*"&amp;$D114&amp;"*")/COUNTIFS(Table2[Level of Review Required],"*"&amp;$AC$102&amp;"*",Table2[Date Notified (Adjusted)],"&gt;="&amp;N$56,Table2[Date Notified (Adjusted)],"&lt;"&amp;O$56,Table2[Calculated Location],"*"&amp;$D114&amp;"*")</f>
        <v>#DIV/0!</v>
      </c>
      <c r="O114" s="164" t="e">
        <f ca="1">COUNTIFS(Table2[Level of Review Required],"*"&amp;$AC$102&amp;"*",Table2[Date Notified (Adjusted)],"&gt;="&amp;O$56,Table2[Date Notified (Adjusted)],"&lt;"&amp;P$56,Table2[QPS name second check],"full*",Table2[Calculated Location],"*"&amp;$D114&amp;"*")/COUNTIFS(Table2[Level of Review Required],"*"&amp;$AC$102&amp;"*",Table2[Date Notified (Adjusted)],"&gt;="&amp;O$56,Table2[Date Notified (Adjusted)],"&lt;"&amp;P$56,Table2[Calculated Location],"*"&amp;$D114&amp;"*")</f>
        <v>#DIV/0!</v>
      </c>
      <c r="P114" s="164" t="e">
        <f ca="1">COUNTIFS(Table2[Level of Review Required],"*"&amp;$AC$102&amp;"*",Table2[Date Notified (Adjusted)],"&gt;="&amp;P$56,Table2[Date Notified (Adjusted)],"&lt;"&amp;Q$56,Table2[QPS name second check],"full*",Table2[Calculated Location],"*"&amp;$D114&amp;"*")/COUNTIFS(Table2[Level of Review Required],"*"&amp;$AC$102&amp;"*",Table2[Date Notified (Adjusted)],"&gt;="&amp;P$56,Table2[Date Notified (Adjusted)],"&lt;"&amp;Q$56,Table2[Calculated Location],"*"&amp;$D114&amp;"*")</f>
        <v>#DIV/0!</v>
      </c>
      <c r="Q114" s="164" t="e">
        <f ca="1">COUNTIFS(Table2[Level of Review Required],"*"&amp;$AC$102&amp;"*",Table2[Date Notified (Adjusted)],"&gt;="&amp;Q$56,Table2[Date Notified (Adjusted)],"&lt;"&amp;R$56,Table2[QPS name second check],"full*",Table2[Calculated Location],"*"&amp;$D114&amp;"*")/COUNTIFS(Table2[Level of Review Required],"*"&amp;$AC$102&amp;"*",Table2[Date Notified (Adjusted)],"&gt;="&amp;Q$56,Table2[Date Notified (Adjusted)],"&lt;"&amp;R$56,Table2[Calculated Location],"*"&amp;$D114&amp;"*")</f>
        <v>#DIV/0!</v>
      </c>
      <c r="R114" s="164" t="e">
        <f ca="1">COUNTIFS(Table2[Level of Review Required],"*"&amp;$AC$102&amp;"*",Table2[Date Notified (Adjusted)],"&gt;="&amp;R$56,Table2[Date Notified (Adjusted)],"&lt;"&amp;S$56,Table2[QPS name second check],"full*",Table2[Calculated Location],"*"&amp;$D114&amp;"*")/COUNTIFS(Table2[Level of Review Required],"*"&amp;$AC$102&amp;"*",Table2[Date Notified (Adjusted)],"&gt;="&amp;R$56,Table2[Date Notified (Adjusted)],"&lt;"&amp;S$56,Table2[Calculated Location],"*"&amp;$D114&amp;"*")</f>
        <v>#DIV/0!</v>
      </c>
      <c r="S114" s="164" t="e">
        <f ca="1">COUNTIFS(Table2[Level of Review Required],"*"&amp;$AC$102&amp;"*",Table2[Date Notified (Adjusted)],"&gt;="&amp;S$56,Table2[Date Notified (Adjusted)],"&lt;"&amp;T$56,Table2[QPS name second check],"full*",Table2[Calculated Location],"*"&amp;$D114&amp;"*")/COUNTIFS(Table2[Level of Review Required],"*"&amp;$AC$102&amp;"*",Table2[Date Notified (Adjusted)],"&gt;="&amp;S$56,Table2[Date Notified (Adjusted)],"&lt;"&amp;T$56,Table2[Calculated Location],"*"&amp;$D114&amp;"*")</f>
        <v>#DIV/0!</v>
      </c>
      <c r="T114" s="164" t="e">
        <f ca="1">COUNTIFS(Table2[Level of Review Required],"*"&amp;$AC$102&amp;"*",Table2[Date Notified (Adjusted)],"&gt;="&amp;T$56,Table2[Date Notified (Adjusted)],"&lt;"&amp;U$56,Table2[QPS name second check],"full*",Table2[Calculated Location],"*"&amp;$D114&amp;"*")/COUNTIFS(Table2[Level of Review Required],"*"&amp;$AC$102&amp;"*",Table2[Date Notified (Adjusted)],"&gt;="&amp;T$56,Table2[Date Notified (Adjusted)],"&lt;"&amp;U$56,Table2[Calculated Location],"*"&amp;$D114&amp;"*")</f>
        <v>#DIV/0!</v>
      </c>
      <c r="U114" s="161"/>
      <c r="V114" s="161"/>
      <c r="W114" s="228">
        <f ca="1">COUNTIFS(Table2[Level of Review Required],"*"&amp;$AC$102&amp;"*",Table2[Date Notified (Adjusted)],"&gt;="&amp;start125,Table2[Date Notified (Adjusted)],"&lt;="&amp;closeREP,Table2[Calculated Location],"*"&amp;$D114&amp;"*",Table2[QPS name second check],"full*")</f>
        <v>0</v>
      </c>
      <c r="X114" s="229" t="e">
        <f t="shared" ca="1" si="33"/>
        <v>#DIV/0!</v>
      </c>
      <c r="Y114" s="237">
        <f ca="1">COUNTIFS(Table2[Level of Review Required],"*"&amp;$AC$102&amp;"*",Table2[Date Notified (Adjusted)],"&gt;="&amp;start125,Table2[Date Notified (Adjusted)],"&lt;="&amp;closeREP,Table2[Calculated Location],"*"&amp;$D114&amp;"*")</f>
        <v>0</v>
      </c>
    </row>
    <row r="115" spans="2:25" x14ac:dyDescent="0.25">
      <c r="B115" s="222" t="s">
        <v>108</v>
      </c>
      <c r="C115" s="161"/>
      <c r="D115" s="162" t="s">
        <v>127</v>
      </c>
      <c r="E115" s="163" t="e">
        <f ca="1">COUNTIFS(Table2[Level of Review Required],"*"&amp;$AC$102&amp;"*",Table2[Date Notified (Adjusted)],"&gt;="&amp;E$56,Table2[Date Notified (Adjusted)],"&lt;"&amp;F$56,Table2[QPS name second check],"full*",Table2[Calculated Location],"*"&amp;$D115&amp;"*")/COUNTIFS(Table2[Level of Review Required],"*"&amp;$AC$102&amp;"*",Table2[Date Notified (Adjusted)],"&gt;="&amp;E$56,Table2[Date Notified (Adjusted)],"&lt;"&amp;F$56,Table2[Calculated Location],"*"&amp;$D115&amp;"*")</f>
        <v>#DIV/0!</v>
      </c>
      <c r="F115" s="164" t="e">
        <f ca="1">COUNTIFS(Table2[Level of Review Required],"*"&amp;$AC$102&amp;"*",Table2[Date Notified (Adjusted)],"&gt;="&amp;F$56,Table2[Date Notified (Adjusted)],"&lt;"&amp;G$56,Table2[QPS name second check],"full*",Table2[Calculated Location],"*"&amp;$D115&amp;"*")/COUNTIFS(Table2[Level of Review Required],"*"&amp;$AC$102&amp;"*",Table2[Date Notified (Adjusted)],"&gt;="&amp;F$56,Table2[Date Notified (Adjusted)],"&lt;"&amp;G$56,Table2[Calculated Location],"*"&amp;$D115&amp;"*")</f>
        <v>#DIV/0!</v>
      </c>
      <c r="G115" s="164" t="e">
        <f ca="1">COUNTIFS(Table2[Level of Review Required],"*"&amp;$AC$102&amp;"*",Table2[Date Notified (Adjusted)],"&gt;="&amp;G$56,Table2[Date Notified (Adjusted)],"&lt;"&amp;H$56,Table2[QPS name second check],"full*",Table2[Calculated Location],"*"&amp;$D115&amp;"*")/COUNTIFS(Table2[Level of Review Required],"*"&amp;$AC$102&amp;"*",Table2[Date Notified (Adjusted)],"&gt;="&amp;G$56,Table2[Date Notified (Adjusted)],"&lt;"&amp;H$56,Table2[Calculated Location],"*"&amp;$D115&amp;"*")</f>
        <v>#DIV/0!</v>
      </c>
      <c r="H115" s="164" t="e">
        <f ca="1">COUNTIFS(Table2[Level of Review Required],"*"&amp;$AC$102&amp;"*",Table2[Date Notified (Adjusted)],"&gt;="&amp;H$56,Table2[Date Notified (Adjusted)],"&lt;"&amp;I$56,Table2[QPS name second check],"full*",Table2[Calculated Location],"*"&amp;$D115&amp;"*")/COUNTIFS(Table2[Level of Review Required],"*"&amp;$AC$102&amp;"*",Table2[Date Notified (Adjusted)],"&gt;="&amp;H$56,Table2[Date Notified (Adjusted)],"&lt;"&amp;I$56,Table2[Calculated Location],"*"&amp;$D115&amp;"*")</f>
        <v>#DIV/0!</v>
      </c>
      <c r="I115" s="164" t="e">
        <f ca="1">COUNTIFS(Table2[Level of Review Required],"*"&amp;$AC$102&amp;"*",Table2[Date Notified (Adjusted)],"&gt;="&amp;I$56,Table2[Date Notified (Adjusted)],"&lt;"&amp;J$56,Table2[QPS name second check],"full*",Table2[Calculated Location],"*"&amp;$D115&amp;"*")/COUNTIFS(Table2[Level of Review Required],"*"&amp;$AC$102&amp;"*",Table2[Date Notified (Adjusted)],"&gt;="&amp;I$56,Table2[Date Notified (Adjusted)],"&lt;"&amp;J$56,Table2[Calculated Location],"*"&amp;$D115&amp;"*")</f>
        <v>#DIV/0!</v>
      </c>
      <c r="J115" s="164" t="e">
        <f ca="1">COUNTIFS(Table2[Level of Review Required],"*"&amp;$AC$102&amp;"*",Table2[Date Notified (Adjusted)],"&gt;="&amp;J$56,Table2[Date Notified (Adjusted)],"&lt;"&amp;K$56,Table2[QPS name second check],"full*",Table2[Calculated Location],"*"&amp;$D115&amp;"*")/COUNTIFS(Table2[Level of Review Required],"*"&amp;$AC$102&amp;"*",Table2[Date Notified (Adjusted)],"&gt;="&amp;J$56,Table2[Date Notified (Adjusted)],"&lt;"&amp;K$56,Table2[Calculated Location],"*"&amp;$D115&amp;"*")</f>
        <v>#DIV/0!</v>
      </c>
      <c r="K115" s="164" t="e">
        <f ca="1">COUNTIFS(Table2[Level of Review Required],"*"&amp;$AC$102&amp;"*",Table2[Date Notified (Adjusted)],"&gt;="&amp;K$56,Table2[Date Notified (Adjusted)],"&lt;"&amp;L$56,Table2[QPS name second check],"full*",Table2[Calculated Location],"*"&amp;$D115&amp;"*")/COUNTIFS(Table2[Level of Review Required],"*"&amp;$AC$102&amp;"*",Table2[Date Notified (Adjusted)],"&gt;="&amp;K$56,Table2[Date Notified (Adjusted)],"&lt;"&amp;L$56,Table2[Calculated Location],"*"&amp;$D115&amp;"*")</f>
        <v>#DIV/0!</v>
      </c>
      <c r="L115" s="164" t="e">
        <f ca="1">COUNTIFS(Table2[Level of Review Required],"*"&amp;$AC$102&amp;"*",Table2[Date Notified (Adjusted)],"&gt;="&amp;L$56,Table2[Date Notified (Adjusted)],"&lt;"&amp;M$56,Table2[QPS name second check],"full*",Table2[Calculated Location],"*"&amp;$D115&amp;"*")/COUNTIFS(Table2[Level of Review Required],"*"&amp;$AC$102&amp;"*",Table2[Date Notified (Adjusted)],"&gt;="&amp;L$56,Table2[Date Notified (Adjusted)],"&lt;"&amp;M$56,Table2[Calculated Location],"*"&amp;$D115&amp;"*")</f>
        <v>#DIV/0!</v>
      </c>
      <c r="M115" s="164" t="e">
        <f ca="1">COUNTIFS(Table2[Level of Review Required],"*"&amp;$AC$102&amp;"*",Table2[Date Notified (Adjusted)],"&gt;="&amp;M$56,Table2[Date Notified (Adjusted)],"&lt;"&amp;N$56,Table2[QPS name second check],"full*",Table2[Calculated Location],"*"&amp;$D115&amp;"*")/COUNTIFS(Table2[Level of Review Required],"*"&amp;$AC$102&amp;"*",Table2[Date Notified (Adjusted)],"&gt;="&amp;M$56,Table2[Date Notified (Adjusted)],"&lt;"&amp;N$56,Table2[Calculated Location],"*"&amp;$D115&amp;"*")</f>
        <v>#DIV/0!</v>
      </c>
      <c r="N115" s="164" t="e">
        <f ca="1">COUNTIFS(Table2[Level of Review Required],"*"&amp;$AC$102&amp;"*",Table2[Date Notified (Adjusted)],"&gt;="&amp;N$56,Table2[Date Notified (Adjusted)],"&lt;"&amp;O$56,Table2[QPS name second check],"full*",Table2[Calculated Location],"*"&amp;$D115&amp;"*")/COUNTIFS(Table2[Level of Review Required],"*"&amp;$AC$102&amp;"*",Table2[Date Notified (Adjusted)],"&gt;="&amp;N$56,Table2[Date Notified (Adjusted)],"&lt;"&amp;O$56,Table2[Calculated Location],"*"&amp;$D115&amp;"*")</f>
        <v>#DIV/0!</v>
      </c>
      <c r="O115" s="164" t="e">
        <f ca="1">COUNTIFS(Table2[Level of Review Required],"*"&amp;$AC$102&amp;"*",Table2[Date Notified (Adjusted)],"&gt;="&amp;O$56,Table2[Date Notified (Adjusted)],"&lt;"&amp;P$56,Table2[QPS name second check],"full*",Table2[Calculated Location],"*"&amp;$D115&amp;"*")/COUNTIFS(Table2[Level of Review Required],"*"&amp;$AC$102&amp;"*",Table2[Date Notified (Adjusted)],"&gt;="&amp;O$56,Table2[Date Notified (Adjusted)],"&lt;"&amp;P$56,Table2[Calculated Location],"*"&amp;$D115&amp;"*")</f>
        <v>#DIV/0!</v>
      </c>
      <c r="P115" s="164" t="e">
        <f ca="1">COUNTIFS(Table2[Level of Review Required],"*"&amp;$AC$102&amp;"*",Table2[Date Notified (Adjusted)],"&gt;="&amp;P$56,Table2[Date Notified (Adjusted)],"&lt;"&amp;Q$56,Table2[QPS name second check],"full*",Table2[Calculated Location],"*"&amp;$D115&amp;"*")/COUNTIFS(Table2[Level of Review Required],"*"&amp;$AC$102&amp;"*",Table2[Date Notified (Adjusted)],"&gt;="&amp;P$56,Table2[Date Notified (Adjusted)],"&lt;"&amp;Q$56,Table2[Calculated Location],"*"&amp;$D115&amp;"*")</f>
        <v>#DIV/0!</v>
      </c>
      <c r="Q115" s="164" t="e">
        <f ca="1">COUNTIFS(Table2[Level of Review Required],"*"&amp;$AC$102&amp;"*",Table2[Date Notified (Adjusted)],"&gt;="&amp;Q$56,Table2[Date Notified (Adjusted)],"&lt;"&amp;R$56,Table2[QPS name second check],"full*",Table2[Calculated Location],"*"&amp;$D115&amp;"*")/COUNTIFS(Table2[Level of Review Required],"*"&amp;$AC$102&amp;"*",Table2[Date Notified (Adjusted)],"&gt;="&amp;Q$56,Table2[Date Notified (Adjusted)],"&lt;"&amp;R$56,Table2[Calculated Location],"*"&amp;$D115&amp;"*")</f>
        <v>#DIV/0!</v>
      </c>
      <c r="R115" s="164" t="e">
        <f ca="1">COUNTIFS(Table2[Level of Review Required],"*"&amp;$AC$102&amp;"*",Table2[Date Notified (Adjusted)],"&gt;="&amp;R$56,Table2[Date Notified (Adjusted)],"&lt;"&amp;S$56,Table2[QPS name second check],"full*",Table2[Calculated Location],"*"&amp;$D115&amp;"*")/COUNTIFS(Table2[Level of Review Required],"*"&amp;$AC$102&amp;"*",Table2[Date Notified (Adjusted)],"&gt;="&amp;R$56,Table2[Date Notified (Adjusted)],"&lt;"&amp;S$56,Table2[Calculated Location],"*"&amp;$D115&amp;"*")</f>
        <v>#DIV/0!</v>
      </c>
      <c r="S115" s="164" t="e">
        <f ca="1">COUNTIFS(Table2[Level of Review Required],"*"&amp;$AC$102&amp;"*",Table2[Date Notified (Adjusted)],"&gt;="&amp;S$56,Table2[Date Notified (Adjusted)],"&lt;"&amp;T$56,Table2[QPS name second check],"full*",Table2[Calculated Location],"*"&amp;$D115&amp;"*")/COUNTIFS(Table2[Level of Review Required],"*"&amp;$AC$102&amp;"*",Table2[Date Notified (Adjusted)],"&gt;="&amp;S$56,Table2[Date Notified (Adjusted)],"&lt;"&amp;T$56,Table2[Calculated Location],"*"&amp;$D115&amp;"*")</f>
        <v>#DIV/0!</v>
      </c>
      <c r="T115" s="164" t="e">
        <f ca="1">COUNTIFS(Table2[Level of Review Required],"*"&amp;$AC$102&amp;"*",Table2[Date Notified (Adjusted)],"&gt;="&amp;T$56,Table2[Date Notified (Adjusted)],"&lt;"&amp;U$56,Table2[QPS name second check],"full*",Table2[Calculated Location],"*"&amp;$D115&amp;"*")/COUNTIFS(Table2[Level of Review Required],"*"&amp;$AC$102&amp;"*",Table2[Date Notified (Adjusted)],"&gt;="&amp;T$56,Table2[Date Notified (Adjusted)],"&lt;"&amp;U$56,Table2[Calculated Location],"*"&amp;$D115&amp;"*")</f>
        <v>#DIV/0!</v>
      </c>
      <c r="U115" s="161"/>
      <c r="V115" s="161"/>
      <c r="W115" s="228">
        <f ca="1">COUNTIFS(Table2[Level of Review Required],"*"&amp;$AC$102&amp;"*",Table2[Date Notified (Adjusted)],"&gt;="&amp;start125,Table2[Date Notified (Adjusted)],"&lt;="&amp;closeREP,Table2[Calculated Location],"*"&amp;$D115&amp;"*",Table2[QPS name second check],"full*")</f>
        <v>0</v>
      </c>
      <c r="X115" s="229" t="e">
        <f t="shared" ca="1" si="33"/>
        <v>#DIV/0!</v>
      </c>
      <c r="Y115" s="237">
        <f ca="1">COUNTIFS(Table2[Level of Review Required],"*"&amp;$AC$102&amp;"*",Table2[Date Notified (Adjusted)],"&gt;="&amp;start125,Table2[Date Notified (Adjusted)],"&lt;="&amp;closeREP,Table2[Calculated Location],"*"&amp;$D115&amp;"*")</f>
        <v>0</v>
      </c>
    </row>
    <row r="116" spans="2:25" x14ac:dyDescent="0.25">
      <c r="B116" s="222" t="s">
        <v>109</v>
      </c>
      <c r="C116" s="161"/>
      <c r="D116" s="162" t="s">
        <v>128</v>
      </c>
      <c r="E116" s="163" t="e">
        <f ca="1">COUNTIFS(Table2[Level of Review Required],"*"&amp;$AC$102&amp;"*",Table2[Date Notified (Adjusted)],"&gt;="&amp;E$56,Table2[Date Notified (Adjusted)],"&lt;"&amp;F$56,Table2[QPS name second check],"full*",Table2[Calculated Location],"*"&amp;$D116&amp;"*")/COUNTIFS(Table2[Level of Review Required],"*"&amp;$AC$102&amp;"*",Table2[Date Notified (Adjusted)],"&gt;="&amp;E$56,Table2[Date Notified (Adjusted)],"&lt;"&amp;F$56,Table2[Calculated Location],"*"&amp;$D116&amp;"*")</f>
        <v>#DIV/0!</v>
      </c>
      <c r="F116" s="164" t="e">
        <f ca="1">COUNTIFS(Table2[Level of Review Required],"*"&amp;$AC$102&amp;"*",Table2[Date Notified (Adjusted)],"&gt;="&amp;F$56,Table2[Date Notified (Adjusted)],"&lt;"&amp;G$56,Table2[QPS name second check],"full*",Table2[Calculated Location],"*"&amp;$D116&amp;"*")/COUNTIFS(Table2[Level of Review Required],"*"&amp;$AC$102&amp;"*",Table2[Date Notified (Adjusted)],"&gt;="&amp;F$56,Table2[Date Notified (Adjusted)],"&lt;"&amp;G$56,Table2[Calculated Location],"*"&amp;$D116&amp;"*")</f>
        <v>#DIV/0!</v>
      </c>
      <c r="G116" s="164" t="e">
        <f ca="1">COUNTIFS(Table2[Level of Review Required],"*"&amp;$AC$102&amp;"*",Table2[Date Notified (Adjusted)],"&gt;="&amp;G$56,Table2[Date Notified (Adjusted)],"&lt;"&amp;H$56,Table2[QPS name second check],"full*",Table2[Calculated Location],"*"&amp;$D116&amp;"*")/COUNTIFS(Table2[Level of Review Required],"*"&amp;$AC$102&amp;"*",Table2[Date Notified (Adjusted)],"&gt;="&amp;G$56,Table2[Date Notified (Adjusted)],"&lt;"&amp;H$56,Table2[Calculated Location],"*"&amp;$D116&amp;"*")</f>
        <v>#DIV/0!</v>
      </c>
      <c r="H116" s="164" t="e">
        <f ca="1">COUNTIFS(Table2[Level of Review Required],"*"&amp;$AC$102&amp;"*",Table2[Date Notified (Adjusted)],"&gt;="&amp;H$56,Table2[Date Notified (Adjusted)],"&lt;"&amp;I$56,Table2[QPS name second check],"full*",Table2[Calculated Location],"*"&amp;$D116&amp;"*")/COUNTIFS(Table2[Level of Review Required],"*"&amp;$AC$102&amp;"*",Table2[Date Notified (Adjusted)],"&gt;="&amp;H$56,Table2[Date Notified (Adjusted)],"&lt;"&amp;I$56,Table2[Calculated Location],"*"&amp;$D116&amp;"*")</f>
        <v>#DIV/0!</v>
      </c>
      <c r="I116" s="164" t="e">
        <f ca="1">COUNTIFS(Table2[Level of Review Required],"*"&amp;$AC$102&amp;"*",Table2[Date Notified (Adjusted)],"&gt;="&amp;I$56,Table2[Date Notified (Adjusted)],"&lt;"&amp;J$56,Table2[QPS name second check],"full*",Table2[Calculated Location],"*"&amp;$D116&amp;"*")/COUNTIFS(Table2[Level of Review Required],"*"&amp;$AC$102&amp;"*",Table2[Date Notified (Adjusted)],"&gt;="&amp;I$56,Table2[Date Notified (Adjusted)],"&lt;"&amp;J$56,Table2[Calculated Location],"*"&amp;$D116&amp;"*")</f>
        <v>#DIV/0!</v>
      </c>
      <c r="J116" s="164" t="e">
        <f ca="1">COUNTIFS(Table2[Level of Review Required],"*"&amp;$AC$102&amp;"*",Table2[Date Notified (Adjusted)],"&gt;="&amp;J$56,Table2[Date Notified (Adjusted)],"&lt;"&amp;K$56,Table2[QPS name second check],"full*",Table2[Calculated Location],"*"&amp;$D116&amp;"*")/COUNTIFS(Table2[Level of Review Required],"*"&amp;$AC$102&amp;"*",Table2[Date Notified (Adjusted)],"&gt;="&amp;J$56,Table2[Date Notified (Adjusted)],"&lt;"&amp;K$56,Table2[Calculated Location],"*"&amp;$D116&amp;"*")</f>
        <v>#DIV/0!</v>
      </c>
      <c r="K116" s="164" t="e">
        <f ca="1">COUNTIFS(Table2[Level of Review Required],"*"&amp;$AC$102&amp;"*",Table2[Date Notified (Adjusted)],"&gt;="&amp;K$56,Table2[Date Notified (Adjusted)],"&lt;"&amp;L$56,Table2[QPS name second check],"full*",Table2[Calculated Location],"*"&amp;$D116&amp;"*")/COUNTIFS(Table2[Level of Review Required],"*"&amp;$AC$102&amp;"*",Table2[Date Notified (Adjusted)],"&gt;="&amp;K$56,Table2[Date Notified (Adjusted)],"&lt;"&amp;L$56,Table2[Calculated Location],"*"&amp;$D116&amp;"*")</f>
        <v>#DIV/0!</v>
      </c>
      <c r="L116" s="164" t="e">
        <f ca="1">COUNTIFS(Table2[Level of Review Required],"*"&amp;$AC$102&amp;"*",Table2[Date Notified (Adjusted)],"&gt;="&amp;L$56,Table2[Date Notified (Adjusted)],"&lt;"&amp;M$56,Table2[QPS name second check],"full*",Table2[Calculated Location],"*"&amp;$D116&amp;"*")/COUNTIFS(Table2[Level of Review Required],"*"&amp;$AC$102&amp;"*",Table2[Date Notified (Adjusted)],"&gt;="&amp;L$56,Table2[Date Notified (Adjusted)],"&lt;"&amp;M$56,Table2[Calculated Location],"*"&amp;$D116&amp;"*")</f>
        <v>#DIV/0!</v>
      </c>
      <c r="M116" s="164" t="e">
        <f ca="1">COUNTIFS(Table2[Level of Review Required],"*"&amp;$AC$102&amp;"*",Table2[Date Notified (Adjusted)],"&gt;="&amp;M$56,Table2[Date Notified (Adjusted)],"&lt;"&amp;N$56,Table2[QPS name second check],"full*",Table2[Calculated Location],"*"&amp;$D116&amp;"*")/COUNTIFS(Table2[Level of Review Required],"*"&amp;$AC$102&amp;"*",Table2[Date Notified (Adjusted)],"&gt;="&amp;M$56,Table2[Date Notified (Adjusted)],"&lt;"&amp;N$56,Table2[Calculated Location],"*"&amp;$D116&amp;"*")</f>
        <v>#DIV/0!</v>
      </c>
      <c r="N116" s="164" t="e">
        <f ca="1">COUNTIFS(Table2[Level of Review Required],"*"&amp;$AC$102&amp;"*",Table2[Date Notified (Adjusted)],"&gt;="&amp;N$56,Table2[Date Notified (Adjusted)],"&lt;"&amp;O$56,Table2[QPS name second check],"full*",Table2[Calculated Location],"*"&amp;$D116&amp;"*")/COUNTIFS(Table2[Level of Review Required],"*"&amp;$AC$102&amp;"*",Table2[Date Notified (Adjusted)],"&gt;="&amp;N$56,Table2[Date Notified (Adjusted)],"&lt;"&amp;O$56,Table2[Calculated Location],"*"&amp;$D116&amp;"*")</f>
        <v>#DIV/0!</v>
      </c>
      <c r="O116" s="164" t="e">
        <f ca="1">COUNTIFS(Table2[Level of Review Required],"*"&amp;$AC$102&amp;"*",Table2[Date Notified (Adjusted)],"&gt;="&amp;O$56,Table2[Date Notified (Adjusted)],"&lt;"&amp;P$56,Table2[QPS name second check],"full*",Table2[Calculated Location],"*"&amp;$D116&amp;"*")/COUNTIFS(Table2[Level of Review Required],"*"&amp;$AC$102&amp;"*",Table2[Date Notified (Adjusted)],"&gt;="&amp;O$56,Table2[Date Notified (Adjusted)],"&lt;"&amp;P$56,Table2[Calculated Location],"*"&amp;$D116&amp;"*")</f>
        <v>#DIV/0!</v>
      </c>
      <c r="P116" s="164" t="e">
        <f ca="1">COUNTIFS(Table2[Level of Review Required],"*"&amp;$AC$102&amp;"*",Table2[Date Notified (Adjusted)],"&gt;="&amp;P$56,Table2[Date Notified (Adjusted)],"&lt;"&amp;Q$56,Table2[QPS name second check],"full*",Table2[Calculated Location],"*"&amp;$D116&amp;"*")/COUNTIFS(Table2[Level of Review Required],"*"&amp;$AC$102&amp;"*",Table2[Date Notified (Adjusted)],"&gt;="&amp;P$56,Table2[Date Notified (Adjusted)],"&lt;"&amp;Q$56,Table2[Calculated Location],"*"&amp;$D116&amp;"*")</f>
        <v>#DIV/0!</v>
      </c>
      <c r="Q116" s="164" t="e">
        <f ca="1">COUNTIFS(Table2[Level of Review Required],"*"&amp;$AC$102&amp;"*",Table2[Date Notified (Adjusted)],"&gt;="&amp;Q$56,Table2[Date Notified (Adjusted)],"&lt;"&amp;R$56,Table2[QPS name second check],"full*",Table2[Calculated Location],"*"&amp;$D116&amp;"*")/COUNTIFS(Table2[Level of Review Required],"*"&amp;$AC$102&amp;"*",Table2[Date Notified (Adjusted)],"&gt;="&amp;Q$56,Table2[Date Notified (Adjusted)],"&lt;"&amp;R$56,Table2[Calculated Location],"*"&amp;$D116&amp;"*")</f>
        <v>#DIV/0!</v>
      </c>
      <c r="R116" s="164" t="e">
        <f ca="1">COUNTIFS(Table2[Level of Review Required],"*"&amp;$AC$102&amp;"*",Table2[Date Notified (Adjusted)],"&gt;="&amp;R$56,Table2[Date Notified (Adjusted)],"&lt;"&amp;S$56,Table2[QPS name second check],"full*",Table2[Calculated Location],"*"&amp;$D116&amp;"*")/COUNTIFS(Table2[Level of Review Required],"*"&amp;$AC$102&amp;"*",Table2[Date Notified (Adjusted)],"&gt;="&amp;R$56,Table2[Date Notified (Adjusted)],"&lt;"&amp;S$56,Table2[Calculated Location],"*"&amp;$D116&amp;"*")</f>
        <v>#DIV/0!</v>
      </c>
      <c r="S116" s="164" t="e">
        <f ca="1">COUNTIFS(Table2[Level of Review Required],"*"&amp;$AC$102&amp;"*",Table2[Date Notified (Adjusted)],"&gt;="&amp;S$56,Table2[Date Notified (Adjusted)],"&lt;"&amp;T$56,Table2[QPS name second check],"full*",Table2[Calculated Location],"*"&amp;$D116&amp;"*")/COUNTIFS(Table2[Level of Review Required],"*"&amp;$AC$102&amp;"*",Table2[Date Notified (Adjusted)],"&gt;="&amp;S$56,Table2[Date Notified (Adjusted)],"&lt;"&amp;T$56,Table2[Calculated Location],"*"&amp;$D116&amp;"*")</f>
        <v>#DIV/0!</v>
      </c>
      <c r="T116" s="164" t="e">
        <f ca="1">COUNTIFS(Table2[Level of Review Required],"*"&amp;$AC$102&amp;"*",Table2[Date Notified (Adjusted)],"&gt;="&amp;T$56,Table2[Date Notified (Adjusted)],"&lt;"&amp;U$56,Table2[QPS name second check],"full*",Table2[Calculated Location],"*"&amp;$D116&amp;"*")/COUNTIFS(Table2[Level of Review Required],"*"&amp;$AC$102&amp;"*",Table2[Date Notified (Adjusted)],"&gt;="&amp;T$56,Table2[Date Notified (Adjusted)],"&lt;"&amp;U$56,Table2[Calculated Location],"*"&amp;$D116&amp;"*")</f>
        <v>#DIV/0!</v>
      </c>
      <c r="U116" s="161"/>
      <c r="V116" s="161"/>
      <c r="W116" s="228">
        <f ca="1">COUNTIFS(Table2[Level of Review Required],"*"&amp;$AC$102&amp;"*",Table2[Date Notified (Adjusted)],"&gt;="&amp;start125,Table2[Date Notified (Adjusted)],"&lt;="&amp;closeREP,Table2[Calculated Location],"*"&amp;$D116&amp;"*",Table2[QPS name second check],"full*")</f>
        <v>0</v>
      </c>
      <c r="X116" s="229" t="e">
        <f t="shared" ca="1" si="33"/>
        <v>#DIV/0!</v>
      </c>
      <c r="Y116" s="237">
        <f ca="1">COUNTIFS(Table2[Level of Review Required],"*"&amp;$AC$102&amp;"*",Table2[Date Notified (Adjusted)],"&gt;="&amp;start125,Table2[Date Notified (Adjusted)],"&lt;="&amp;closeREP,Table2[Calculated Location],"*"&amp;$D116&amp;"*")</f>
        <v>0</v>
      </c>
    </row>
    <row r="117" spans="2:25" x14ac:dyDescent="0.25">
      <c r="B117" s="222" t="s">
        <v>110</v>
      </c>
      <c r="C117" s="161"/>
      <c r="D117" s="162" t="s">
        <v>129</v>
      </c>
      <c r="E117" s="163" t="e">
        <f ca="1">COUNTIFS(Table2[Level of Review Required],"*"&amp;$AC$102&amp;"*",Table2[Date Notified (Adjusted)],"&gt;="&amp;E$56,Table2[Date Notified (Adjusted)],"&lt;"&amp;F$56,Table2[QPS name second check],"full*",Table2[Calculated Location],"*"&amp;$D117&amp;"*")/COUNTIFS(Table2[Level of Review Required],"*"&amp;$AC$102&amp;"*",Table2[Date Notified (Adjusted)],"&gt;="&amp;E$56,Table2[Date Notified (Adjusted)],"&lt;"&amp;F$56,Table2[Calculated Location],"*"&amp;$D117&amp;"*")</f>
        <v>#DIV/0!</v>
      </c>
      <c r="F117" s="164" t="e">
        <f ca="1">COUNTIFS(Table2[Level of Review Required],"*"&amp;$AC$102&amp;"*",Table2[Date Notified (Adjusted)],"&gt;="&amp;F$56,Table2[Date Notified (Adjusted)],"&lt;"&amp;G$56,Table2[QPS name second check],"full*",Table2[Calculated Location],"*"&amp;$D117&amp;"*")/COUNTIFS(Table2[Level of Review Required],"*"&amp;$AC$102&amp;"*",Table2[Date Notified (Adjusted)],"&gt;="&amp;F$56,Table2[Date Notified (Adjusted)],"&lt;"&amp;G$56,Table2[Calculated Location],"*"&amp;$D117&amp;"*")</f>
        <v>#DIV/0!</v>
      </c>
      <c r="G117" s="164" t="e">
        <f ca="1">COUNTIFS(Table2[Level of Review Required],"*"&amp;$AC$102&amp;"*",Table2[Date Notified (Adjusted)],"&gt;="&amp;G$56,Table2[Date Notified (Adjusted)],"&lt;"&amp;H$56,Table2[QPS name second check],"full*",Table2[Calculated Location],"*"&amp;$D117&amp;"*")/COUNTIFS(Table2[Level of Review Required],"*"&amp;$AC$102&amp;"*",Table2[Date Notified (Adjusted)],"&gt;="&amp;G$56,Table2[Date Notified (Adjusted)],"&lt;"&amp;H$56,Table2[Calculated Location],"*"&amp;$D117&amp;"*")</f>
        <v>#DIV/0!</v>
      </c>
      <c r="H117" s="164" t="e">
        <f ca="1">COUNTIFS(Table2[Level of Review Required],"*"&amp;$AC$102&amp;"*",Table2[Date Notified (Adjusted)],"&gt;="&amp;H$56,Table2[Date Notified (Adjusted)],"&lt;"&amp;I$56,Table2[QPS name second check],"full*",Table2[Calculated Location],"*"&amp;$D117&amp;"*")/COUNTIFS(Table2[Level of Review Required],"*"&amp;$AC$102&amp;"*",Table2[Date Notified (Adjusted)],"&gt;="&amp;H$56,Table2[Date Notified (Adjusted)],"&lt;"&amp;I$56,Table2[Calculated Location],"*"&amp;$D117&amp;"*")</f>
        <v>#DIV/0!</v>
      </c>
      <c r="I117" s="164" t="e">
        <f ca="1">COUNTIFS(Table2[Level of Review Required],"*"&amp;$AC$102&amp;"*",Table2[Date Notified (Adjusted)],"&gt;="&amp;I$56,Table2[Date Notified (Adjusted)],"&lt;"&amp;J$56,Table2[QPS name second check],"full*",Table2[Calculated Location],"*"&amp;$D117&amp;"*")/COUNTIFS(Table2[Level of Review Required],"*"&amp;$AC$102&amp;"*",Table2[Date Notified (Adjusted)],"&gt;="&amp;I$56,Table2[Date Notified (Adjusted)],"&lt;"&amp;J$56,Table2[Calculated Location],"*"&amp;$D117&amp;"*")</f>
        <v>#DIV/0!</v>
      </c>
      <c r="J117" s="164" t="e">
        <f ca="1">COUNTIFS(Table2[Level of Review Required],"*"&amp;$AC$102&amp;"*",Table2[Date Notified (Adjusted)],"&gt;="&amp;J$56,Table2[Date Notified (Adjusted)],"&lt;"&amp;K$56,Table2[QPS name second check],"full*",Table2[Calculated Location],"*"&amp;$D117&amp;"*")/COUNTIFS(Table2[Level of Review Required],"*"&amp;$AC$102&amp;"*",Table2[Date Notified (Adjusted)],"&gt;="&amp;J$56,Table2[Date Notified (Adjusted)],"&lt;"&amp;K$56,Table2[Calculated Location],"*"&amp;$D117&amp;"*")</f>
        <v>#DIV/0!</v>
      </c>
      <c r="K117" s="164" t="e">
        <f ca="1">COUNTIFS(Table2[Level of Review Required],"*"&amp;$AC$102&amp;"*",Table2[Date Notified (Adjusted)],"&gt;="&amp;K$56,Table2[Date Notified (Adjusted)],"&lt;"&amp;L$56,Table2[QPS name second check],"full*",Table2[Calculated Location],"*"&amp;$D117&amp;"*")/COUNTIFS(Table2[Level of Review Required],"*"&amp;$AC$102&amp;"*",Table2[Date Notified (Adjusted)],"&gt;="&amp;K$56,Table2[Date Notified (Adjusted)],"&lt;"&amp;L$56,Table2[Calculated Location],"*"&amp;$D117&amp;"*")</f>
        <v>#DIV/0!</v>
      </c>
      <c r="L117" s="164" t="e">
        <f ca="1">COUNTIFS(Table2[Level of Review Required],"*"&amp;$AC$102&amp;"*",Table2[Date Notified (Adjusted)],"&gt;="&amp;L$56,Table2[Date Notified (Adjusted)],"&lt;"&amp;M$56,Table2[QPS name second check],"full*",Table2[Calculated Location],"*"&amp;$D117&amp;"*")/COUNTIFS(Table2[Level of Review Required],"*"&amp;$AC$102&amp;"*",Table2[Date Notified (Adjusted)],"&gt;="&amp;L$56,Table2[Date Notified (Adjusted)],"&lt;"&amp;M$56,Table2[Calculated Location],"*"&amp;$D117&amp;"*")</f>
        <v>#DIV/0!</v>
      </c>
      <c r="M117" s="164" t="e">
        <f ca="1">COUNTIFS(Table2[Level of Review Required],"*"&amp;$AC$102&amp;"*",Table2[Date Notified (Adjusted)],"&gt;="&amp;M$56,Table2[Date Notified (Adjusted)],"&lt;"&amp;N$56,Table2[QPS name second check],"full*",Table2[Calculated Location],"*"&amp;$D117&amp;"*")/COUNTIFS(Table2[Level of Review Required],"*"&amp;$AC$102&amp;"*",Table2[Date Notified (Adjusted)],"&gt;="&amp;M$56,Table2[Date Notified (Adjusted)],"&lt;"&amp;N$56,Table2[Calculated Location],"*"&amp;$D117&amp;"*")</f>
        <v>#DIV/0!</v>
      </c>
      <c r="N117" s="164" t="e">
        <f ca="1">COUNTIFS(Table2[Level of Review Required],"*"&amp;$AC$102&amp;"*",Table2[Date Notified (Adjusted)],"&gt;="&amp;N$56,Table2[Date Notified (Adjusted)],"&lt;"&amp;O$56,Table2[QPS name second check],"full*",Table2[Calculated Location],"*"&amp;$D117&amp;"*")/COUNTIFS(Table2[Level of Review Required],"*"&amp;$AC$102&amp;"*",Table2[Date Notified (Adjusted)],"&gt;="&amp;N$56,Table2[Date Notified (Adjusted)],"&lt;"&amp;O$56,Table2[Calculated Location],"*"&amp;$D117&amp;"*")</f>
        <v>#DIV/0!</v>
      </c>
      <c r="O117" s="164" t="e">
        <f ca="1">COUNTIFS(Table2[Level of Review Required],"*"&amp;$AC$102&amp;"*",Table2[Date Notified (Adjusted)],"&gt;="&amp;O$56,Table2[Date Notified (Adjusted)],"&lt;"&amp;P$56,Table2[QPS name second check],"full*",Table2[Calculated Location],"*"&amp;$D117&amp;"*")/COUNTIFS(Table2[Level of Review Required],"*"&amp;$AC$102&amp;"*",Table2[Date Notified (Adjusted)],"&gt;="&amp;O$56,Table2[Date Notified (Adjusted)],"&lt;"&amp;P$56,Table2[Calculated Location],"*"&amp;$D117&amp;"*")</f>
        <v>#DIV/0!</v>
      </c>
      <c r="P117" s="164" t="e">
        <f ca="1">COUNTIFS(Table2[Level of Review Required],"*"&amp;$AC$102&amp;"*",Table2[Date Notified (Adjusted)],"&gt;="&amp;P$56,Table2[Date Notified (Adjusted)],"&lt;"&amp;Q$56,Table2[QPS name second check],"full*",Table2[Calculated Location],"*"&amp;$D117&amp;"*")/COUNTIFS(Table2[Level of Review Required],"*"&amp;$AC$102&amp;"*",Table2[Date Notified (Adjusted)],"&gt;="&amp;P$56,Table2[Date Notified (Adjusted)],"&lt;"&amp;Q$56,Table2[Calculated Location],"*"&amp;$D117&amp;"*")</f>
        <v>#DIV/0!</v>
      </c>
      <c r="Q117" s="164" t="e">
        <f ca="1">COUNTIFS(Table2[Level of Review Required],"*"&amp;$AC$102&amp;"*",Table2[Date Notified (Adjusted)],"&gt;="&amp;Q$56,Table2[Date Notified (Adjusted)],"&lt;"&amp;R$56,Table2[QPS name second check],"full*",Table2[Calculated Location],"*"&amp;$D117&amp;"*")/COUNTIFS(Table2[Level of Review Required],"*"&amp;$AC$102&amp;"*",Table2[Date Notified (Adjusted)],"&gt;="&amp;Q$56,Table2[Date Notified (Adjusted)],"&lt;"&amp;R$56,Table2[Calculated Location],"*"&amp;$D117&amp;"*")</f>
        <v>#DIV/0!</v>
      </c>
      <c r="R117" s="164" t="e">
        <f ca="1">COUNTIFS(Table2[Level of Review Required],"*"&amp;$AC$102&amp;"*",Table2[Date Notified (Adjusted)],"&gt;="&amp;R$56,Table2[Date Notified (Adjusted)],"&lt;"&amp;S$56,Table2[QPS name second check],"full*",Table2[Calculated Location],"*"&amp;$D117&amp;"*")/COUNTIFS(Table2[Level of Review Required],"*"&amp;$AC$102&amp;"*",Table2[Date Notified (Adjusted)],"&gt;="&amp;R$56,Table2[Date Notified (Adjusted)],"&lt;"&amp;S$56,Table2[Calculated Location],"*"&amp;$D117&amp;"*")</f>
        <v>#DIV/0!</v>
      </c>
      <c r="S117" s="164" t="e">
        <f ca="1">COUNTIFS(Table2[Level of Review Required],"*"&amp;$AC$102&amp;"*",Table2[Date Notified (Adjusted)],"&gt;="&amp;S$56,Table2[Date Notified (Adjusted)],"&lt;"&amp;T$56,Table2[QPS name second check],"full*",Table2[Calculated Location],"*"&amp;$D117&amp;"*")/COUNTIFS(Table2[Level of Review Required],"*"&amp;$AC$102&amp;"*",Table2[Date Notified (Adjusted)],"&gt;="&amp;S$56,Table2[Date Notified (Adjusted)],"&lt;"&amp;T$56,Table2[Calculated Location],"*"&amp;$D117&amp;"*")</f>
        <v>#DIV/0!</v>
      </c>
      <c r="T117" s="164" t="e">
        <f ca="1">COUNTIFS(Table2[Level of Review Required],"*"&amp;$AC$102&amp;"*",Table2[Date Notified (Adjusted)],"&gt;="&amp;T$56,Table2[Date Notified (Adjusted)],"&lt;"&amp;U$56,Table2[QPS name second check],"full*",Table2[Calculated Location],"*"&amp;$D117&amp;"*")/COUNTIFS(Table2[Level of Review Required],"*"&amp;$AC$102&amp;"*",Table2[Date Notified (Adjusted)],"&gt;="&amp;T$56,Table2[Date Notified (Adjusted)],"&lt;"&amp;U$56,Table2[Calculated Location],"*"&amp;$D117&amp;"*")</f>
        <v>#DIV/0!</v>
      </c>
      <c r="U117" s="161"/>
      <c r="V117" s="161"/>
      <c r="W117" s="228">
        <f ca="1">COUNTIFS(Table2[Level of Review Required],"*"&amp;$AC$102&amp;"*",Table2[Date Notified (Adjusted)],"&gt;="&amp;start125,Table2[Date Notified (Adjusted)],"&lt;="&amp;closeREP,Table2[Calculated Location],"*"&amp;$D117&amp;"*",Table2[QPS name second check],"full*")</f>
        <v>0</v>
      </c>
      <c r="X117" s="229" t="e">
        <f t="shared" ca="1" si="33"/>
        <v>#DIV/0!</v>
      </c>
      <c r="Y117" s="237">
        <f ca="1">COUNTIFS(Table2[Level of Review Required],"*"&amp;$AC$102&amp;"*",Table2[Date Notified (Adjusted)],"&gt;="&amp;start125,Table2[Date Notified (Adjusted)],"&lt;="&amp;closeREP,Table2[Calculated Location],"*"&amp;$D117&amp;"*")</f>
        <v>0</v>
      </c>
    </row>
    <row r="118" spans="2:25" x14ac:dyDescent="0.25">
      <c r="B118" s="222" t="s">
        <v>111</v>
      </c>
      <c r="C118" s="161"/>
      <c r="D118" s="162" t="s">
        <v>130</v>
      </c>
      <c r="E118" s="163" t="e">
        <f ca="1">COUNTIFS(Table2[Level of Review Required],"*"&amp;$AC$102&amp;"*",Table2[Date Notified (Adjusted)],"&gt;="&amp;E$56,Table2[Date Notified (Adjusted)],"&lt;"&amp;F$56,Table2[QPS name second check],"full*",Table2[Calculated Location],"*"&amp;$D118&amp;"*")/COUNTIFS(Table2[Level of Review Required],"*"&amp;$AC$102&amp;"*",Table2[Date Notified (Adjusted)],"&gt;="&amp;E$56,Table2[Date Notified (Adjusted)],"&lt;"&amp;F$56,Table2[Calculated Location],"*"&amp;$D118&amp;"*")</f>
        <v>#DIV/0!</v>
      </c>
      <c r="F118" s="164" t="e">
        <f ca="1">COUNTIFS(Table2[Level of Review Required],"*"&amp;$AC$102&amp;"*",Table2[Date Notified (Adjusted)],"&gt;="&amp;F$56,Table2[Date Notified (Adjusted)],"&lt;"&amp;G$56,Table2[QPS name second check],"full*",Table2[Calculated Location],"*"&amp;$D118&amp;"*")/COUNTIFS(Table2[Level of Review Required],"*"&amp;$AC$102&amp;"*",Table2[Date Notified (Adjusted)],"&gt;="&amp;F$56,Table2[Date Notified (Adjusted)],"&lt;"&amp;G$56,Table2[Calculated Location],"*"&amp;$D118&amp;"*")</f>
        <v>#DIV/0!</v>
      </c>
      <c r="G118" s="164" t="e">
        <f ca="1">COUNTIFS(Table2[Level of Review Required],"*"&amp;$AC$102&amp;"*",Table2[Date Notified (Adjusted)],"&gt;="&amp;G$56,Table2[Date Notified (Adjusted)],"&lt;"&amp;H$56,Table2[QPS name second check],"full*",Table2[Calculated Location],"*"&amp;$D118&amp;"*")/COUNTIFS(Table2[Level of Review Required],"*"&amp;$AC$102&amp;"*",Table2[Date Notified (Adjusted)],"&gt;="&amp;G$56,Table2[Date Notified (Adjusted)],"&lt;"&amp;H$56,Table2[Calculated Location],"*"&amp;$D118&amp;"*")</f>
        <v>#DIV/0!</v>
      </c>
      <c r="H118" s="164" t="e">
        <f ca="1">COUNTIFS(Table2[Level of Review Required],"*"&amp;$AC$102&amp;"*",Table2[Date Notified (Adjusted)],"&gt;="&amp;H$56,Table2[Date Notified (Adjusted)],"&lt;"&amp;I$56,Table2[QPS name second check],"full*",Table2[Calculated Location],"*"&amp;$D118&amp;"*")/COUNTIFS(Table2[Level of Review Required],"*"&amp;$AC$102&amp;"*",Table2[Date Notified (Adjusted)],"&gt;="&amp;H$56,Table2[Date Notified (Adjusted)],"&lt;"&amp;I$56,Table2[Calculated Location],"*"&amp;$D118&amp;"*")</f>
        <v>#DIV/0!</v>
      </c>
      <c r="I118" s="164" t="e">
        <f ca="1">COUNTIFS(Table2[Level of Review Required],"*"&amp;$AC$102&amp;"*",Table2[Date Notified (Adjusted)],"&gt;="&amp;I$56,Table2[Date Notified (Adjusted)],"&lt;"&amp;J$56,Table2[QPS name second check],"full*",Table2[Calculated Location],"*"&amp;$D118&amp;"*")/COUNTIFS(Table2[Level of Review Required],"*"&amp;$AC$102&amp;"*",Table2[Date Notified (Adjusted)],"&gt;="&amp;I$56,Table2[Date Notified (Adjusted)],"&lt;"&amp;J$56,Table2[Calculated Location],"*"&amp;$D118&amp;"*")</f>
        <v>#DIV/0!</v>
      </c>
      <c r="J118" s="164" t="e">
        <f ca="1">COUNTIFS(Table2[Level of Review Required],"*"&amp;$AC$102&amp;"*",Table2[Date Notified (Adjusted)],"&gt;="&amp;J$56,Table2[Date Notified (Adjusted)],"&lt;"&amp;K$56,Table2[QPS name second check],"full*",Table2[Calculated Location],"*"&amp;$D118&amp;"*")/COUNTIFS(Table2[Level of Review Required],"*"&amp;$AC$102&amp;"*",Table2[Date Notified (Adjusted)],"&gt;="&amp;J$56,Table2[Date Notified (Adjusted)],"&lt;"&amp;K$56,Table2[Calculated Location],"*"&amp;$D118&amp;"*")</f>
        <v>#DIV/0!</v>
      </c>
      <c r="K118" s="164" t="e">
        <f ca="1">COUNTIFS(Table2[Level of Review Required],"*"&amp;$AC$102&amp;"*",Table2[Date Notified (Adjusted)],"&gt;="&amp;K$56,Table2[Date Notified (Adjusted)],"&lt;"&amp;L$56,Table2[QPS name second check],"full*",Table2[Calculated Location],"*"&amp;$D118&amp;"*")/COUNTIFS(Table2[Level of Review Required],"*"&amp;$AC$102&amp;"*",Table2[Date Notified (Adjusted)],"&gt;="&amp;K$56,Table2[Date Notified (Adjusted)],"&lt;"&amp;L$56,Table2[Calculated Location],"*"&amp;$D118&amp;"*")</f>
        <v>#DIV/0!</v>
      </c>
      <c r="L118" s="164" t="e">
        <f ca="1">COUNTIFS(Table2[Level of Review Required],"*"&amp;$AC$102&amp;"*",Table2[Date Notified (Adjusted)],"&gt;="&amp;L$56,Table2[Date Notified (Adjusted)],"&lt;"&amp;M$56,Table2[QPS name second check],"full*",Table2[Calculated Location],"*"&amp;$D118&amp;"*")/COUNTIFS(Table2[Level of Review Required],"*"&amp;$AC$102&amp;"*",Table2[Date Notified (Adjusted)],"&gt;="&amp;L$56,Table2[Date Notified (Adjusted)],"&lt;"&amp;M$56,Table2[Calculated Location],"*"&amp;$D118&amp;"*")</f>
        <v>#DIV/0!</v>
      </c>
      <c r="M118" s="164" t="e">
        <f ca="1">COUNTIFS(Table2[Level of Review Required],"*"&amp;$AC$102&amp;"*",Table2[Date Notified (Adjusted)],"&gt;="&amp;M$56,Table2[Date Notified (Adjusted)],"&lt;"&amp;N$56,Table2[QPS name second check],"full*",Table2[Calculated Location],"*"&amp;$D118&amp;"*")/COUNTIFS(Table2[Level of Review Required],"*"&amp;$AC$102&amp;"*",Table2[Date Notified (Adjusted)],"&gt;="&amp;M$56,Table2[Date Notified (Adjusted)],"&lt;"&amp;N$56,Table2[Calculated Location],"*"&amp;$D118&amp;"*")</f>
        <v>#DIV/0!</v>
      </c>
      <c r="N118" s="164" t="e">
        <f ca="1">COUNTIFS(Table2[Level of Review Required],"*"&amp;$AC$102&amp;"*",Table2[Date Notified (Adjusted)],"&gt;="&amp;N$56,Table2[Date Notified (Adjusted)],"&lt;"&amp;O$56,Table2[QPS name second check],"full*",Table2[Calculated Location],"*"&amp;$D118&amp;"*")/COUNTIFS(Table2[Level of Review Required],"*"&amp;$AC$102&amp;"*",Table2[Date Notified (Adjusted)],"&gt;="&amp;N$56,Table2[Date Notified (Adjusted)],"&lt;"&amp;O$56,Table2[Calculated Location],"*"&amp;$D118&amp;"*")</f>
        <v>#DIV/0!</v>
      </c>
      <c r="O118" s="164" t="e">
        <f ca="1">COUNTIFS(Table2[Level of Review Required],"*"&amp;$AC$102&amp;"*",Table2[Date Notified (Adjusted)],"&gt;="&amp;O$56,Table2[Date Notified (Adjusted)],"&lt;"&amp;P$56,Table2[QPS name second check],"full*",Table2[Calculated Location],"*"&amp;$D118&amp;"*")/COUNTIFS(Table2[Level of Review Required],"*"&amp;$AC$102&amp;"*",Table2[Date Notified (Adjusted)],"&gt;="&amp;O$56,Table2[Date Notified (Adjusted)],"&lt;"&amp;P$56,Table2[Calculated Location],"*"&amp;$D118&amp;"*")</f>
        <v>#DIV/0!</v>
      </c>
      <c r="P118" s="164" t="e">
        <f ca="1">COUNTIFS(Table2[Level of Review Required],"*"&amp;$AC$102&amp;"*",Table2[Date Notified (Adjusted)],"&gt;="&amp;P$56,Table2[Date Notified (Adjusted)],"&lt;"&amp;Q$56,Table2[QPS name second check],"full*",Table2[Calculated Location],"*"&amp;$D118&amp;"*")/COUNTIFS(Table2[Level of Review Required],"*"&amp;$AC$102&amp;"*",Table2[Date Notified (Adjusted)],"&gt;="&amp;P$56,Table2[Date Notified (Adjusted)],"&lt;"&amp;Q$56,Table2[Calculated Location],"*"&amp;$D118&amp;"*")</f>
        <v>#DIV/0!</v>
      </c>
      <c r="Q118" s="164" t="e">
        <f ca="1">COUNTIFS(Table2[Level of Review Required],"*"&amp;$AC$102&amp;"*",Table2[Date Notified (Adjusted)],"&gt;="&amp;Q$56,Table2[Date Notified (Adjusted)],"&lt;"&amp;R$56,Table2[QPS name second check],"full*",Table2[Calculated Location],"*"&amp;$D118&amp;"*")/COUNTIFS(Table2[Level of Review Required],"*"&amp;$AC$102&amp;"*",Table2[Date Notified (Adjusted)],"&gt;="&amp;Q$56,Table2[Date Notified (Adjusted)],"&lt;"&amp;R$56,Table2[Calculated Location],"*"&amp;$D118&amp;"*")</f>
        <v>#DIV/0!</v>
      </c>
      <c r="R118" s="164" t="e">
        <f ca="1">COUNTIFS(Table2[Level of Review Required],"*"&amp;$AC$102&amp;"*",Table2[Date Notified (Adjusted)],"&gt;="&amp;R$56,Table2[Date Notified (Adjusted)],"&lt;"&amp;S$56,Table2[QPS name second check],"full*",Table2[Calculated Location],"*"&amp;$D118&amp;"*")/COUNTIFS(Table2[Level of Review Required],"*"&amp;$AC$102&amp;"*",Table2[Date Notified (Adjusted)],"&gt;="&amp;R$56,Table2[Date Notified (Adjusted)],"&lt;"&amp;S$56,Table2[Calculated Location],"*"&amp;$D118&amp;"*")</f>
        <v>#DIV/0!</v>
      </c>
      <c r="S118" s="164" t="e">
        <f ca="1">COUNTIFS(Table2[Level of Review Required],"*"&amp;$AC$102&amp;"*",Table2[Date Notified (Adjusted)],"&gt;="&amp;S$56,Table2[Date Notified (Adjusted)],"&lt;"&amp;T$56,Table2[QPS name second check],"full*",Table2[Calculated Location],"*"&amp;$D118&amp;"*")/COUNTIFS(Table2[Level of Review Required],"*"&amp;$AC$102&amp;"*",Table2[Date Notified (Adjusted)],"&gt;="&amp;S$56,Table2[Date Notified (Adjusted)],"&lt;"&amp;T$56,Table2[Calculated Location],"*"&amp;$D118&amp;"*")</f>
        <v>#DIV/0!</v>
      </c>
      <c r="T118" s="164" t="e">
        <f ca="1">COUNTIFS(Table2[Level of Review Required],"*"&amp;$AC$102&amp;"*",Table2[Date Notified (Adjusted)],"&gt;="&amp;T$56,Table2[Date Notified (Adjusted)],"&lt;"&amp;U$56,Table2[QPS name second check],"full*",Table2[Calculated Location],"*"&amp;$D118&amp;"*")/COUNTIFS(Table2[Level of Review Required],"*"&amp;$AC$102&amp;"*",Table2[Date Notified (Adjusted)],"&gt;="&amp;T$56,Table2[Date Notified (Adjusted)],"&lt;"&amp;U$56,Table2[Calculated Location],"*"&amp;$D118&amp;"*")</f>
        <v>#DIV/0!</v>
      </c>
      <c r="U118" s="161"/>
      <c r="V118" s="161"/>
      <c r="W118" s="228">
        <f ca="1">COUNTIFS(Table2[Level of Review Required],"*"&amp;$AC$102&amp;"*",Table2[Date Notified (Adjusted)],"&gt;="&amp;start125,Table2[Date Notified (Adjusted)],"&lt;="&amp;closeREP,Table2[Calculated Location],"*"&amp;$D118&amp;"*",Table2[QPS name second check],"full*")</f>
        <v>0</v>
      </c>
      <c r="X118" s="229" t="e">
        <f t="shared" ca="1" si="33"/>
        <v>#DIV/0!</v>
      </c>
      <c r="Y118" s="237">
        <f ca="1">COUNTIFS(Table2[Level of Review Required],"*"&amp;$AC$102&amp;"*",Table2[Date Notified (Adjusted)],"&gt;="&amp;start125,Table2[Date Notified (Adjusted)],"&lt;="&amp;closeREP,Table2[Calculated Location],"*"&amp;$D118&amp;"*")</f>
        <v>0</v>
      </c>
    </row>
    <row r="119" spans="2:25" x14ac:dyDescent="0.25">
      <c r="B119" s="222" t="s">
        <v>112</v>
      </c>
      <c r="C119" s="161"/>
      <c r="D119" s="162" t="s">
        <v>131</v>
      </c>
      <c r="E119" s="163" t="e">
        <f ca="1">COUNTIFS(Table2[Level of Review Required],"*"&amp;$AC$102&amp;"*",Table2[Date Notified (Adjusted)],"&gt;="&amp;E$56,Table2[Date Notified (Adjusted)],"&lt;"&amp;F$56,Table2[QPS name second check],"full*",Table2[Calculated Location],"*"&amp;$D119&amp;"*")/COUNTIFS(Table2[Level of Review Required],"*"&amp;$AC$102&amp;"*",Table2[Date Notified (Adjusted)],"&gt;="&amp;E$56,Table2[Date Notified (Adjusted)],"&lt;"&amp;F$56,Table2[Calculated Location],"*"&amp;$D119&amp;"*")</f>
        <v>#DIV/0!</v>
      </c>
      <c r="F119" s="164" t="e">
        <f ca="1">COUNTIFS(Table2[Level of Review Required],"*"&amp;$AC$102&amp;"*",Table2[Date Notified (Adjusted)],"&gt;="&amp;F$56,Table2[Date Notified (Adjusted)],"&lt;"&amp;G$56,Table2[QPS name second check],"full*",Table2[Calculated Location],"*"&amp;$D119&amp;"*")/COUNTIFS(Table2[Level of Review Required],"*"&amp;$AC$102&amp;"*",Table2[Date Notified (Adjusted)],"&gt;="&amp;F$56,Table2[Date Notified (Adjusted)],"&lt;"&amp;G$56,Table2[Calculated Location],"*"&amp;$D119&amp;"*")</f>
        <v>#DIV/0!</v>
      </c>
      <c r="G119" s="164" t="e">
        <f ca="1">COUNTIFS(Table2[Level of Review Required],"*"&amp;$AC$102&amp;"*",Table2[Date Notified (Adjusted)],"&gt;="&amp;G$56,Table2[Date Notified (Adjusted)],"&lt;"&amp;H$56,Table2[QPS name second check],"full*",Table2[Calculated Location],"*"&amp;$D119&amp;"*")/COUNTIFS(Table2[Level of Review Required],"*"&amp;$AC$102&amp;"*",Table2[Date Notified (Adjusted)],"&gt;="&amp;G$56,Table2[Date Notified (Adjusted)],"&lt;"&amp;H$56,Table2[Calculated Location],"*"&amp;$D119&amp;"*")</f>
        <v>#DIV/0!</v>
      </c>
      <c r="H119" s="164" t="e">
        <f ca="1">COUNTIFS(Table2[Level of Review Required],"*"&amp;$AC$102&amp;"*",Table2[Date Notified (Adjusted)],"&gt;="&amp;H$56,Table2[Date Notified (Adjusted)],"&lt;"&amp;I$56,Table2[QPS name second check],"full*",Table2[Calculated Location],"*"&amp;$D119&amp;"*")/COUNTIFS(Table2[Level of Review Required],"*"&amp;$AC$102&amp;"*",Table2[Date Notified (Adjusted)],"&gt;="&amp;H$56,Table2[Date Notified (Adjusted)],"&lt;"&amp;I$56,Table2[Calculated Location],"*"&amp;$D119&amp;"*")</f>
        <v>#DIV/0!</v>
      </c>
      <c r="I119" s="164" t="e">
        <f ca="1">COUNTIFS(Table2[Level of Review Required],"*"&amp;$AC$102&amp;"*",Table2[Date Notified (Adjusted)],"&gt;="&amp;I$56,Table2[Date Notified (Adjusted)],"&lt;"&amp;J$56,Table2[QPS name second check],"full*",Table2[Calculated Location],"*"&amp;$D119&amp;"*")/COUNTIFS(Table2[Level of Review Required],"*"&amp;$AC$102&amp;"*",Table2[Date Notified (Adjusted)],"&gt;="&amp;I$56,Table2[Date Notified (Adjusted)],"&lt;"&amp;J$56,Table2[Calculated Location],"*"&amp;$D119&amp;"*")</f>
        <v>#DIV/0!</v>
      </c>
      <c r="J119" s="164" t="e">
        <f ca="1">COUNTIFS(Table2[Level of Review Required],"*"&amp;$AC$102&amp;"*",Table2[Date Notified (Adjusted)],"&gt;="&amp;J$56,Table2[Date Notified (Adjusted)],"&lt;"&amp;K$56,Table2[QPS name second check],"full*",Table2[Calculated Location],"*"&amp;$D119&amp;"*")/COUNTIFS(Table2[Level of Review Required],"*"&amp;$AC$102&amp;"*",Table2[Date Notified (Adjusted)],"&gt;="&amp;J$56,Table2[Date Notified (Adjusted)],"&lt;"&amp;K$56,Table2[Calculated Location],"*"&amp;$D119&amp;"*")</f>
        <v>#DIV/0!</v>
      </c>
      <c r="K119" s="164" t="e">
        <f ca="1">COUNTIFS(Table2[Level of Review Required],"*"&amp;$AC$102&amp;"*",Table2[Date Notified (Adjusted)],"&gt;="&amp;K$56,Table2[Date Notified (Adjusted)],"&lt;"&amp;L$56,Table2[QPS name second check],"full*",Table2[Calculated Location],"*"&amp;$D119&amp;"*")/COUNTIFS(Table2[Level of Review Required],"*"&amp;$AC$102&amp;"*",Table2[Date Notified (Adjusted)],"&gt;="&amp;K$56,Table2[Date Notified (Adjusted)],"&lt;"&amp;L$56,Table2[Calculated Location],"*"&amp;$D119&amp;"*")</f>
        <v>#DIV/0!</v>
      </c>
      <c r="L119" s="164" t="e">
        <f ca="1">COUNTIFS(Table2[Level of Review Required],"*"&amp;$AC$102&amp;"*",Table2[Date Notified (Adjusted)],"&gt;="&amp;L$56,Table2[Date Notified (Adjusted)],"&lt;"&amp;M$56,Table2[QPS name second check],"full*",Table2[Calculated Location],"*"&amp;$D119&amp;"*")/COUNTIFS(Table2[Level of Review Required],"*"&amp;$AC$102&amp;"*",Table2[Date Notified (Adjusted)],"&gt;="&amp;L$56,Table2[Date Notified (Adjusted)],"&lt;"&amp;M$56,Table2[Calculated Location],"*"&amp;$D119&amp;"*")</f>
        <v>#DIV/0!</v>
      </c>
      <c r="M119" s="164" t="e">
        <f ca="1">COUNTIFS(Table2[Level of Review Required],"*"&amp;$AC$102&amp;"*",Table2[Date Notified (Adjusted)],"&gt;="&amp;M$56,Table2[Date Notified (Adjusted)],"&lt;"&amp;N$56,Table2[QPS name second check],"full*",Table2[Calculated Location],"*"&amp;$D119&amp;"*")/COUNTIFS(Table2[Level of Review Required],"*"&amp;$AC$102&amp;"*",Table2[Date Notified (Adjusted)],"&gt;="&amp;M$56,Table2[Date Notified (Adjusted)],"&lt;"&amp;N$56,Table2[Calculated Location],"*"&amp;$D119&amp;"*")</f>
        <v>#DIV/0!</v>
      </c>
      <c r="N119" s="164" t="e">
        <f ca="1">COUNTIFS(Table2[Level of Review Required],"*"&amp;$AC$102&amp;"*",Table2[Date Notified (Adjusted)],"&gt;="&amp;N$56,Table2[Date Notified (Adjusted)],"&lt;"&amp;O$56,Table2[QPS name second check],"full*",Table2[Calculated Location],"*"&amp;$D119&amp;"*")/COUNTIFS(Table2[Level of Review Required],"*"&amp;$AC$102&amp;"*",Table2[Date Notified (Adjusted)],"&gt;="&amp;N$56,Table2[Date Notified (Adjusted)],"&lt;"&amp;O$56,Table2[Calculated Location],"*"&amp;$D119&amp;"*")</f>
        <v>#DIV/0!</v>
      </c>
      <c r="O119" s="164" t="e">
        <f ca="1">COUNTIFS(Table2[Level of Review Required],"*"&amp;$AC$102&amp;"*",Table2[Date Notified (Adjusted)],"&gt;="&amp;O$56,Table2[Date Notified (Adjusted)],"&lt;"&amp;P$56,Table2[QPS name second check],"full*",Table2[Calculated Location],"*"&amp;$D119&amp;"*")/COUNTIFS(Table2[Level of Review Required],"*"&amp;$AC$102&amp;"*",Table2[Date Notified (Adjusted)],"&gt;="&amp;O$56,Table2[Date Notified (Adjusted)],"&lt;"&amp;P$56,Table2[Calculated Location],"*"&amp;$D119&amp;"*")</f>
        <v>#DIV/0!</v>
      </c>
      <c r="P119" s="164" t="e">
        <f ca="1">COUNTIFS(Table2[Level of Review Required],"*"&amp;$AC$102&amp;"*",Table2[Date Notified (Adjusted)],"&gt;="&amp;P$56,Table2[Date Notified (Adjusted)],"&lt;"&amp;Q$56,Table2[QPS name second check],"full*",Table2[Calculated Location],"*"&amp;$D119&amp;"*")/COUNTIFS(Table2[Level of Review Required],"*"&amp;$AC$102&amp;"*",Table2[Date Notified (Adjusted)],"&gt;="&amp;P$56,Table2[Date Notified (Adjusted)],"&lt;"&amp;Q$56,Table2[Calculated Location],"*"&amp;$D119&amp;"*")</f>
        <v>#DIV/0!</v>
      </c>
      <c r="Q119" s="164" t="e">
        <f ca="1">COUNTIFS(Table2[Level of Review Required],"*"&amp;$AC$102&amp;"*",Table2[Date Notified (Adjusted)],"&gt;="&amp;Q$56,Table2[Date Notified (Adjusted)],"&lt;"&amp;R$56,Table2[QPS name second check],"full*",Table2[Calculated Location],"*"&amp;$D119&amp;"*")/COUNTIFS(Table2[Level of Review Required],"*"&amp;$AC$102&amp;"*",Table2[Date Notified (Adjusted)],"&gt;="&amp;Q$56,Table2[Date Notified (Adjusted)],"&lt;"&amp;R$56,Table2[Calculated Location],"*"&amp;$D119&amp;"*")</f>
        <v>#DIV/0!</v>
      </c>
      <c r="R119" s="164" t="e">
        <f ca="1">COUNTIFS(Table2[Level of Review Required],"*"&amp;$AC$102&amp;"*",Table2[Date Notified (Adjusted)],"&gt;="&amp;R$56,Table2[Date Notified (Adjusted)],"&lt;"&amp;S$56,Table2[QPS name second check],"full*",Table2[Calculated Location],"*"&amp;$D119&amp;"*")/COUNTIFS(Table2[Level of Review Required],"*"&amp;$AC$102&amp;"*",Table2[Date Notified (Adjusted)],"&gt;="&amp;R$56,Table2[Date Notified (Adjusted)],"&lt;"&amp;S$56,Table2[Calculated Location],"*"&amp;$D119&amp;"*")</f>
        <v>#DIV/0!</v>
      </c>
      <c r="S119" s="164" t="e">
        <f ca="1">COUNTIFS(Table2[Level of Review Required],"*"&amp;$AC$102&amp;"*",Table2[Date Notified (Adjusted)],"&gt;="&amp;S$56,Table2[Date Notified (Adjusted)],"&lt;"&amp;T$56,Table2[QPS name second check],"full*",Table2[Calculated Location],"*"&amp;$D119&amp;"*")/COUNTIFS(Table2[Level of Review Required],"*"&amp;$AC$102&amp;"*",Table2[Date Notified (Adjusted)],"&gt;="&amp;S$56,Table2[Date Notified (Adjusted)],"&lt;"&amp;T$56,Table2[Calculated Location],"*"&amp;$D119&amp;"*")</f>
        <v>#DIV/0!</v>
      </c>
      <c r="T119" s="164" t="e">
        <f ca="1">COUNTIFS(Table2[Level of Review Required],"*"&amp;$AC$102&amp;"*",Table2[Date Notified (Adjusted)],"&gt;="&amp;T$56,Table2[Date Notified (Adjusted)],"&lt;"&amp;U$56,Table2[QPS name second check],"full*",Table2[Calculated Location],"*"&amp;$D119&amp;"*")/COUNTIFS(Table2[Level of Review Required],"*"&amp;$AC$102&amp;"*",Table2[Date Notified (Adjusted)],"&gt;="&amp;T$56,Table2[Date Notified (Adjusted)],"&lt;"&amp;U$56,Table2[Calculated Location],"*"&amp;$D119&amp;"*")</f>
        <v>#DIV/0!</v>
      </c>
      <c r="U119" s="161"/>
      <c r="V119" s="161"/>
      <c r="W119" s="228">
        <f ca="1">COUNTIFS(Table2[Level of Review Required],"*"&amp;$AC$102&amp;"*",Table2[Date Notified (Adjusted)],"&gt;="&amp;start125,Table2[Date Notified (Adjusted)],"&lt;="&amp;closeREP,Table2[Calculated Location],"*"&amp;$D119&amp;"*",Table2[QPS name second check],"full*")</f>
        <v>0</v>
      </c>
      <c r="X119" s="229" t="e">
        <f t="shared" ca="1" si="33"/>
        <v>#DIV/0!</v>
      </c>
      <c r="Y119" s="237">
        <f ca="1">COUNTIFS(Table2[Level of Review Required],"*"&amp;$AC$102&amp;"*",Table2[Date Notified (Adjusted)],"&gt;="&amp;start125,Table2[Date Notified (Adjusted)],"&lt;="&amp;closeREP,Table2[Calculated Location],"*"&amp;$D119&amp;"*")</f>
        <v>0</v>
      </c>
    </row>
    <row r="120" spans="2:25" x14ac:dyDescent="0.25">
      <c r="B120" s="222" t="s">
        <v>113</v>
      </c>
      <c r="C120" s="161"/>
      <c r="D120" s="162" t="s">
        <v>132</v>
      </c>
      <c r="E120" s="163" t="e">
        <f ca="1">COUNTIFS(Table2[Level of Review Required],"*"&amp;$AC$102&amp;"*",Table2[Date Notified (Adjusted)],"&gt;="&amp;E$56,Table2[Date Notified (Adjusted)],"&lt;"&amp;F$56,Table2[QPS name second check],"full*",Table2[Calculated Location],"*"&amp;$D120&amp;"*")/COUNTIFS(Table2[Level of Review Required],"*"&amp;$AC$102&amp;"*",Table2[Date Notified (Adjusted)],"&gt;="&amp;E$56,Table2[Date Notified (Adjusted)],"&lt;"&amp;F$56,Table2[Calculated Location],"*"&amp;$D120&amp;"*")</f>
        <v>#DIV/0!</v>
      </c>
      <c r="F120" s="164" t="e">
        <f ca="1">COUNTIFS(Table2[Level of Review Required],"*"&amp;$AC$102&amp;"*",Table2[Date Notified (Adjusted)],"&gt;="&amp;F$56,Table2[Date Notified (Adjusted)],"&lt;"&amp;G$56,Table2[QPS name second check],"full*",Table2[Calculated Location],"*"&amp;$D120&amp;"*")/COUNTIFS(Table2[Level of Review Required],"*"&amp;$AC$102&amp;"*",Table2[Date Notified (Adjusted)],"&gt;="&amp;F$56,Table2[Date Notified (Adjusted)],"&lt;"&amp;G$56,Table2[Calculated Location],"*"&amp;$D120&amp;"*")</f>
        <v>#DIV/0!</v>
      </c>
      <c r="G120" s="164" t="e">
        <f ca="1">COUNTIFS(Table2[Level of Review Required],"*"&amp;$AC$102&amp;"*",Table2[Date Notified (Adjusted)],"&gt;="&amp;G$56,Table2[Date Notified (Adjusted)],"&lt;"&amp;H$56,Table2[QPS name second check],"full*",Table2[Calculated Location],"*"&amp;$D120&amp;"*")/COUNTIFS(Table2[Level of Review Required],"*"&amp;$AC$102&amp;"*",Table2[Date Notified (Adjusted)],"&gt;="&amp;G$56,Table2[Date Notified (Adjusted)],"&lt;"&amp;H$56,Table2[Calculated Location],"*"&amp;$D120&amp;"*")</f>
        <v>#DIV/0!</v>
      </c>
      <c r="H120" s="164" t="e">
        <f ca="1">COUNTIFS(Table2[Level of Review Required],"*"&amp;$AC$102&amp;"*",Table2[Date Notified (Adjusted)],"&gt;="&amp;H$56,Table2[Date Notified (Adjusted)],"&lt;"&amp;I$56,Table2[QPS name second check],"full*",Table2[Calculated Location],"*"&amp;$D120&amp;"*")/COUNTIFS(Table2[Level of Review Required],"*"&amp;$AC$102&amp;"*",Table2[Date Notified (Adjusted)],"&gt;="&amp;H$56,Table2[Date Notified (Adjusted)],"&lt;"&amp;I$56,Table2[Calculated Location],"*"&amp;$D120&amp;"*")</f>
        <v>#DIV/0!</v>
      </c>
      <c r="I120" s="164" t="e">
        <f ca="1">COUNTIFS(Table2[Level of Review Required],"*"&amp;$AC$102&amp;"*",Table2[Date Notified (Adjusted)],"&gt;="&amp;I$56,Table2[Date Notified (Adjusted)],"&lt;"&amp;J$56,Table2[QPS name second check],"full*",Table2[Calculated Location],"*"&amp;$D120&amp;"*")/COUNTIFS(Table2[Level of Review Required],"*"&amp;$AC$102&amp;"*",Table2[Date Notified (Adjusted)],"&gt;="&amp;I$56,Table2[Date Notified (Adjusted)],"&lt;"&amp;J$56,Table2[Calculated Location],"*"&amp;$D120&amp;"*")</f>
        <v>#DIV/0!</v>
      </c>
      <c r="J120" s="164" t="e">
        <f ca="1">COUNTIFS(Table2[Level of Review Required],"*"&amp;$AC$102&amp;"*",Table2[Date Notified (Adjusted)],"&gt;="&amp;J$56,Table2[Date Notified (Adjusted)],"&lt;"&amp;K$56,Table2[QPS name second check],"full*",Table2[Calculated Location],"*"&amp;$D120&amp;"*")/COUNTIFS(Table2[Level of Review Required],"*"&amp;$AC$102&amp;"*",Table2[Date Notified (Adjusted)],"&gt;="&amp;J$56,Table2[Date Notified (Adjusted)],"&lt;"&amp;K$56,Table2[Calculated Location],"*"&amp;$D120&amp;"*")</f>
        <v>#DIV/0!</v>
      </c>
      <c r="K120" s="164" t="e">
        <f ca="1">COUNTIFS(Table2[Level of Review Required],"*"&amp;$AC$102&amp;"*",Table2[Date Notified (Adjusted)],"&gt;="&amp;K$56,Table2[Date Notified (Adjusted)],"&lt;"&amp;L$56,Table2[QPS name second check],"full*",Table2[Calculated Location],"*"&amp;$D120&amp;"*")/COUNTIFS(Table2[Level of Review Required],"*"&amp;$AC$102&amp;"*",Table2[Date Notified (Adjusted)],"&gt;="&amp;K$56,Table2[Date Notified (Adjusted)],"&lt;"&amp;L$56,Table2[Calculated Location],"*"&amp;$D120&amp;"*")</f>
        <v>#DIV/0!</v>
      </c>
      <c r="L120" s="164" t="e">
        <f ca="1">COUNTIFS(Table2[Level of Review Required],"*"&amp;$AC$102&amp;"*",Table2[Date Notified (Adjusted)],"&gt;="&amp;L$56,Table2[Date Notified (Adjusted)],"&lt;"&amp;M$56,Table2[QPS name second check],"full*",Table2[Calculated Location],"*"&amp;$D120&amp;"*")/COUNTIFS(Table2[Level of Review Required],"*"&amp;$AC$102&amp;"*",Table2[Date Notified (Adjusted)],"&gt;="&amp;L$56,Table2[Date Notified (Adjusted)],"&lt;"&amp;M$56,Table2[Calculated Location],"*"&amp;$D120&amp;"*")</f>
        <v>#DIV/0!</v>
      </c>
      <c r="M120" s="164" t="e">
        <f ca="1">COUNTIFS(Table2[Level of Review Required],"*"&amp;$AC$102&amp;"*",Table2[Date Notified (Adjusted)],"&gt;="&amp;M$56,Table2[Date Notified (Adjusted)],"&lt;"&amp;N$56,Table2[QPS name second check],"full*",Table2[Calculated Location],"*"&amp;$D120&amp;"*")/COUNTIFS(Table2[Level of Review Required],"*"&amp;$AC$102&amp;"*",Table2[Date Notified (Adjusted)],"&gt;="&amp;M$56,Table2[Date Notified (Adjusted)],"&lt;"&amp;N$56,Table2[Calculated Location],"*"&amp;$D120&amp;"*")</f>
        <v>#DIV/0!</v>
      </c>
      <c r="N120" s="164" t="e">
        <f ca="1">COUNTIFS(Table2[Level of Review Required],"*"&amp;$AC$102&amp;"*",Table2[Date Notified (Adjusted)],"&gt;="&amp;N$56,Table2[Date Notified (Adjusted)],"&lt;"&amp;O$56,Table2[QPS name second check],"full*",Table2[Calculated Location],"*"&amp;$D120&amp;"*")/COUNTIFS(Table2[Level of Review Required],"*"&amp;$AC$102&amp;"*",Table2[Date Notified (Adjusted)],"&gt;="&amp;N$56,Table2[Date Notified (Adjusted)],"&lt;"&amp;O$56,Table2[Calculated Location],"*"&amp;$D120&amp;"*")</f>
        <v>#DIV/0!</v>
      </c>
      <c r="O120" s="164" t="e">
        <f ca="1">COUNTIFS(Table2[Level of Review Required],"*"&amp;$AC$102&amp;"*",Table2[Date Notified (Adjusted)],"&gt;="&amp;O$56,Table2[Date Notified (Adjusted)],"&lt;"&amp;P$56,Table2[QPS name second check],"full*",Table2[Calculated Location],"*"&amp;$D120&amp;"*")/COUNTIFS(Table2[Level of Review Required],"*"&amp;$AC$102&amp;"*",Table2[Date Notified (Adjusted)],"&gt;="&amp;O$56,Table2[Date Notified (Adjusted)],"&lt;"&amp;P$56,Table2[Calculated Location],"*"&amp;$D120&amp;"*")</f>
        <v>#DIV/0!</v>
      </c>
      <c r="P120" s="164" t="e">
        <f ca="1">COUNTIFS(Table2[Level of Review Required],"*"&amp;$AC$102&amp;"*",Table2[Date Notified (Adjusted)],"&gt;="&amp;P$56,Table2[Date Notified (Adjusted)],"&lt;"&amp;Q$56,Table2[QPS name second check],"full*",Table2[Calculated Location],"*"&amp;$D120&amp;"*")/COUNTIFS(Table2[Level of Review Required],"*"&amp;$AC$102&amp;"*",Table2[Date Notified (Adjusted)],"&gt;="&amp;P$56,Table2[Date Notified (Adjusted)],"&lt;"&amp;Q$56,Table2[Calculated Location],"*"&amp;$D120&amp;"*")</f>
        <v>#DIV/0!</v>
      </c>
      <c r="Q120" s="164" t="e">
        <f ca="1">COUNTIFS(Table2[Level of Review Required],"*"&amp;$AC$102&amp;"*",Table2[Date Notified (Adjusted)],"&gt;="&amp;Q$56,Table2[Date Notified (Adjusted)],"&lt;"&amp;R$56,Table2[QPS name second check],"full*",Table2[Calculated Location],"*"&amp;$D120&amp;"*")/COUNTIFS(Table2[Level of Review Required],"*"&amp;$AC$102&amp;"*",Table2[Date Notified (Adjusted)],"&gt;="&amp;Q$56,Table2[Date Notified (Adjusted)],"&lt;"&amp;R$56,Table2[Calculated Location],"*"&amp;$D120&amp;"*")</f>
        <v>#DIV/0!</v>
      </c>
      <c r="R120" s="164" t="e">
        <f ca="1">COUNTIFS(Table2[Level of Review Required],"*"&amp;$AC$102&amp;"*",Table2[Date Notified (Adjusted)],"&gt;="&amp;R$56,Table2[Date Notified (Adjusted)],"&lt;"&amp;S$56,Table2[QPS name second check],"full*",Table2[Calculated Location],"*"&amp;$D120&amp;"*")/COUNTIFS(Table2[Level of Review Required],"*"&amp;$AC$102&amp;"*",Table2[Date Notified (Adjusted)],"&gt;="&amp;R$56,Table2[Date Notified (Adjusted)],"&lt;"&amp;S$56,Table2[Calculated Location],"*"&amp;$D120&amp;"*")</f>
        <v>#DIV/0!</v>
      </c>
      <c r="S120" s="164" t="e">
        <f ca="1">COUNTIFS(Table2[Level of Review Required],"*"&amp;$AC$102&amp;"*",Table2[Date Notified (Adjusted)],"&gt;="&amp;S$56,Table2[Date Notified (Adjusted)],"&lt;"&amp;T$56,Table2[QPS name second check],"full*",Table2[Calculated Location],"*"&amp;$D120&amp;"*")/COUNTIFS(Table2[Level of Review Required],"*"&amp;$AC$102&amp;"*",Table2[Date Notified (Adjusted)],"&gt;="&amp;S$56,Table2[Date Notified (Adjusted)],"&lt;"&amp;T$56,Table2[Calculated Location],"*"&amp;$D120&amp;"*")</f>
        <v>#DIV/0!</v>
      </c>
      <c r="T120" s="164" t="e">
        <f ca="1">COUNTIFS(Table2[Level of Review Required],"*"&amp;$AC$102&amp;"*",Table2[Date Notified (Adjusted)],"&gt;="&amp;T$56,Table2[Date Notified (Adjusted)],"&lt;"&amp;U$56,Table2[QPS name second check],"full*",Table2[Calculated Location],"*"&amp;$D120&amp;"*")/COUNTIFS(Table2[Level of Review Required],"*"&amp;$AC$102&amp;"*",Table2[Date Notified (Adjusted)],"&gt;="&amp;T$56,Table2[Date Notified (Adjusted)],"&lt;"&amp;U$56,Table2[Calculated Location],"*"&amp;$D120&amp;"*")</f>
        <v>#DIV/0!</v>
      </c>
      <c r="U120" s="161"/>
      <c r="V120" s="161"/>
      <c r="W120" s="228">
        <f ca="1">COUNTIFS(Table2[Level of Review Required],"*"&amp;$AC$102&amp;"*",Table2[Date Notified (Adjusted)],"&gt;="&amp;start125,Table2[Date Notified (Adjusted)],"&lt;="&amp;closeREP,Table2[Calculated Location],"*"&amp;$D120&amp;"*",Table2[QPS name second check],"full*")</f>
        <v>0</v>
      </c>
      <c r="X120" s="229" t="e">
        <f t="shared" ca="1" si="33"/>
        <v>#DIV/0!</v>
      </c>
      <c r="Y120" s="237">
        <f ca="1">COUNTIFS(Table2[Level of Review Required],"*"&amp;$AC$102&amp;"*",Table2[Date Notified (Adjusted)],"&gt;="&amp;start125,Table2[Date Notified (Adjusted)],"&lt;="&amp;closeREP,Table2[Calculated Location],"*"&amp;$D120&amp;"*")</f>
        <v>0</v>
      </c>
    </row>
    <row r="121" spans="2:25" x14ac:dyDescent="0.25">
      <c r="B121" s="224" t="s">
        <v>80</v>
      </c>
      <c r="C121" s="166"/>
      <c r="D121" s="171" t="s">
        <v>45</v>
      </c>
      <c r="E121" s="168" t="e">
        <f ca="1">COUNTIFS(Table2[Level of Review Required],"*"&amp;$AC$102&amp;"*",Table2[Date Notified (Adjusted)],"&gt;="&amp;E$56,Table2[Date Notified (Adjusted)],"&lt;"&amp;F$56,Table2[QPS name second check],"full*",Table2[Calculated Location],"*"&amp;$D121&amp;"*")/COUNTIFS(Table2[Level of Review Required],"*"&amp;$AC$102&amp;"*",Table2[Date Notified (Adjusted)],"&gt;="&amp;E$56,Table2[Date Notified (Adjusted)],"&lt;"&amp;F$56,Table2[Calculated Location],"*"&amp;$D121&amp;"*")</f>
        <v>#DIV/0!</v>
      </c>
      <c r="F121" s="169" t="e">
        <f ca="1">COUNTIFS(Table2[Level of Review Required],"*"&amp;$AC$102&amp;"*",Table2[Date Notified (Adjusted)],"&gt;="&amp;F$56,Table2[Date Notified (Adjusted)],"&lt;"&amp;G$56,Table2[QPS name second check],"full*",Table2[Calculated Location],"*"&amp;$D121&amp;"*")/COUNTIFS(Table2[Level of Review Required],"*"&amp;$AC$102&amp;"*",Table2[Date Notified (Adjusted)],"&gt;="&amp;F$56,Table2[Date Notified (Adjusted)],"&lt;"&amp;G$56,Table2[Calculated Location],"*"&amp;$D121&amp;"*")</f>
        <v>#DIV/0!</v>
      </c>
      <c r="G121" s="169" t="e">
        <f ca="1">COUNTIFS(Table2[Level of Review Required],"*"&amp;$AC$102&amp;"*",Table2[Date Notified (Adjusted)],"&gt;="&amp;G$56,Table2[Date Notified (Adjusted)],"&lt;"&amp;H$56,Table2[QPS name second check],"full*",Table2[Calculated Location],"*"&amp;$D121&amp;"*")/COUNTIFS(Table2[Level of Review Required],"*"&amp;$AC$102&amp;"*",Table2[Date Notified (Adjusted)],"&gt;="&amp;G$56,Table2[Date Notified (Adjusted)],"&lt;"&amp;H$56,Table2[Calculated Location],"*"&amp;$D121&amp;"*")</f>
        <v>#DIV/0!</v>
      </c>
      <c r="H121" s="169" t="e">
        <f ca="1">COUNTIFS(Table2[Level of Review Required],"*"&amp;$AC$102&amp;"*",Table2[Date Notified (Adjusted)],"&gt;="&amp;H$56,Table2[Date Notified (Adjusted)],"&lt;"&amp;I$56,Table2[QPS name second check],"full*",Table2[Calculated Location],"*"&amp;$D121&amp;"*")/COUNTIFS(Table2[Level of Review Required],"*"&amp;$AC$102&amp;"*",Table2[Date Notified (Adjusted)],"&gt;="&amp;H$56,Table2[Date Notified (Adjusted)],"&lt;"&amp;I$56,Table2[Calculated Location],"*"&amp;$D121&amp;"*")</f>
        <v>#DIV/0!</v>
      </c>
      <c r="I121" s="169" t="e">
        <f ca="1">COUNTIFS(Table2[Level of Review Required],"*"&amp;$AC$102&amp;"*",Table2[Date Notified (Adjusted)],"&gt;="&amp;I$56,Table2[Date Notified (Adjusted)],"&lt;"&amp;J$56,Table2[QPS name second check],"full*",Table2[Calculated Location],"*"&amp;$D121&amp;"*")/COUNTIFS(Table2[Level of Review Required],"*"&amp;$AC$102&amp;"*",Table2[Date Notified (Adjusted)],"&gt;="&amp;I$56,Table2[Date Notified (Adjusted)],"&lt;"&amp;J$56,Table2[Calculated Location],"*"&amp;$D121&amp;"*")</f>
        <v>#DIV/0!</v>
      </c>
      <c r="J121" s="169" t="e">
        <f ca="1">COUNTIFS(Table2[Level of Review Required],"*"&amp;$AC$102&amp;"*",Table2[Date Notified (Adjusted)],"&gt;="&amp;J$56,Table2[Date Notified (Adjusted)],"&lt;"&amp;K$56,Table2[QPS name second check],"full*",Table2[Calculated Location],"*"&amp;$D121&amp;"*")/COUNTIFS(Table2[Level of Review Required],"*"&amp;$AC$102&amp;"*",Table2[Date Notified (Adjusted)],"&gt;="&amp;J$56,Table2[Date Notified (Adjusted)],"&lt;"&amp;K$56,Table2[Calculated Location],"*"&amp;$D121&amp;"*")</f>
        <v>#DIV/0!</v>
      </c>
      <c r="K121" s="169" t="e">
        <f ca="1">COUNTIFS(Table2[Level of Review Required],"*"&amp;$AC$102&amp;"*",Table2[Date Notified (Adjusted)],"&gt;="&amp;K$56,Table2[Date Notified (Adjusted)],"&lt;"&amp;L$56,Table2[QPS name second check],"full*",Table2[Calculated Location],"*"&amp;$D121&amp;"*")/COUNTIFS(Table2[Level of Review Required],"*"&amp;$AC$102&amp;"*",Table2[Date Notified (Adjusted)],"&gt;="&amp;K$56,Table2[Date Notified (Adjusted)],"&lt;"&amp;L$56,Table2[Calculated Location],"*"&amp;$D121&amp;"*")</f>
        <v>#DIV/0!</v>
      </c>
      <c r="L121" s="169" t="e">
        <f ca="1">COUNTIFS(Table2[Level of Review Required],"*"&amp;$AC$102&amp;"*",Table2[Date Notified (Adjusted)],"&gt;="&amp;L$56,Table2[Date Notified (Adjusted)],"&lt;"&amp;M$56,Table2[QPS name second check],"full*",Table2[Calculated Location],"*"&amp;$D121&amp;"*")/COUNTIFS(Table2[Level of Review Required],"*"&amp;$AC$102&amp;"*",Table2[Date Notified (Adjusted)],"&gt;="&amp;L$56,Table2[Date Notified (Adjusted)],"&lt;"&amp;M$56,Table2[Calculated Location],"*"&amp;$D121&amp;"*")</f>
        <v>#DIV/0!</v>
      </c>
      <c r="M121" s="169" t="e">
        <f ca="1">COUNTIFS(Table2[Level of Review Required],"*"&amp;$AC$102&amp;"*",Table2[Date Notified (Adjusted)],"&gt;="&amp;M$56,Table2[Date Notified (Adjusted)],"&lt;"&amp;N$56,Table2[QPS name second check],"full*",Table2[Calculated Location],"*"&amp;$D121&amp;"*")/COUNTIFS(Table2[Level of Review Required],"*"&amp;$AC$102&amp;"*",Table2[Date Notified (Adjusted)],"&gt;="&amp;M$56,Table2[Date Notified (Adjusted)],"&lt;"&amp;N$56,Table2[Calculated Location],"*"&amp;$D121&amp;"*")</f>
        <v>#DIV/0!</v>
      </c>
      <c r="N121" s="169" t="e">
        <f ca="1">COUNTIFS(Table2[Level of Review Required],"*"&amp;$AC$102&amp;"*",Table2[Date Notified (Adjusted)],"&gt;="&amp;N$56,Table2[Date Notified (Adjusted)],"&lt;"&amp;O$56,Table2[QPS name second check],"full*",Table2[Calculated Location],"*"&amp;$D121&amp;"*")/COUNTIFS(Table2[Level of Review Required],"*"&amp;$AC$102&amp;"*",Table2[Date Notified (Adjusted)],"&gt;="&amp;N$56,Table2[Date Notified (Adjusted)],"&lt;"&amp;O$56,Table2[Calculated Location],"*"&amp;$D121&amp;"*")</f>
        <v>#DIV/0!</v>
      </c>
      <c r="O121" s="169" t="e">
        <f ca="1">COUNTIFS(Table2[Level of Review Required],"*"&amp;$AC$102&amp;"*",Table2[Date Notified (Adjusted)],"&gt;="&amp;O$56,Table2[Date Notified (Adjusted)],"&lt;"&amp;P$56,Table2[QPS name second check],"full*",Table2[Calculated Location],"*"&amp;$D121&amp;"*")/COUNTIFS(Table2[Level of Review Required],"*"&amp;$AC$102&amp;"*",Table2[Date Notified (Adjusted)],"&gt;="&amp;O$56,Table2[Date Notified (Adjusted)],"&lt;"&amp;P$56,Table2[Calculated Location],"*"&amp;$D121&amp;"*")</f>
        <v>#DIV/0!</v>
      </c>
      <c r="P121" s="169" t="e">
        <f ca="1">COUNTIFS(Table2[Level of Review Required],"*"&amp;$AC$102&amp;"*",Table2[Date Notified (Adjusted)],"&gt;="&amp;P$56,Table2[Date Notified (Adjusted)],"&lt;"&amp;Q$56,Table2[QPS name second check],"full*",Table2[Calculated Location],"*"&amp;$D121&amp;"*")/COUNTIFS(Table2[Level of Review Required],"*"&amp;$AC$102&amp;"*",Table2[Date Notified (Adjusted)],"&gt;="&amp;P$56,Table2[Date Notified (Adjusted)],"&lt;"&amp;Q$56,Table2[Calculated Location],"*"&amp;$D121&amp;"*")</f>
        <v>#DIV/0!</v>
      </c>
      <c r="Q121" s="169" t="e">
        <f ca="1">COUNTIFS(Table2[Level of Review Required],"*"&amp;$AC$102&amp;"*",Table2[Date Notified (Adjusted)],"&gt;="&amp;Q$56,Table2[Date Notified (Adjusted)],"&lt;"&amp;R$56,Table2[QPS name second check],"full*",Table2[Calculated Location],"*"&amp;$D121&amp;"*")/COUNTIFS(Table2[Level of Review Required],"*"&amp;$AC$102&amp;"*",Table2[Date Notified (Adjusted)],"&gt;="&amp;Q$56,Table2[Date Notified (Adjusted)],"&lt;"&amp;R$56,Table2[Calculated Location],"*"&amp;$D121&amp;"*")</f>
        <v>#DIV/0!</v>
      </c>
      <c r="R121" s="169" t="e">
        <f ca="1">COUNTIFS(Table2[Level of Review Required],"*"&amp;$AC$102&amp;"*",Table2[Date Notified (Adjusted)],"&gt;="&amp;R$56,Table2[Date Notified (Adjusted)],"&lt;"&amp;S$56,Table2[QPS name second check],"full*",Table2[Calculated Location],"*"&amp;$D121&amp;"*")/COUNTIFS(Table2[Level of Review Required],"*"&amp;$AC$102&amp;"*",Table2[Date Notified (Adjusted)],"&gt;="&amp;R$56,Table2[Date Notified (Adjusted)],"&lt;"&amp;S$56,Table2[Calculated Location],"*"&amp;$D121&amp;"*")</f>
        <v>#DIV/0!</v>
      </c>
      <c r="S121" s="169" t="e">
        <f ca="1">COUNTIFS(Table2[Level of Review Required],"*"&amp;$AC$102&amp;"*",Table2[Date Notified (Adjusted)],"&gt;="&amp;S$56,Table2[Date Notified (Adjusted)],"&lt;"&amp;T$56,Table2[QPS name second check],"full*",Table2[Calculated Location],"*"&amp;$D121&amp;"*")/COUNTIFS(Table2[Level of Review Required],"*"&amp;$AC$102&amp;"*",Table2[Date Notified (Adjusted)],"&gt;="&amp;S$56,Table2[Date Notified (Adjusted)],"&lt;"&amp;T$56,Table2[Calculated Location],"*"&amp;$D121&amp;"*")</f>
        <v>#DIV/0!</v>
      </c>
      <c r="T121" s="169" t="e">
        <f ca="1">COUNTIFS(Table2[Level of Review Required],"*"&amp;$AC$102&amp;"*",Table2[Date Notified (Adjusted)],"&gt;="&amp;T$56,Table2[Date Notified (Adjusted)],"&lt;"&amp;U$56,Table2[QPS name second check],"full*",Table2[Calculated Location],"*"&amp;$D121&amp;"*")/COUNTIFS(Table2[Level of Review Required],"*"&amp;$AC$102&amp;"*",Table2[Date Notified (Adjusted)],"&gt;="&amp;T$56,Table2[Date Notified (Adjusted)],"&lt;"&amp;U$56,Table2[Calculated Location],"*"&amp;$D121&amp;"*")</f>
        <v>#DIV/0!</v>
      </c>
      <c r="U121" s="166"/>
      <c r="V121" s="166"/>
      <c r="W121" s="230">
        <f ca="1">COUNTIFS(Table2[Level of Review Required],"*"&amp;$AC$102&amp;"*",Table2[Date Notified (Adjusted)],"&gt;="&amp;start125,Table2[Date Notified (Adjusted)],"&lt;="&amp;closeREP,Table2[Calculated Location],"*"&amp;$D121&amp;"*",Table2[QPS name second check],"full*")</f>
        <v>0</v>
      </c>
      <c r="X121" s="231" t="e">
        <f t="shared" ca="1" si="33"/>
        <v>#DIV/0!</v>
      </c>
      <c r="Y121" s="238">
        <f ca="1">COUNTIFS(Table2[Level of Review Required],"*"&amp;$AC$102&amp;"*",Table2[Date Notified (Adjusted)],"&gt;="&amp;start125,Table2[Date Notified (Adjusted)],"&lt;="&amp;closeREP,Table2[Calculated Location],"*"&amp;$D121&amp;"*")</f>
        <v>0</v>
      </c>
    </row>
    <row r="122" spans="2:25" x14ac:dyDescent="0.25">
      <c r="B122" s="213" t="s">
        <v>153</v>
      </c>
      <c r="C122" s="13"/>
      <c r="D122" s="13"/>
      <c r="E122" s="174"/>
      <c r="F122" s="174"/>
      <c r="G122" s="174"/>
      <c r="H122" s="174"/>
      <c r="I122" s="174"/>
      <c r="J122" s="174"/>
      <c r="K122" s="174"/>
      <c r="L122" s="174"/>
      <c r="M122" s="174"/>
      <c r="N122" s="174"/>
      <c r="O122" s="174"/>
      <c r="P122" s="174"/>
      <c r="Q122" s="174"/>
      <c r="R122" s="174"/>
      <c r="S122" s="174"/>
      <c r="T122" s="174"/>
      <c r="U122" s="174"/>
      <c r="V122" s="174"/>
      <c r="W122" s="174">
        <f ca="1">SUM(W112:W121)</f>
        <v>0</v>
      </c>
      <c r="X122" s="173" t="e">
        <f ca="1">W122/Y122</f>
        <v>#DIV/0!</v>
      </c>
      <c r="Y122" s="212">
        <f ca="1">SUM(Y112:Y121)</f>
        <v>0</v>
      </c>
    </row>
    <row r="123" spans="2:25" x14ac:dyDescent="0.25">
      <c r="B123" s="214"/>
      <c r="C123" s="215"/>
      <c r="D123" s="215"/>
      <c r="E123" s="216"/>
      <c r="F123" s="215"/>
      <c r="G123" s="215"/>
      <c r="H123" s="215"/>
      <c r="I123" s="215"/>
      <c r="J123" s="215"/>
      <c r="K123" s="215"/>
      <c r="L123" s="215"/>
      <c r="M123" s="215"/>
      <c r="N123" s="215"/>
      <c r="O123" s="215"/>
      <c r="P123" s="215"/>
      <c r="Q123" s="215"/>
      <c r="R123" s="215"/>
      <c r="S123" s="215"/>
      <c r="T123" s="215"/>
      <c r="U123" s="215"/>
      <c r="V123" s="215"/>
      <c r="W123" s="217">
        <f ca="1">SUM(W103:W110)+SUM(W112:W121)</f>
        <v>0</v>
      </c>
      <c r="X123" s="218" t="e">
        <f ca="1">W123/Y123</f>
        <v>#DIV/0!</v>
      </c>
      <c r="Y123" s="219">
        <f ca="1">SUM(Y103:Y110)+SUM(Y112:Y121)</f>
        <v>0</v>
      </c>
    </row>
  </sheetData>
  <mergeCells count="10">
    <mergeCell ref="E4:F4"/>
    <mergeCell ref="E5:F5"/>
    <mergeCell ref="E6:F6"/>
    <mergeCell ref="E7:F7"/>
    <mergeCell ref="E8:F8"/>
    <mergeCell ref="E23:F23"/>
    <mergeCell ref="E24:F24"/>
    <mergeCell ref="E25:F25"/>
    <mergeCell ref="E26:F26"/>
    <mergeCell ref="E27:F27"/>
  </mergeCells>
  <conditionalFormatting sqref="A19:Y19">
    <cfRule type="expression" dxfId="39" priority="32">
      <formula>$F$19&lt;&gt;1</formula>
    </cfRule>
    <cfRule type="expression" dxfId="38" priority="33">
      <formula>$F$19=1</formula>
    </cfRule>
  </conditionalFormatting>
  <conditionalFormatting sqref="E54:T54">
    <cfRule type="colorScale" priority="24">
      <colorScale>
        <cfvo type="min"/>
        <cfvo type="max"/>
        <color rgb="FFFFEF9C"/>
        <color rgb="FF63BE7B"/>
      </colorScale>
    </cfRule>
  </conditionalFormatting>
  <conditionalFormatting sqref="E34:T52">
    <cfRule type="cellIs" dxfId="37" priority="23" operator="equal">
      <formula>0</formula>
    </cfRule>
  </conditionalFormatting>
  <conditionalFormatting sqref="E34:T52">
    <cfRule type="colorScale" priority="21">
      <colorScale>
        <cfvo type="num" val="0"/>
        <cfvo type="percentile" val="50"/>
        <cfvo type="num" val="1"/>
        <color rgb="FFF8696B"/>
        <color rgb="FFFFEB84"/>
        <color rgb="FF63BE7B"/>
      </colorScale>
    </cfRule>
    <cfRule type="containsErrors" dxfId="36" priority="22">
      <formula>ISERROR(E34)</formula>
    </cfRule>
  </conditionalFormatting>
  <conditionalFormatting sqref="X34:X41 X43:X52">
    <cfRule type="containsErrors" dxfId="35" priority="19">
      <formula>ISERROR(X34)</formula>
    </cfRule>
    <cfRule type="colorScale" priority="20">
      <colorScale>
        <cfvo type="num" val="0"/>
        <cfvo type="percentile" val="50"/>
        <cfvo type="num" val="1"/>
        <color rgb="FFF8696B"/>
        <color rgb="FFFFEB84"/>
        <color rgb="FF63BE7B"/>
      </colorScale>
    </cfRule>
  </conditionalFormatting>
  <conditionalFormatting sqref="E77:T77">
    <cfRule type="colorScale" priority="18">
      <colorScale>
        <cfvo type="min"/>
        <cfvo type="max"/>
        <color rgb="FFFFEF9C"/>
        <color rgb="FF63BE7B"/>
      </colorScale>
    </cfRule>
  </conditionalFormatting>
  <conditionalFormatting sqref="E57:T75">
    <cfRule type="cellIs" dxfId="34" priority="17" operator="equal">
      <formula>0</formula>
    </cfRule>
  </conditionalFormatting>
  <conditionalFormatting sqref="E57:T75">
    <cfRule type="colorScale" priority="15">
      <colorScale>
        <cfvo type="num" val="0"/>
        <cfvo type="percentile" val="50"/>
        <cfvo type="num" val="1"/>
        <color rgb="FFF8696B"/>
        <color rgb="FFFFEB84"/>
        <color rgb="FF63BE7B"/>
      </colorScale>
    </cfRule>
    <cfRule type="containsErrors" dxfId="33" priority="16">
      <formula>ISERROR(E57)</formula>
    </cfRule>
  </conditionalFormatting>
  <conditionalFormatting sqref="X57:X64 X66:X75">
    <cfRule type="containsErrors" dxfId="32" priority="13">
      <formula>ISERROR(X57)</formula>
    </cfRule>
    <cfRule type="colorScale" priority="14">
      <colorScale>
        <cfvo type="num" val="0"/>
        <cfvo type="percentile" val="50"/>
        <cfvo type="num" val="1"/>
        <color rgb="FFF8696B"/>
        <color rgb="FFFFEB84"/>
        <color rgb="FF63BE7B"/>
      </colorScale>
    </cfRule>
  </conditionalFormatting>
  <conditionalFormatting sqref="E100:T100">
    <cfRule type="colorScale" priority="12">
      <colorScale>
        <cfvo type="min"/>
        <cfvo type="max"/>
        <color rgb="FFFFEF9C"/>
        <color rgb="FF63BE7B"/>
      </colorScale>
    </cfRule>
  </conditionalFormatting>
  <conditionalFormatting sqref="E80:T98">
    <cfRule type="cellIs" dxfId="31" priority="11" operator="equal">
      <formula>0</formula>
    </cfRule>
  </conditionalFormatting>
  <conditionalFormatting sqref="E80:T98">
    <cfRule type="colorScale" priority="9">
      <colorScale>
        <cfvo type="num" val="0"/>
        <cfvo type="percentile" val="50"/>
        <cfvo type="num" val="1"/>
        <color rgb="FFF8696B"/>
        <color rgb="FFFFEB84"/>
        <color rgb="FF63BE7B"/>
      </colorScale>
    </cfRule>
    <cfRule type="containsErrors" dxfId="30" priority="10">
      <formula>ISERROR(E80)</formula>
    </cfRule>
  </conditionalFormatting>
  <conditionalFormatting sqref="X80:X87 X89:X98">
    <cfRule type="containsErrors" dxfId="29" priority="7">
      <formula>ISERROR(X80)</formula>
    </cfRule>
    <cfRule type="colorScale" priority="8">
      <colorScale>
        <cfvo type="num" val="0"/>
        <cfvo type="percentile" val="50"/>
        <cfvo type="num" val="1"/>
        <color rgb="FFF8696B"/>
        <color rgb="FFFFEB84"/>
        <color rgb="FF63BE7B"/>
      </colorScale>
    </cfRule>
  </conditionalFormatting>
  <conditionalFormatting sqref="E123:T123">
    <cfRule type="colorScale" priority="6">
      <colorScale>
        <cfvo type="min"/>
        <cfvo type="max"/>
        <color rgb="FFFFEF9C"/>
        <color rgb="FF63BE7B"/>
      </colorScale>
    </cfRule>
  </conditionalFormatting>
  <conditionalFormatting sqref="E103:T121">
    <cfRule type="cellIs" dxfId="28" priority="5" operator="equal">
      <formula>0</formula>
    </cfRule>
  </conditionalFormatting>
  <conditionalFormatting sqref="E103:T121">
    <cfRule type="colorScale" priority="3">
      <colorScale>
        <cfvo type="num" val="0"/>
        <cfvo type="percentile" val="50"/>
        <cfvo type="num" val="1"/>
        <color rgb="FFF8696B"/>
        <color rgb="FFFFEB84"/>
        <color rgb="FF63BE7B"/>
      </colorScale>
    </cfRule>
    <cfRule type="containsErrors" dxfId="27" priority="4">
      <formula>ISERROR(E103)</formula>
    </cfRule>
  </conditionalFormatting>
  <conditionalFormatting sqref="X103:X110 X112:X121">
    <cfRule type="containsErrors" dxfId="26" priority="1">
      <formula>ISERROR(X103)</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56 AC79 AC102 AC33">
      <formula1>"comprehensive,concise,aggregate"</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Q2"/>
  <sheetViews>
    <sheetView topLeftCell="AT1" zoomScaleNormal="100" workbookViewId="0">
      <selection activeCell="AV3" sqref="AV3"/>
    </sheetView>
  </sheetViews>
  <sheetFormatPr defaultRowHeight="15" x14ac:dyDescent="0.25"/>
  <cols>
    <col min="1" max="1" width="15" style="5" customWidth="1"/>
    <col min="2" max="2" width="13.7109375" style="5" customWidth="1"/>
    <col min="3" max="3" width="16" style="5" customWidth="1"/>
    <col min="4" max="4" width="19.140625" style="5" customWidth="1"/>
    <col min="5" max="5" width="17.42578125" style="5" customWidth="1"/>
    <col min="6" max="6" width="15.140625" style="5" customWidth="1"/>
    <col min="7" max="7" width="19.42578125" style="5" customWidth="1"/>
    <col min="8" max="8" width="9.140625" style="5" customWidth="1"/>
    <col min="9" max="9" width="24" style="5" customWidth="1"/>
    <col min="10" max="10" width="19.140625" style="5" customWidth="1"/>
    <col min="11" max="11" width="24" style="5" customWidth="1"/>
    <col min="12" max="12" width="19.85546875" style="5" customWidth="1"/>
    <col min="13" max="13" width="19.7109375" style="5" customWidth="1"/>
    <col min="14" max="14" width="14.5703125" style="5" customWidth="1"/>
    <col min="15" max="15" width="19.7109375" style="5" customWidth="1"/>
    <col min="16" max="16" width="35.140625" style="5" customWidth="1"/>
    <col min="17" max="17" width="15.28515625" style="5" customWidth="1"/>
    <col min="18" max="18" width="34" style="5" customWidth="1"/>
    <col min="19" max="19" width="15.28515625" style="5" customWidth="1"/>
    <col min="20" max="20" width="19.140625" style="5" customWidth="1"/>
    <col min="21" max="21" width="15.42578125" style="5" customWidth="1"/>
    <col min="22" max="22" width="24.28515625" style="5" customWidth="1"/>
    <col min="23" max="26" width="24" style="5" customWidth="1"/>
    <col min="27" max="29" width="28.5703125" style="5" customWidth="1"/>
    <col min="30" max="30" width="17.7109375" style="5" customWidth="1"/>
    <col min="31" max="31" width="14.140625" style="5" customWidth="1"/>
    <col min="32" max="32" width="24.85546875" style="5" customWidth="1"/>
    <col min="33" max="33" width="24.7109375" style="5" customWidth="1"/>
    <col min="34" max="34" width="20.140625" style="5" customWidth="1"/>
    <col min="35" max="35" width="15.85546875" style="5" customWidth="1"/>
    <col min="36" max="36" width="37.140625" style="5" customWidth="1"/>
    <col min="37" max="37" width="46.5703125" style="5" customWidth="1"/>
    <col min="38" max="38" width="16.85546875" style="5" customWidth="1"/>
    <col min="39" max="46" width="28.5703125" style="5" customWidth="1"/>
    <col min="47" max="47" width="15" style="10" customWidth="1"/>
    <col min="48" max="48" width="11.85546875" style="5" customWidth="1"/>
    <col min="49" max="49" width="14.140625" style="5" customWidth="1"/>
    <col min="50" max="51" width="28.5703125" style="5" customWidth="1"/>
    <col min="52" max="52" width="26.140625" style="5" customWidth="1"/>
    <col min="53" max="53" width="21.42578125" style="5" customWidth="1"/>
    <col min="54" max="54" width="24" style="5" customWidth="1"/>
    <col min="55" max="56" width="18.7109375" style="5" customWidth="1"/>
    <col min="57" max="59" width="20.140625" style="89" customWidth="1"/>
    <col min="60" max="60" width="24" style="5" customWidth="1"/>
    <col min="61" max="61" width="15.28515625" style="5" customWidth="1"/>
    <col min="62" max="62" width="24.85546875" style="5" customWidth="1"/>
    <col min="63" max="63" width="21.140625" style="5" customWidth="1"/>
    <col min="64" max="64" width="20.5703125" style="5" customWidth="1"/>
    <col min="65" max="65" width="23.42578125" style="5" customWidth="1"/>
    <col min="66" max="66" width="18.28515625" style="5" customWidth="1"/>
    <col min="67" max="67" width="12" style="5" customWidth="1"/>
    <col min="68" max="68" width="22.28515625" style="5" customWidth="1"/>
    <col min="69" max="69" width="20.5703125" style="5" customWidth="1"/>
    <col min="70" max="70" width="18.5703125" style="5" customWidth="1"/>
    <col min="71" max="71" width="17.85546875" style="5" customWidth="1"/>
    <col min="72" max="72" width="9.140625" customWidth="1"/>
    <col min="73" max="73" width="14.85546875" style="5" customWidth="1"/>
    <col min="74" max="74" width="17" style="5" customWidth="1"/>
    <col min="75" max="75" width="13" style="5" customWidth="1"/>
    <col min="76" max="76" width="12.5703125" customWidth="1"/>
    <col min="77" max="77" width="9.7109375" style="5" customWidth="1"/>
    <col min="78" max="78" width="11.140625" style="5" customWidth="1"/>
    <col min="79" max="79" width="12" customWidth="1"/>
    <col min="80" max="80" width="14" customWidth="1"/>
    <col min="81" max="81" width="20.42578125" customWidth="1"/>
    <col min="82" max="82" width="16.42578125" style="5" customWidth="1"/>
    <col min="83" max="83" width="17.28515625" style="5" customWidth="1"/>
    <col min="84" max="84" width="18.85546875" style="5" customWidth="1"/>
    <col min="85" max="85" width="17.85546875" style="5" customWidth="1"/>
    <col min="86" max="86" width="12.42578125" style="5" customWidth="1"/>
    <col min="87" max="87" width="14.5703125" style="5" customWidth="1"/>
    <col min="88" max="88" width="15.42578125" style="5" customWidth="1"/>
    <col min="89" max="89" width="12" style="5" customWidth="1"/>
    <col min="90" max="90" width="14.28515625" style="5" customWidth="1"/>
    <col min="91" max="91" width="18.85546875" style="5" customWidth="1"/>
    <col min="92" max="92" width="9.140625" style="5" customWidth="1"/>
    <col min="93" max="93" width="12.42578125" customWidth="1"/>
    <col min="94" max="94" width="19.7109375" style="62" customWidth="1"/>
    <col min="95" max="95" width="9.140625" customWidth="1"/>
    <col min="96" max="96" width="16.28515625" style="5" customWidth="1"/>
    <col min="97" max="97" width="72.7109375" style="5" customWidth="1"/>
    <col min="98" max="16384" width="9.140625" style="5"/>
  </cols>
  <sheetData>
    <row r="1" spans="1:95" ht="36" customHeight="1" x14ac:dyDescent="0.25">
      <c r="A1" s="297" t="s">
        <v>159</v>
      </c>
      <c r="B1" s="295" t="s">
        <v>8</v>
      </c>
      <c r="C1" s="295" t="s">
        <v>145</v>
      </c>
      <c r="D1" s="295" t="s">
        <v>1</v>
      </c>
      <c r="E1" s="295" t="s">
        <v>0</v>
      </c>
      <c r="F1" s="295" t="s">
        <v>2</v>
      </c>
      <c r="G1" s="295" t="s">
        <v>3</v>
      </c>
      <c r="H1" s="296" t="s">
        <v>146</v>
      </c>
      <c r="I1" s="295" t="s">
        <v>4</v>
      </c>
      <c r="J1" s="295" t="s">
        <v>103</v>
      </c>
      <c r="K1" s="295" t="s">
        <v>5</v>
      </c>
      <c r="L1" s="295" t="s">
        <v>9</v>
      </c>
      <c r="M1" s="295" t="s">
        <v>185</v>
      </c>
      <c r="N1" s="295" t="s">
        <v>10</v>
      </c>
      <c r="O1" s="295" t="s">
        <v>150</v>
      </c>
      <c r="P1" s="296" t="s">
        <v>151</v>
      </c>
      <c r="Q1" s="296" t="s">
        <v>6</v>
      </c>
      <c r="R1" s="296" t="s">
        <v>133</v>
      </c>
      <c r="S1" s="296" t="s">
        <v>7</v>
      </c>
      <c r="T1" s="296" t="s">
        <v>13</v>
      </c>
      <c r="U1" s="296" t="s">
        <v>134</v>
      </c>
      <c r="V1" s="296" t="s">
        <v>204</v>
      </c>
      <c r="W1" s="296" t="s">
        <v>135</v>
      </c>
      <c r="X1" s="296" t="s">
        <v>152</v>
      </c>
      <c r="Y1" s="295" t="s">
        <v>147</v>
      </c>
      <c r="Z1" s="296" t="s">
        <v>149</v>
      </c>
      <c r="AA1" s="296" t="s">
        <v>334</v>
      </c>
      <c r="AB1" s="296" t="s">
        <v>148</v>
      </c>
      <c r="AC1" s="296" t="s">
        <v>198</v>
      </c>
      <c r="AD1" s="296" t="s">
        <v>205</v>
      </c>
      <c r="AE1" s="296" t="s">
        <v>206</v>
      </c>
      <c r="AF1" s="295" t="s">
        <v>207</v>
      </c>
      <c r="AG1" s="296" t="s">
        <v>208</v>
      </c>
      <c r="AH1" s="295" t="s">
        <v>209</v>
      </c>
      <c r="AI1" s="296" t="s">
        <v>210</v>
      </c>
      <c r="AJ1" s="296" t="s">
        <v>211</v>
      </c>
      <c r="AK1" s="295" t="s">
        <v>212</v>
      </c>
      <c r="AL1" s="295" t="s">
        <v>224</v>
      </c>
      <c r="AM1" s="295" t="s">
        <v>225</v>
      </c>
      <c r="AN1" s="296" t="s">
        <v>226</v>
      </c>
      <c r="AO1" s="295" t="s">
        <v>228</v>
      </c>
      <c r="AP1" s="296" t="s">
        <v>227</v>
      </c>
      <c r="AQ1" s="295" t="s">
        <v>229</v>
      </c>
      <c r="AR1" s="295" t="s">
        <v>231</v>
      </c>
      <c r="AS1" s="295" t="s">
        <v>232</v>
      </c>
      <c r="AT1" s="295" t="s">
        <v>233</v>
      </c>
      <c r="AU1" s="298" t="s">
        <v>332</v>
      </c>
      <c r="AV1" s="297" t="s">
        <v>158</v>
      </c>
      <c r="AW1" s="297" t="s">
        <v>155</v>
      </c>
      <c r="AX1" s="248" t="s">
        <v>156</v>
      </c>
      <c r="AY1" s="299" t="s">
        <v>157</v>
      </c>
      <c r="AZ1" s="296" t="s">
        <v>223</v>
      </c>
      <c r="BA1" s="296" t="s">
        <v>230</v>
      </c>
      <c r="BB1" s="248" t="s">
        <v>335</v>
      </c>
      <c r="BC1" s="248" t="s">
        <v>236</v>
      </c>
      <c r="BD1" s="248" t="s">
        <v>237</v>
      </c>
      <c r="BE1" s="248" t="s">
        <v>270</v>
      </c>
      <c r="BF1" s="248" t="s">
        <v>324</v>
      </c>
      <c r="BG1" s="248" t="s">
        <v>336</v>
      </c>
      <c r="BH1" s="296" t="s">
        <v>235</v>
      </c>
      <c r="BI1" s="296" t="s">
        <v>465</v>
      </c>
      <c r="BJ1" s="296" t="s">
        <v>239</v>
      </c>
      <c r="BK1" s="296" t="s">
        <v>250</v>
      </c>
      <c r="BL1" s="296" t="s">
        <v>240</v>
      </c>
      <c r="BM1" s="296" t="s">
        <v>241</v>
      </c>
      <c r="BN1" s="296" t="s">
        <v>255</v>
      </c>
      <c r="BO1" s="248" t="s">
        <v>242</v>
      </c>
      <c r="BP1" s="248" t="s">
        <v>243</v>
      </c>
      <c r="BQ1" s="248" t="s">
        <v>267</v>
      </c>
      <c r="BR1" s="248" t="s">
        <v>251</v>
      </c>
      <c r="BS1" s="248" t="s">
        <v>253</v>
      </c>
      <c r="BT1" s="248" t="s">
        <v>263</v>
      </c>
      <c r="BU1" s="248" t="s">
        <v>264</v>
      </c>
      <c r="BV1" s="248" t="s">
        <v>266</v>
      </c>
      <c r="BW1" s="296" t="s">
        <v>268</v>
      </c>
      <c r="BX1" s="248" t="s">
        <v>275</v>
      </c>
      <c r="BY1" s="307" t="s">
        <v>313</v>
      </c>
      <c r="BZ1" s="306" t="s">
        <v>317</v>
      </c>
      <c r="CA1" s="248" t="s">
        <v>314</v>
      </c>
      <c r="CB1" s="248" t="s">
        <v>315</v>
      </c>
      <c r="CC1" s="296" t="s">
        <v>318</v>
      </c>
      <c r="CD1" s="248" t="s">
        <v>319</v>
      </c>
      <c r="CE1" s="248" t="s">
        <v>320</v>
      </c>
      <c r="CF1" s="248" t="s">
        <v>322</v>
      </c>
      <c r="CG1" s="296" t="s">
        <v>323</v>
      </c>
      <c r="CH1" s="296" t="s">
        <v>327</v>
      </c>
      <c r="CI1" s="248" t="s">
        <v>330</v>
      </c>
      <c r="CJ1" s="300" t="s">
        <v>446</v>
      </c>
      <c r="CK1" s="296" t="s">
        <v>333</v>
      </c>
      <c r="CL1" s="248" t="s">
        <v>416</v>
      </c>
      <c r="CO1" s="5"/>
      <c r="CP1" s="5"/>
      <c r="CQ1" s="5"/>
    </row>
    <row r="2" spans="1:95" x14ac:dyDescent="0.25">
      <c r="A2" s="11" t="str">
        <f ca="1">IF(AND(Table2[[#This Row],[Date Notified (Adjusted)]]&gt;=start125,Table2[[#This Row],[Date Notified (Adjusted)]]&lt;=closeREP),"in scope","not in scope")</f>
        <v>not in scope</v>
      </c>
      <c r="B2" s="370"/>
      <c r="C2" s="1"/>
      <c r="D2" s="1"/>
      <c r="E2" s="1"/>
      <c r="F2" s="1"/>
      <c r="G2" s="370"/>
      <c r="H2" s="370"/>
      <c r="I2" s="370"/>
      <c r="J2" s="370"/>
      <c r="K2" s="370"/>
      <c r="L2" s="370"/>
      <c r="M2" s="370"/>
      <c r="N2" s="1"/>
      <c r="O2" s="370"/>
      <c r="P2" s="370"/>
      <c r="Q2" s="370"/>
      <c r="R2" s="370"/>
      <c r="S2" s="370"/>
      <c r="T2" s="370"/>
      <c r="U2" s="370"/>
      <c r="V2" s="370"/>
      <c r="W2" s="370"/>
      <c r="X2" s="370"/>
      <c r="Y2" s="370"/>
      <c r="Z2" s="370"/>
      <c r="AA2" s="370"/>
      <c r="AB2" s="370"/>
      <c r="AC2" s="370"/>
      <c r="AD2" s="1"/>
      <c r="AE2" s="1"/>
      <c r="AF2" s="370"/>
      <c r="AG2" s="370"/>
      <c r="AH2" s="370"/>
      <c r="AI2" s="370"/>
      <c r="AJ2" s="370"/>
      <c r="AK2" s="370"/>
      <c r="AL2" s="370"/>
      <c r="AM2" s="370"/>
      <c r="AN2" s="370"/>
      <c r="AO2" s="370"/>
      <c r="AP2" s="370"/>
      <c r="AQ2" s="370"/>
      <c r="AR2" s="370"/>
      <c r="AS2" s="370"/>
      <c r="AT2" s="370"/>
      <c r="AU2" s="1"/>
      <c r="AV2" s="11">
        <f>IF(AND(ISBLANK(Table2[[#This Row],[Date Notified]]),ISBLANK(Table2[[#This Row],[Date notified to SAO]])),Table2[[#This Row],[Incident Create Date]],
IF(Table2[[#This Row],[Date Notified]]=Table2[[#This Row],[Date of Incident]],Table2[[#This Row],[Date Notified]],
IF(AND(ISBLANK(Table2[[#This Row],[Date notified to SAO]]),Table2[[#This Row],[Date Notified]]&lt;&gt;Table2[[#This Row],[Date of Incident]]),MIN(Table2[[#This Row],[Date Notified]],Table2[[#This Row],[Incident Create Date]]),
IF(Table2[[#This Row],[Date Notified]]&lt;&gt;Table2[[#This Row],[Date of Incident]],MIN(Table2[[#This Row],[Date Notified]],Table2[[#This Row],[Incident Create Date]],Table2[[#This Row],[Date notified to SAO]])))))</f>
        <v>0</v>
      </c>
      <c r="AW2" s="11">
        <f>IF(Table2[[#This Row],[MIN DATE]]&lt;Table2[[#This Row],[Date of Incident]],Table2[[#This Row],[Date of Incident]],Table2[[#This Row],[MIN DATE]])</f>
        <v>0</v>
      </c>
      <c r="AX2" s="10">
        <f>IF(COUNTIF(Table1[Incident number],Table2[[#This Row],[Record Number]])&gt;0,
     VLOOKUP(Table2[[#This Row],[Record Number]],Table1[#All],2,FALSE),
IF(NOT(ISERROR(VLOOKUP(CONCATENATE(Table2[[#This Row],[Division]],Table2[[#This Row],[Location Desc Level B]]),Table4[#All],4,FALSE))),
 VLOOKUP(CONCATENATE(Table2[[#This Row],[Division]],Table2[[#This Row],[Location Desc Level B]]),Table4[#All],4,FALSE),
 IF(NOT(ISERROR(VLOOKUP(CONCATENATE(Table2[[#This Row],[Division]],Table2[[#This Row],[Location Desc Level B]],Table2[[#This Row],[Location Desc Level E]]),Table6[#All],5,FALSE))),
  VLOOKUP(CONCATENATE(Table2[[#This Row],[Division]],Table2[[#This Row],[Location Desc Level B]],Table2[[#This Row],[Location Desc Level E]]),Table6[#All],5,FALSE),
  IF(NOT(ISERROR(VLOOKUP(CONCATENATE(Table2[[#This Row],[Division]],Table2[[#This Row],[Location Desc Level B]],Table2[[#This Row],[Location Desc Level E]],Table2[[#This Row],[Location Desc Level F]]),Table7[#All],6,FALSE))),
   VLOOKUP(CONCATENATE(Table2[[#This Row],[Division]],Table2[[#This Row],[Location Desc Level B]],Table2[[#This Row],[Location Desc Level E]],Table2[[#This Row],[Location Desc Level F]]),Table7[#All],6,FALSE),
   IF(NOT(ISERROR(VLOOKUP(CONCATENATE(Table2[[#This Row],[Division]],Table2[[#This Row],[Location Desc Level B]],Table2[[#This Row],[Location Desc Level E]],Table2[[#This Row],[Location Desc Level F]],Table2[[#This Row],[Location Desc Level G]]),Table8[#All],7,FALSE))),
    VLOOKUP(CONCATENATE(Table2[[#This Row],[Division]],Table2[[#This Row],[Location Desc Level B]],Table2[[#This Row],[Location Desc Level E]],Table2[[#This Row],[Location Desc Level F]],Table2[[#This Row],[Location Desc Level G]]),Table8[#All],7,FALSE),
IF(COUNTIF(Table9[Identificator],CONCATENATE(Table2[[#This Row],[Division]],Table2[[#This Row],[Location Desc Level B]]))&gt;0,
    Table2[[#This Row],[Location Desc Level B]],
IF(COUNTIF(Table2[[#This Row],[Location Desc Level C]],"National Ambulance Service*")&gt;0,"National Ambulance Service",
     IF(Table2[[#This Row],[Location Desc Level B]]=0,Table2[[#This Row],[Division]],Table2[[#This Row],[Location Desc Level B]]))))))))</f>
        <v>0</v>
      </c>
      <c r="AY2" s="10" t="str">
        <f>IF(AND(COUNTIF(Table1[Incident number],Table2[[#This Row],[Record Number]])&gt;0,COUNTIF(Table2[[#This Row],[Calculated Location]],"CHO*")=0),
 VLOOKUP(Table2[[#This Row],[Record Number]],Table1[#All],3,FALSE),
IF(AND(COUNTIF(Table3[Location E listed in NIMS],Table2[[#This Row],[Location Desc Level E]])&gt;0,COUNTIF(Table2[[#This Row],[Calculated Location]],"*Group*")=1),
 VLOOKUP(Table2[[#This Row],[Location Desc Level E]],Table3[#All],2,FALSE),
IF(AND(COUNTIF(Table3[Location E listed in NIMS],Table2[[#This Row],[Location Desc Level E]])=0,COUNTIF(Table2[[#This Row],[Calculated Location]],"*Group*")=1),
 Table2[[#This Row],[Location Desc Level E]],"")))</f>
        <v/>
      </c>
      <c r="AZ2" s="10" t="e">
        <f>IF(AND(COUNTIF(Table2[[#This Row],[Outcome At Time Of Incident Reporting]],"*miss*")&gt;0,ISBLANK(Table2[[#This Row],[Additional Outcome Since Incident]])),"0 - Near Miss",CHOOSE(IF(NOT(ISERROR(VALUE(LEFT(Table2[[#This Row],[Additional Outcome Since Incident]],1)))),MAX(VALUE(LEFT(Table2[[#This Row],[Outcome At Time Of Incident Reporting]],1)),VALUE(LEFT(Table2[[#This Row],[Additional Outcome Since Incident]],1))),VALUE(LEFT(Table2[[#This Row],[Outcome At Time Of Incident Reporting]],1))),"1 - No Injury","2 - Injury not requiring first aid","3 - Injury or illness, requiring first aid","4 - Injury requiring medical treatment","5 - Long Term disability/incapacity (incl. Psychosocial)","6 - Permanent/Incapacity (incl. Psychosocial)","7 - Death"))</f>
        <v>#VALUE!</v>
      </c>
      <c r="BA2" s="10" t="str">
        <f>IF(COUNTIF(Table2[[#This Row],[Serious Reportable Event Type]],"*fall*")&gt;0,"Falls",IF(COUNTIF(Table2[[#This Row],[Serious Reportable Event Type]],"*pressure ulcer*")&gt;0,"Pressure ulcers",IF(Table2[[#This Row],[Is this a Serious Reportable Event?]]="Yes","Other","no")))</f>
        <v>no</v>
      </c>
      <c r="BB2" s="10" t="str">
        <f>IF(OR(ISBLANK(Table2[Commissioner name]),Table2[Commissioner name]="",LEN(TRIM(Table2[Commissioner name]))&lt;2),"red",IF(LEN(Table2[Commissioner name])&lt;8,"amber","green"))</f>
        <v>red</v>
      </c>
      <c r="BC2" s="10" t="str">
        <f>IF(OR(ISBLANK(Table2[QPS manager]),Table2[QPS manager]="",LEN(TRIM(Table2[QPS manager]))&lt;2),"red",IF(LEN(Table2[QPS manager])&lt;8,"amber","green"))</f>
        <v>red</v>
      </c>
      <c r="BD2" s="10" t="str">
        <f>IF(OR(ISBLANK(Table2[Reviewer name]),Table2[Reviewer name]="",LEN(TRIM(Table2[Reviewer name]))&lt;2),"red",IF(LEN(Table2[Reviewer name])&lt;8,"amber","green"))</f>
        <v>red</v>
      </c>
      <c r="BE2" s="91" t="s">
        <v>271</v>
      </c>
      <c r="BF2" s="91" t="s">
        <v>272</v>
      </c>
      <c r="BG2" s="91" t="s">
        <v>272</v>
      </c>
      <c r="BH2" s="10" t="str">
        <f>IF(ISBLANK(Table2[[#This Row],[Date Review Decision Made]]),"empty",Table2[[#This Row],[Date Review Decision Made]]-Table2[[#This Row],[Date Notified (Adjusted)]])</f>
        <v>empty</v>
      </c>
      <c r="BI2" s="10">
        <f>_xlnm.extract-Table2[[#This Row],[Date Notified (Adjusted)]]</f>
        <v>44844</v>
      </c>
      <c r="BJ2" s="10" t="str">
        <f>IF(Table2[[#This Row],[Date Notified (Adjusted)]]&lt;=revdue,"review should be closed","under 125d since DNAdj")</f>
        <v>review should be closed</v>
      </c>
      <c r="BK2" s="90">
        <f>YEAR(Table2[[#This Row],[Date Notified (Adjusted)]])</f>
        <v>1900</v>
      </c>
      <c r="BL2" s="10">
        <f>Table2[[#This Row],[Incident Create Date]]-Table2[[#This Row],[Date of Incident]]</f>
        <v>0</v>
      </c>
      <c r="BM2" s="10">
        <f>Table2[[#This Row],[Incident Create Date]]-Table2[[#This Row],[Date Notified (Adjusted)]]</f>
        <v>0</v>
      </c>
      <c r="BN2" s="10" t="str">
        <f>IF(AND(NOT(ISBLANK(Table2[[#This Row],[Date Review Decision Made]])),NOT(ISBLANK(Table2[[#This Row],[Date Review Accepted by Commissioner]]))),Table2[[#This Row],[Date Review Accepted by Commissioner]]-Table2[[#This Row],[Date Review Decision Made]],"at least one missing")</f>
        <v>at least one missing</v>
      </c>
      <c r="BO2" s="10" t="str">
        <f>IF(OR(
AND(NOT(ISBLANK(Table2[[#This Row],[Date Review Decision Made]])),Table2[[#This Row],[Date Review Decision Made]]&lt;Table2[[#This Row],[Date Notified (Adjusted)]]),
AND(NOT(ISBLANK(Table2[[#This Row],[Date Review Started]])),Table2[[#This Row],[Date Review Started]]&lt;Table2[[#This Row],[Date Notified (Adjusted)]]),
AND(NOT(ISBLANK(Table2[[#This Row],[Date Review Accepted by Commissioner]])),Table2[[#This Row],[Date Review Accepted by Commissioner]]&lt;Table2[[#This Row],[Date Notified (Adjusted)]]),
AND(NOT(ISBLANK(Table2[[#This Row],[Date Review Started]])),NOT(ISBLANK(Table2[[#This Row],[Date Review Decision Made]])),Table2[[#This Row],[Date Review Started]]&lt;Table2[[#This Row],[Date Review Decision Made]]),
AND(NOT(ISBLANK(Table2[[#This Row],[Date Review Started]])),NOT(ISBLANK(Table2[[#This Row],[Date Review Accepted by Commissioner]])),Table2[[#This Row],[Date Review Accepted by Commissioner]]&lt;Table2[[#This Row],[Date Review Started]]),
AND(NOT(ISBLANK(Table2[[#This Row],[Date Review Decision Made]])),NOT(ISBLANK(Table2[[#This Row],[Date Review Accepted by Commissioner]])),Table2[[#This Row],[Date Review Accepted by Commissioner]]&lt;Table2[[#This Row],[Date Review Decision Made]])),"wrong sequence","")</f>
        <v/>
      </c>
      <c r="BP2" s="10" t="str">
        <f>CONCATENATE(
IF(AND(NOT(ISBLANK(Table2[[#This Row],[Date Review Decision Made]])),Table2[[#This Row],[Date Review Decision Made]]&lt;Table2[[#This Row],[Date Notified (Adjusted)]]),"Decision Rev before DNAdj ",""),
IF(AND(NOT(ISBLANK(Table2[[#This Row],[Date Review Started]])),Table2[[#This Row],[Date Review Started]]&lt;Table2[[#This Row],[Date Notified (Adjusted)]]),"Rev Started before DNAdj ",""),
IF(AND(NOT(ISBLANK(Table2[[#This Row],[Date Review Accepted by Commissioner]])),Table2[[#This Row],[Date Review Accepted by Commissioner]]&lt;Table2[[#This Row],[Date Notified (Adjusted)]]),"Rev Accepted before DNAdj ",""),
IF(AND(NOT(ISBLANK(Table2[[#This Row],[Date Review Started]])),NOT(ISBLANK(Table2[[#This Row],[Date Review Decision Made]])),Table2[[#This Row],[Date Review Started]]&lt;Table2[[#This Row],[Date Review Decision Made]]),"Rev Started before Decision Rev ",""),
IF(AND(NOT(ISBLANK(Table2[[#This Row],[Date Review Started]])),NOT(ISBLANK(Table2[[#This Row],[Date Review Accepted by Commissioner]])),Table2[[#This Row],[Date Review Accepted by Commissioner]]&lt;Table2[[#This Row],[Date Review Started]]),"Rev Accepted before Rev Satrted ",""),
IF(AND(NOT(ISBLANK(Table2[[#This Row],[Date Review Decision Made]])),NOT(ISBLANK(Table2[[#This Row],[Date Review Accepted by Commissioner]])),Table2[[#This Row],[Date Review Accepted by Commissioner]]&lt;Table2[[#This Row],[Date Review Decision Made]]),"Rev Accepted before Decision Rev ",""))</f>
        <v/>
      </c>
      <c r="BQ2" s="10" t="str">
        <f>IF(NOT(ISBLANK(Table2[[#This Row],[Date Notified]])),Table2[[#This Row],[Date Notified]]-Table2[[#This Row],[Date Notified (Adjusted)]],"no DN")</f>
        <v>no DN</v>
      </c>
      <c r="BR2" s="10" t="str">
        <f>IF(NOT(ISBLANK(Table2[[#This Row],[Date Review Decision Made]])),Table2[[#This Row],[Date Review Decision Made]]-Table2[[#This Row],[Date Notified (Adjusted)]],"no date decision")</f>
        <v>no date decision</v>
      </c>
      <c r="BS2" s="10" t="str">
        <f>IF(OR(Table2[[#This Row],[Level of Review Required]]="Comprehensive review",Table2[[#This Row],[Level of Review Required]]="Concise review",Table2[[#This Row],[Level of Review Required]]="Aggregate review"),"decisionREV","other")</f>
        <v>other</v>
      </c>
      <c r="BT2" s="10" t="str">
        <f>IF(ISBLANK(Table2[[#This Row],[Date notified to SAO]]),"no date SAO", Table2[[#This Row],[Date notified to SAO]]-Table2[[#This Row],[Date Notified (Adjusted)]])</f>
        <v>no date SAO</v>
      </c>
      <c r="BU2" s="10" t="str">
        <f>IF(ISBLANK(Table2[[#This Row],[Date notified to SAO]]),"missing", IF(Table2[[#This Row],[Date notified to SAO]]-Table2[[#This Row],[Date Notified (Adjusted)]]&lt;2,"compliant", "not compliant"))</f>
        <v>missing</v>
      </c>
      <c r="BV2" s="10" t="str">
        <f>IF(Table2[[#This Row],[Date Notified (Adjusted)]]=Table2[[#This Row],[Date Notified]],"same","other")</f>
        <v>same</v>
      </c>
      <c r="BW2" s="10" t="str">
        <f>IF(Table2[[#This Row],[DNADj-DN]]&lt;&gt;0,"DN wrong","DN correct")</f>
        <v>DN wrong</v>
      </c>
      <c r="BX2" s="10" t="str">
        <f ca="1">IF(Table2[[#This Row],[Date Notified (Adjusted)]]&lt;=excl2m,"beforelast2","last2")</f>
        <v>beforelast2</v>
      </c>
      <c r="BY2" s="10" t="str">
        <f>IF(ISBLANK(Table2[[#This Row],[Date Review Decision Made]]),"no decision date", IF(Table2[[#This Row],[Date Review Decision Made]]&lt;Table2[[#This Row],[Date Notified (Adjusted)]],"Decision review before DNAdj","Decision review on or after DNAdj"))</f>
        <v>no decision date</v>
      </c>
      <c r="BZ2" s="10" t="str">
        <f>IF(Table2[[#This Row],[decision before DNAdj]]="Decision review before DNAdj",Table2[[#This Row],[Date Notified (Adjusted)]]-Table2[[#This Row],[Date Review Decision Made]],"NA")</f>
        <v>NA</v>
      </c>
      <c r="CA2" s="10" t="str">
        <f>IF(AND(Table2[[#This Row],[decision before DNAdj]]&lt;&gt;"Decision review before DNAdj",NOT(ISBLANK(Table2[[#This Row],[Date Review Decision Made]]))),Table2[[#This Row],[Date Review Decision Made]]-Table2[[#This Row],[Date Notified (Adjusted)]],"NA")</f>
        <v>NA</v>
      </c>
      <c r="CB2" s="10" t="str">
        <f>IF(OR(Table2[[#This Row],[DNAdj-decision rev]]="NA",Table2[[#This Row],[DNAdj-decision rev]]&gt;7),"other","decision in no more than 7 days")</f>
        <v>other</v>
      </c>
      <c r="CC2" s="10" t="str">
        <f>IF(OR(ISBLANK(Table2[[#This Row],[Date Review Decision Made]]),ISBLANK(Table2[[#This Row],[Date Review Started]])),"one or both dates missing",IF(Table2[[#This Row],[Date Review Started]]&gt;=Table2[[#This Row],[Date Review Decision Made]],"started same day or after decision","started before decision"))</f>
        <v>one or both dates missing</v>
      </c>
      <c r="CD2" s="10" t="str">
        <f>IF(OR(ISBLANK(Table2[[#This Row],[Date Review Decision Made]]),ISBLANK(Table2[[#This Row],[Date Review Accepted by Commissioner]])),"one or both dates missing",IF(Table2[[#This Row],[Date Review Accepted by Commissioner]]&gt;Table2[[#This Row],[Date Review Decision Made]],"DRABC after decision","DRABC same day or before decision"))</f>
        <v>one or both dates missing</v>
      </c>
      <c r="CE2" s="10" t="str">
        <f>IF(OR(ISBLANK(Table2[[#This Row],[Date Review Started]]),ISBLANK(Table2[[#This Row],[Date Review Accepted by Commissioner]])),"one or both dates missing",IF(Table2[[#This Row],[Date Review Accepted by Commissioner]]&gt;Table2[[#This Row],[Date Review Started]],"DRABC after started","DRABC same day or before started"))</f>
        <v>one or both dates missing</v>
      </c>
      <c r="CF2" s="10" t="str">
        <f>IF(ISBLANK(Table2[[#This Row],[Date Review Accepted by Commissioner]]),"no DBRAC",IF(Table2[[#This Row],[Date Review Accepted by Commissioner]]&gt;Table2[[#This Row],[Date Notified (Adjusted)]],"DBRAC after DNAdj",IF(Table2[[#This Row],[Date Review Accepted by Commissioner]]=Table2[[#This Row],[Date Notified (Adjusted)]], "DBRAC same DNAdj","DBRAC before DNAdj")))</f>
        <v>no DBRAC</v>
      </c>
      <c r="CG2" s="10" t="str">
        <f>IF(AND(Table2[[#This Row],[Review Status]]="c. Complete",ISBLANK(Table2[[#This Row],[Date Review Accepted by Commissioner]])),"cComplete no DRABC","other")</f>
        <v>other</v>
      </c>
      <c r="CH2" s="10" t="str">
        <f>IF(AND(NOT(ISBLANK(Table2[[#This Row],[Date Review Accepted by Commissioner]])),Table2[[#This Row],[Date Review Accepted by Commissioner]]=Table2[[#This Row],[Date Review Decision Made]]),"DRABC equal Date decision review", "other")</f>
        <v>other</v>
      </c>
      <c r="CI2" s="10" t="str">
        <f>IF(OR(Table2[[#This Row],[DBRAC is after DNAdj]]= "DBRAC same DNAdj",Table2[[#This Row],[DBRAC is after DNAdj]]= "DBRAC before DNAdj"),"DRABC before or on DNAdj","other")</f>
        <v>other</v>
      </c>
      <c r="CJ2" s="10">
        <f>YEAR(Table2[[#This Row],[Date of Incident]])-YEAR(Table2[[#This Row],[Date of Birth]])</f>
        <v>0</v>
      </c>
      <c r="CK2" s="10" t="str">
        <f>IF(OR(ISBLANK(Table2[[#This Row],[Date Notified]]),ISBLANK(Table2[[#This Row],[Date of Incident]]),ISBLANK(Table2[[#This Row],[Incident Create Date]]),ISBLANK(Table2[[#This Row],[Date notified to SAO]]),ISBLANK(Table2[[#This Row],[Date Review Accepted by Commissioner]]),ISBLANK(Table2[[#This Row],[Date Review Decision Made]]),ISBLANK(Table2[[#This Row],[Date Review Started]])),"no","all dates")</f>
        <v>no</v>
      </c>
      <c r="CL2" s="10" t="str">
        <f>IF(OR(ISBLANK(Table2[[#This Row],[Reason/Rationale for aggregate/no review]]),Table2[[#This Row],[Reason/Rationale for aggregate/no review]]="",LEN(TRIM(Table2[[#This Row],[Reason/Rationale for aggregate/no review]]))&lt;2),"red",IF(LEN(Table2[[#This Row],[Reason/Rationale for aggregate/no review]])&lt;8,"amber","green"))</f>
        <v>red</v>
      </c>
      <c r="CO2" s="5"/>
      <c r="CP2" s="5"/>
      <c r="CQ2" s="5"/>
    </row>
  </sheetData>
  <conditionalFormatting sqref="AW2:AX2 A2:AT2">
    <cfRule type="expression" dxfId="226" priority="83">
      <formula>$AX2="Schemes"</formula>
    </cfRule>
  </conditionalFormatting>
  <conditionalFormatting sqref="C2">
    <cfRule type="expression" dxfId="225" priority="109">
      <formula>$C2&lt;&gt;$AW2</formula>
    </cfRule>
  </conditionalFormatting>
  <conditionalFormatting sqref="G2 I2 AX2">
    <cfRule type="expression" dxfId="224" priority="110">
      <formula>OR(AND($J2&lt;&gt;"NRH",$G2&lt;&gt;"Ambulance",$I2&lt;&gt;$AX2),AND($G2="Ambulance+$K$2",$I2=$AX2))</formula>
    </cfRule>
  </conditionalFormatting>
  <conditionalFormatting sqref="AV2">
    <cfRule type="expression" dxfId="223" priority="1">
      <formula>$AX2="Schemes"</formula>
    </cfRule>
  </conditionalFormatting>
  <dataValidations count="1">
    <dataValidation type="list" allowBlank="1" showInputMessage="1" showErrorMessage="1" sqref="BE2:BG2">
      <formula1>"empty,full name,initials,other text"</formula1>
    </dataValidation>
  </dataValidations>
  <pageMargins left="0.7" right="0.7" top="0.75" bottom="0.75" header="0.3" footer="0.3"/>
  <pageSetup paperSize="9" orientation="portrait" horizontalDpi="4294967295" verticalDpi="4294967295" r:id="rId1"/>
  <legacy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00CC99"/>
  </sheetPr>
  <dimension ref="A2:AC98"/>
  <sheetViews>
    <sheetView showGridLines="0" topLeftCell="A25" workbookViewId="0">
      <selection activeCell="C25" sqref="C1:D1048576"/>
    </sheetView>
  </sheetViews>
  <sheetFormatPr defaultRowHeight="15" x14ac:dyDescent="0.25"/>
  <cols>
    <col min="3" max="4" width="9.140625" hidden="1" customWidth="1"/>
    <col min="5" max="5" width="11.5703125" bestFit="1" customWidth="1"/>
    <col min="6" max="6" width="9.425781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49" t="s">
        <v>445</v>
      </c>
      <c r="G3" s="115" t="s">
        <v>441</v>
      </c>
      <c r="H3" s="115" t="s">
        <v>443</v>
      </c>
      <c r="I3" s="112" t="s">
        <v>82</v>
      </c>
    </row>
    <row r="4" spans="5:9" ht="15.75" thickBot="1" x14ac:dyDescent="0.3">
      <c r="E4" s="454" t="s">
        <v>219</v>
      </c>
      <c r="F4" s="454"/>
      <c r="G4" s="109">
        <f ca="1">COUNTIFS(Table2[Level of Review Required],$E4,Table2[Date Notified (Adjusted)],"&gt;="&amp;start125,Table2[Date Notified (Adjusted)],"&lt;="&amp;closeREP,Table2[name commissioner],"&lt;&gt;red")</f>
        <v>0</v>
      </c>
      <c r="H4" s="109">
        <f ca="1">COUNTIFS(Table2[Level of Review Required],$E4,Table2[Date Notified (Adjusted)],"&gt;="&amp;start125,Table2[Date Notified (Adjusted)],"&lt;="&amp;closeREP,Table2[name commissioner],"red")</f>
        <v>0</v>
      </c>
      <c r="I4" s="113">
        <f t="shared" ref="I4:I9" ca="1" si="0">SUM(G4:H4)</f>
        <v>0</v>
      </c>
    </row>
    <row r="5" spans="5:9" ht="15.75" thickBot="1" x14ac:dyDescent="0.3">
      <c r="E5" s="454" t="s">
        <v>217</v>
      </c>
      <c r="F5" s="454"/>
      <c r="G5" s="109">
        <f ca="1">COUNTIFS(Table2[Level of Review Required],$E5,Table2[Date Notified (Adjusted)],"&gt;="&amp;start125,Table2[Date Notified (Adjusted)],"&lt;="&amp;closeREP,Table2[name commissioner],"&lt;&gt;red")</f>
        <v>0</v>
      </c>
      <c r="H5" s="109">
        <f ca="1">COUNTIFS(Table2[Level of Review Required],$E5,Table2[Date Notified (Adjusted)],"&gt;="&amp;start125,Table2[Date Notified (Adjusted)],"&lt;="&amp;closeREP,Table2[name commissioner],"red")</f>
        <v>0</v>
      </c>
      <c r="I5" s="113">
        <f t="shared" ca="1" si="0"/>
        <v>0</v>
      </c>
    </row>
    <row r="6" spans="5:9" ht="15.75" thickBot="1" x14ac:dyDescent="0.3">
      <c r="E6" s="454" t="s">
        <v>214</v>
      </c>
      <c r="F6" s="454"/>
      <c r="G6" s="109">
        <f ca="1">COUNTIFS(Table2[Level of Review Required],$E6,Table2[Date Notified (Adjusted)],"&gt;="&amp;start125,Table2[Date Notified (Adjusted)],"&lt;="&amp;closeREP,Table2[name commissioner],"&lt;&gt;red")</f>
        <v>0</v>
      </c>
      <c r="H6" s="109">
        <f ca="1">COUNTIFS(Table2[Level of Review Required],$E6,Table2[Date Notified (Adjusted)],"&gt;="&amp;start125,Table2[Date Notified (Adjusted)],"&lt;="&amp;closeREP,Table2[name commissioner],"red")</f>
        <v>0</v>
      </c>
      <c r="I6" s="113">
        <f t="shared" ca="1" si="0"/>
        <v>0</v>
      </c>
    </row>
    <row r="7" spans="5:9" ht="15.75" thickBot="1" x14ac:dyDescent="0.3">
      <c r="E7" s="454" t="s">
        <v>222</v>
      </c>
      <c r="F7" s="454"/>
      <c r="G7" s="109">
        <f ca="1">COUNTIFS(Table2[Level of Review Required],"*further*",Table2[Date Notified (Adjusted)],"&gt;="&amp;start125,Table2[Date Notified (Adjusted)],"&lt;="&amp;closeREP,Table2[name commissioner],"&lt;&gt;red")</f>
        <v>0</v>
      </c>
      <c r="H7" s="109">
        <f ca="1">COUNTIFS(Table2[Level of Review Required],"*further*",Table2[Date Notified (Adjusted)],"&gt;="&amp;start125,Table2[Date Notified (Adjusted)],"&lt;="&amp;closeREP,Table2[name commissioner],"red")</f>
        <v>0</v>
      </c>
      <c r="I7" s="113">
        <f t="shared" ca="1" si="0"/>
        <v>0</v>
      </c>
    </row>
    <row r="8" spans="5:9" ht="15.75" thickBot="1" x14ac:dyDescent="0.3">
      <c r="E8" s="454" t="s">
        <v>344</v>
      </c>
      <c r="F8" s="454"/>
      <c r="G8" s="109">
        <f ca="1">COUNTIFS(Table2[Level of Review Required],"",Table2[Date Notified (Adjusted)],"&gt;="&amp;start125,Table2[Date Notified (Adjusted)],"&lt;="&amp;closeREP,Table2[name commissioner],"&lt;&gt;red")</f>
        <v>0</v>
      </c>
      <c r="H8" s="109">
        <f ca="1">COUNTIFS(Table2[Level of Review Required],"",Table2[Date Notified (Adjusted)],"&gt;="&amp;start125,Table2[Date Notified (Adjusted)],"&lt;="&amp;closeREP,Table2[name commissioner],"red")</f>
        <v>0</v>
      </c>
      <c r="I8" s="113">
        <f t="shared" ca="1" si="0"/>
        <v>0</v>
      </c>
    </row>
    <row r="9" spans="5:9" x14ac:dyDescent="0.25">
      <c r="F9" s="112" t="s">
        <v>82</v>
      </c>
      <c r="G9" s="113">
        <f ca="1">SUM(G4:G8)</f>
        <v>0</v>
      </c>
      <c r="H9" s="113">
        <f t="shared" ref="H9" ca="1" si="1">SUM(H4:H8)</f>
        <v>0</v>
      </c>
      <c r="I9" s="114">
        <f t="shared" ca="1" si="0"/>
        <v>0</v>
      </c>
    </row>
    <row r="19" spans="1:29" x14ac:dyDescent="0.25">
      <c r="E19" s="107" t="s">
        <v>338</v>
      </c>
      <c r="F19" s="270" t="e">
        <f ca="1">COUNTIFS(Table2[commissioner name second test],"&lt;&gt;",Table2[Record exclusion],"in scope")/COUNTIF(Table2[Record exclusion],"in scope")</f>
        <v>#DIV/0!</v>
      </c>
      <c r="I19" t="e">
        <f ca="1">IF(F19&lt;&gt;1,"Please remember to complete manual check based on automated pre-check","")</f>
        <v>#DIV/0!</v>
      </c>
    </row>
    <row r="21" spans="1:29" ht="15.75" thickBot="1" x14ac:dyDescent="0.3"/>
    <row r="22" spans="1:29" ht="15.75" thickBot="1" x14ac:dyDescent="0.3">
      <c r="G22" s="115" t="s">
        <v>271</v>
      </c>
      <c r="H22" s="115" t="s">
        <v>273</v>
      </c>
      <c r="I22" s="115" t="s">
        <v>272</v>
      </c>
      <c r="J22" s="112" t="s">
        <v>82</v>
      </c>
    </row>
    <row r="23" spans="1:29" ht="15.75" thickBot="1" x14ac:dyDescent="0.3">
      <c r="A23" s="103" t="str">
        <f>CONCATENATE("Commissioner Name where Level of Review Required is ",E23)</f>
        <v>Commissioner Name where Level of Review Required is Comprehensive Review</v>
      </c>
      <c r="E23" s="454" t="s">
        <v>219</v>
      </c>
      <c r="F23" s="454"/>
      <c r="G23" s="109">
        <f ca="1">COUNTIFS(Table2[Level of Review Required],$E23,Table2[Date Notified (Adjusted)],"&gt;="&amp;start125,Table2[Date Notified (Adjusted)],"&lt;="&amp;closeREP,Table2[commissioner name second test],"full*")</f>
        <v>0</v>
      </c>
      <c r="H23" s="109">
        <f ca="1">COUNTIFS(Table2[Level of Review Required],$E23,Table2[Date Notified (Adjusted)],"&gt;="&amp;start125,Table2[Date Notified (Adjusted)],"&lt;="&amp;closeREP,Table2[commissioner name second test],"&lt;&gt;*full*",Table2[commissioner name second test],"&lt;&gt;empty")</f>
        <v>0</v>
      </c>
      <c r="I23" s="109">
        <f ca="1">COUNTIFS(Table2[Level of Review Required],$E23,Table2[Date Notified (Adjusted)],"&gt;="&amp;start125,Table2[Date Notified (Adjusted)],"&lt;="&amp;closeREP,Table2[commissioner name second test],"empty")</f>
        <v>0</v>
      </c>
      <c r="J23" s="113">
        <f ca="1">SUM(G23:I23)</f>
        <v>0</v>
      </c>
    </row>
    <row r="24" spans="1:29" ht="15.75" thickBot="1" x14ac:dyDescent="0.3">
      <c r="A24" s="103" t="str">
        <f t="shared" ref="A24:A25" si="2">CONCATENATE("Commissioner Name where Level of Review Required is ",E24)</f>
        <v>Commissioner Name where Level of Review Required is Concise Review</v>
      </c>
      <c r="E24" s="454" t="s">
        <v>217</v>
      </c>
      <c r="F24" s="454"/>
      <c r="G24" s="109">
        <f ca="1">COUNTIFS(Table2[Level of Review Required],$E24,Table2[Date Notified (Adjusted)],"&gt;="&amp;start125,Table2[Date Notified (Adjusted)],"&lt;="&amp;closeREP,Table2[commissioner name second test],"full*")</f>
        <v>0</v>
      </c>
      <c r="H24" s="109">
        <f ca="1">COUNTIFS(Table2[Level of Review Required],$E24,Table2[Date Notified (Adjusted)],"&gt;="&amp;start125,Table2[Date Notified (Adjusted)],"&lt;="&amp;closeREP,Table2[commissioner name second test],"&lt;&gt;*full*",Table2[commissioner name second test],"&lt;&gt;empty")</f>
        <v>0</v>
      </c>
      <c r="I24" s="109">
        <f ca="1">COUNTIFS(Table2[Level of Review Required],$E24,Table2[Date Notified (Adjusted)],"&gt;="&amp;start125,Table2[Date Notified (Adjusted)],"&lt;="&amp;closeREP,Table2[commissioner name second test],"empty")</f>
        <v>0</v>
      </c>
      <c r="J24" s="113">
        <f t="shared" ref="J24:J28" ca="1" si="3">SUM(G24:I24)</f>
        <v>0</v>
      </c>
    </row>
    <row r="25" spans="1:29" ht="15.75" thickBot="1" x14ac:dyDescent="0.3">
      <c r="A25" s="103" t="str">
        <f t="shared" si="2"/>
        <v>Commissioner Name where Level of Review Required is Aggregate Review</v>
      </c>
      <c r="E25" s="454" t="s">
        <v>214</v>
      </c>
      <c r="F25" s="454"/>
      <c r="G25" s="109">
        <f ca="1">COUNTIFS(Table2[Level of Review Required],$E25,Table2[Date Notified (Adjusted)],"&gt;="&amp;start125,Table2[Date Notified (Adjusted)],"&lt;="&amp;closeREP,Table2[commissioner name second test],"full*")</f>
        <v>0</v>
      </c>
      <c r="H25" s="109">
        <f ca="1">COUNTIFS(Table2[Level of Review Required],$E25,Table2[Date Notified (Adjusted)],"&gt;="&amp;start125,Table2[Date Notified (Adjusted)],"&lt;="&amp;closeREP,Table2[commissioner name second test],"&lt;&gt;*full*",Table2[commissioner name second test],"&lt;&gt;empty")</f>
        <v>0</v>
      </c>
      <c r="I25" s="109">
        <f ca="1">COUNTIFS(Table2[Level of Review Required],$E25,Table2[Date Notified (Adjusted)],"&gt;="&amp;start125,Table2[Date Notified (Adjusted)],"&lt;="&amp;closeREP,Table2[commissioner name second test],"empty")</f>
        <v>0</v>
      </c>
      <c r="J25" s="113">
        <f t="shared" ca="1" si="3"/>
        <v>0</v>
      </c>
    </row>
    <row r="26" spans="1:29" ht="15.75" thickBot="1" x14ac:dyDescent="0.3">
      <c r="E26" s="454" t="s">
        <v>222</v>
      </c>
      <c r="F26" s="454"/>
      <c r="G26" s="109">
        <f ca="1">COUNTIFS(Table2[Level of Review Required],"*further*",Table2[Date Notified (Adjusted)],"&gt;="&amp;start125,Table2[Date Notified (Adjusted)],"&lt;="&amp;closeREP,Table2[commissioner name second test],"full*")</f>
        <v>0</v>
      </c>
      <c r="H26" s="109">
        <f ca="1">COUNTIFS(Table2[Level of Review Required],"*further*",Table2[Date Notified (Adjusted)],"&gt;="&amp;start125,Table2[Date Notified (Adjusted)],"&lt;="&amp;closeREP,Table2[commissioner name second test],"&lt;&gt;*full*",Table2[commissioner name second test],"&lt;&gt;empty")</f>
        <v>0</v>
      </c>
      <c r="I26" s="109">
        <f ca="1">COUNTIFS(Table2[Level of Review Required],"*further*",Table2[Date Notified (Adjusted)],"&gt;="&amp;start125,Table2[Date Notified (Adjusted)],"&lt;="&amp;closeREP,Table2[commissioner name second test],"empty")</f>
        <v>0</v>
      </c>
      <c r="J26" s="113">
        <f t="shared" ca="1" si="3"/>
        <v>0</v>
      </c>
    </row>
    <row r="27" spans="1:29" ht="15.75" thickBot="1" x14ac:dyDescent="0.3">
      <c r="E27" s="454" t="s">
        <v>344</v>
      </c>
      <c r="F27" s="454"/>
      <c r="G27" s="109">
        <f ca="1">COUNTIFS(Table2[Level of Review Required],"",Table2[Date Notified (Adjusted)],"&gt;="&amp;start125,Table2[Date Notified (Adjusted)],"&lt;="&amp;closeREP,Table2[commissioner name second test],"full*")</f>
        <v>0</v>
      </c>
      <c r="H27" s="109">
        <f ca="1">COUNTIFS(Table2[Level of Review Required],"",Table2[Date Notified (Adjusted)],"&gt;="&amp;start125,Table2[Date Notified (Adjusted)],"&lt;="&amp;closeREP,Table2[commissioner name second test],"&lt;&gt;*full*",Table2[commissioner name second test],"&lt;&gt;empty")</f>
        <v>0</v>
      </c>
      <c r="I27" s="109">
        <f ca="1">COUNTIFS(Table2[Level of Review Required],"",Table2[Date Notified (Adjusted)],"&gt;="&amp;start125,Table2[Date Notified (Adjusted)],"&lt;="&amp;closeREP,Table2[commissioner name second test],"empty")</f>
        <v>0</v>
      </c>
      <c r="J27" s="113">
        <f t="shared" ca="1" si="3"/>
        <v>0</v>
      </c>
    </row>
    <row r="28" spans="1:29" x14ac:dyDescent="0.25">
      <c r="F28" s="112" t="s">
        <v>82</v>
      </c>
      <c r="G28" s="113">
        <f ca="1">SUM(G23:G27)</f>
        <v>0</v>
      </c>
      <c r="H28" s="113">
        <f t="shared" ref="H28:I28" ca="1" si="4">SUM(H23:H27)</f>
        <v>0</v>
      </c>
      <c r="I28" s="113">
        <f t="shared" ca="1" si="4"/>
        <v>0</v>
      </c>
      <c r="J28" s="114">
        <f t="shared" ca="1" si="3"/>
        <v>0</v>
      </c>
    </row>
    <row r="30" spans="1:29" ht="15.75" thickBot="1" x14ac:dyDescent="0.3"/>
    <row r="31" spans="1:29" ht="42" customHeight="1" thickBot="1" x14ac:dyDescent="0.3">
      <c r="B31" s="239"/>
      <c r="C31" s="240"/>
      <c r="D31" s="241"/>
      <c r="E31" s="242">
        <f ca="1">start125</f>
        <v>44470</v>
      </c>
      <c r="F31" s="242">
        <f ca="1">DATE(YEAR(E31),MONTH(E31)+1,1)</f>
        <v>44501</v>
      </c>
      <c r="G31" s="242">
        <f t="shared" ref="G31:U31" ca="1" si="5">DATE(YEAR(F31),MONTH(F31)+1,1)</f>
        <v>44531</v>
      </c>
      <c r="H31" s="242">
        <f t="shared" ca="1" si="5"/>
        <v>44562</v>
      </c>
      <c r="I31" s="242">
        <f t="shared" ca="1" si="5"/>
        <v>44593</v>
      </c>
      <c r="J31" s="242">
        <f t="shared" ca="1" si="5"/>
        <v>44621</v>
      </c>
      <c r="K31" s="242">
        <f t="shared" ca="1" si="5"/>
        <v>44652</v>
      </c>
      <c r="L31" s="242">
        <f t="shared" ca="1" si="5"/>
        <v>44682</v>
      </c>
      <c r="M31" s="242">
        <f t="shared" ca="1" si="5"/>
        <v>44713</v>
      </c>
      <c r="N31" s="242">
        <f t="shared" ca="1" si="5"/>
        <v>44743</v>
      </c>
      <c r="O31" s="242">
        <f t="shared" ca="1" si="5"/>
        <v>44774</v>
      </c>
      <c r="P31" s="242">
        <f t="shared" ca="1" si="5"/>
        <v>44805</v>
      </c>
      <c r="Q31" s="243">
        <f t="shared" ca="1" si="5"/>
        <v>44835</v>
      </c>
      <c r="R31" s="243">
        <f t="shared" ca="1" si="5"/>
        <v>44866</v>
      </c>
      <c r="S31" s="243">
        <f t="shared" ca="1" si="5"/>
        <v>44896</v>
      </c>
      <c r="T31" s="243">
        <f t="shared" ca="1" si="5"/>
        <v>44927</v>
      </c>
      <c r="U31" s="243">
        <f t="shared" ca="1" si="5"/>
        <v>44958</v>
      </c>
      <c r="V31" s="244"/>
      <c r="W31" s="234" t="str">
        <f>CONCATENATE("Full commissioner name LR ",AC31)</f>
        <v>Full commissioner name LR comprehensive</v>
      </c>
      <c r="X31" s="235" t="s">
        <v>245</v>
      </c>
      <c r="Y31" s="209" t="str">
        <f ca="1">CONCATENATE(TEXT(E31,"mmmyy"),"-",TEXT(T31,"mmmyy")," LR ",AC31)</f>
        <v>Oct21-Jan23 LR comprehensive</v>
      </c>
      <c r="AB31" s="101" t="s">
        <v>325</v>
      </c>
      <c r="AC31" s="102" t="s">
        <v>337</v>
      </c>
    </row>
    <row r="32" spans="1:29" x14ac:dyDescent="0.25">
      <c r="B32" s="220" t="s">
        <v>256</v>
      </c>
      <c r="C32" s="157"/>
      <c r="D32" s="158" t="s">
        <v>121</v>
      </c>
      <c r="E32" s="159" t="e">
        <f ca="1">COUNTIFS(Table2[Level of Review Required],"*"&amp;$AC$31&amp;"*",Table2[Date Notified (Adjusted)],"&gt;="&amp;E$31,Table2[Date Notified (Adjusted)],"&lt;"&amp;F$31,Table2[commissioner name second test],"full*",Table2[Calculated Location],"*"&amp;$D32&amp;"*")/COUNTIFS(Table2[Level of Review Required],"*"&amp;$AC$31&amp;"*",Table2[Date Notified (Adjusted)],"&gt;="&amp;E$31,Table2[Date Notified (Adjusted)],"&lt;"&amp;F$31,Table2[Calculated Location],"*"&amp;$D32&amp;"*")</f>
        <v>#DIV/0!</v>
      </c>
      <c r="F32" s="160" t="e">
        <f ca="1">COUNTIFS(Table2[Level of Review Required],"*"&amp;$AC$31&amp;"*",Table2[Date Notified (Adjusted)],"&gt;="&amp;F$31,Table2[Date Notified (Adjusted)],"&lt;"&amp;G$31,Table2[commissioner name second test],"full*",Table2[Calculated Location],"*"&amp;$D32&amp;"*")/COUNTIFS(Table2[Level of Review Required],"*"&amp;$AC$31&amp;"*",Table2[Date Notified (Adjusted)],"&gt;="&amp;F$31,Table2[Date Notified (Adjusted)],"&lt;"&amp;G$31,Table2[Calculated Location],"*"&amp;$D32&amp;"*")</f>
        <v>#DIV/0!</v>
      </c>
      <c r="G32" s="160" t="e">
        <f ca="1">COUNTIFS(Table2[Level of Review Required],"*"&amp;$AC$31&amp;"*",Table2[Date Notified (Adjusted)],"&gt;="&amp;G$31,Table2[Date Notified (Adjusted)],"&lt;"&amp;H$31,Table2[commissioner name second test],"full*",Table2[Calculated Location],"*"&amp;$D32&amp;"*")/COUNTIFS(Table2[Level of Review Required],"*"&amp;$AC$31&amp;"*",Table2[Date Notified (Adjusted)],"&gt;="&amp;G$31,Table2[Date Notified (Adjusted)],"&lt;"&amp;H$31,Table2[Calculated Location],"*"&amp;$D32&amp;"*")</f>
        <v>#DIV/0!</v>
      </c>
      <c r="H32" s="160" t="e">
        <f ca="1">COUNTIFS(Table2[Level of Review Required],"*"&amp;$AC$31&amp;"*",Table2[Date Notified (Adjusted)],"&gt;="&amp;H$31,Table2[Date Notified (Adjusted)],"&lt;"&amp;I$31,Table2[commissioner name second test],"full*",Table2[Calculated Location],"*"&amp;$D32&amp;"*")/COUNTIFS(Table2[Level of Review Required],"*"&amp;$AC$31&amp;"*",Table2[Date Notified (Adjusted)],"&gt;="&amp;H$31,Table2[Date Notified (Adjusted)],"&lt;"&amp;I$31,Table2[Calculated Location],"*"&amp;$D32&amp;"*")</f>
        <v>#DIV/0!</v>
      </c>
      <c r="I32" s="160" t="e">
        <f ca="1">COUNTIFS(Table2[Level of Review Required],"*"&amp;$AC$31&amp;"*",Table2[Date Notified (Adjusted)],"&gt;="&amp;I$31,Table2[Date Notified (Adjusted)],"&lt;"&amp;J$31,Table2[commissioner name second test],"full*",Table2[Calculated Location],"*"&amp;$D32&amp;"*")/COUNTIFS(Table2[Level of Review Required],"*"&amp;$AC$31&amp;"*",Table2[Date Notified (Adjusted)],"&gt;="&amp;I$31,Table2[Date Notified (Adjusted)],"&lt;"&amp;J$31,Table2[Calculated Location],"*"&amp;$D32&amp;"*")</f>
        <v>#DIV/0!</v>
      </c>
      <c r="J32" s="160" t="e">
        <f ca="1">COUNTIFS(Table2[Level of Review Required],"*"&amp;$AC$31&amp;"*",Table2[Date Notified (Adjusted)],"&gt;="&amp;J$31,Table2[Date Notified (Adjusted)],"&lt;"&amp;K$31,Table2[commissioner name second test],"full*",Table2[Calculated Location],"*"&amp;$D32&amp;"*")/COUNTIFS(Table2[Level of Review Required],"*"&amp;$AC$31&amp;"*",Table2[Date Notified (Adjusted)],"&gt;="&amp;J$31,Table2[Date Notified (Adjusted)],"&lt;"&amp;K$31,Table2[Calculated Location],"*"&amp;$D32&amp;"*")</f>
        <v>#DIV/0!</v>
      </c>
      <c r="K32" s="160" t="e">
        <f ca="1">COUNTIFS(Table2[Level of Review Required],"*"&amp;$AC$31&amp;"*",Table2[Date Notified (Adjusted)],"&gt;="&amp;K$31,Table2[Date Notified (Adjusted)],"&lt;"&amp;L$31,Table2[commissioner name second test],"full*",Table2[Calculated Location],"*"&amp;$D32&amp;"*")/COUNTIFS(Table2[Level of Review Required],"*"&amp;$AC$31&amp;"*",Table2[Date Notified (Adjusted)],"&gt;="&amp;K$31,Table2[Date Notified (Adjusted)],"&lt;"&amp;L$31,Table2[Calculated Location],"*"&amp;$D32&amp;"*")</f>
        <v>#DIV/0!</v>
      </c>
      <c r="L32" s="160" t="e">
        <f ca="1">COUNTIFS(Table2[Level of Review Required],"*"&amp;$AC$31&amp;"*",Table2[Date Notified (Adjusted)],"&gt;="&amp;L$31,Table2[Date Notified (Adjusted)],"&lt;"&amp;M$31,Table2[commissioner name second test],"full*",Table2[Calculated Location],"*"&amp;$D32&amp;"*")/COUNTIFS(Table2[Level of Review Required],"*"&amp;$AC$31&amp;"*",Table2[Date Notified (Adjusted)],"&gt;="&amp;L$31,Table2[Date Notified (Adjusted)],"&lt;"&amp;M$31,Table2[Calculated Location],"*"&amp;$D32&amp;"*")</f>
        <v>#DIV/0!</v>
      </c>
      <c r="M32" s="160" t="e">
        <f ca="1">COUNTIFS(Table2[Level of Review Required],"*"&amp;$AC$31&amp;"*",Table2[Date Notified (Adjusted)],"&gt;="&amp;M$31,Table2[Date Notified (Adjusted)],"&lt;"&amp;N$31,Table2[commissioner name second test],"full*",Table2[Calculated Location],"*"&amp;$D32&amp;"*")/COUNTIFS(Table2[Level of Review Required],"*"&amp;$AC$31&amp;"*",Table2[Date Notified (Adjusted)],"&gt;="&amp;M$31,Table2[Date Notified (Adjusted)],"&lt;"&amp;N$31,Table2[Calculated Location],"*"&amp;$D32&amp;"*")</f>
        <v>#DIV/0!</v>
      </c>
      <c r="N32" s="160" t="e">
        <f ca="1">COUNTIFS(Table2[Level of Review Required],"*"&amp;$AC$31&amp;"*",Table2[Date Notified (Adjusted)],"&gt;="&amp;N$31,Table2[Date Notified (Adjusted)],"&lt;"&amp;O$31,Table2[commissioner name second test],"full*",Table2[Calculated Location],"*"&amp;$D32&amp;"*")/COUNTIFS(Table2[Level of Review Required],"*"&amp;$AC$31&amp;"*",Table2[Date Notified (Adjusted)],"&gt;="&amp;N$31,Table2[Date Notified (Adjusted)],"&lt;"&amp;O$31,Table2[Calculated Location],"*"&amp;$D32&amp;"*")</f>
        <v>#DIV/0!</v>
      </c>
      <c r="O32" s="160" t="e">
        <f ca="1">COUNTIFS(Table2[Level of Review Required],"*"&amp;$AC$31&amp;"*",Table2[Date Notified (Adjusted)],"&gt;="&amp;O$31,Table2[Date Notified (Adjusted)],"&lt;"&amp;P$31,Table2[commissioner name second test],"full*",Table2[Calculated Location],"*"&amp;$D32&amp;"*")/COUNTIFS(Table2[Level of Review Required],"*"&amp;$AC$31&amp;"*",Table2[Date Notified (Adjusted)],"&gt;="&amp;O$31,Table2[Date Notified (Adjusted)],"&lt;"&amp;P$31,Table2[Calculated Location],"*"&amp;$D32&amp;"*")</f>
        <v>#DIV/0!</v>
      </c>
      <c r="P32" s="160" t="e">
        <f ca="1">COUNTIFS(Table2[Level of Review Required],"*"&amp;$AC$31&amp;"*",Table2[Date Notified (Adjusted)],"&gt;="&amp;P$31,Table2[Date Notified (Adjusted)],"&lt;"&amp;Q$31,Table2[commissioner name second test],"full*",Table2[Calculated Location],"*"&amp;$D32&amp;"*")/COUNTIFS(Table2[Level of Review Required],"*"&amp;$AC$31&amp;"*",Table2[Date Notified (Adjusted)],"&gt;="&amp;P$31,Table2[Date Notified (Adjusted)],"&lt;"&amp;Q$31,Table2[Calculated Location],"*"&amp;$D32&amp;"*")</f>
        <v>#DIV/0!</v>
      </c>
      <c r="Q32" s="160" t="e">
        <f ca="1">COUNTIFS(Table2[Level of Review Required],"*"&amp;$AC$31&amp;"*",Table2[Date Notified (Adjusted)],"&gt;="&amp;Q$31,Table2[Date Notified (Adjusted)],"&lt;"&amp;R$31,Table2[commissioner name second test],"full*",Table2[Calculated Location],"*"&amp;$D32&amp;"*")/COUNTIFS(Table2[Level of Review Required],"*"&amp;$AC$31&amp;"*",Table2[Date Notified (Adjusted)],"&gt;="&amp;Q$31,Table2[Date Notified (Adjusted)],"&lt;"&amp;R$31,Table2[Calculated Location],"*"&amp;$D32&amp;"*")</f>
        <v>#DIV/0!</v>
      </c>
      <c r="R32" s="160" t="e">
        <f ca="1">COUNTIFS(Table2[Level of Review Required],"*"&amp;$AC$31&amp;"*",Table2[Date Notified (Adjusted)],"&gt;="&amp;R$31,Table2[Date Notified (Adjusted)],"&lt;"&amp;S$31,Table2[commissioner name second test],"full*",Table2[Calculated Location],"*"&amp;$D32&amp;"*")/COUNTIFS(Table2[Level of Review Required],"*"&amp;$AC$31&amp;"*",Table2[Date Notified (Adjusted)],"&gt;="&amp;R$31,Table2[Date Notified (Adjusted)],"&lt;"&amp;S$31,Table2[Calculated Location],"*"&amp;$D32&amp;"*")</f>
        <v>#DIV/0!</v>
      </c>
      <c r="S32" s="160" t="e">
        <f ca="1">COUNTIFS(Table2[Level of Review Required],"*"&amp;$AC$31&amp;"*",Table2[Date Notified (Adjusted)],"&gt;="&amp;S$31,Table2[Date Notified (Adjusted)],"&lt;"&amp;T$31,Table2[commissioner name second test],"full*",Table2[Calculated Location],"*"&amp;$D32&amp;"*")/COUNTIFS(Table2[Level of Review Required],"*"&amp;$AC$31&amp;"*",Table2[Date Notified (Adjusted)],"&gt;="&amp;S$31,Table2[Date Notified (Adjusted)],"&lt;"&amp;T$31,Table2[Calculated Location],"*"&amp;$D32&amp;"*")</f>
        <v>#DIV/0!</v>
      </c>
      <c r="T32" s="160" t="e">
        <f ca="1">COUNTIFS(Table2[Level of Review Required],"*"&amp;$AC$31&amp;"*",Table2[Date Notified (Adjusted)],"&gt;="&amp;T$31,Table2[Date Notified (Adjusted)],"&lt;"&amp;U$31,Table2[commissioner name second test],"full*",Table2[Calculated Location],"*"&amp;$D32&amp;"*")/COUNTIFS(Table2[Level of Review Required],"*"&amp;$AC$31&amp;"*",Table2[Date Notified (Adjusted)],"&gt;="&amp;T$31,Table2[Date Notified (Adjusted)],"&lt;"&amp;U$31,Table2[Calculated Location],"*"&amp;$D32&amp;"*")</f>
        <v>#DIV/0!</v>
      </c>
      <c r="U32" s="157"/>
      <c r="V32" s="157"/>
      <c r="W32" s="226">
        <f ca="1">COUNTIFS(Table2[Level of Review Required],"*"&amp;$AC$31&amp;"*",Table2[Date Notified (Adjusted)],"&gt;="&amp;start125,Table2[Date Notified (Adjusted)],"&lt;="&amp;closeREP,Table2[Calculated Location],"*"&amp;$D32&amp;"*",Table2[commissioner name second test],"full*")</f>
        <v>0</v>
      </c>
      <c r="X32" s="227" t="e">
        <f ca="1">W32/Y32</f>
        <v>#DIV/0!</v>
      </c>
      <c r="Y32" s="236">
        <f ca="1">COUNTIFS(Table2[Level of Review Required],"*"&amp;$AC$31&amp;"*",Table2[Date Notified (Adjusted)],"&gt;="&amp;start125,Table2[Date Notified (Adjusted)],"&lt;="&amp;closeREP,Table2[Calculated Location],"*"&amp;$D32&amp;"*")</f>
        <v>0</v>
      </c>
    </row>
    <row r="33" spans="2:25" x14ac:dyDescent="0.25">
      <c r="B33" s="222" t="s">
        <v>234</v>
      </c>
      <c r="C33" s="161"/>
      <c r="D33" s="162" t="s">
        <v>118</v>
      </c>
      <c r="E33" s="163" t="e">
        <f ca="1">COUNTIFS(Table2[Level of Review Required],"*"&amp;$AC$31&amp;"*",Table2[Date Notified (Adjusted)],"&gt;="&amp;E$31,Table2[Date Notified (Adjusted)],"&lt;"&amp;F$31,Table2[commissioner name second test],"full*",Table2[Calculated Location],"*"&amp;$D33&amp;"*")/COUNTIFS(Table2[Level of Review Required],"*"&amp;$AC$31&amp;"*",Table2[Date Notified (Adjusted)],"&gt;="&amp;E$31,Table2[Date Notified (Adjusted)],"&lt;"&amp;F$31,Table2[Calculated Location],"*"&amp;$D33&amp;"*")</f>
        <v>#DIV/0!</v>
      </c>
      <c r="F33" s="164" t="e">
        <f ca="1">COUNTIFS(Table2[Level of Review Required],"*"&amp;$AC$31&amp;"*",Table2[Date Notified (Adjusted)],"&gt;="&amp;F$31,Table2[Date Notified (Adjusted)],"&lt;"&amp;G$31,Table2[commissioner name second test],"full*",Table2[Calculated Location],"*"&amp;$D33&amp;"*")/COUNTIFS(Table2[Level of Review Required],"*"&amp;$AC$31&amp;"*",Table2[Date Notified (Adjusted)],"&gt;="&amp;F$31,Table2[Date Notified (Adjusted)],"&lt;"&amp;G$31,Table2[Calculated Location],"*"&amp;$D33&amp;"*")</f>
        <v>#DIV/0!</v>
      </c>
      <c r="G33" s="164" t="e">
        <f ca="1">COUNTIFS(Table2[Level of Review Required],"*"&amp;$AC$31&amp;"*",Table2[Date Notified (Adjusted)],"&gt;="&amp;G$31,Table2[Date Notified (Adjusted)],"&lt;"&amp;H$31,Table2[commissioner name second test],"full*",Table2[Calculated Location],"*"&amp;$D33&amp;"*")/COUNTIFS(Table2[Level of Review Required],"*"&amp;$AC$31&amp;"*",Table2[Date Notified (Adjusted)],"&gt;="&amp;G$31,Table2[Date Notified (Adjusted)],"&lt;"&amp;H$31,Table2[Calculated Location],"*"&amp;$D33&amp;"*")</f>
        <v>#DIV/0!</v>
      </c>
      <c r="H33" s="164" t="e">
        <f ca="1">COUNTIFS(Table2[Level of Review Required],"*"&amp;$AC$31&amp;"*",Table2[Date Notified (Adjusted)],"&gt;="&amp;H$31,Table2[Date Notified (Adjusted)],"&lt;"&amp;I$31,Table2[commissioner name second test],"full*",Table2[Calculated Location],"*"&amp;$D33&amp;"*")/COUNTIFS(Table2[Level of Review Required],"*"&amp;$AC$31&amp;"*",Table2[Date Notified (Adjusted)],"&gt;="&amp;H$31,Table2[Date Notified (Adjusted)],"&lt;"&amp;I$31,Table2[Calculated Location],"*"&amp;$D33&amp;"*")</f>
        <v>#DIV/0!</v>
      </c>
      <c r="I33" s="164" t="e">
        <f ca="1">COUNTIFS(Table2[Level of Review Required],"*"&amp;$AC$31&amp;"*",Table2[Date Notified (Adjusted)],"&gt;="&amp;I$31,Table2[Date Notified (Adjusted)],"&lt;"&amp;J$31,Table2[commissioner name second test],"full*",Table2[Calculated Location],"*"&amp;$D33&amp;"*")/COUNTIFS(Table2[Level of Review Required],"*"&amp;$AC$31&amp;"*",Table2[Date Notified (Adjusted)],"&gt;="&amp;I$31,Table2[Date Notified (Adjusted)],"&lt;"&amp;J$31,Table2[Calculated Location],"*"&amp;$D33&amp;"*")</f>
        <v>#DIV/0!</v>
      </c>
      <c r="J33" s="164" t="e">
        <f ca="1">COUNTIFS(Table2[Level of Review Required],"*"&amp;$AC$31&amp;"*",Table2[Date Notified (Adjusted)],"&gt;="&amp;J$31,Table2[Date Notified (Adjusted)],"&lt;"&amp;K$31,Table2[commissioner name second test],"full*",Table2[Calculated Location],"*"&amp;$D33&amp;"*")/COUNTIFS(Table2[Level of Review Required],"*"&amp;$AC$31&amp;"*",Table2[Date Notified (Adjusted)],"&gt;="&amp;J$31,Table2[Date Notified (Adjusted)],"&lt;"&amp;K$31,Table2[Calculated Location],"*"&amp;$D33&amp;"*")</f>
        <v>#DIV/0!</v>
      </c>
      <c r="K33" s="164" t="e">
        <f ca="1">COUNTIFS(Table2[Level of Review Required],"*"&amp;$AC$31&amp;"*",Table2[Date Notified (Adjusted)],"&gt;="&amp;K$31,Table2[Date Notified (Adjusted)],"&lt;"&amp;L$31,Table2[commissioner name second test],"full*",Table2[Calculated Location],"*"&amp;$D33&amp;"*")/COUNTIFS(Table2[Level of Review Required],"*"&amp;$AC$31&amp;"*",Table2[Date Notified (Adjusted)],"&gt;="&amp;K$31,Table2[Date Notified (Adjusted)],"&lt;"&amp;L$31,Table2[Calculated Location],"*"&amp;$D33&amp;"*")</f>
        <v>#DIV/0!</v>
      </c>
      <c r="L33" s="164" t="e">
        <f ca="1">COUNTIFS(Table2[Level of Review Required],"*"&amp;$AC$31&amp;"*",Table2[Date Notified (Adjusted)],"&gt;="&amp;L$31,Table2[Date Notified (Adjusted)],"&lt;"&amp;M$31,Table2[commissioner name second test],"full*",Table2[Calculated Location],"*"&amp;$D33&amp;"*")/COUNTIFS(Table2[Level of Review Required],"*"&amp;$AC$31&amp;"*",Table2[Date Notified (Adjusted)],"&gt;="&amp;L$31,Table2[Date Notified (Adjusted)],"&lt;"&amp;M$31,Table2[Calculated Location],"*"&amp;$D33&amp;"*")</f>
        <v>#DIV/0!</v>
      </c>
      <c r="M33" s="164" t="e">
        <f ca="1">COUNTIFS(Table2[Level of Review Required],"*"&amp;$AC$31&amp;"*",Table2[Date Notified (Adjusted)],"&gt;="&amp;M$31,Table2[Date Notified (Adjusted)],"&lt;"&amp;N$31,Table2[commissioner name second test],"full*",Table2[Calculated Location],"*"&amp;$D33&amp;"*")/COUNTIFS(Table2[Level of Review Required],"*"&amp;$AC$31&amp;"*",Table2[Date Notified (Adjusted)],"&gt;="&amp;M$31,Table2[Date Notified (Adjusted)],"&lt;"&amp;N$31,Table2[Calculated Location],"*"&amp;$D33&amp;"*")</f>
        <v>#DIV/0!</v>
      </c>
      <c r="N33" s="164" t="e">
        <f ca="1">COUNTIFS(Table2[Level of Review Required],"*"&amp;$AC$31&amp;"*",Table2[Date Notified (Adjusted)],"&gt;="&amp;N$31,Table2[Date Notified (Adjusted)],"&lt;"&amp;O$31,Table2[commissioner name second test],"full*",Table2[Calculated Location],"*"&amp;$D33&amp;"*")/COUNTIFS(Table2[Level of Review Required],"*"&amp;$AC$31&amp;"*",Table2[Date Notified (Adjusted)],"&gt;="&amp;N$31,Table2[Date Notified (Adjusted)],"&lt;"&amp;O$31,Table2[Calculated Location],"*"&amp;$D33&amp;"*")</f>
        <v>#DIV/0!</v>
      </c>
      <c r="O33" s="164" t="e">
        <f ca="1">COUNTIFS(Table2[Level of Review Required],"*"&amp;$AC$31&amp;"*",Table2[Date Notified (Adjusted)],"&gt;="&amp;O$31,Table2[Date Notified (Adjusted)],"&lt;"&amp;P$31,Table2[commissioner name second test],"full*",Table2[Calculated Location],"*"&amp;$D33&amp;"*")/COUNTIFS(Table2[Level of Review Required],"*"&amp;$AC$31&amp;"*",Table2[Date Notified (Adjusted)],"&gt;="&amp;O$31,Table2[Date Notified (Adjusted)],"&lt;"&amp;P$31,Table2[Calculated Location],"*"&amp;$D33&amp;"*")</f>
        <v>#DIV/0!</v>
      </c>
      <c r="P33" s="164" t="e">
        <f ca="1">COUNTIFS(Table2[Level of Review Required],"*"&amp;$AC$31&amp;"*",Table2[Date Notified (Adjusted)],"&gt;="&amp;P$31,Table2[Date Notified (Adjusted)],"&lt;"&amp;Q$31,Table2[commissioner name second test],"full*",Table2[Calculated Location],"*"&amp;$D33&amp;"*")/COUNTIFS(Table2[Level of Review Required],"*"&amp;$AC$31&amp;"*",Table2[Date Notified (Adjusted)],"&gt;="&amp;P$31,Table2[Date Notified (Adjusted)],"&lt;"&amp;Q$31,Table2[Calculated Location],"*"&amp;$D33&amp;"*")</f>
        <v>#DIV/0!</v>
      </c>
      <c r="Q33" s="164" t="e">
        <f ca="1">COUNTIFS(Table2[Level of Review Required],"*"&amp;$AC$31&amp;"*",Table2[Date Notified (Adjusted)],"&gt;="&amp;Q$31,Table2[Date Notified (Adjusted)],"&lt;"&amp;R$31,Table2[commissioner name second test],"full*",Table2[Calculated Location],"*"&amp;$D33&amp;"*")/COUNTIFS(Table2[Level of Review Required],"*"&amp;$AC$31&amp;"*",Table2[Date Notified (Adjusted)],"&gt;="&amp;Q$31,Table2[Date Notified (Adjusted)],"&lt;"&amp;R$31,Table2[Calculated Location],"*"&amp;$D33&amp;"*")</f>
        <v>#DIV/0!</v>
      </c>
      <c r="R33" s="164" t="e">
        <f ca="1">COUNTIFS(Table2[Level of Review Required],"*"&amp;$AC$31&amp;"*",Table2[Date Notified (Adjusted)],"&gt;="&amp;R$31,Table2[Date Notified (Adjusted)],"&lt;"&amp;S$31,Table2[commissioner name second test],"full*",Table2[Calculated Location],"*"&amp;$D33&amp;"*")/COUNTIFS(Table2[Level of Review Required],"*"&amp;$AC$31&amp;"*",Table2[Date Notified (Adjusted)],"&gt;="&amp;R$31,Table2[Date Notified (Adjusted)],"&lt;"&amp;S$31,Table2[Calculated Location],"*"&amp;$D33&amp;"*")</f>
        <v>#DIV/0!</v>
      </c>
      <c r="S33" s="164" t="e">
        <f ca="1">COUNTIFS(Table2[Level of Review Required],"*"&amp;$AC$31&amp;"*",Table2[Date Notified (Adjusted)],"&gt;="&amp;S$31,Table2[Date Notified (Adjusted)],"&lt;"&amp;T$31,Table2[commissioner name second test],"full*",Table2[Calculated Location],"*"&amp;$D33&amp;"*")/COUNTIFS(Table2[Level of Review Required],"*"&amp;$AC$31&amp;"*",Table2[Date Notified (Adjusted)],"&gt;="&amp;S$31,Table2[Date Notified (Adjusted)],"&lt;"&amp;T$31,Table2[Calculated Location],"*"&amp;$D33&amp;"*")</f>
        <v>#DIV/0!</v>
      </c>
      <c r="T33" s="164" t="e">
        <f ca="1">COUNTIFS(Table2[Level of Review Required],"*"&amp;$AC$31&amp;"*",Table2[Date Notified (Adjusted)],"&gt;="&amp;T$31,Table2[Date Notified (Adjusted)],"&lt;"&amp;U$31,Table2[commissioner name second test],"full*",Table2[Calculated Location],"*"&amp;$D33&amp;"*")/COUNTIFS(Table2[Level of Review Required],"*"&amp;$AC$31&amp;"*",Table2[Date Notified (Adjusted)],"&gt;="&amp;T$31,Table2[Date Notified (Adjusted)],"&lt;"&amp;U$31,Table2[Calculated Location],"*"&amp;$D33&amp;"*")</f>
        <v>#DIV/0!</v>
      </c>
      <c r="U33" s="161"/>
      <c r="V33" s="161"/>
      <c r="W33" s="228">
        <f ca="1">COUNTIFS(Table2[Level of Review Required],"*"&amp;$AC$31&amp;"*",Table2[Date Notified (Adjusted)],"&gt;="&amp;start125,Table2[Date Notified (Adjusted)],"&lt;="&amp;closeREP,Table2[Calculated Location],"*"&amp;$D33&amp;"*",Table2[commissioner name second test],"full*")</f>
        <v>0</v>
      </c>
      <c r="X33" s="229" t="e">
        <f t="shared" ref="X33:X50" ca="1" si="6">W33/Y33</f>
        <v>#DIV/0!</v>
      </c>
      <c r="Y33" s="237">
        <f ca="1">COUNTIFS(Table2[Level of Review Required],"*"&amp;$AC$31&amp;"*",Table2[Date Notified (Adjusted)],"&gt;="&amp;start125,Table2[Date Notified (Adjusted)],"&lt;="&amp;closeREP,Table2[Calculated Location],"*"&amp;$D33&amp;"*")</f>
        <v>0</v>
      </c>
    </row>
    <row r="34" spans="2:25" x14ac:dyDescent="0.25">
      <c r="B34" s="222" t="s">
        <v>257</v>
      </c>
      <c r="C34" s="162"/>
      <c r="D34" s="162" t="s">
        <v>119</v>
      </c>
      <c r="E34" s="163" t="e">
        <f ca="1">COUNTIFS(Table2[Level of Review Required],"*"&amp;$AC$31&amp;"*",Table2[Date Notified (Adjusted)],"&gt;="&amp;E$31,Table2[Date Notified (Adjusted)],"&lt;"&amp;F$31,Table2[commissioner name second test],"full*",Table2[Calculated Location],"*"&amp;$D34&amp;"*")/COUNTIFS(Table2[Level of Review Required],"*"&amp;$AC$31&amp;"*",Table2[Date Notified (Adjusted)],"&gt;="&amp;E$31,Table2[Date Notified (Adjusted)],"&lt;"&amp;F$31,Table2[Calculated Location],"*"&amp;$D34&amp;"*")</f>
        <v>#DIV/0!</v>
      </c>
      <c r="F34" s="164" t="e">
        <f ca="1">COUNTIFS(Table2[Level of Review Required],"*"&amp;$AC$31&amp;"*",Table2[Date Notified (Adjusted)],"&gt;="&amp;F$31,Table2[Date Notified (Adjusted)],"&lt;"&amp;G$31,Table2[commissioner name second test],"full*",Table2[Calculated Location],"*"&amp;$D34&amp;"*")/COUNTIFS(Table2[Level of Review Required],"*"&amp;$AC$31&amp;"*",Table2[Date Notified (Adjusted)],"&gt;="&amp;F$31,Table2[Date Notified (Adjusted)],"&lt;"&amp;G$31,Table2[Calculated Location],"*"&amp;$D34&amp;"*")</f>
        <v>#DIV/0!</v>
      </c>
      <c r="G34" s="164" t="e">
        <f ca="1">COUNTIFS(Table2[Level of Review Required],"*"&amp;$AC$31&amp;"*",Table2[Date Notified (Adjusted)],"&gt;="&amp;G$31,Table2[Date Notified (Adjusted)],"&lt;"&amp;H$31,Table2[commissioner name second test],"full*",Table2[Calculated Location],"*"&amp;$D34&amp;"*")/COUNTIFS(Table2[Level of Review Required],"*"&amp;$AC$31&amp;"*",Table2[Date Notified (Adjusted)],"&gt;="&amp;G$31,Table2[Date Notified (Adjusted)],"&lt;"&amp;H$31,Table2[Calculated Location],"*"&amp;$D34&amp;"*")</f>
        <v>#DIV/0!</v>
      </c>
      <c r="H34" s="164" t="e">
        <f ca="1">COUNTIFS(Table2[Level of Review Required],"*"&amp;$AC$31&amp;"*",Table2[Date Notified (Adjusted)],"&gt;="&amp;H$31,Table2[Date Notified (Adjusted)],"&lt;"&amp;I$31,Table2[commissioner name second test],"full*",Table2[Calculated Location],"*"&amp;$D34&amp;"*")/COUNTIFS(Table2[Level of Review Required],"*"&amp;$AC$31&amp;"*",Table2[Date Notified (Adjusted)],"&gt;="&amp;H$31,Table2[Date Notified (Adjusted)],"&lt;"&amp;I$31,Table2[Calculated Location],"*"&amp;$D34&amp;"*")</f>
        <v>#DIV/0!</v>
      </c>
      <c r="I34" s="164" t="e">
        <f ca="1">COUNTIFS(Table2[Level of Review Required],"*"&amp;$AC$31&amp;"*",Table2[Date Notified (Adjusted)],"&gt;="&amp;I$31,Table2[Date Notified (Adjusted)],"&lt;"&amp;J$31,Table2[commissioner name second test],"full*",Table2[Calculated Location],"*"&amp;$D34&amp;"*")/COUNTIFS(Table2[Level of Review Required],"*"&amp;$AC$31&amp;"*",Table2[Date Notified (Adjusted)],"&gt;="&amp;I$31,Table2[Date Notified (Adjusted)],"&lt;"&amp;J$31,Table2[Calculated Location],"*"&amp;$D34&amp;"*")</f>
        <v>#DIV/0!</v>
      </c>
      <c r="J34" s="164" t="e">
        <f ca="1">COUNTIFS(Table2[Level of Review Required],"*"&amp;$AC$31&amp;"*",Table2[Date Notified (Adjusted)],"&gt;="&amp;J$31,Table2[Date Notified (Adjusted)],"&lt;"&amp;K$31,Table2[commissioner name second test],"full*",Table2[Calculated Location],"*"&amp;$D34&amp;"*")/COUNTIFS(Table2[Level of Review Required],"*"&amp;$AC$31&amp;"*",Table2[Date Notified (Adjusted)],"&gt;="&amp;J$31,Table2[Date Notified (Adjusted)],"&lt;"&amp;K$31,Table2[Calculated Location],"*"&amp;$D34&amp;"*")</f>
        <v>#DIV/0!</v>
      </c>
      <c r="K34" s="164" t="e">
        <f ca="1">COUNTIFS(Table2[Level of Review Required],"*"&amp;$AC$31&amp;"*",Table2[Date Notified (Adjusted)],"&gt;="&amp;K$31,Table2[Date Notified (Adjusted)],"&lt;"&amp;L$31,Table2[commissioner name second test],"full*",Table2[Calculated Location],"*"&amp;$D34&amp;"*")/COUNTIFS(Table2[Level of Review Required],"*"&amp;$AC$31&amp;"*",Table2[Date Notified (Adjusted)],"&gt;="&amp;K$31,Table2[Date Notified (Adjusted)],"&lt;"&amp;L$31,Table2[Calculated Location],"*"&amp;$D34&amp;"*")</f>
        <v>#DIV/0!</v>
      </c>
      <c r="L34" s="164" t="e">
        <f ca="1">COUNTIFS(Table2[Level of Review Required],"*"&amp;$AC$31&amp;"*",Table2[Date Notified (Adjusted)],"&gt;="&amp;L$31,Table2[Date Notified (Adjusted)],"&lt;"&amp;M$31,Table2[commissioner name second test],"full*",Table2[Calculated Location],"*"&amp;$D34&amp;"*")/COUNTIFS(Table2[Level of Review Required],"*"&amp;$AC$31&amp;"*",Table2[Date Notified (Adjusted)],"&gt;="&amp;L$31,Table2[Date Notified (Adjusted)],"&lt;"&amp;M$31,Table2[Calculated Location],"*"&amp;$D34&amp;"*")</f>
        <v>#DIV/0!</v>
      </c>
      <c r="M34" s="164" t="e">
        <f ca="1">COUNTIFS(Table2[Level of Review Required],"*"&amp;$AC$31&amp;"*",Table2[Date Notified (Adjusted)],"&gt;="&amp;M$31,Table2[Date Notified (Adjusted)],"&lt;"&amp;N$31,Table2[commissioner name second test],"full*",Table2[Calculated Location],"*"&amp;$D34&amp;"*")/COUNTIFS(Table2[Level of Review Required],"*"&amp;$AC$31&amp;"*",Table2[Date Notified (Adjusted)],"&gt;="&amp;M$31,Table2[Date Notified (Adjusted)],"&lt;"&amp;N$31,Table2[Calculated Location],"*"&amp;$D34&amp;"*")</f>
        <v>#DIV/0!</v>
      </c>
      <c r="N34" s="164" t="e">
        <f ca="1">COUNTIFS(Table2[Level of Review Required],"*"&amp;$AC$31&amp;"*",Table2[Date Notified (Adjusted)],"&gt;="&amp;N$31,Table2[Date Notified (Adjusted)],"&lt;"&amp;O$31,Table2[commissioner name second test],"full*",Table2[Calculated Location],"*"&amp;$D34&amp;"*")/COUNTIFS(Table2[Level of Review Required],"*"&amp;$AC$31&amp;"*",Table2[Date Notified (Adjusted)],"&gt;="&amp;N$31,Table2[Date Notified (Adjusted)],"&lt;"&amp;O$31,Table2[Calculated Location],"*"&amp;$D34&amp;"*")</f>
        <v>#DIV/0!</v>
      </c>
      <c r="O34" s="164" t="e">
        <f ca="1">COUNTIFS(Table2[Level of Review Required],"*"&amp;$AC$31&amp;"*",Table2[Date Notified (Adjusted)],"&gt;="&amp;O$31,Table2[Date Notified (Adjusted)],"&lt;"&amp;P$31,Table2[commissioner name second test],"full*",Table2[Calculated Location],"*"&amp;$D34&amp;"*")/COUNTIFS(Table2[Level of Review Required],"*"&amp;$AC$31&amp;"*",Table2[Date Notified (Adjusted)],"&gt;="&amp;O$31,Table2[Date Notified (Adjusted)],"&lt;"&amp;P$31,Table2[Calculated Location],"*"&amp;$D34&amp;"*")</f>
        <v>#DIV/0!</v>
      </c>
      <c r="P34" s="164" t="e">
        <f ca="1">COUNTIFS(Table2[Level of Review Required],"*"&amp;$AC$31&amp;"*",Table2[Date Notified (Adjusted)],"&gt;="&amp;P$31,Table2[Date Notified (Adjusted)],"&lt;"&amp;Q$31,Table2[commissioner name second test],"full*",Table2[Calculated Location],"*"&amp;$D34&amp;"*")/COUNTIFS(Table2[Level of Review Required],"*"&amp;$AC$31&amp;"*",Table2[Date Notified (Adjusted)],"&gt;="&amp;P$31,Table2[Date Notified (Adjusted)],"&lt;"&amp;Q$31,Table2[Calculated Location],"*"&amp;$D34&amp;"*")</f>
        <v>#DIV/0!</v>
      </c>
      <c r="Q34" s="164" t="e">
        <f ca="1">COUNTIFS(Table2[Level of Review Required],"*"&amp;$AC$31&amp;"*",Table2[Date Notified (Adjusted)],"&gt;="&amp;Q$31,Table2[Date Notified (Adjusted)],"&lt;"&amp;R$31,Table2[commissioner name second test],"full*",Table2[Calculated Location],"*"&amp;$D34&amp;"*")/COUNTIFS(Table2[Level of Review Required],"*"&amp;$AC$31&amp;"*",Table2[Date Notified (Adjusted)],"&gt;="&amp;Q$31,Table2[Date Notified (Adjusted)],"&lt;"&amp;R$31,Table2[Calculated Location],"*"&amp;$D34&amp;"*")</f>
        <v>#DIV/0!</v>
      </c>
      <c r="R34" s="164" t="e">
        <f ca="1">COUNTIFS(Table2[Level of Review Required],"*"&amp;$AC$31&amp;"*",Table2[Date Notified (Adjusted)],"&gt;="&amp;R$31,Table2[Date Notified (Adjusted)],"&lt;"&amp;S$31,Table2[commissioner name second test],"full*",Table2[Calculated Location],"*"&amp;$D34&amp;"*")/COUNTIFS(Table2[Level of Review Required],"*"&amp;$AC$31&amp;"*",Table2[Date Notified (Adjusted)],"&gt;="&amp;R$31,Table2[Date Notified (Adjusted)],"&lt;"&amp;S$31,Table2[Calculated Location],"*"&amp;$D34&amp;"*")</f>
        <v>#DIV/0!</v>
      </c>
      <c r="S34" s="164" t="e">
        <f ca="1">COUNTIFS(Table2[Level of Review Required],"*"&amp;$AC$31&amp;"*",Table2[Date Notified (Adjusted)],"&gt;="&amp;S$31,Table2[Date Notified (Adjusted)],"&lt;"&amp;T$31,Table2[commissioner name second test],"full*",Table2[Calculated Location],"*"&amp;$D34&amp;"*")/COUNTIFS(Table2[Level of Review Required],"*"&amp;$AC$31&amp;"*",Table2[Date Notified (Adjusted)],"&gt;="&amp;S$31,Table2[Date Notified (Adjusted)],"&lt;"&amp;T$31,Table2[Calculated Location],"*"&amp;$D34&amp;"*")</f>
        <v>#DIV/0!</v>
      </c>
      <c r="T34" s="164" t="e">
        <f ca="1">COUNTIFS(Table2[Level of Review Required],"*"&amp;$AC$31&amp;"*",Table2[Date Notified (Adjusted)],"&gt;="&amp;T$31,Table2[Date Notified (Adjusted)],"&lt;"&amp;U$31,Table2[commissioner name second test],"full*",Table2[Calculated Location],"*"&amp;$D34&amp;"*")/COUNTIFS(Table2[Level of Review Required],"*"&amp;$AC$31&amp;"*",Table2[Date Notified (Adjusted)],"&gt;="&amp;T$31,Table2[Date Notified (Adjusted)],"&lt;"&amp;U$31,Table2[Calculated Location],"*"&amp;$D34&amp;"*")</f>
        <v>#DIV/0!</v>
      </c>
      <c r="U34" s="161"/>
      <c r="V34" s="161"/>
      <c r="W34" s="228">
        <f ca="1">COUNTIFS(Table2[Level of Review Required],"*"&amp;$AC$31&amp;"*",Table2[Date Notified (Adjusted)],"&gt;="&amp;start125,Table2[Date Notified (Adjusted)],"&lt;="&amp;closeREP,Table2[Calculated Location],"*"&amp;$D34&amp;"*",Table2[commissioner name second test],"full*")</f>
        <v>0</v>
      </c>
      <c r="X34" s="229" t="e">
        <f t="shared" ref="X34" ca="1" si="7">W34/Y34</f>
        <v>#DIV/0!</v>
      </c>
      <c r="Y34" s="237">
        <f ca="1">COUNTIFS(Table2[Level of Review Required],"*"&amp;$AC$31&amp;"*",Table2[Date Notified (Adjusted)],"&gt;="&amp;start125,Table2[Date Notified (Adjusted)],"&lt;="&amp;closeREP,Table2[Calculated Location],"*"&amp;$D34&amp;"*")</f>
        <v>0</v>
      </c>
    </row>
    <row r="35" spans="2:25" x14ac:dyDescent="0.25">
      <c r="B35" s="222" t="s">
        <v>258</v>
      </c>
      <c r="C35" s="161"/>
      <c r="D35" s="162" t="s">
        <v>120</v>
      </c>
      <c r="E35" s="163" t="e">
        <f ca="1">COUNTIFS(Table2[Level of Review Required],"*"&amp;$AC$31&amp;"*",Table2[Date Notified (Adjusted)],"&gt;="&amp;E$31,Table2[Date Notified (Adjusted)],"&lt;"&amp;F$31,Table2[commissioner name second test],"full*",Table2[Calculated Location],"*"&amp;$D35&amp;"*")/COUNTIFS(Table2[Level of Review Required],"*"&amp;$AC$31&amp;"*",Table2[Date Notified (Adjusted)],"&gt;="&amp;E$31,Table2[Date Notified (Adjusted)],"&lt;"&amp;F$31,Table2[Calculated Location],"*"&amp;$D35&amp;"*")</f>
        <v>#DIV/0!</v>
      </c>
      <c r="F35" s="164" t="e">
        <f ca="1">COUNTIFS(Table2[Level of Review Required],"*"&amp;$AC$31&amp;"*",Table2[Date Notified (Adjusted)],"&gt;="&amp;F$31,Table2[Date Notified (Adjusted)],"&lt;"&amp;G$31,Table2[commissioner name second test],"full*",Table2[Calculated Location],"*"&amp;$D35&amp;"*")/COUNTIFS(Table2[Level of Review Required],"*"&amp;$AC$31&amp;"*",Table2[Date Notified (Adjusted)],"&gt;="&amp;F$31,Table2[Date Notified (Adjusted)],"&lt;"&amp;G$31,Table2[Calculated Location],"*"&amp;$D35&amp;"*")</f>
        <v>#DIV/0!</v>
      </c>
      <c r="G35" s="164" t="e">
        <f ca="1">COUNTIFS(Table2[Level of Review Required],"*"&amp;$AC$31&amp;"*",Table2[Date Notified (Adjusted)],"&gt;="&amp;G$31,Table2[Date Notified (Adjusted)],"&lt;"&amp;H$31,Table2[commissioner name second test],"full*",Table2[Calculated Location],"*"&amp;$D35&amp;"*")/COUNTIFS(Table2[Level of Review Required],"*"&amp;$AC$31&amp;"*",Table2[Date Notified (Adjusted)],"&gt;="&amp;G$31,Table2[Date Notified (Adjusted)],"&lt;"&amp;H$31,Table2[Calculated Location],"*"&amp;$D35&amp;"*")</f>
        <v>#DIV/0!</v>
      </c>
      <c r="H35" s="164" t="e">
        <f ca="1">COUNTIFS(Table2[Level of Review Required],"*"&amp;$AC$31&amp;"*",Table2[Date Notified (Adjusted)],"&gt;="&amp;H$31,Table2[Date Notified (Adjusted)],"&lt;"&amp;I$31,Table2[commissioner name second test],"full*",Table2[Calculated Location],"*"&amp;$D35&amp;"*")/COUNTIFS(Table2[Level of Review Required],"*"&amp;$AC$31&amp;"*",Table2[Date Notified (Adjusted)],"&gt;="&amp;H$31,Table2[Date Notified (Adjusted)],"&lt;"&amp;I$31,Table2[Calculated Location],"*"&amp;$D35&amp;"*")</f>
        <v>#DIV/0!</v>
      </c>
      <c r="I35" s="164" t="e">
        <f ca="1">COUNTIFS(Table2[Level of Review Required],"*"&amp;$AC$31&amp;"*",Table2[Date Notified (Adjusted)],"&gt;="&amp;I$31,Table2[Date Notified (Adjusted)],"&lt;"&amp;J$31,Table2[commissioner name second test],"full*",Table2[Calculated Location],"*"&amp;$D35&amp;"*")/COUNTIFS(Table2[Level of Review Required],"*"&amp;$AC$31&amp;"*",Table2[Date Notified (Adjusted)],"&gt;="&amp;I$31,Table2[Date Notified (Adjusted)],"&lt;"&amp;J$31,Table2[Calculated Location],"*"&amp;$D35&amp;"*")</f>
        <v>#DIV/0!</v>
      </c>
      <c r="J35" s="164" t="e">
        <f ca="1">COUNTIFS(Table2[Level of Review Required],"*"&amp;$AC$31&amp;"*",Table2[Date Notified (Adjusted)],"&gt;="&amp;J$31,Table2[Date Notified (Adjusted)],"&lt;"&amp;K$31,Table2[commissioner name second test],"full*",Table2[Calculated Location],"*"&amp;$D35&amp;"*")/COUNTIFS(Table2[Level of Review Required],"*"&amp;$AC$31&amp;"*",Table2[Date Notified (Adjusted)],"&gt;="&amp;J$31,Table2[Date Notified (Adjusted)],"&lt;"&amp;K$31,Table2[Calculated Location],"*"&amp;$D35&amp;"*")</f>
        <v>#DIV/0!</v>
      </c>
      <c r="K35" s="164" t="e">
        <f ca="1">COUNTIFS(Table2[Level of Review Required],"*"&amp;$AC$31&amp;"*",Table2[Date Notified (Adjusted)],"&gt;="&amp;K$31,Table2[Date Notified (Adjusted)],"&lt;"&amp;L$31,Table2[commissioner name second test],"full*",Table2[Calculated Location],"*"&amp;$D35&amp;"*")/COUNTIFS(Table2[Level of Review Required],"*"&amp;$AC$31&amp;"*",Table2[Date Notified (Adjusted)],"&gt;="&amp;K$31,Table2[Date Notified (Adjusted)],"&lt;"&amp;L$31,Table2[Calculated Location],"*"&amp;$D35&amp;"*")</f>
        <v>#DIV/0!</v>
      </c>
      <c r="L35" s="164" t="e">
        <f ca="1">COUNTIFS(Table2[Level of Review Required],"*"&amp;$AC$31&amp;"*",Table2[Date Notified (Adjusted)],"&gt;="&amp;L$31,Table2[Date Notified (Adjusted)],"&lt;"&amp;M$31,Table2[commissioner name second test],"full*",Table2[Calculated Location],"*"&amp;$D35&amp;"*")/COUNTIFS(Table2[Level of Review Required],"*"&amp;$AC$31&amp;"*",Table2[Date Notified (Adjusted)],"&gt;="&amp;L$31,Table2[Date Notified (Adjusted)],"&lt;"&amp;M$31,Table2[Calculated Location],"*"&amp;$D35&amp;"*")</f>
        <v>#DIV/0!</v>
      </c>
      <c r="M35" s="164" t="e">
        <f ca="1">COUNTIFS(Table2[Level of Review Required],"*"&amp;$AC$31&amp;"*",Table2[Date Notified (Adjusted)],"&gt;="&amp;M$31,Table2[Date Notified (Adjusted)],"&lt;"&amp;N$31,Table2[commissioner name second test],"full*",Table2[Calculated Location],"*"&amp;$D35&amp;"*")/COUNTIFS(Table2[Level of Review Required],"*"&amp;$AC$31&amp;"*",Table2[Date Notified (Adjusted)],"&gt;="&amp;M$31,Table2[Date Notified (Adjusted)],"&lt;"&amp;N$31,Table2[Calculated Location],"*"&amp;$D35&amp;"*")</f>
        <v>#DIV/0!</v>
      </c>
      <c r="N35" s="164" t="e">
        <f ca="1">COUNTIFS(Table2[Level of Review Required],"*"&amp;$AC$31&amp;"*",Table2[Date Notified (Adjusted)],"&gt;="&amp;N$31,Table2[Date Notified (Adjusted)],"&lt;"&amp;O$31,Table2[commissioner name second test],"full*",Table2[Calculated Location],"*"&amp;$D35&amp;"*")/COUNTIFS(Table2[Level of Review Required],"*"&amp;$AC$31&amp;"*",Table2[Date Notified (Adjusted)],"&gt;="&amp;N$31,Table2[Date Notified (Adjusted)],"&lt;"&amp;O$31,Table2[Calculated Location],"*"&amp;$D35&amp;"*")</f>
        <v>#DIV/0!</v>
      </c>
      <c r="O35" s="164" t="e">
        <f ca="1">COUNTIFS(Table2[Level of Review Required],"*"&amp;$AC$31&amp;"*",Table2[Date Notified (Adjusted)],"&gt;="&amp;O$31,Table2[Date Notified (Adjusted)],"&lt;"&amp;P$31,Table2[commissioner name second test],"full*",Table2[Calculated Location],"*"&amp;$D35&amp;"*")/COUNTIFS(Table2[Level of Review Required],"*"&amp;$AC$31&amp;"*",Table2[Date Notified (Adjusted)],"&gt;="&amp;O$31,Table2[Date Notified (Adjusted)],"&lt;"&amp;P$31,Table2[Calculated Location],"*"&amp;$D35&amp;"*")</f>
        <v>#DIV/0!</v>
      </c>
      <c r="P35" s="164" t="e">
        <f ca="1">COUNTIFS(Table2[Level of Review Required],"*"&amp;$AC$31&amp;"*",Table2[Date Notified (Adjusted)],"&gt;="&amp;P$31,Table2[Date Notified (Adjusted)],"&lt;"&amp;Q$31,Table2[commissioner name second test],"full*",Table2[Calculated Location],"*"&amp;$D35&amp;"*")/COUNTIFS(Table2[Level of Review Required],"*"&amp;$AC$31&amp;"*",Table2[Date Notified (Adjusted)],"&gt;="&amp;P$31,Table2[Date Notified (Adjusted)],"&lt;"&amp;Q$31,Table2[Calculated Location],"*"&amp;$D35&amp;"*")</f>
        <v>#DIV/0!</v>
      </c>
      <c r="Q35" s="164" t="e">
        <f ca="1">COUNTIFS(Table2[Level of Review Required],"*"&amp;$AC$31&amp;"*",Table2[Date Notified (Adjusted)],"&gt;="&amp;Q$31,Table2[Date Notified (Adjusted)],"&lt;"&amp;R$31,Table2[commissioner name second test],"full*",Table2[Calculated Location],"*"&amp;$D35&amp;"*")/COUNTIFS(Table2[Level of Review Required],"*"&amp;$AC$31&amp;"*",Table2[Date Notified (Adjusted)],"&gt;="&amp;Q$31,Table2[Date Notified (Adjusted)],"&lt;"&amp;R$31,Table2[Calculated Location],"*"&amp;$D35&amp;"*")</f>
        <v>#DIV/0!</v>
      </c>
      <c r="R35" s="164" t="e">
        <f ca="1">COUNTIFS(Table2[Level of Review Required],"*"&amp;$AC$31&amp;"*",Table2[Date Notified (Adjusted)],"&gt;="&amp;R$31,Table2[Date Notified (Adjusted)],"&lt;"&amp;S$31,Table2[commissioner name second test],"full*",Table2[Calculated Location],"*"&amp;$D35&amp;"*")/COUNTIFS(Table2[Level of Review Required],"*"&amp;$AC$31&amp;"*",Table2[Date Notified (Adjusted)],"&gt;="&amp;R$31,Table2[Date Notified (Adjusted)],"&lt;"&amp;S$31,Table2[Calculated Location],"*"&amp;$D35&amp;"*")</f>
        <v>#DIV/0!</v>
      </c>
      <c r="S35" s="164" t="e">
        <f ca="1">COUNTIFS(Table2[Level of Review Required],"*"&amp;$AC$31&amp;"*",Table2[Date Notified (Adjusted)],"&gt;="&amp;S$31,Table2[Date Notified (Adjusted)],"&lt;"&amp;T$31,Table2[commissioner name second test],"full*",Table2[Calculated Location],"*"&amp;$D35&amp;"*")/COUNTIFS(Table2[Level of Review Required],"*"&amp;$AC$31&amp;"*",Table2[Date Notified (Adjusted)],"&gt;="&amp;S$31,Table2[Date Notified (Adjusted)],"&lt;"&amp;T$31,Table2[Calculated Location],"*"&amp;$D35&amp;"*")</f>
        <v>#DIV/0!</v>
      </c>
      <c r="T35" s="164" t="e">
        <f ca="1">COUNTIFS(Table2[Level of Review Required],"*"&amp;$AC$31&amp;"*",Table2[Date Notified (Adjusted)],"&gt;="&amp;T$31,Table2[Date Notified (Adjusted)],"&lt;"&amp;U$31,Table2[commissioner name second test],"full*",Table2[Calculated Location],"*"&amp;$D35&amp;"*")/COUNTIFS(Table2[Level of Review Required],"*"&amp;$AC$31&amp;"*",Table2[Date Notified (Adjusted)],"&gt;="&amp;T$31,Table2[Date Notified (Adjusted)],"&lt;"&amp;U$31,Table2[Calculated Location],"*"&amp;$D35&amp;"*")</f>
        <v>#DIV/0!</v>
      </c>
      <c r="U35" s="161"/>
      <c r="V35" s="161"/>
      <c r="W35" s="228">
        <f ca="1">COUNTIFS(Table2[Level of Review Required],"*"&amp;$AC$31&amp;"*",Table2[Date Notified (Adjusted)],"&gt;="&amp;start125,Table2[Date Notified (Adjusted)],"&lt;="&amp;closeREP,Table2[Calculated Location],"*"&amp;$D35&amp;"*",Table2[commissioner name second test],"full*")</f>
        <v>0</v>
      </c>
      <c r="X35" s="229" t="e">
        <f t="shared" ca="1" si="6"/>
        <v>#DIV/0!</v>
      </c>
      <c r="Y35" s="237">
        <f ca="1">COUNTIFS(Table2[Level of Review Required],"*"&amp;$AC$31&amp;"*",Table2[Date Notified (Adjusted)],"&gt;="&amp;start125,Table2[Date Notified (Adjusted)],"&lt;="&amp;closeREP,Table2[Calculated Location],"*"&amp;$D35&amp;"*")</f>
        <v>0</v>
      </c>
    </row>
    <row r="36" spans="2:25" x14ac:dyDescent="0.25">
      <c r="B36" s="222" t="s">
        <v>259</v>
      </c>
      <c r="C36" s="161"/>
      <c r="D36" s="162" t="s">
        <v>122</v>
      </c>
      <c r="E36" s="163" t="e">
        <f ca="1">COUNTIFS(Table2[Level of Review Required],"*"&amp;$AC$31&amp;"*",Table2[Date Notified (Adjusted)],"&gt;="&amp;E$31,Table2[Date Notified (Adjusted)],"&lt;"&amp;F$31,Table2[commissioner name second test],"full*",Table2[Calculated Location],"*"&amp;$D36&amp;"*")/COUNTIFS(Table2[Level of Review Required],"*"&amp;$AC$31&amp;"*",Table2[Date Notified (Adjusted)],"&gt;="&amp;E$31,Table2[Date Notified (Adjusted)],"&lt;"&amp;F$31,Table2[Calculated Location],"*"&amp;$D36&amp;"*")</f>
        <v>#DIV/0!</v>
      </c>
      <c r="F36" s="164" t="e">
        <f ca="1">COUNTIFS(Table2[Level of Review Required],"*"&amp;$AC$31&amp;"*",Table2[Date Notified (Adjusted)],"&gt;="&amp;F$31,Table2[Date Notified (Adjusted)],"&lt;"&amp;G$31,Table2[commissioner name second test],"full*",Table2[Calculated Location],"*"&amp;$D36&amp;"*")/COUNTIFS(Table2[Level of Review Required],"*"&amp;$AC$31&amp;"*",Table2[Date Notified (Adjusted)],"&gt;="&amp;F$31,Table2[Date Notified (Adjusted)],"&lt;"&amp;G$31,Table2[Calculated Location],"*"&amp;$D36&amp;"*")</f>
        <v>#DIV/0!</v>
      </c>
      <c r="G36" s="164" t="e">
        <f ca="1">COUNTIFS(Table2[Level of Review Required],"*"&amp;$AC$31&amp;"*",Table2[Date Notified (Adjusted)],"&gt;="&amp;G$31,Table2[Date Notified (Adjusted)],"&lt;"&amp;H$31,Table2[commissioner name second test],"full*",Table2[Calculated Location],"*"&amp;$D36&amp;"*")/COUNTIFS(Table2[Level of Review Required],"*"&amp;$AC$31&amp;"*",Table2[Date Notified (Adjusted)],"&gt;="&amp;G$31,Table2[Date Notified (Adjusted)],"&lt;"&amp;H$31,Table2[Calculated Location],"*"&amp;$D36&amp;"*")</f>
        <v>#DIV/0!</v>
      </c>
      <c r="H36" s="164" t="e">
        <f ca="1">COUNTIFS(Table2[Level of Review Required],"*"&amp;$AC$31&amp;"*",Table2[Date Notified (Adjusted)],"&gt;="&amp;H$31,Table2[Date Notified (Adjusted)],"&lt;"&amp;I$31,Table2[commissioner name second test],"full*",Table2[Calculated Location],"*"&amp;$D36&amp;"*")/COUNTIFS(Table2[Level of Review Required],"*"&amp;$AC$31&amp;"*",Table2[Date Notified (Adjusted)],"&gt;="&amp;H$31,Table2[Date Notified (Adjusted)],"&lt;"&amp;I$31,Table2[Calculated Location],"*"&amp;$D36&amp;"*")</f>
        <v>#DIV/0!</v>
      </c>
      <c r="I36" s="164" t="e">
        <f ca="1">COUNTIFS(Table2[Level of Review Required],"*"&amp;$AC$31&amp;"*",Table2[Date Notified (Adjusted)],"&gt;="&amp;I$31,Table2[Date Notified (Adjusted)],"&lt;"&amp;J$31,Table2[commissioner name second test],"full*",Table2[Calculated Location],"*"&amp;$D36&amp;"*")/COUNTIFS(Table2[Level of Review Required],"*"&amp;$AC$31&amp;"*",Table2[Date Notified (Adjusted)],"&gt;="&amp;I$31,Table2[Date Notified (Adjusted)],"&lt;"&amp;J$31,Table2[Calculated Location],"*"&amp;$D36&amp;"*")</f>
        <v>#DIV/0!</v>
      </c>
      <c r="J36" s="164" t="e">
        <f ca="1">COUNTIFS(Table2[Level of Review Required],"*"&amp;$AC$31&amp;"*",Table2[Date Notified (Adjusted)],"&gt;="&amp;J$31,Table2[Date Notified (Adjusted)],"&lt;"&amp;K$31,Table2[commissioner name second test],"full*",Table2[Calculated Location],"*"&amp;$D36&amp;"*")/COUNTIFS(Table2[Level of Review Required],"*"&amp;$AC$31&amp;"*",Table2[Date Notified (Adjusted)],"&gt;="&amp;J$31,Table2[Date Notified (Adjusted)],"&lt;"&amp;K$31,Table2[Calculated Location],"*"&amp;$D36&amp;"*")</f>
        <v>#DIV/0!</v>
      </c>
      <c r="K36" s="164" t="e">
        <f ca="1">COUNTIFS(Table2[Level of Review Required],"*"&amp;$AC$31&amp;"*",Table2[Date Notified (Adjusted)],"&gt;="&amp;K$31,Table2[Date Notified (Adjusted)],"&lt;"&amp;L$31,Table2[commissioner name second test],"full*",Table2[Calculated Location],"*"&amp;$D36&amp;"*")/COUNTIFS(Table2[Level of Review Required],"*"&amp;$AC$31&amp;"*",Table2[Date Notified (Adjusted)],"&gt;="&amp;K$31,Table2[Date Notified (Adjusted)],"&lt;"&amp;L$31,Table2[Calculated Location],"*"&amp;$D36&amp;"*")</f>
        <v>#DIV/0!</v>
      </c>
      <c r="L36" s="164" t="e">
        <f ca="1">COUNTIFS(Table2[Level of Review Required],"*"&amp;$AC$31&amp;"*",Table2[Date Notified (Adjusted)],"&gt;="&amp;L$31,Table2[Date Notified (Adjusted)],"&lt;"&amp;M$31,Table2[commissioner name second test],"full*",Table2[Calculated Location],"*"&amp;$D36&amp;"*")/COUNTIFS(Table2[Level of Review Required],"*"&amp;$AC$31&amp;"*",Table2[Date Notified (Adjusted)],"&gt;="&amp;L$31,Table2[Date Notified (Adjusted)],"&lt;"&amp;M$31,Table2[Calculated Location],"*"&amp;$D36&amp;"*")</f>
        <v>#DIV/0!</v>
      </c>
      <c r="M36" s="164" t="e">
        <f ca="1">COUNTIFS(Table2[Level of Review Required],"*"&amp;$AC$31&amp;"*",Table2[Date Notified (Adjusted)],"&gt;="&amp;M$31,Table2[Date Notified (Adjusted)],"&lt;"&amp;N$31,Table2[commissioner name second test],"full*",Table2[Calculated Location],"*"&amp;$D36&amp;"*")/COUNTIFS(Table2[Level of Review Required],"*"&amp;$AC$31&amp;"*",Table2[Date Notified (Adjusted)],"&gt;="&amp;M$31,Table2[Date Notified (Adjusted)],"&lt;"&amp;N$31,Table2[Calculated Location],"*"&amp;$D36&amp;"*")</f>
        <v>#DIV/0!</v>
      </c>
      <c r="N36" s="164" t="e">
        <f ca="1">COUNTIFS(Table2[Level of Review Required],"*"&amp;$AC$31&amp;"*",Table2[Date Notified (Adjusted)],"&gt;="&amp;N$31,Table2[Date Notified (Adjusted)],"&lt;"&amp;O$31,Table2[commissioner name second test],"full*",Table2[Calculated Location],"*"&amp;$D36&amp;"*")/COUNTIFS(Table2[Level of Review Required],"*"&amp;$AC$31&amp;"*",Table2[Date Notified (Adjusted)],"&gt;="&amp;N$31,Table2[Date Notified (Adjusted)],"&lt;"&amp;O$31,Table2[Calculated Location],"*"&amp;$D36&amp;"*")</f>
        <v>#DIV/0!</v>
      </c>
      <c r="O36" s="164" t="e">
        <f ca="1">COUNTIFS(Table2[Level of Review Required],"*"&amp;$AC$31&amp;"*",Table2[Date Notified (Adjusted)],"&gt;="&amp;O$31,Table2[Date Notified (Adjusted)],"&lt;"&amp;P$31,Table2[commissioner name second test],"full*",Table2[Calculated Location],"*"&amp;$D36&amp;"*")/COUNTIFS(Table2[Level of Review Required],"*"&amp;$AC$31&amp;"*",Table2[Date Notified (Adjusted)],"&gt;="&amp;O$31,Table2[Date Notified (Adjusted)],"&lt;"&amp;P$31,Table2[Calculated Location],"*"&amp;$D36&amp;"*")</f>
        <v>#DIV/0!</v>
      </c>
      <c r="P36" s="164" t="e">
        <f ca="1">COUNTIFS(Table2[Level of Review Required],"*"&amp;$AC$31&amp;"*",Table2[Date Notified (Adjusted)],"&gt;="&amp;P$31,Table2[Date Notified (Adjusted)],"&lt;"&amp;Q$31,Table2[commissioner name second test],"full*",Table2[Calculated Location],"*"&amp;$D36&amp;"*")/COUNTIFS(Table2[Level of Review Required],"*"&amp;$AC$31&amp;"*",Table2[Date Notified (Adjusted)],"&gt;="&amp;P$31,Table2[Date Notified (Adjusted)],"&lt;"&amp;Q$31,Table2[Calculated Location],"*"&amp;$D36&amp;"*")</f>
        <v>#DIV/0!</v>
      </c>
      <c r="Q36" s="164" t="e">
        <f ca="1">COUNTIFS(Table2[Level of Review Required],"*"&amp;$AC$31&amp;"*",Table2[Date Notified (Adjusted)],"&gt;="&amp;Q$31,Table2[Date Notified (Adjusted)],"&lt;"&amp;R$31,Table2[commissioner name second test],"full*",Table2[Calculated Location],"*"&amp;$D36&amp;"*")/COUNTIFS(Table2[Level of Review Required],"*"&amp;$AC$31&amp;"*",Table2[Date Notified (Adjusted)],"&gt;="&amp;Q$31,Table2[Date Notified (Adjusted)],"&lt;"&amp;R$31,Table2[Calculated Location],"*"&amp;$D36&amp;"*")</f>
        <v>#DIV/0!</v>
      </c>
      <c r="R36" s="164" t="e">
        <f ca="1">COUNTIFS(Table2[Level of Review Required],"*"&amp;$AC$31&amp;"*",Table2[Date Notified (Adjusted)],"&gt;="&amp;R$31,Table2[Date Notified (Adjusted)],"&lt;"&amp;S$31,Table2[commissioner name second test],"full*",Table2[Calculated Location],"*"&amp;$D36&amp;"*")/COUNTIFS(Table2[Level of Review Required],"*"&amp;$AC$31&amp;"*",Table2[Date Notified (Adjusted)],"&gt;="&amp;R$31,Table2[Date Notified (Adjusted)],"&lt;"&amp;S$31,Table2[Calculated Location],"*"&amp;$D36&amp;"*")</f>
        <v>#DIV/0!</v>
      </c>
      <c r="S36" s="164" t="e">
        <f ca="1">COUNTIFS(Table2[Level of Review Required],"*"&amp;$AC$31&amp;"*",Table2[Date Notified (Adjusted)],"&gt;="&amp;S$31,Table2[Date Notified (Adjusted)],"&lt;"&amp;T$31,Table2[commissioner name second test],"full*",Table2[Calculated Location],"*"&amp;$D36&amp;"*")/COUNTIFS(Table2[Level of Review Required],"*"&amp;$AC$31&amp;"*",Table2[Date Notified (Adjusted)],"&gt;="&amp;S$31,Table2[Date Notified (Adjusted)],"&lt;"&amp;T$31,Table2[Calculated Location],"*"&amp;$D36&amp;"*")</f>
        <v>#DIV/0!</v>
      </c>
      <c r="T36" s="164" t="e">
        <f ca="1">COUNTIFS(Table2[Level of Review Required],"*"&amp;$AC$31&amp;"*",Table2[Date Notified (Adjusted)],"&gt;="&amp;T$31,Table2[Date Notified (Adjusted)],"&lt;"&amp;U$31,Table2[commissioner name second test],"full*",Table2[Calculated Location],"*"&amp;$D36&amp;"*")/COUNTIFS(Table2[Level of Review Required],"*"&amp;$AC$31&amp;"*",Table2[Date Notified (Adjusted)],"&gt;="&amp;T$31,Table2[Date Notified (Adjusted)],"&lt;"&amp;U$31,Table2[Calculated Location],"*"&amp;$D36&amp;"*")</f>
        <v>#DIV/0!</v>
      </c>
      <c r="U36" s="165"/>
      <c r="V36" s="161"/>
      <c r="W36" s="228">
        <f ca="1">COUNTIFS(Table2[Level of Review Required],"*"&amp;$AC$31&amp;"*",Table2[Date Notified (Adjusted)],"&gt;="&amp;start125,Table2[Date Notified (Adjusted)],"&lt;="&amp;closeREP,Table2[Calculated Location],"*"&amp;$D36&amp;"*",Table2[commissioner name second test],"full*")</f>
        <v>0</v>
      </c>
      <c r="X36" s="229" t="e">
        <f t="shared" ca="1" si="6"/>
        <v>#DIV/0!</v>
      </c>
      <c r="Y36" s="237">
        <f ca="1">COUNTIFS(Table2[Level of Review Required],"*"&amp;$AC$31&amp;"*",Table2[Date Notified (Adjusted)],"&gt;="&amp;start125,Table2[Date Notified (Adjusted)],"&lt;="&amp;closeREP,Table2[Calculated Location],"*"&amp;$D36&amp;"*")</f>
        <v>0</v>
      </c>
    </row>
    <row r="37" spans="2:25" x14ac:dyDescent="0.25">
      <c r="B37" s="222" t="s">
        <v>260</v>
      </c>
      <c r="C37" s="161"/>
      <c r="D37" s="162" t="s">
        <v>123</v>
      </c>
      <c r="E37" s="163" t="e">
        <f ca="1">COUNTIFS(Table2[Level of Review Required],"*"&amp;$AC$31&amp;"*",Table2[Date Notified (Adjusted)],"&gt;="&amp;E$31,Table2[Date Notified (Adjusted)],"&lt;"&amp;F$31,Table2[commissioner name second test],"full*",Table2[Calculated Location],"*"&amp;$D37&amp;"*")/COUNTIFS(Table2[Level of Review Required],"*"&amp;$AC$31&amp;"*",Table2[Date Notified (Adjusted)],"&gt;="&amp;E$31,Table2[Date Notified (Adjusted)],"&lt;"&amp;F$31,Table2[Calculated Location],"*"&amp;$D37&amp;"*")</f>
        <v>#DIV/0!</v>
      </c>
      <c r="F37" s="164" t="e">
        <f ca="1">COUNTIFS(Table2[Level of Review Required],"*"&amp;$AC$31&amp;"*",Table2[Date Notified (Adjusted)],"&gt;="&amp;F$31,Table2[Date Notified (Adjusted)],"&lt;"&amp;G$31,Table2[commissioner name second test],"full*",Table2[Calculated Location],"*"&amp;$D37&amp;"*")/COUNTIFS(Table2[Level of Review Required],"*"&amp;$AC$31&amp;"*",Table2[Date Notified (Adjusted)],"&gt;="&amp;F$31,Table2[Date Notified (Adjusted)],"&lt;"&amp;G$31,Table2[Calculated Location],"*"&amp;$D37&amp;"*")</f>
        <v>#DIV/0!</v>
      </c>
      <c r="G37" s="164" t="e">
        <f ca="1">COUNTIFS(Table2[Level of Review Required],"*"&amp;$AC$31&amp;"*",Table2[Date Notified (Adjusted)],"&gt;="&amp;G$31,Table2[Date Notified (Adjusted)],"&lt;"&amp;H$31,Table2[commissioner name second test],"full*",Table2[Calculated Location],"*"&amp;$D37&amp;"*")/COUNTIFS(Table2[Level of Review Required],"*"&amp;$AC$31&amp;"*",Table2[Date Notified (Adjusted)],"&gt;="&amp;G$31,Table2[Date Notified (Adjusted)],"&lt;"&amp;H$31,Table2[Calculated Location],"*"&amp;$D37&amp;"*")</f>
        <v>#DIV/0!</v>
      </c>
      <c r="H37" s="164" t="e">
        <f ca="1">COUNTIFS(Table2[Level of Review Required],"*"&amp;$AC$31&amp;"*",Table2[Date Notified (Adjusted)],"&gt;="&amp;H$31,Table2[Date Notified (Adjusted)],"&lt;"&amp;I$31,Table2[commissioner name second test],"full*",Table2[Calculated Location],"*"&amp;$D37&amp;"*")/COUNTIFS(Table2[Level of Review Required],"*"&amp;$AC$31&amp;"*",Table2[Date Notified (Adjusted)],"&gt;="&amp;H$31,Table2[Date Notified (Adjusted)],"&lt;"&amp;I$31,Table2[Calculated Location],"*"&amp;$D37&amp;"*")</f>
        <v>#DIV/0!</v>
      </c>
      <c r="I37" s="164" t="e">
        <f ca="1">COUNTIFS(Table2[Level of Review Required],"*"&amp;$AC$31&amp;"*",Table2[Date Notified (Adjusted)],"&gt;="&amp;I$31,Table2[Date Notified (Adjusted)],"&lt;"&amp;J$31,Table2[commissioner name second test],"full*",Table2[Calculated Location],"*"&amp;$D37&amp;"*")/COUNTIFS(Table2[Level of Review Required],"*"&amp;$AC$31&amp;"*",Table2[Date Notified (Adjusted)],"&gt;="&amp;I$31,Table2[Date Notified (Adjusted)],"&lt;"&amp;J$31,Table2[Calculated Location],"*"&amp;$D37&amp;"*")</f>
        <v>#DIV/0!</v>
      </c>
      <c r="J37" s="164" t="e">
        <f ca="1">COUNTIFS(Table2[Level of Review Required],"*"&amp;$AC$31&amp;"*",Table2[Date Notified (Adjusted)],"&gt;="&amp;J$31,Table2[Date Notified (Adjusted)],"&lt;"&amp;K$31,Table2[commissioner name second test],"full*",Table2[Calculated Location],"*"&amp;$D37&amp;"*")/COUNTIFS(Table2[Level of Review Required],"*"&amp;$AC$31&amp;"*",Table2[Date Notified (Adjusted)],"&gt;="&amp;J$31,Table2[Date Notified (Adjusted)],"&lt;"&amp;K$31,Table2[Calculated Location],"*"&amp;$D37&amp;"*")</f>
        <v>#DIV/0!</v>
      </c>
      <c r="K37" s="164" t="e">
        <f ca="1">COUNTIFS(Table2[Level of Review Required],"*"&amp;$AC$31&amp;"*",Table2[Date Notified (Adjusted)],"&gt;="&amp;K$31,Table2[Date Notified (Adjusted)],"&lt;"&amp;L$31,Table2[commissioner name second test],"full*",Table2[Calculated Location],"*"&amp;$D37&amp;"*")/COUNTIFS(Table2[Level of Review Required],"*"&amp;$AC$31&amp;"*",Table2[Date Notified (Adjusted)],"&gt;="&amp;K$31,Table2[Date Notified (Adjusted)],"&lt;"&amp;L$31,Table2[Calculated Location],"*"&amp;$D37&amp;"*")</f>
        <v>#DIV/0!</v>
      </c>
      <c r="L37" s="164" t="e">
        <f ca="1">COUNTIFS(Table2[Level of Review Required],"*"&amp;$AC$31&amp;"*",Table2[Date Notified (Adjusted)],"&gt;="&amp;L$31,Table2[Date Notified (Adjusted)],"&lt;"&amp;M$31,Table2[commissioner name second test],"full*",Table2[Calculated Location],"*"&amp;$D37&amp;"*")/COUNTIFS(Table2[Level of Review Required],"*"&amp;$AC$31&amp;"*",Table2[Date Notified (Adjusted)],"&gt;="&amp;L$31,Table2[Date Notified (Adjusted)],"&lt;"&amp;M$31,Table2[Calculated Location],"*"&amp;$D37&amp;"*")</f>
        <v>#DIV/0!</v>
      </c>
      <c r="M37" s="164" t="e">
        <f ca="1">COUNTIFS(Table2[Level of Review Required],"*"&amp;$AC$31&amp;"*",Table2[Date Notified (Adjusted)],"&gt;="&amp;M$31,Table2[Date Notified (Adjusted)],"&lt;"&amp;N$31,Table2[commissioner name second test],"full*",Table2[Calculated Location],"*"&amp;$D37&amp;"*")/COUNTIFS(Table2[Level of Review Required],"*"&amp;$AC$31&amp;"*",Table2[Date Notified (Adjusted)],"&gt;="&amp;M$31,Table2[Date Notified (Adjusted)],"&lt;"&amp;N$31,Table2[Calculated Location],"*"&amp;$D37&amp;"*")</f>
        <v>#DIV/0!</v>
      </c>
      <c r="N37" s="164" t="e">
        <f ca="1">COUNTIFS(Table2[Level of Review Required],"*"&amp;$AC$31&amp;"*",Table2[Date Notified (Adjusted)],"&gt;="&amp;N$31,Table2[Date Notified (Adjusted)],"&lt;"&amp;O$31,Table2[commissioner name second test],"full*",Table2[Calculated Location],"*"&amp;$D37&amp;"*")/COUNTIFS(Table2[Level of Review Required],"*"&amp;$AC$31&amp;"*",Table2[Date Notified (Adjusted)],"&gt;="&amp;N$31,Table2[Date Notified (Adjusted)],"&lt;"&amp;O$31,Table2[Calculated Location],"*"&amp;$D37&amp;"*")</f>
        <v>#DIV/0!</v>
      </c>
      <c r="O37" s="164" t="e">
        <f ca="1">COUNTIFS(Table2[Level of Review Required],"*"&amp;$AC$31&amp;"*",Table2[Date Notified (Adjusted)],"&gt;="&amp;O$31,Table2[Date Notified (Adjusted)],"&lt;"&amp;P$31,Table2[commissioner name second test],"full*",Table2[Calculated Location],"*"&amp;$D37&amp;"*")/COUNTIFS(Table2[Level of Review Required],"*"&amp;$AC$31&amp;"*",Table2[Date Notified (Adjusted)],"&gt;="&amp;O$31,Table2[Date Notified (Adjusted)],"&lt;"&amp;P$31,Table2[Calculated Location],"*"&amp;$D37&amp;"*")</f>
        <v>#DIV/0!</v>
      </c>
      <c r="P37" s="164" t="e">
        <f ca="1">COUNTIFS(Table2[Level of Review Required],"*"&amp;$AC$31&amp;"*",Table2[Date Notified (Adjusted)],"&gt;="&amp;P$31,Table2[Date Notified (Adjusted)],"&lt;"&amp;Q$31,Table2[commissioner name second test],"full*",Table2[Calculated Location],"*"&amp;$D37&amp;"*")/COUNTIFS(Table2[Level of Review Required],"*"&amp;$AC$31&amp;"*",Table2[Date Notified (Adjusted)],"&gt;="&amp;P$31,Table2[Date Notified (Adjusted)],"&lt;"&amp;Q$31,Table2[Calculated Location],"*"&amp;$D37&amp;"*")</f>
        <v>#DIV/0!</v>
      </c>
      <c r="Q37" s="164" t="e">
        <f ca="1">COUNTIFS(Table2[Level of Review Required],"*"&amp;$AC$31&amp;"*",Table2[Date Notified (Adjusted)],"&gt;="&amp;Q$31,Table2[Date Notified (Adjusted)],"&lt;"&amp;R$31,Table2[commissioner name second test],"full*",Table2[Calculated Location],"*"&amp;$D37&amp;"*")/COUNTIFS(Table2[Level of Review Required],"*"&amp;$AC$31&amp;"*",Table2[Date Notified (Adjusted)],"&gt;="&amp;Q$31,Table2[Date Notified (Adjusted)],"&lt;"&amp;R$31,Table2[Calculated Location],"*"&amp;$D37&amp;"*")</f>
        <v>#DIV/0!</v>
      </c>
      <c r="R37" s="164" t="e">
        <f ca="1">COUNTIFS(Table2[Level of Review Required],"*"&amp;$AC$31&amp;"*",Table2[Date Notified (Adjusted)],"&gt;="&amp;R$31,Table2[Date Notified (Adjusted)],"&lt;"&amp;S$31,Table2[commissioner name second test],"full*",Table2[Calculated Location],"*"&amp;$D37&amp;"*")/COUNTIFS(Table2[Level of Review Required],"*"&amp;$AC$31&amp;"*",Table2[Date Notified (Adjusted)],"&gt;="&amp;R$31,Table2[Date Notified (Adjusted)],"&lt;"&amp;S$31,Table2[Calculated Location],"*"&amp;$D37&amp;"*")</f>
        <v>#DIV/0!</v>
      </c>
      <c r="S37" s="164" t="e">
        <f ca="1">COUNTIFS(Table2[Level of Review Required],"*"&amp;$AC$31&amp;"*",Table2[Date Notified (Adjusted)],"&gt;="&amp;S$31,Table2[Date Notified (Adjusted)],"&lt;"&amp;T$31,Table2[commissioner name second test],"full*",Table2[Calculated Location],"*"&amp;$D37&amp;"*")/COUNTIFS(Table2[Level of Review Required],"*"&amp;$AC$31&amp;"*",Table2[Date Notified (Adjusted)],"&gt;="&amp;S$31,Table2[Date Notified (Adjusted)],"&lt;"&amp;T$31,Table2[Calculated Location],"*"&amp;$D37&amp;"*")</f>
        <v>#DIV/0!</v>
      </c>
      <c r="T37" s="164" t="e">
        <f ca="1">COUNTIFS(Table2[Level of Review Required],"*"&amp;$AC$31&amp;"*",Table2[Date Notified (Adjusted)],"&gt;="&amp;T$31,Table2[Date Notified (Adjusted)],"&lt;"&amp;U$31,Table2[commissioner name second test],"full*",Table2[Calculated Location],"*"&amp;$D37&amp;"*")/COUNTIFS(Table2[Level of Review Required],"*"&amp;$AC$31&amp;"*",Table2[Date Notified (Adjusted)],"&gt;="&amp;T$31,Table2[Date Notified (Adjusted)],"&lt;"&amp;U$31,Table2[Calculated Location],"*"&amp;$D37&amp;"*")</f>
        <v>#DIV/0!</v>
      </c>
      <c r="U37" s="165"/>
      <c r="V37" s="161"/>
      <c r="W37" s="228">
        <f ca="1">COUNTIFS(Table2[Level of Review Required],"*"&amp;$AC$31&amp;"*",Table2[Date Notified (Adjusted)],"&gt;="&amp;start125,Table2[Date Notified (Adjusted)],"&lt;="&amp;closeREP,Table2[Calculated Location],"*"&amp;$D37&amp;"*",Table2[commissioner name second test],"full*")</f>
        <v>0</v>
      </c>
      <c r="X37" s="229" t="e">
        <f t="shared" ca="1" si="6"/>
        <v>#DIV/0!</v>
      </c>
      <c r="Y37" s="237">
        <f ca="1">COUNTIFS(Table2[Level of Review Required],"*"&amp;$AC$31&amp;"*",Table2[Date Notified (Adjusted)],"&gt;="&amp;start125,Table2[Date Notified (Adjusted)],"&lt;="&amp;closeREP,Table2[Calculated Location],"*"&amp;$D37&amp;"*")</f>
        <v>0</v>
      </c>
    </row>
    <row r="38" spans="2:25" x14ac:dyDescent="0.25">
      <c r="B38" s="222" t="s">
        <v>261</v>
      </c>
      <c r="C38" s="161"/>
      <c r="D38" s="162" t="s">
        <v>117</v>
      </c>
      <c r="E38" s="163" t="e">
        <f ca="1">COUNTIFS(Table2[Level of Review Required],"*"&amp;$AC$31&amp;"*",Table2[Date Notified (Adjusted)],"&gt;="&amp;E$31,Table2[Date Notified (Adjusted)],"&lt;"&amp;F$31,Table2[commissioner name second test],"full*",Table2[Calculated Location],"*"&amp;$D38&amp;"*")/COUNTIFS(Table2[Level of Review Required],"*"&amp;$AC$31&amp;"*",Table2[Date Notified (Adjusted)],"&gt;="&amp;E$31,Table2[Date Notified (Adjusted)],"&lt;"&amp;F$31,Table2[Calculated Location],"*"&amp;$D38&amp;"*")</f>
        <v>#DIV/0!</v>
      </c>
      <c r="F38" s="164" t="e">
        <f ca="1">COUNTIFS(Table2[Level of Review Required],"*"&amp;$AC$31&amp;"*",Table2[Date Notified (Adjusted)],"&gt;="&amp;F$31,Table2[Date Notified (Adjusted)],"&lt;"&amp;G$31,Table2[commissioner name second test],"full*",Table2[Calculated Location],"*"&amp;$D38&amp;"*")/COUNTIFS(Table2[Level of Review Required],"*"&amp;$AC$31&amp;"*",Table2[Date Notified (Adjusted)],"&gt;="&amp;F$31,Table2[Date Notified (Adjusted)],"&lt;"&amp;G$31,Table2[Calculated Location],"*"&amp;$D38&amp;"*")</f>
        <v>#DIV/0!</v>
      </c>
      <c r="G38" s="164" t="e">
        <f ca="1">COUNTIFS(Table2[Level of Review Required],"*"&amp;$AC$31&amp;"*",Table2[Date Notified (Adjusted)],"&gt;="&amp;G$31,Table2[Date Notified (Adjusted)],"&lt;"&amp;H$31,Table2[commissioner name second test],"full*",Table2[Calculated Location],"*"&amp;$D38&amp;"*")/COUNTIFS(Table2[Level of Review Required],"*"&amp;$AC$31&amp;"*",Table2[Date Notified (Adjusted)],"&gt;="&amp;G$31,Table2[Date Notified (Adjusted)],"&lt;"&amp;H$31,Table2[Calculated Location],"*"&amp;$D38&amp;"*")</f>
        <v>#DIV/0!</v>
      </c>
      <c r="H38" s="164" t="e">
        <f ca="1">COUNTIFS(Table2[Level of Review Required],"*"&amp;$AC$31&amp;"*",Table2[Date Notified (Adjusted)],"&gt;="&amp;H$31,Table2[Date Notified (Adjusted)],"&lt;"&amp;I$31,Table2[commissioner name second test],"full*",Table2[Calculated Location],"*"&amp;$D38&amp;"*")/COUNTIFS(Table2[Level of Review Required],"*"&amp;$AC$31&amp;"*",Table2[Date Notified (Adjusted)],"&gt;="&amp;H$31,Table2[Date Notified (Adjusted)],"&lt;"&amp;I$31,Table2[Calculated Location],"*"&amp;$D38&amp;"*")</f>
        <v>#DIV/0!</v>
      </c>
      <c r="I38" s="164" t="e">
        <f ca="1">COUNTIFS(Table2[Level of Review Required],"*"&amp;$AC$31&amp;"*",Table2[Date Notified (Adjusted)],"&gt;="&amp;I$31,Table2[Date Notified (Adjusted)],"&lt;"&amp;J$31,Table2[commissioner name second test],"full*",Table2[Calculated Location],"*"&amp;$D38&amp;"*")/COUNTIFS(Table2[Level of Review Required],"*"&amp;$AC$31&amp;"*",Table2[Date Notified (Adjusted)],"&gt;="&amp;I$31,Table2[Date Notified (Adjusted)],"&lt;"&amp;J$31,Table2[Calculated Location],"*"&amp;$D38&amp;"*")</f>
        <v>#DIV/0!</v>
      </c>
      <c r="J38" s="164" t="e">
        <f ca="1">COUNTIFS(Table2[Level of Review Required],"*"&amp;$AC$31&amp;"*",Table2[Date Notified (Adjusted)],"&gt;="&amp;J$31,Table2[Date Notified (Adjusted)],"&lt;"&amp;K$31,Table2[commissioner name second test],"full*",Table2[Calculated Location],"*"&amp;$D38&amp;"*")/COUNTIFS(Table2[Level of Review Required],"*"&amp;$AC$31&amp;"*",Table2[Date Notified (Adjusted)],"&gt;="&amp;J$31,Table2[Date Notified (Adjusted)],"&lt;"&amp;K$31,Table2[Calculated Location],"*"&amp;$D38&amp;"*")</f>
        <v>#DIV/0!</v>
      </c>
      <c r="K38" s="164" t="e">
        <f ca="1">COUNTIFS(Table2[Level of Review Required],"*"&amp;$AC$31&amp;"*",Table2[Date Notified (Adjusted)],"&gt;="&amp;K$31,Table2[Date Notified (Adjusted)],"&lt;"&amp;L$31,Table2[commissioner name second test],"full*",Table2[Calculated Location],"*"&amp;$D38&amp;"*")/COUNTIFS(Table2[Level of Review Required],"*"&amp;$AC$31&amp;"*",Table2[Date Notified (Adjusted)],"&gt;="&amp;K$31,Table2[Date Notified (Adjusted)],"&lt;"&amp;L$31,Table2[Calculated Location],"*"&amp;$D38&amp;"*")</f>
        <v>#DIV/0!</v>
      </c>
      <c r="L38" s="164" t="e">
        <f ca="1">COUNTIFS(Table2[Level of Review Required],"*"&amp;$AC$31&amp;"*",Table2[Date Notified (Adjusted)],"&gt;="&amp;L$31,Table2[Date Notified (Adjusted)],"&lt;"&amp;M$31,Table2[commissioner name second test],"full*",Table2[Calculated Location],"*"&amp;$D38&amp;"*")/COUNTIFS(Table2[Level of Review Required],"*"&amp;$AC$31&amp;"*",Table2[Date Notified (Adjusted)],"&gt;="&amp;L$31,Table2[Date Notified (Adjusted)],"&lt;"&amp;M$31,Table2[Calculated Location],"*"&amp;$D38&amp;"*")</f>
        <v>#DIV/0!</v>
      </c>
      <c r="M38" s="164" t="e">
        <f ca="1">COUNTIFS(Table2[Level of Review Required],"*"&amp;$AC$31&amp;"*",Table2[Date Notified (Adjusted)],"&gt;="&amp;M$31,Table2[Date Notified (Adjusted)],"&lt;"&amp;N$31,Table2[commissioner name second test],"full*",Table2[Calculated Location],"*"&amp;$D38&amp;"*")/COUNTIFS(Table2[Level of Review Required],"*"&amp;$AC$31&amp;"*",Table2[Date Notified (Adjusted)],"&gt;="&amp;M$31,Table2[Date Notified (Adjusted)],"&lt;"&amp;N$31,Table2[Calculated Location],"*"&amp;$D38&amp;"*")</f>
        <v>#DIV/0!</v>
      </c>
      <c r="N38" s="164" t="e">
        <f ca="1">COUNTIFS(Table2[Level of Review Required],"*"&amp;$AC$31&amp;"*",Table2[Date Notified (Adjusted)],"&gt;="&amp;N$31,Table2[Date Notified (Adjusted)],"&lt;"&amp;O$31,Table2[commissioner name second test],"full*",Table2[Calculated Location],"*"&amp;$D38&amp;"*")/COUNTIFS(Table2[Level of Review Required],"*"&amp;$AC$31&amp;"*",Table2[Date Notified (Adjusted)],"&gt;="&amp;N$31,Table2[Date Notified (Adjusted)],"&lt;"&amp;O$31,Table2[Calculated Location],"*"&amp;$D38&amp;"*")</f>
        <v>#DIV/0!</v>
      </c>
      <c r="O38" s="164" t="e">
        <f ca="1">COUNTIFS(Table2[Level of Review Required],"*"&amp;$AC$31&amp;"*",Table2[Date Notified (Adjusted)],"&gt;="&amp;O$31,Table2[Date Notified (Adjusted)],"&lt;"&amp;P$31,Table2[commissioner name second test],"full*",Table2[Calculated Location],"*"&amp;$D38&amp;"*")/COUNTIFS(Table2[Level of Review Required],"*"&amp;$AC$31&amp;"*",Table2[Date Notified (Adjusted)],"&gt;="&amp;O$31,Table2[Date Notified (Adjusted)],"&lt;"&amp;P$31,Table2[Calculated Location],"*"&amp;$D38&amp;"*")</f>
        <v>#DIV/0!</v>
      </c>
      <c r="P38" s="164" t="e">
        <f ca="1">COUNTIFS(Table2[Level of Review Required],"*"&amp;$AC$31&amp;"*",Table2[Date Notified (Adjusted)],"&gt;="&amp;P$31,Table2[Date Notified (Adjusted)],"&lt;"&amp;Q$31,Table2[commissioner name second test],"full*",Table2[Calculated Location],"*"&amp;$D38&amp;"*")/COUNTIFS(Table2[Level of Review Required],"*"&amp;$AC$31&amp;"*",Table2[Date Notified (Adjusted)],"&gt;="&amp;P$31,Table2[Date Notified (Adjusted)],"&lt;"&amp;Q$31,Table2[Calculated Location],"*"&amp;$D38&amp;"*")</f>
        <v>#DIV/0!</v>
      </c>
      <c r="Q38" s="164" t="e">
        <f ca="1">COUNTIFS(Table2[Level of Review Required],"*"&amp;$AC$31&amp;"*",Table2[Date Notified (Adjusted)],"&gt;="&amp;Q$31,Table2[Date Notified (Adjusted)],"&lt;"&amp;R$31,Table2[commissioner name second test],"full*",Table2[Calculated Location],"*"&amp;$D38&amp;"*")/COUNTIFS(Table2[Level of Review Required],"*"&amp;$AC$31&amp;"*",Table2[Date Notified (Adjusted)],"&gt;="&amp;Q$31,Table2[Date Notified (Adjusted)],"&lt;"&amp;R$31,Table2[Calculated Location],"*"&amp;$D38&amp;"*")</f>
        <v>#DIV/0!</v>
      </c>
      <c r="R38" s="164" t="e">
        <f ca="1">COUNTIFS(Table2[Level of Review Required],"*"&amp;$AC$31&amp;"*",Table2[Date Notified (Adjusted)],"&gt;="&amp;R$31,Table2[Date Notified (Adjusted)],"&lt;"&amp;S$31,Table2[commissioner name second test],"full*",Table2[Calculated Location],"*"&amp;$D38&amp;"*")/COUNTIFS(Table2[Level of Review Required],"*"&amp;$AC$31&amp;"*",Table2[Date Notified (Adjusted)],"&gt;="&amp;R$31,Table2[Date Notified (Adjusted)],"&lt;"&amp;S$31,Table2[Calculated Location],"*"&amp;$D38&amp;"*")</f>
        <v>#DIV/0!</v>
      </c>
      <c r="S38" s="164" t="e">
        <f ca="1">COUNTIFS(Table2[Level of Review Required],"*"&amp;$AC$31&amp;"*",Table2[Date Notified (Adjusted)],"&gt;="&amp;S$31,Table2[Date Notified (Adjusted)],"&lt;"&amp;T$31,Table2[commissioner name second test],"full*",Table2[Calculated Location],"*"&amp;$D38&amp;"*")/COUNTIFS(Table2[Level of Review Required],"*"&amp;$AC$31&amp;"*",Table2[Date Notified (Adjusted)],"&gt;="&amp;S$31,Table2[Date Notified (Adjusted)],"&lt;"&amp;T$31,Table2[Calculated Location],"*"&amp;$D38&amp;"*")</f>
        <v>#DIV/0!</v>
      </c>
      <c r="T38" s="164" t="e">
        <f ca="1">COUNTIFS(Table2[Level of Review Required],"*"&amp;$AC$31&amp;"*",Table2[Date Notified (Adjusted)],"&gt;="&amp;T$31,Table2[Date Notified (Adjusted)],"&lt;"&amp;U$31,Table2[commissioner name second test],"full*",Table2[Calculated Location],"*"&amp;$D38&amp;"*")/COUNTIFS(Table2[Level of Review Required],"*"&amp;$AC$31&amp;"*",Table2[Date Notified (Adjusted)],"&gt;="&amp;T$31,Table2[Date Notified (Adjusted)],"&lt;"&amp;U$31,Table2[Calculated Location],"*"&amp;$D38&amp;"*")</f>
        <v>#DIV/0!</v>
      </c>
      <c r="U38" s="165"/>
      <c r="V38" s="161"/>
      <c r="W38" s="228">
        <f ca="1">COUNTIFS(Table2[Level of Review Required],"*"&amp;$AC$31&amp;"*",Table2[Date Notified (Adjusted)],"&gt;="&amp;start125,Table2[Date Notified (Adjusted)],"&lt;="&amp;closeREP,Table2[Calculated Location],"*"&amp;$D38&amp;"*",Table2[commissioner name second test],"full*")</f>
        <v>0</v>
      </c>
      <c r="X38" s="229" t="e">
        <f t="shared" ca="1" si="6"/>
        <v>#DIV/0!</v>
      </c>
      <c r="Y38" s="237">
        <f ca="1">COUNTIFS(Table2[Level of Review Required],"*"&amp;$AC$31&amp;"*",Table2[Date Notified (Adjusted)],"&gt;="&amp;start125,Table2[Date Notified (Adjusted)],"&lt;="&amp;closeREP,Table2[Calculated Location],"*"&amp;$D38&amp;"*")</f>
        <v>0</v>
      </c>
    </row>
    <row r="39" spans="2:25" x14ac:dyDescent="0.25">
      <c r="B39" s="224" t="s">
        <v>262</v>
      </c>
      <c r="C39" s="166"/>
      <c r="D39" s="167" t="s">
        <v>104</v>
      </c>
      <c r="E39" s="168" t="e">
        <f ca="1">COUNTIFS(Table2[Level of Review Required],"*"&amp;$AC$31&amp;"*",Table2[Date Notified (Adjusted)],"&gt;="&amp;E$31,Table2[Date Notified (Adjusted)],"&lt;"&amp;F$31,Table2[commissioner name second test],"full*",Table2[Calculated Location],"*"&amp;$D39&amp;"*")/COUNTIFS(Table2[Level of Review Required],"*"&amp;$AC$31&amp;"*",Table2[Date Notified (Adjusted)],"&gt;="&amp;E$31,Table2[Date Notified (Adjusted)],"&lt;"&amp;F$31,Table2[Calculated Location],"*"&amp;$D39&amp;"*")</f>
        <v>#DIV/0!</v>
      </c>
      <c r="F39" s="169" t="e">
        <f ca="1">COUNTIFS(Table2[Level of Review Required],"*"&amp;$AC$31&amp;"*",Table2[Date Notified (Adjusted)],"&gt;="&amp;F$31,Table2[Date Notified (Adjusted)],"&lt;"&amp;G$31,Table2[commissioner name second test],"full*",Table2[Calculated Location],"*"&amp;$D39&amp;"*")/COUNTIFS(Table2[Level of Review Required],"*"&amp;$AC$31&amp;"*",Table2[Date Notified (Adjusted)],"&gt;="&amp;F$31,Table2[Date Notified (Adjusted)],"&lt;"&amp;G$31,Table2[Calculated Location],"*"&amp;$D39&amp;"*")</f>
        <v>#DIV/0!</v>
      </c>
      <c r="G39" s="169" t="e">
        <f ca="1">COUNTIFS(Table2[Level of Review Required],"*"&amp;$AC$31&amp;"*",Table2[Date Notified (Adjusted)],"&gt;="&amp;G$31,Table2[Date Notified (Adjusted)],"&lt;"&amp;H$31,Table2[commissioner name second test],"full*",Table2[Calculated Location],"*"&amp;$D39&amp;"*")/COUNTIFS(Table2[Level of Review Required],"*"&amp;$AC$31&amp;"*",Table2[Date Notified (Adjusted)],"&gt;="&amp;G$31,Table2[Date Notified (Adjusted)],"&lt;"&amp;H$31,Table2[Calculated Location],"*"&amp;$D39&amp;"*")</f>
        <v>#DIV/0!</v>
      </c>
      <c r="H39" s="169" t="e">
        <f ca="1">COUNTIFS(Table2[Level of Review Required],"*"&amp;$AC$31&amp;"*",Table2[Date Notified (Adjusted)],"&gt;="&amp;H$31,Table2[Date Notified (Adjusted)],"&lt;"&amp;I$31,Table2[commissioner name second test],"full*",Table2[Calculated Location],"*"&amp;$D39&amp;"*")/COUNTIFS(Table2[Level of Review Required],"*"&amp;$AC$31&amp;"*",Table2[Date Notified (Adjusted)],"&gt;="&amp;H$31,Table2[Date Notified (Adjusted)],"&lt;"&amp;I$31,Table2[Calculated Location],"*"&amp;$D39&amp;"*")</f>
        <v>#DIV/0!</v>
      </c>
      <c r="I39" s="169" t="e">
        <f ca="1">COUNTIFS(Table2[Level of Review Required],"*"&amp;$AC$31&amp;"*",Table2[Date Notified (Adjusted)],"&gt;="&amp;I$31,Table2[Date Notified (Adjusted)],"&lt;"&amp;J$31,Table2[commissioner name second test],"full*",Table2[Calculated Location],"*"&amp;$D39&amp;"*")/COUNTIFS(Table2[Level of Review Required],"*"&amp;$AC$31&amp;"*",Table2[Date Notified (Adjusted)],"&gt;="&amp;I$31,Table2[Date Notified (Adjusted)],"&lt;"&amp;J$31,Table2[Calculated Location],"*"&amp;$D39&amp;"*")</f>
        <v>#DIV/0!</v>
      </c>
      <c r="J39" s="169" t="e">
        <f ca="1">COUNTIFS(Table2[Level of Review Required],"*"&amp;$AC$31&amp;"*",Table2[Date Notified (Adjusted)],"&gt;="&amp;J$31,Table2[Date Notified (Adjusted)],"&lt;"&amp;K$31,Table2[commissioner name second test],"full*",Table2[Calculated Location],"*"&amp;$D39&amp;"*")/COUNTIFS(Table2[Level of Review Required],"*"&amp;$AC$31&amp;"*",Table2[Date Notified (Adjusted)],"&gt;="&amp;J$31,Table2[Date Notified (Adjusted)],"&lt;"&amp;K$31,Table2[Calculated Location],"*"&amp;$D39&amp;"*")</f>
        <v>#DIV/0!</v>
      </c>
      <c r="K39" s="169" t="e">
        <f ca="1">COUNTIFS(Table2[Level of Review Required],"*"&amp;$AC$31&amp;"*",Table2[Date Notified (Adjusted)],"&gt;="&amp;K$31,Table2[Date Notified (Adjusted)],"&lt;"&amp;L$31,Table2[commissioner name second test],"full*",Table2[Calculated Location],"*"&amp;$D39&amp;"*")/COUNTIFS(Table2[Level of Review Required],"*"&amp;$AC$31&amp;"*",Table2[Date Notified (Adjusted)],"&gt;="&amp;K$31,Table2[Date Notified (Adjusted)],"&lt;"&amp;L$31,Table2[Calculated Location],"*"&amp;$D39&amp;"*")</f>
        <v>#DIV/0!</v>
      </c>
      <c r="L39" s="169" t="e">
        <f ca="1">COUNTIFS(Table2[Level of Review Required],"*"&amp;$AC$31&amp;"*",Table2[Date Notified (Adjusted)],"&gt;="&amp;L$31,Table2[Date Notified (Adjusted)],"&lt;"&amp;M$31,Table2[commissioner name second test],"full*",Table2[Calculated Location],"*"&amp;$D39&amp;"*")/COUNTIFS(Table2[Level of Review Required],"*"&amp;$AC$31&amp;"*",Table2[Date Notified (Adjusted)],"&gt;="&amp;L$31,Table2[Date Notified (Adjusted)],"&lt;"&amp;M$31,Table2[Calculated Location],"*"&amp;$D39&amp;"*")</f>
        <v>#DIV/0!</v>
      </c>
      <c r="M39" s="169" t="e">
        <f ca="1">COUNTIFS(Table2[Level of Review Required],"*"&amp;$AC$31&amp;"*",Table2[Date Notified (Adjusted)],"&gt;="&amp;M$31,Table2[Date Notified (Adjusted)],"&lt;"&amp;N$31,Table2[commissioner name second test],"full*",Table2[Calculated Location],"*"&amp;$D39&amp;"*")/COUNTIFS(Table2[Level of Review Required],"*"&amp;$AC$31&amp;"*",Table2[Date Notified (Adjusted)],"&gt;="&amp;M$31,Table2[Date Notified (Adjusted)],"&lt;"&amp;N$31,Table2[Calculated Location],"*"&amp;$D39&amp;"*")</f>
        <v>#DIV/0!</v>
      </c>
      <c r="N39" s="169" t="e">
        <f ca="1">COUNTIFS(Table2[Level of Review Required],"*"&amp;$AC$31&amp;"*",Table2[Date Notified (Adjusted)],"&gt;="&amp;N$31,Table2[Date Notified (Adjusted)],"&lt;"&amp;O$31,Table2[commissioner name second test],"full*",Table2[Calculated Location],"*"&amp;$D39&amp;"*")/COUNTIFS(Table2[Level of Review Required],"*"&amp;$AC$31&amp;"*",Table2[Date Notified (Adjusted)],"&gt;="&amp;N$31,Table2[Date Notified (Adjusted)],"&lt;"&amp;O$31,Table2[Calculated Location],"*"&amp;$D39&amp;"*")</f>
        <v>#DIV/0!</v>
      </c>
      <c r="O39" s="169" t="e">
        <f ca="1">COUNTIFS(Table2[Level of Review Required],"*"&amp;$AC$31&amp;"*",Table2[Date Notified (Adjusted)],"&gt;="&amp;O$31,Table2[Date Notified (Adjusted)],"&lt;"&amp;P$31,Table2[commissioner name second test],"full*",Table2[Calculated Location],"*"&amp;$D39&amp;"*")/COUNTIFS(Table2[Level of Review Required],"*"&amp;$AC$31&amp;"*",Table2[Date Notified (Adjusted)],"&gt;="&amp;O$31,Table2[Date Notified (Adjusted)],"&lt;"&amp;P$31,Table2[Calculated Location],"*"&amp;$D39&amp;"*")</f>
        <v>#DIV/0!</v>
      </c>
      <c r="P39" s="169" t="e">
        <f ca="1">COUNTIFS(Table2[Level of Review Required],"*"&amp;$AC$31&amp;"*",Table2[Date Notified (Adjusted)],"&gt;="&amp;P$31,Table2[Date Notified (Adjusted)],"&lt;"&amp;Q$31,Table2[commissioner name second test],"full*",Table2[Calculated Location],"*"&amp;$D39&amp;"*")/COUNTIFS(Table2[Level of Review Required],"*"&amp;$AC$31&amp;"*",Table2[Date Notified (Adjusted)],"&gt;="&amp;P$31,Table2[Date Notified (Adjusted)],"&lt;"&amp;Q$31,Table2[Calculated Location],"*"&amp;$D39&amp;"*")</f>
        <v>#DIV/0!</v>
      </c>
      <c r="Q39" s="169" t="e">
        <f ca="1">COUNTIFS(Table2[Level of Review Required],"*"&amp;$AC$31&amp;"*",Table2[Date Notified (Adjusted)],"&gt;="&amp;Q$31,Table2[Date Notified (Adjusted)],"&lt;"&amp;R$31,Table2[commissioner name second test],"full*",Table2[Calculated Location],"*"&amp;$D39&amp;"*")/COUNTIFS(Table2[Level of Review Required],"*"&amp;$AC$31&amp;"*",Table2[Date Notified (Adjusted)],"&gt;="&amp;Q$31,Table2[Date Notified (Adjusted)],"&lt;"&amp;R$31,Table2[Calculated Location],"*"&amp;$D39&amp;"*")</f>
        <v>#DIV/0!</v>
      </c>
      <c r="R39" s="169" t="e">
        <f ca="1">COUNTIFS(Table2[Level of Review Required],"*"&amp;$AC$31&amp;"*",Table2[Date Notified (Adjusted)],"&gt;="&amp;R$31,Table2[Date Notified (Adjusted)],"&lt;"&amp;S$31,Table2[commissioner name second test],"full*",Table2[Calculated Location],"*"&amp;$D39&amp;"*")/COUNTIFS(Table2[Level of Review Required],"*"&amp;$AC$31&amp;"*",Table2[Date Notified (Adjusted)],"&gt;="&amp;R$31,Table2[Date Notified (Adjusted)],"&lt;"&amp;S$31,Table2[Calculated Location],"*"&amp;$D39&amp;"*")</f>
        <v>#DIV/0!</v>
      </c>
      <c r="S39" s="169" t="e">
        <f ca="1">COUNTIFS(Table2[Level of Review Required],"*"&amp;$AC$31&amp;"*",Table2[Date Notified (Adjusted)],"&gt;="&amp;S$31,Table2[Date Notified (Adjusted)],"&lt;"&amp;T$31,Table2[commissioner name second test],"full*",Table2[Calculated Location],"*"&amp;$D39&amp;"*")/COUNTIFS(Table2[Level of Review Required],"*"&amp;$AC$31&amp;"*",Table2[Date Notified (Adjusted)],"&gt;="&amp;S$31,Table2[Date Notified (Adjusted)],"&lt;"&amp;T$31,Table2[Calculated Location],"*"&amp;$D39&amp;"*")</f>
        <v>#DIV/0!</v>
      </c>
      <c r="T39" s="169" t="e">
        <f ca="1">COUNTIFS(Table2[Level of Review Required],"*"&amp;$AC$31&amp;"*",Table2[Date Notified (Adjusted)],"&gt;="&amp;T$31,Table2[Date Notified (Adjusted)],"&lt;"&amp;U$31,Table2[commissioner name second test],"full*",Table2[Calculated Location],"*"&amp;$D39&amp;"*")/COUNTIFS(Table2[Level of Review Required],"*"&amp;$AC$31&amp;"*",Table2[Date Notified (Adjusted)],"&gt;="&amp;T$31,Table2[Date Notified (Adjusted)],"&lt;"&amp;U$31,Table2[Calculated Location],"*"&amp;$D39&amp;"*")</f>
        <v>#DIV/0!</v>
      </c>
      <c r="U39" s="170"/>
      <c r="V39" s="166"/>
      <c r="W39" s="230">
        <f ca="1">COUNTIFS(Table2[Level of Review Required],"*"&amp;$AC$31&amp;"*",Table2[Date Notified (Adjusted)],"&gt;="&amp;start125,Table2[Date Notified (Adjusted)],"&lt;="&amp;closeREP,Table2[Calculated Location],"*"&amp;$D39&amp;"*",Table2[commissioner name second test],"full*")</f>
        <v>0</v>
      </c>
      <c r="X39" s="231" t="e">
        <f t="shared" ca="1" si="6"/>
        <v>#DIV/0!</v>
      </c>
      <c r="Y39" s="238">
        <f ca="1">COUNTIFS(Table2[Level of Review Required],"*"&amp;$AC$31&amp;"*",Table2[Date Notified (Adjusted)],"&gt;="&amp;start125,Table2[Date Notified (Adjusted)],"&lt;="&amp;closeREP,Table2[Calculated Location],"*"&amp;$D39&amp;"*")</f>
        <v>0</v>
      </c>
    </row>
    <row r="40" spans="2:25" x14ac:dyDescent="0.25">
      <c r="B40" s="211" t="s">
        <v>154</v>
      </c>
      <c r="C40" s="13"/>
      <c r="D40" s="210"/>
      <c r="E40" s="172"/>
      <c r="F40" s="173"/>
      <c r="G40" s="173"/>
      <c r="H40" s="173"/>
      <c r="I40" s="173"/>
      <c r="J40" s="173"/>
      <c r="K40" s="173"/>
      <c r="L40" s="173"/>
      <c r="M40" s="173"/>
      <c r="N40" s="173"/>
      <c r="O40" s="173"/>
      <c r="P40" s="173"/>
      <c r="Q40" s="173"/>
      <c r="R40" s="173"/>
      <c r="S40" s="173"/>
      <c r="T40" s="173"/>
      <c r="U40" s="174"/>
      <c r="V40" s="174"/>
      <c r="W40" s="174">
        <f ca="1">SUM(W32:W39)</f>
        <v>0</v>
      </c>
      <c r="X40" s="173" t="e">
        <f ca="1">W40/Y40</f>
        <v>#DIV/0!</v>
      </c>
      <c r="Y40" s="212">
        <f ca="1">SUM(Y32:Y39)</f>
        <v>0</v>
      </c>
    </row>
    <row r="41" spans="2:25" x14ac:dyDescent="0.25">
      <c r="B41" s="220" t="s">
        <v>105</v>
      </c>
      <c r="C41" s="157"/>
      <c r="D41" s="158" t="s">
        <v>124</v>
      </c>
      <c r="E41" s="159" t="e">
        <f ca="1">COUNTIFS(Table2[Level of Review Required],"*"&amp;$AC$31&amp;"*",Table2[Date Notified (Adjusted)],"&gt;="&amp;E$31,Table2[Date Notified (Adjusted)],"&lt;"&amp;F$31,Table2[commissioner name second test],"full*",Table2[Calculated Location],"*"&amp;$D41&amp;"*")/COUNTIFS(Table2[Level of Review Required],"*"&amp;$AC$31&amp;"*",Table2[Date Notified (Adjusted)],"&gt;="&amp;E$31,Table2[Date Notified (Adjusted)],"&lt;"&amp;F$31,Table2[Calculated Location],"*"&amp;$D41&amp;"*")</f>
        <v>#DIV/0!</v>
      </c>
      <c r="F41" s="160" t="e">
        <f ca="1">COUNTIFS(Table2[Level of Review Required],"*"&amp;$AC$31&amp;"*",Table2[Date Notified (Adjusted)],"&gt;="&amp;F$31,Table2[Date Notified (Adjusted)],"&lt;"&amp;G$31,Table2[commissioner name second test],"full*",Table2[Calculated Location],"*"&amp;$D41&amp;"*")/COUNTIFS(Table2[Level of Review Required],"*"&amp;$AC$31&amp;"*",Table2[Date Notified (Adjusted)],"&gt;="&amp;F$31,Table2[Date Notified (Adjusted)],"&lt;"&amp;G$31,Table2[Calculated Location],"*"&amp;$D41&amp;"*")</f>
        <v>#DIV/0!</v>
      </c>
      <c r="G41" s="160" t="e">
        <f ca="1">COUNTIFS(Table2[Level of Review Required],"*"&amp;$AC$31&amp;"*",Table2[Date Notified (Adjusted)],"&gt;="&amp;G$31,Table2[Date Notified (Adjusted)],"&lt;"&amp;H$31,Table2[commissioner name second test],"full*",Table2[Calculated Location],"*"&amp;$D41&amp;"*")/COUNTIFS(Table2[Level of Review Required],"*"&amp;$AC$31&amp;"*",Table2[Date Notified (Adjusted)],"&gt;="&amp;G$31,Table2[Date Notified (Adjusted)],"&lt;"&amp;H$31,Table2[Calculated Location],"*"&amp;$D41&amp;"*")</f>
        <v>#DIV/0!</v>
      </c>
      <c r="H41" s="160" t="e">
        <f ca="1">COUNTIFS(Table2[Level of Review Required],"*"&amp;$AC$31&amp;"*",Table2[Date Notified (Adjusted)],"&gt;="&amp;H$31,Table2[Date Notified (Adjusted)],"&lt;"&amp;I$31,Table2[commissioner name second test],"full*",Table2[Calculated Location],"*"&amp;$D41&amp;"*")/COUNTIFS(Table2[Level of Review Required],"*"&amp;$AC$31&amp;"*",Table2[Date Notified (Adjusted)],"&gt;="&amp;H$31,Table2[Date Notified (Adjusted)],"&lt;"&amp;I$31,Table2[Calculated Location],"*"&amp;$D41&amp;"*")</f>
        <v>#DIV/0!</v>
      </c>
      <c r="I41" s="160" t="e">
        <f ca="1">COUNTIFS(Table2[Level of Review Required],"*"&amp;$AC$31&amp;"*",Table2[Date Notified (Adjusted)],"&gt;="&amp;I$31,Table2[Date Notified (Adjusted)],"&lt;"&amp;J$31,Table2[commissioner name second test],"full*",Table2[Calculated Location],"*"&amp;$D41&amp;"*")/COUNTIFS(Table2[Level of Review Required],"*"&amp;$AC$31&amp;"*",Table2[Date Notified (Adjusted)],"&gt;="&amp;I$31,Table2[Date Notified (Adjusted)],"&lt;"&amp;J$31,Table2[Calculated Location],"*"&amp;$D41&amp;"*")</f>
        <v>#DIV/0!</v>
      </c>
      <c r="J41" s="160" t="e">
        <f ca="1">COUNTIFS(Table2[Level of Review Required],"*"&amp;$AC$31&amp;"*",Table2[Date Notified (Adjusted)],"&gt;="&amp;J$31,Table2[Date Notified (Adjusted)],"&lt;"&amp;K$31,Table2[commissioner name second test],"full*",Table2[Calculated Location],"*"&amp;$D41&amp;"*")/COUNTIFS(Table2[Level of Review Required],"*"&amp;$AC$31&amp;"*",Table2[Date Notified (Adjusted)],"&gt;="&amp;J$31,Table2[Date Notified (Adjusted)],"&lt;"&amp;K$31,Table2[Calculated Location],"*"&amp;$D41&amp;"*")</f>
        <v>#DIV/0!</v>
      </c>
      <c r="K41" s="160" t="e">
        <f ca="1">COUNTIFS(Table2[Level of Review Required],"*"&amp;$AC$31&amp;"*",Table2[Date Notified (Adjusted)],"&gt;="&amp;K$31,Table2[Date Notified (Adjusted)],"&lt;"&amp;L$31,Table2[commissioner name second test],"full*",Table2[Calculated Location],"*"&amp;$D41&amp;"*")/COUNTIFS(Table2[Level of Review Required],"*"&amp;$AC$31&amp;"*",Table2[Date Notified (Adjusted)],"&gt;="&amp;K$31,Table2[Date Notified (Adjusted)],"&lt;"&amp;L$31,Table2[Calculated Location],"*"&amp;$D41&amp;"*")</f>
        <v>#DIV/0!</v>
      </c>
      <c r="L41" s="160" t="e">
        <f ca="1">COUNTIFS(Table2[Level of Review Required],"*"&amp;$AC$31&amp;"*",Table2[Date Notified (Adjusted)],"&gt;="&amp;L$31,Table2[Date Notified (Adjusted)],"&lt;"&amp;M$31,Table2[commissioner name second test],"full*",Table2[Calculated Location],"*"&amp;$D41&amp;"*")/COUNTIFS(Table2[Level of Review Required],"*"&amp;$AC$31&amp;"*",Table2[Date Notified (Adjusted)],"&gt;="&amp;L$31,Table2[Date Notified (Adjusted)],"&lt;"&amp;M$31,Table2[Calculated Location],"*"&amp;$D41&amp;"*")</f>
        <v>#DIV/0!</v>
      </c>
      <c r="M41" s="160" t="e">
        <f ca="1">COUNTIFS(Table2[Level of Review Required],"*"&amp;$AC$31&amp;"*",Table2[Date Notified (Adjusted)],"&gt;="&amp;M$31,Table2[Date Notified (Adjusted)],"&lt;"&amp;N$31,Table2[commissioner name second test],"full*",Table2[Calculated Location],"*"&amp;$D41&amp;"*")/COUNTIFS(Table2[Level of Review Required],"*"&amp;$AC$31&amp;"*",Table2[Date Notified (Adjusted)],"&gt;="&amp;M$31,Table2[Date Notified (Adjusted)],"&lt;"&amp;N$31,Table2[Calculated Location],"*"&amp;$D41&amp;"*")</f>
        <v>#DIV/0!</v>
      </c>
      <c r="N41" s="160" t="e">
        <f ca="1">COUNTIFS(Table2[Level of Review Required],"*"&amp;$AC$31&amp;"*",Table2[Date Notified (Adjusted)],"&gt;="&amp;N$31,Table2[Date Notified (Adjusted)],"&lt;"&amp;O$31,Table2[commissioner name second test],"full*",Table2[Calculated Location],"*"&amp;$D41&amp;"*")/COUNTIFS(Table2[Level of Review Required],"*"&amp;$AC$31&amp;"*",Table2[Date Notified (Adjusted)],"&gt;="&amp;N$31,Table2[Date Notified (Adjusted)],"&lt;"&amp;O$31,Table2[Calculated Location],"*"&amp;$D41&amp;"*")</f>
        <v>#DIV/0!</v>
      </c>
      <c r="O41" s="160" t="e">
        <f ca="1">COUNTIFS(Table2[Level of Review Required],"*"&amp;$AC$31&amp;"*",Table2[Date Notified (Adjusted)],"&gt;="&amp;O$31,Table2[Date Notified (Adjusted)],"&lt;"&amp;P$31,Table2[commissioner name second test],"full*",Table2[Calculated Location],"*"&amp;$D41&amp;"*")/COUNTIFS(Table2[Level of Review Required],"*"&amp;$AC$31&amp;"*",Table2[Date Notified (Adjusted)],"&gt;="&amp;O$31,Table2[Date Notified (Adjusted)],"&lt;"&amp;P$31,Table2[Calculated Location],"*"&amp;$D41&amp;"*")</f>
        <v>#DIV/0!</v>
      </c>
      <c r="P41" s="160" t="e">
        <f ca="1">COUNTIFS(Table2[Level of Review Required],"*"&amp;$AC$31&amp;"*",Table2[Date Notified (Adjusted)],"&gt;="&amp;P$31,Table2[Date Notified (Adjusted)],"&lt;"&amp;Q$31,Table2[commissioner name second test],"full*",Table2[Calculated Location],"*"&amp;$D41&amp;"*")/COUNTIFS(Table2[Level of Review Required],"*"&amp;$AC$31&amp;"*",Table2[Date Notified (Adjusted)],"&gt;="&amp;P$31,Table2[Date Notified (Adjusted)],"&lt;"&amp;Q$31,Table2[Calculated Location],"*"&amp;$D41&amp;"*")</f>
        <v>#DIV/0!</v>
      </c>
      <c r="Q41" s="160" t="e">
        <f ca="1">COUNTIFS(Table2[Level of Review Required],"*"&amp;$AC$31&amp;"*",Table2[Date Notified (Adjusted)],"&gt;="&amp;Q$31,Table2[Date Notified (Adjusted)],"&lt;"&amp;R$31,Table2[commissioner name second test],"full*",Table2[Calculated Location],"*"&amp;$D41&amp;"*")/COUNTIFS(Table2[Level of Review Required],"*"&amp;$AC$31&amp;"*",Table2[Date Notified (Adjusted)],"&gt;="&amp;Q$31,Table2[Date Notified (Adjusted)],"&lt;"&amp;R$31,Table2[Calculated Location],"*"&amp;$D41&amp;"*")</f>
        <v>#DIV/0!</v>
      </c>
      <c r="R41" s="160" t="e">
        <f ca="1">COUNTIFS(Table2[Level of Review Required],"*"&amp;$AC$31&amp;"*",Table2[Date Notified (Adjusted)],"&gt;="&amp;R$31,Table2[Date Notified (Adjusted)],"&lt;"&amp;S$31,Table2[commissioner name second test],"full*",Table2[Calculated Location],"*"&amp;$D41&amp;"*")/COUNTIFS(Table2[Level of Review Required],"*"&amp;$AC$31&amp;"*",Table2[Date Notified (Adjusted)],"&gt;="&amp;R$31,Table2[Date Notified (Adjusted)],"&lt;"&amp;S$31,Table2[Calculated Location],"*"&amp;$D41&amp;"*")</f>
        <v>#DIV/0!</v>
      </c>
      <c r="S41" s="160" t="e">
        <f ca="1">COUNTIFS(Table2[Level of Review Required],"*"&amp;$AC$31&amp;"*",Table2[Date Notified (Adjusted)],"&gt;="&amp;S$31,Table2[Date Notified (Adjusted)],"&lt;"&amp;T$31,Table2[commissioner name second test],"full*",Table2[Calculated Location],"*"&amp;$D41&amp;"*")/COUNTIFS(Table2[Level of Review Required],"*"&amp;$AC$31&amp;"*",Table2[Date Notified (Adjusted)],"&gt;="&amp;S$31,Table2[Date Notified (Adjusted)],"&lt;"&amp;T$31,Table2[Calculated Location],"*"&amp;$D41&amp;"*")</f>
        <v>#DIV/0!</v>
      </c>
      <c r="T41" s="160" t="e">
        <f ca="1">COUNTIFS(Table2[Level of Review Required],"*"&amp;$AC$31&amp;"*",Table2[Date Notified (Adjusted)],"&gt;="&amp;T$31,Table2[Date Notified (Adjusted)],"&lt;"&amp;U$31,Table2[commissioner name second test],"full*",Table2[Calculated Location],"*"&amp;$D41&amp;"*")/COUNTIFS(Table2[Level of Review Required],"*"&amp;$AC$31&amp;"*",Table2[Date Notified (Adjusted)],"&gt;="&amp;T$31,Table2[Date Notified (Adjusted)],"&lt;"&amp;U$31,Table2[Calculated Location],"*"&amp;$D41&amp;"*")</f>
        <v>#DIV/0!</v>
      </c>
      <c r="U41" s="157"/>
      <c r="V41" s="157"/>
      <c r="W41" s="226">
        <f ca="1">COUNTIFS(Table2[Level of Review Required],"*"&amp;$AC$31&amp;"*",Table2[Date Notified (Adjusted)],"&gt;="&amp;start125,Table2[Date Notified (Adjusted)],"&lt;="&amp;closeREP,Table2[Calculated Location],"*"&amp;$D41&amp;"*",Table2[commissioner name second test],"full*")</f>
        <v>0</v>
      </c>
      <c r="X41" s="227" t="e">
        <f t="shared" ca="1" si="6"/>
        <v>#DIV/0!</v>
      </c>
      <c r="Y41" s="236">
        <f ca="1">COUNTIFS(Table2[Level of Review Required],"*"&amp;$AC$31&amp;"*",Table2[Date Notified (Adjusted)],"&gt;="&amp;start125,Table2[Date Notified (Adjusted)],"&lt;="&amp;closeREP,Table2[Calculated Location],"*"&amp;$D41&amp;"*")</f>
        <v>0</v>
      </c>
    </row>
    <row r="42" spans="2:25" x14ac:dyDescent="0.25">
      <c r="B42" s="222" t="s">
        <v>106</v>
      </c>
      <c r="C42" s="161"/>
      <c r="D42" s="162" t="s">
        <v>125</v>
      </c>
      <c r="E42" s="163" t="e">
        <f ca="1">COUNTIFS(Table2[Level of Review Required],"*"&amp;$AC$31&amp;"*",Table2[Date Notified (Adjusted)],"&gt;="&amp;E$31,Table2[Date Notified (Adjusted)],"&lt;"&amp;F$31,Table2[commissioner name second test],"full*",Table2[Calculated Location],"*"&amp;$D42&amp;"*")/COUNTIFS(Table2[Level of Review Required],"*"&amp;$AC$31&amp;"*",Table2[Date Notified (Adjusted)],"&gt;="&amp;E$31,Table2[Date Notified (Adjusted)],"&lt;"&amp;F$31,Table2[Calculated Location],"*"&amp;$D42&amp;"*")</f>
        <v>#DIV/0!</v>
      </c>
      <c r="F42" s="164" t="e">
        <f ca="1">COUNTIFS(Table2[Level of Review Required],"*"&amp;$AC$31&amp;"*",Table2[Date Notified (Adjusted)],"&gt;="&amp;F$31,Table2[Date Notified (Adjusted)],"&lt;"&amp;G$31,Table2[commissioner name second test],"full*",Table2[Calculated Location],"*"&amp;$D42&amp;"*")/COUNTIFS(Table2[Level of Review Required],"*"&amp;$AC$31&amp;"*",Table2[Date Notified (Adjusted)],"&gt;="&amp;F$31,Table2[Date Notified (Adjusted)],"&lt;"&amp;G$31,Table2[Calculated Location],"*"&amp;$D42&amp;"*")</f>
        <v>#DIV/0!</v>
      </c>
      <c r="G42" s="164" t="e">
        <f ca="1">COUNTIFS(Table2[Level of Review Required],"*"&amp;$AC$31&amp;"*",Table2[Date Notified (Adjusted)],"&gt;="&amp;G$31,Table2[Date Notified (Adjusted)],"&lt;"&amp;H$31,Table2[commissioner name second test],"full*",Table2[Calculated Location],"*"&amp;$D42&amp;"*")/COUNTIFS(Table2[Level of Review Required],"*"&amp;$AC$31&amp;"*",Table2[Date Notified (Adjusted)],"&gt;="&amp;G$31,Table2[Date Notified (Adjusted)],"&lt;"&amp;H$31,Table2[Calculated Location],"*"&amp;$D42&amp;"*")</f>
        <v>#DIV/0!</v>
      </c>
      <c r="H42" s="164" t="e">
        <f ca="1">COUNTIFS(Table2[Level of Review Required],"*"&amp;$AC$31&amp;"*",Table2[Date Notified (Adjusted)],"&gt;="&amp;H$31,Table2[Date Notified (Adjusted)],"&lt;"&amp;I$31,Table2[commissioner name second test],"full*",Table2[Calculated Location],"*"&amp;$D42&amp;"*")/COUNTIFS(Table2[Level of Review Required],"*"&amp;$AC$31&amp;"*",Table2[Date Notified (Adjusted)],"&gt;="&amp;H$31,Table2[Date Notified (Adjusted)],"&lt;"&amp;I$31,Table2[Calculated Location],"*"&amp;$D42&amp;"*")</f>
        <v>#DIV/0!</v>
      </c>
      <c r="I42" s="164" t="e">
        <f ca="1">COUNTIFS(Table2[Level of Review Required],"*"&amp;$AC$31&amp;"*",Table2[Date Notified (Adjusted)],"&gt;="&amp;I$31,Table2[Date Notified (Adjusted)],"&lt;"&amp;J$31,Table2[commissioner name second test],"full*",Table2[Calculated Location],"*"&amp;$D42&amp;"*")/COUNTIFS(Table2[Level of Review Required],"*"&amp;$AC$31&amp;"*",Table2[Date Notified (Adjusted)],"&gt;="&amp;I$31,Table2[Date Notified (Adjusted)],"&lt;"&amp;J$31,Table2[Calculated Location],"*"&amp;$D42&amp;"*")</f>
        <v>#DIV/0!</v>
      </c>
      <c r="J42" s="164" t="e">
        <f ca="1">COUNTIFS(Table2[Level of Review Required],"*"&amp;$AC$31&amp;"*",Table2[Date Notified (Adjusted)],"&gt;="&amp;J$31,Table2[Date Notified (Adjusted)],"&lt;"&amp;K$31,Table2[commissioner name second test],"full*",Table2[Calculated Location],"*"&amp;$D42&amp;"*")/COUNTIFS(Table2[Level of Review Required],"*"&amp;$AC$31&amp;"*",Table2[Date Notified (Adjusted)],"&gt;="&amp;J$31,Table2[Date Notified (Adjusted)],"&lt;"&amp;K$31,Table2[Calculated Location],"*"&amp;$D42&amp;"*")</f>
        <v>#DIV/0!</v>
      </c>
      <c r="K42" s="164" t="e">
        <f ca="1">COUNTIFS(Table2[Level of Review Required],"*"&amp;$AC$31&amp;"*",Table2[Date Notified (Adjusted)],"&gt;="&amp;K$31,Table2[Date Notified (Adjusted)],"&lt;"&amp;L$31,Table2[commissioner name second test],"full*",Table2[Calculated Location],"*"&amp;$D42&amp;"*")/COUNTIFS(Table2[Level of Review Required],"*"&amp;$AC$31&amp;"*",Table2[Date Notified (Adjusted)],"&gt;="&amp;K$31,Table2[Date Notified (Adjusted)],"&lt;"&amp;L$31,Table2[Calculated Location],"*"&amp;$D42&amp;"*")</f>
        <v>#DIV/0!</v>
      </c>
      <c r="L42" s="164" t="e">
        <f ca="1">COUNTIFS(Table2[Level of Review Required],"*"&amp;$AC$31&amp;"*",Table2[Date Notified (Adjusted)],"&gt;="&amp;L$31,Table2[Date Notified (Adjusted)],"&lt;"&amp;M$31,Table2[commissioner name second test],"full*",Table2[Calculated Location],"*"&amp;$D42&amp;"*")/COUNTIFS(Table2[Level of Review Required],"*"&amp;$AC$31&amp;"*",Table2[Date Notified (Adjusted)],"&gt;="&amp;L$31,Table2[Date Notified (Adjusted)],"&lt;"&amp;M$31,Table2[Calculated Location],"*"&amp;$D42&amp;"*")</f>
        <v>#DIV/0!</v>
      </c>
      <c r="M42" s="164" t="e">
        <f ca="1">COUNTIFS(Table2[Level of Review Required],"*"&amp;$AC$31&amp;"*",Table2[Date Notified (Adjusted)],"&gt;="&amp;M$31,Table2[Date Notified (Adjusted)],"&lt;"&amp;N$31,Table2[commissioner name second test],"full*",Table2[Calculated Location],"*"&amp;$D42&amp;"*")/COUNTIFS(Table2[Level of Review Required],"*"&amp;$AC$31&amp;"*",Table2[Date Notified (Adjusted)],"&gt;="&amp;M$31,Table2[Date Notified (Adjusted)],"&lt;"&amp;N$31,Table2[Calculated Location],"*"&amp;$D42&amp;"*")</f>
        <v>#DIV/0!</v>
      </c>
      <c r="N42" s="164" t="e">
        <f ca="1">COUNTIFS(Table2[Level of Review Required],"*"&amp;$AC$31&amp;"*",Table2[Date Notified (Adjusted)],"&gt;="&amp;N$31,Table2[Date Notified (Adjusted)],"&lt;"&amp;O$31,Table2[commissioner name second test],"full*",Table2[Calculated Location],"*"&amp;$D42&amp;"*")/COUNTIFS(Table2[Level of Review Required],"*"&amp;$AC$31&amp;"*",Table2[Date Notified (Adjusted)],"&gt;="&amp;N$31,Table2[Date Notified (Adjusted)],"&lt;"&amp;O$31,Table2[Calculated Location],"*"&amp;$D42&amp;"*")</f>
        <v>#DIV/0!</v>
      </c>
      <c r="O42" s="164" t="e">
        <f ca="1">COUNTIFS(Table2[Level of Review Required],"*"&amp;$AC$31&amp;"*",Table2[Date Notified (Adjusted)],"&gt;="&amp;O$31,Table2[Date Notified (Adjusted)],"&lt;"&amp;P$31,Table2[commissioner name second test],"full*",Table2[Calculated Location],"*"&amp;$D42&amp;"*")/COUNTIFS(Table2[Level of Review Required],"*"&amp;$AC$31&amp;"*",Table2[Date Notified (Adjusted)],"&gt;="&amp;O$31,Table2[Date Notified (Adjusted)],"&lt;"&amp;P$31,Table2[Calculated Location],"*"&amp;$D42&amp;"*")</f>
        <v>#DIV/0!</v>
      </c>
      <c r="P42" s="164" t="e">
        <f ca="1">COUNTIFS(Table2[Level of Review Required],"*"&amp;$AC$31&amp;"*",Table2[Date Notified (Adjusted)],"&gt;="&amp;P$31,Table2[Date Notified (Adjusted)],"&lt;"&amp;Q$31,Table2[commissioner name second test],"full*",Table2[Calculated Location],"*"&amp;$D42&amp;"*")/COUNTIFS(Table2[Level of Review Required],"*"&amp;$AC$31&amp;"*",Table2[Date Notified (Adjusted)],"&gt;="&amp;P$31,Table2[Date Notified (Adjusted)],"&lt;"&amp;Q$31,Table2[Calculated Location],"*"&amp;$D42&amp;"*")</f>
        <v>#DIV/0!</v>
      </c>
      <c r="Q42" s="164" t="e">
        <f ca="1">COUNTIFS(Table2[Level of Review Required],"*"&amp;$AC$31&amp;"*",Table2[Date Notified (Adjusted)],"&gt;="&amp;Q$31,Table2[Date Notified (Adjusted)],"&lt;"&amp;R$31,Table2[commissioner name second test],"full*",Table2[Calculated Location],"*"&amp;$D42&amp;"*")/COUNTIFS(Table2[Level of Review Required],"*"&amp;$AC$31&amp;"*",Table2[Date Notified (Adjusted)],"&gt;="&amp;Q$31,Table2[Date Notified (Adjusted)],"&lt;"&amp;R$31,Table2[Calculated Location],"*"&amp;$D42&amp;"*")</f>
        <v>#DIV/0!</v>
      </c>
      <c r="R42" s="164" t="e">
        <f ca="1">COUNTIFS(Table2[Level of Review Required],"*"&amp;$AC$31&amp;"*",Table2[Date Notified (Adjusted)],"&gt;="&amp;R$31,Table2[Date Notified (Adjusted)],"&lt;"&amp;S$31,Table2[commissioner name second test],"full*",Table2[Calculated Location],"*"&amp;$D42&amp;"*")/COUNTIFS(Table2[Level of Review Required],"*"&amp;$AC$31&amp;"*",Table2[Date Notified (Adjusted)],"&gt;="&amp;R$31,Table2[Date Notified (Adjusted)],"&lt;"&amp;S$31,Table2[Calculated Location],"*"&amp;$D42&amp;"*")</f>
        <v>#DIV/0!</v>
      </c>
      <c r="S42" s="164" t="e">
        <f ca="1">COUNTIFS(Table2[Level of Review Required],"*"&amp;$AC$31&amp;"*",Table2[Date Notified (Adjusted)],"&gt;="&amp;S$31,Table2[Date Notified (Adjusted)],"&lt;"&amp;T$31,Table2[commissioner name second test],"full*",Table2[Calculated Location],"*"&amp;$D42&amp;"*")/COUNTIFS(Table2[Level of Review Required],"*"&amp;$AC$31&amp;"*",Table2[Date Notified (Adjusted)],"&gt;="&amp;S$31,Table2[Date Notified (Adjusted)],"&lt;"&amp;T$31,Table2[Calculated Location],"*"&amp;$D42&amp;"*")</f>
        <v>#DIV/0!</v>
      </c>
      <c r="T42" s="164" t="e">
        <f ca="1">COUNTIFS(Table2[Level of Review Required],"*"&amp;$AC$31&amp;"*",Table2[Date Notified (Adjusted)],"&gt;="&amp;T$31,Table2[Date Notified (Adjusted)],"&lt;"&amp;U$31,Table2[commissioner name second test],"full*",Table2[Calculated Location],"*"&amp;$D42&amp;"*")/COUNTIFS(Table2[Level of Review Required],"*"&amp;$AC$31&amp;"*",Table2[Date Notified (Adjusted)],"&gt;="&amp;T$31,Table2[Date Notified (Adjusted)],"&lt;"&amp;U$31,Table2[Calculated Location],"*"&amp;$D42&amp;"*")</f>
        <v>#DIV/0!</v>
      </c>
      <c r="U42" s="161"/>
      <c r="V42" s="161"/>
      <c r="W42" s="228">
        <f ca="1">COUNTIFS(Table2[Level of Review Required],"*"&amp;$AC$31&amp;"*",Table2[Date Notified (Adjusted)],"&gt;="&amp;start125,Table2[Date Notified (Adjusted)],"&lt;="&amp;closeREP,Table2[Calculated Location],"*"&amp;$D42&amp;"*",Table2[commissioner name second test],"full*")</f>
        <v>0</v>
      </c>
      <c r="X42" s="229" t="e">
        <f t="shared" ca="1" si="6"/>
        <v>#DIV/0!</v>
      </c>
      <c r="Y42" s="237">
        <f ca="1">COUNTIFS(Table2[Level of Review Required],"*"&amp;$AC$31&amp;"*",Table2[Date Notified (Adjusted)],"&gt;="&amp;start125,Table2[Date Notified (Adjusted)],"&lt;="&amp;closeREP,Table2[Calculated Location],"*"&amp;$D42&amp;"*")</f>
        <v>0</v>
      </c>
    </row>
    <row r="43" spans="2:25" x14ac:dyDescent="0.25">
      <c r="B43" s="222" t="s">
        <v>107</v>
      </c>
      <c r="C43" s="161"/>
      <c r="D43" s="162" t="s">
        <v>126</v>
      </c>
      <c r="E43" s="163" t="e">
        <f ca="1">COUNTIFS(Table2[Level of Review Required],"*"&amp;$AC$31&amp;"*",Table2[Date Notified (Adjusted)],"&gt;="&amp;E$31,Table2[Date Notified (Adjusted)],"&lt;"&amp;F$31,Table2[commissioner name second test],"full*",Table2[Calculated Location],"*"&amp;$D43&amp;"*")/COUNTIFS(Table2[Level of Review Required],"*"&amp;$AC$31&amp;"*",Table2[Date Notified (Adjusted)],"&gt;="&amp;E$31,Table2[Date Notified (Adjusted)],"&lt;"&amp;F$31,Table2[Calculated Location],"*"&amp;$D43&amp;"*")</f>
        <v>#DIV/0!</v>
      </c>
      <c r="F43" s="164" t="e">
        <f ca="1">COUNTIFS(Table2[Level of Review Required],"*"&amp;$AC$31&amp;"*",Table2[Date Notified (Adjusted)],"&gt;="&amp;F$31,Table2[Date Notified (Adjusted)],"&lt;"&amp;G$31,Table2[commissioner name second test],"full*",Table2[Calculated Location],"*"&amp;$D43&amp;"*")/COUNTIFS(Table2[Level of Review Required],"*"&amp;$AC$31&amp;"*",Table2[Date Notified (Adjusted)],"&gt;="&amp;F$31,Table2[Date Notified (Adjusted)],"&lt;"&amp;G$31,Table2[Calculated Location],"*"&amp;$D43&amp;"*")</f>
        <v>#DIV/0!</v>
      </c>
      <c r="G43" s="164" t="e">
        <f ca="1">COUNTIFS(Table2[Level of Review Required],"*"&amp;$AC$31&amp;"*",Table2[Date Notified (Adjusted)],"&gt;="&amp;G$31,Table2[Date Notified (Adjusted)],"&lt;"&amp;H$31,Table2[commissioner name second test],"full*",Table2[Calculated Location],"*"&amp;$D43&amp;"*")/COUNTIFS(Table2[Level of Review Required],"*"&amp;$AC$31&amp;"*",Table2[Date Notified (Adjusted)],"&gt;="&amp;G$31,Table2[Date Notified (Adjusted)],"&lt;"&amp;H$31,Table2[Calculated Location],"*"&amp;$D43&amp;"*")</f>
        <v>#DIV/0!</v>
      </c>
      <c r="H43" s="164" t="e">
        <f ca="1">COUNTIFS(Table2[Level of Review Required],"*"&amp;$AC$31&amp;"*",Table2[Date Notified (Adjusted)],"&gt;="&amp;H$31,Table2[Date Notified (Adjusted)],"&lt;"&amp;I$31,Table2[commissioner name second test],"full*",Table2[Calculated Location],"*"&amp;$D43&amp;"*")/COUNTIFS(Table2[Level of Review Required],"*"&amp;$AC$31&amp;"*",Table2[Date Notified (Adjusted)],"&gt;="&amp;H$31,Table2[Date Notified (Adjusted)],"&lt;"&amp;I$31,Table2[Calculated Location],"*"&amp;$D43&amp;"*")</f>
        <v>#DIV/0!</v>
      </c>
      <c r="I43" s="164" t="e">
        <f ca="1">COUNTIFS(Table2[Level of Review Required],"*"&amp;$AC$31&amp;"*",Table2[Date Notified (Adjusted)],"&gt;="&amp;I$31,Table2[Date Notified (Adjusted)],"&lt;"&amp;J$31,Table2[commissioner name second test],"full*",Table2[Calculated Location],"*"&amp;$D43&amp;"*")/COUNTIFS(Table2[Level of Review Required],"*"&amp;$AC$31&amp;"*",Table2[Date Notified (Adjusted)],"&gt;="&amp;I$31,Table2[Date Notified (Adjusted)],"&lt;"&amp;J$31,Table2[Calculated Location],"*"&amp;$D43&amp;"*")</f>
        <v>#DIV/0!</v>
      </c>
      <c r="J43" s="164" t="e">
        <f ca="1">COUNTIFS(Table2[Level of Review Required],"*"&amp;$AC$31&amp;"*",Table2[Date Notified (Adjusted)],"&gt;="&amp;J$31,Table2[Date Notified (Adjusted)],"&lt;"&amp;K$31,Table2[commissioner name second test],"full*",Table2[Calculated Location],"*"&amp;$D43&amp;"*")/COUNTIFS(Table2[Level of Review Required],"*"&amp;$AC$31&amp;"*",Table2[Date Notified (Adjusted)],"&gt;="&amp;J$31,Table2[Date Notified (Adjusted)],"&lt;"&amp;K$31,Table2[Calculated Location],"*"&amp;$D43&amp;"*")</f>
        <v>#DIV/0!</v>
      </c>
      <c r="K43" s="164" t="e">
        <f ca="1">COUNTIFS(Table2[Level of Review Required],"*"&amp;$AC$31&amp;"*",Table2[Date Notified (Adjusted)],"&gt;="&amp;K$31,Table2[Date Notified (Adjusted)],"&lt;"&amp;L$31,Table2[commissioner name second test],"full*",Table2[Calculated Location],"*"&amp;$D43&amp;"*")/COUNTIFS(Table2[Level of Review Required],"*"&amp;$AC$31&amp;"*",Table2[Date Notified (Adjusted)],"&gt;="&amp;K$31,Table2[Date Notified (Adjusted)],"&lt;"&amp;L$31,Table2[Calculated Location],"*"&amp;$D43&amp;"*")</f>
        <v>#DIV/0!</v>
      </c>
      <c r="L43" s="164" t="e">
        <f ca="1">COUNTIFS(Table2[Level of Review Required],"*"&amp;$AC$31&amp;"*",Table2[Date Notified (Adjusted)],"&gt;="&amp;L$31,Table2[Date Notified (Adjusted)],"&lt;"&amp;M$31,Table2[commissioner name second test],"full*",Table2[Calculated Location],"*"&amp;$D43&amp;"*")/COUNTIFS(Table2[Level of Review Required],"*"&amp;$AC$31&amp;"*",Table2[Date Notified (Adjusted)],"&gt;="&amp;L$31,Table2[Date Notified (Adjusted)],"&lt;"&amp;M$31,Table2[Calculated Location],"*"&amp;$D43&amp;"*")</f>
        <v>#DIV/0!</v>
      </c>
      <c r="M43" s="164" t="e">
        <f ca="1">COUNTIFS(Table2[Level of Review Required],"*"&amp;$AC$31&amp;"*",Table2[Date Notified (Adjusted)],"&gt;="&amp;M$31,Table2[Date Notified (Adjusted)],"&lt;"&amp;N$31,Table2[commissioner name second test],"full*",Table2[Calculated Location],"*"&amp;$D43&amp;"*")/COUNTIFS(Table2[Level of Review Required],"*"&amp;$AC$31&amp;"*",Table2[Date Notified (Adjusted)],"&gt;="&amp;M$31,Table2[Date Notified (Adjusted)],"&lt;"&amp;N$31,Table2[Calculated Location],"*"&amp;$D43&amp;"*")</f>
        <v>#DIV/0!</v>
      </c>
      <c r="N43" s="164" t="e">
        <f ca="1">COUNTIFS(Table2[Level of Review Required],"*"&amp;$AC$31&amp;"*",Table2[Date Notified (Adjusted)],"&gt;="&amp;N$31,Table2[Date Notified (Adjusted)],"&lt;"&amp;O$31,Table2[commissioner name second test],"full*",Table2[Calculated Location],"*"&amp;$D43&amp;"*")/COUNTIFS(Table2[Level of Review Required],"*"&amp;$AC$31&amp;"*",Table2[Date Notified (Adjusted)],"&gt;="&amp;N$31,Table2[Date Notified (Adjusted)],"&lt;"&amp;O$31,Table2[Calculated Location],"*"&amp;$D43&amp;"*")</f>
        <v>#DIV/0!</v>
      </c>
      <c r="O43" s="164" t="e">
        <f ca="1">COUNTIFS(Table2[Level of Review Required],"*"&amp;$AC$31&amp;"*",Table2[Date Notified (Adjusted)],"&gt;="&amp;O$31,Table2[Date Notified (Adjusted)],"&lt;"&amp;P$31,Table2[commissioner name second test],"full*",Table2[Calculated Location],"*"&amp;$D43&amp;"*")/COUNTIFS(Table2[Level of Review Required],"*"&amp;$AC$31&amp;"*",Table2[Date Notified (Adjusted)],"&gt;="&amp;O$31,Table2[Date Notified (Adjusted)],"&lt;"&amp;P$31,Table2[Calculated Location],"*"&amp;$D43&amp;"*")</f>
        <v>#DIV/0!</v>
      </c>
      <c r="P43" s="164" t="e">
        <f ca="1">COUNTIFS(Table2[Level of Review Required],"*"&amp;$AC$31&amp;"*",Table2[Date Notified (Adjusted)],"&gt;="&amp;P$31,Table2[Date Notified (Adjusted)],"&lt;"&amp;Q$31,Table2[commissioner name second test],"full*",Table2[Calculated Location],"*"&amp;$D43&amp;"*")/COUNTIFS(Table2[Level of Review Required],"*"&amp;$AC$31&amp;"*",Table2[Date Notified (Adjusted)],"&gt;="&amp;P$31,Table2[Date Notified (Adjusted)],"&lt;"&amp;Q$31,Table2[Calculated Location],"*"&amp;$D43&amp;"*")</f>
        <v>#DIV/0!</v>
      </c>
      <c r="Q43" s="164" t="e">
        <f ca="1">COUNTIFS(Table2[Level of Review Required],"*"&amp;$AC$31&amp;"*",Table2[Date Notified (Adjusted)],"&gt;="&amp;Q$31,Table2[Date Notified (Adjusted)],"&lt;"&amp;R$31,Table2[commissioner name second test],"full*",Table2[Calculated Location],"*"&amp;$D43&amp;"*")/COUNTIFS(Table2[Level of Review Required],"*"&amp;$AC$31&amp;"*",Table2[Date Notified (Adjusted)],"&gt;="&amp;Q$31,Table2[Date Notified (Adjusted)],"&lt;"&amp;R$31,Table2[Calculated Location],"*"&amp;$D43&amp;"*")</f>
        <v>#DIV/0!</v>
      </c>
      <c r="R43" s="164" t="e">
        <f ca="1">COUNTIFS(Table2[Level of Review Required],"*"&amp;$AC$31&amp;"*",Table2[Date Notified (Adjusted)],"&gt;="&amp;R$31,Table2[Date Notified (Adjusted)],"&lt;"&amp;S$31,Table2[commissioner name second test],"full*",Table2[Calculated Location],"*"&amp;$D43&amp;"*")/COUNTIFS(Table2[Level of Review Required],"*"&amp;$AC$31&amp;"*",Table2[Date Notified (Adjusted)],"&gt;="&amp;R$31,Table2[Date Notified (Adjusted)],"&lt;"&amp;S$31,Table2[Calculated Location],"*"&amp;$D43&amp;"*")</f>
        <v>#DIV/0!</v>
      </c>
      <c r="S43" s="164" t="e">
        <f ca="1">COUNTIFS(Table2[Level of Review Required],"*"&amp;$AC$31&amp;"*",Table2[Date Notified (Adjusted)],"&gt;="&amp;S$31,Table2[Date Notified (Adjusted)],"&lt;"&amp;T$31,Table2[commissioner name second test],"full*",Table2[Calculated Location],"*"&amp;$D43&amp;"*")/COUNTIFS(Table2[Level of Review Required],"*"&amp;$AC$31&amp;"*",Table2[Date Notified (Adjusted)],"&gt;="&amp;S$31,Table2[Date Notified (Adjusted)],"&lt;"&amp;T$31,Table2[Calculated Location],"*"&amp;$D43&amp;"*")</f>
        <v>#DIV/0!</v>
      </c>
      <c r="T43" s="164" t="e">
        <f ca="1">COUNTIFS(Table2[Level of Review Required],"*"&amp;$AC$31&amp;"*",Table2[Date Notified (Adjusted)],"&gt;="&amp;T$31,Table2[Date Notified (Adjusted)],"&lt;"&amp;U$31,Table2[commissioner name second test],"full*",Table2[Calculated Location],"*"&amp;$D43&amp;"*")/COUNTIFS(Table2[Level of Review Required],"*"&amp;$AC$31&amp;"*",Table2[Date Notified (Adjusted)],"&gt;="&amp;T$31,Table2[Date Notified (Adjusted)],"&lt;"&amp;U$31,Table2[Calculated Location],"*"&amp;$D43&amp;"*")</f>
        <v>#DIV/0!</v>
      </c>
      <c r="U43" s="161"/>
      <c r="V43" s="161"/>
      <c r="W43" s="228">
        <f ca="1">COUNTIFS(Table2[Level of Review Required],"*"&amp;$AC$31&amp;"*",Table2[Date Notified (Adjusted)],"&gt;="&amp;start125,Table2[Date Notified (Adjusted)],"&lt;="&amp;closeREP,Table2[Calculated Location],"*"&amp;$D43&amp;"*",Table2[commissioner name second test],"full*")</f>
        <v>0</v>
      </c>
      <c r="X43" s="229" t="e">
        <f t="shared" ca="1" si="6"/>
        <v>#DIV/0!</v>
      </c>
      <c r="Y43" s="237">
        <f ca="1">COUNTIFS(Table2[Level of Review Required],"*"&amp;$AC$31&amp;"*",Table2[Date Notified (Adjusted)],"&gt;="&amp;start125,Table2[Date Notified (Adjusted)],"&lt;="&amp;closeREP,Table2[Calculated Location],"*"&amp;$D43&amp;"*")</f>
        <v>0</v>
      </c>
    </row>
    <row r="44" spans="2:25" x14ac:dyDescent="0.25">
      <c r="B44" s="222" t="s">
        <v>108</v>
      </c>
      <c r="C44" s="161"/>
      <c r="D44" s="162" t="s">
        <v>127</v>
      </c>
      <c r="E44" s="163" t="e">
        <f ca="1">COUNTIFS(Table2[Level of Review Required],"*"&amp;$AC$31&amp;"*",Table2[Date Notified (Adjusted)],"&gt;="&amp;E$31,Table2[Date Notified (Adjusted)],"&lt;"&amp;F$31,Table2[commissioner name second test],"full*",Table2[Calculated Location],"*"&amp;$D44&amp;"*")/COUNTIFS(Table2[Level of Review Required],"*"&amp;$AC$31&amp;"*",Table2[Date Notified (Adjusted)],"&gt;="&amp;E$31,Table2[Date Notified (Adjusted)],"&lt;"&amp;F$31,Table2[Calculated Location],"*"&amp;$D44&amp;"*")</f>
        <v>#DIV/0!</v>
      </c>
      <c r="F44" s="164" t="e">
        <f ca="1">COUNTIFS(Table2[Level of Review Required],"*"&amp;$AC$31&amp;"*",Table2[Date Notified (Adjusted)],"&gt;="&amp;F$31,Table2[Date Notified (Adjusted)],"&lt;"&amp;G$31,Table2[commissioner name second test],"full*",Table2[Calculated Location],"*"&amp;$D44&amp;"*")/COUNTIFS(Table2[Level of Review Required],"*"&amp;$AC$31&amp;"*",Table2[Date Notified (Adjusted)],"&gt;="&amp;F$31,Table2[Date Notified (Adjusted)],"&lt;"&amp;G$31,Table2[Calculated Location],"*"&amp;$D44&amp;"*")</f>
        <v>#DIV/0!</v>
      </c>
      <c r="G44" s="164" t="e">
        <f ca="1">COUNTIFS(Table2[Level of Review Required],"*"&amp;$AC$31&amp;"*",Table2[Date Notified (Adjusted)],"&gt;="&amp;G$31,Table2[Date Notified (Adjusted)],"&lt;"&amp;H$31,Table2[commissioner name second test],"full*",Table2[Calculated Location],"*"&amp;$D44&amp;"*")/COUNTIFS(Table2[Level of Review Required],"*"&amp;$AC$31&amp;"*",Table2[Date Notified (Adjusted)],"&gt;="&amp;G$31,Table2[Date Notified (Adjusted)],"&lt;"&amp;H$31,Table2[Calculated Location],"*"&amp;$D44&amp;"*")</f>
        <v>#DIV/0!</v>
      </c>
      <c r="H44" s="164" t="e">
        <f ca="1">COUNTIFS(Table2[Level of Review Required],"*"&amp;$AC$31&amp;"*",Table2[Date Notified (Adjusted)],"&gt;="&amp;H$31,Table2[Date Notified (Adjusted)],"&lt;"&amp;I$31,Table2[commissioner name second test],"full*",Table2[Calculated Location],"*"&amp;$D44&amp;"*")/COUNTIFS(Table2[Level of Review Required],"*"&amp;$AC$31&amp;"*",Table2[Date Notified (Adjusted)],"&gt;="&amp;H$31,Table2[Date Notified (Adjusted)],"&lt;"&amp;I$31,Table2[Calculated Location],"*"&amp;$D44&amp;"*")</f>
        <v>#DIV/0!</v>
      </c>
      <c r="I44" s="164" t="e">
        <f ca="1">COUNTIFS(Table2[Level of Review Required],"*"&amp;$AC$31&amp;"*",Table2[Date Notified (Adjusted)],"&gt;="&amp;I$31,Table2[Date Notified (Adjusted)],"&lt;"&amp;J$31,Table2[commissioner name second test],"full*",Table2[Calculated Location],"*"&amp;$D44&amp;"*")/COUNTIFS(Table2[Level of Review Required],"*"&amp;$AC$31&amp;"*",Table2[Date Notified (Adjusted)],"&gt;="&amp;I$31,Table2[Date Notified (Adjusted)],"&lt;"&amp;J$31,Table2[Calculated Location],"*"&amp;$D44&amp;"*")</f>
        <v>#DIV/0!</v>
      </c>
      <c r="J44" s="164" t="e">
        <f ca="1">COUNTIFS(Table2[Level of Review Required],"*"&amp;$AC$31&amp;"*",Table2[Date Notified (Adjusted)],"&gt;="&amp;J$31,Table2[Date Notified (Adjusted)],"&lt;"&amp;K$31,Table2[commissioner name second test],"full*",Table2[Calculated Location],"*"&amp;$D44&amp;"*")/COUNTIFS(Table2[Level of Review Required],"*"&amp;$AC$31&amp;"*",Table2[Date Notified (Adjusted)],"&gt;="&amp;J$31,Table2[Date Notified (Adjusted)],"&lt;"&amp;K$31,Table2[Calculated Location],"*"&amp;$D44&amp;"*")</f>
        <v>#DIV/0!</v>
      </c>
      <c r="K44" s="164" t="e">
        <f ca="1">COUNTIFS(Table2[Level of Review Required],"*"&amp;$AC$31&amp;"*",Table2[Date Notified (Adjusted)],"&gt;="&amp;K$31,Table2[Date Notified (Adjusted)],"&lt;"&amp;L$31,Table2[commissioner name second test],"full*",Table2[Calculated Location],"*"&amp;$D44&amp;"*")/COUNTIFS(Table2[Level of Review Required],"*"&amp;$AC$31&amp;"*",Table2[Date Notified (Adjusted)],"&gt;="&amp;K$31,Table2[Date Notified (Adjusted)],"&lt;"&amp;L$31,Table2[Calculated Location],"*"&amp;$D44&amp;"*")</f>
        <v>#DIV/0!</v>
      </c>
      <c r="L44" s="164" t="e">
        <f ca="1">COUNTIFS(Table2[Level of Review Required],"*"&amp;$AC$31&amp;"*",Table2[Date Notified (Adjusted)],"&gt;="&amp;L$31,Table2[Date Notified (Adjusted)],"&lt;"&amp;M$31,Table2[commissioner name second test],"full*",Table2[Calculated Location],"*"&amp;$D44&amp;"*")/COUNTIFS(Table2[Level of Review Required],"*"&amp;$AC$31&amp;"*",Table2[Date Notified (Adjusted)],"&gt;="&amp;L$31,Table2[Date Notified (Adjusted)],"&lt;"&amp;M$31,Table2[Calculated Location],"*"&amp;$D44&amp;"*")</f>
        <v>#DIV/0!</v>
      </c>
      <c r="M44" s="164" t="e">
        <f ca="1">COUNTIFS(Table2[Level of Review Required],"*"&amp;$AC$31&amp;"*",Table2[Date Notified (Adjusted)],"&gt;="&amp;M$31,Table2[Date Notified (Adjusted)],"&lt;"&amp;N$31,Table2[commissioner name second test],"full*",Table2[Calculated Location],"*"&amp;$D44&amp;"*")/COUNTIFS(Table2[Level of Review Required],"*"&amp;$AC$31&amp;"*",Table2[Date Notified (Adjusted)],"&gt;="&amp;M$31,Table2[Date Notified (Adjusted)],"&lt;"&amp;N$31,Table2[Calculated Location],"*"&amp;$D44&amp;"*")</f>
        <v>#DIV/0!</v>
      </c>
      <c r="N44" s="164" t="e">
        <f ca="1">COUNTIFS(Table2[Level of Review Required],"*"&amp;$AC$31&amp;"*",Table2[Date Notified (Adjusted)],"&gt;="&amp;N$31,Table2[Date Notified (Adjusted)],"&lt;"&amp;O$31,Table2[commissioner name second test],"full*",Table2[Calculated Location],"*"&amp;$D44&amp;"*")/COUNTIFS(Table2[Level of Review Required],"*"&amp;$AC$31&amp;"*",Table2[Date Notified (Adjusted)],"&gt;="&amp;N$31,Table2[Date Notified (Adjusted)],"&lt;"&amp;O$31,Table2[Calculated Location],"*"&amp;$D44&amp;"*")</f>
        <v>#DIV/0!</v>
      </c>
      <c r="O44" s="164" t="e">
        <f ca="1">COUNTIFS(Table2[Level of Review Required],"*"&amp;$AC$31&amp;"*",Table2[Date Notified (Adjusted)],"&gt;="&amp;O$31,Table2[Date Notified (Adjusted)],"&lt;"&amp;P$31,Table2[commissioner name second test],"full*",Table2[Calculated Location],"*"&amp;$D44&amp;"*")/COUNTIFS(Table2[Level of Review Required],"*"&amp;$AC$31&amp;"*",Table2[Date Notified (Adjusted)],"&gt;="&amp;O$31,Table2[Date Notified (Adjusted)],"&lt;"&amp;P$31,Table2[Calculated Location],"*"&amp;$D44&amp;"*")</f>
        <v>#DIV/0!</v>
      </c>
      <c r="P44" s="164" t="e">
        <f ca="1">COUNTIFS(Table2[Level of Review Required],"*"&amp;$AC$31&amp;"*",Table2[Date Notified (Adjusted)],"&gt;="&amp;P$31,Table2[Date Notified (Adjusted)],"&lt;"&amp;Q$31,Table2[commissioner name second test],"full*",Table2[Calculated Location],"*"&amp;$D44&amp;"*")/COUNTIFS(Table2[Level of Review Required],"*"&amp;$AC$31&amp;"*",Table2[Date Notified (Adjusted)],"&gt;="&amp;P$31,Table2[Date Notified (Adjusted)],"&lt;"&amp;Q$31,Table2[Calculated Location],"*"&amp;$D44&amp;"*")</f>
        <v>#DIV/0!</v>
      </c>
      <c r="Q44" s="164" t="e">
        <f ca="1">COUNTIFS(Table2[Level of Review Required],"*"&amp;$AC$31&amp;"*",Table2[Date Notified (Adjusted)],"&gt;="&amp;Q$31,Table2[Date Notified (Adjusted)],"&lt;"&amp;R$31,Table2[commissioner name second test],"full*",Table2[Calculated Location],"*"&amp;$D44&amp;"*")/COUNTIFS(Table2[Level of Review Required],"*"&amp;$AC$31&amp;"*",Table2[Date Notified (Adjusted)],"&gt;="&amp;Q$31,Table2[Date Notified (Adjusted)],"&lt;"&amp;R$31,Table2[Calculated Location],"*"&amp;$D44&amp;"*")</f>
        <v>#DIV/0!</v>
      </c>
      <c r="R44" s="164" t="e">
        <f ca="1">COUNTIFS(Table2[Level of Review Required],"*"&amp;$AC$31&amp;"*",Table2[Date Notified (Adjusted)],"&gt;="&amp;R$31,Table2[Date Notified (Adjusted)],"&lt;"&amp;S$31,Table2[commissioner name second test],"full*",Table2[Calculated Location],"*"&amp;$D44&amp;"*")/COUNTIFS(Table2[Level of Review Required],"*"&amp;$AC$31&amp;"*",Table2[Date Notified (Adjusted)],"&gt;="&amp;R$31,Table2[Date Notified (Adjusted)],"&lt;"&amp;S$31,Table2[Calculated Location],"*"&amp;$D44&amp;"*")</f>
        <v>#DIV/0!</v>
      </c>
      <c r="S44" s="164" t="e">
        <f ca="1">COUNTIFS(Table2[Level of Review Required],"*"&amp;$AC$31&amp;"*",Table2[Date Notified (Adjusted)],"&gt;="&amp;S$31,Table2[Date Notified (Adjusted)],"&lt;"&amp;T$31,Table2[commissioner name second test],"full*",Table2[Calculated Location],"*"&amp;$D44&amp;"*")/COUNTIFS(Table2[Level of Review Required],"*"&amp;$AC$31&amp;"*",Table2[Date Notified (Adjusted)],"&gt;="&amp;S$31,Table2[Date Notified (Adjusted)],"&lt;"&amp;T$31,Table2[Calculated Location],"*"&amp;$D44&amp;"*")</f>
        <v>#DIV/0!</v>
      </c>
      <c r="T44" s="164" t="e">
        <f ca="1">COUNTIFS(Table2[Level of Review Required],"*"&amp;$AC$31&amp;"*",Table2[Date Notified (Adjusted)],"&gt;="&amp;T$31,Table2[Date Notified (Adjusted)],"&lt;"&amp;U$31,Table2[commissioner name second test],"full*",Table2[Calculated Location],"*"&amp;$D44&amp;"*")/COUNTIFS(Table2[Level of Review Required],"*"&amp;$AC$31&amp;"*",Table2[Date Notified (Adjusted)],"&gt;="&amp;T$31,Table2[Date Notified (Adjusted)],"&lt;"&amp;U$31,Table2[Calculated Location],"*"&amp;$D44&amp;"*")</f>
        <v>#DIV/0!</v>
      </c>
      <c r="U44" s="161"/>
      <c r="V44" s="161"/>
      <c r="W44" s="228">
        <f ca="1">COUNTIFS(Table2[Level of Review Required],"*"&amp;$AC$31&amp;"*",Table2[Date Notified (Adjusted)],"&gt;="&amp;start125,Table2[Date Notified (Adjusted)],"&lt;="&amp;closeREP,Table2[Calculated Location],"*"&amp;$D44&amp;"*",Table2[commissioner name second test],"full*")</f>
        <v>0</v>
      </c>
      <c r="X44" s="229" t="e">
        <f t="shared" ca="1" si="6"/>
        <v>#DIV/0!</v>
      </c>
      <c r="Y44" s="237">
        <f ca="1">COUNTIFS(Table2[Level of Review Required],"*"&amp;$AC$31&amp;"*",Table2[Date Notified (Adjusted)],"&gt;="&amp;start125,Table2[Date Notified (Adjusted)],"&lt;="&amp;closeREP,Table2[Calculated Location],"*"&amp;$D44&amp;"*")</f>
        <v>0</v>
      </c>
    </row>
    <row r="45" spans="2:25" x14ac:dyDescent="0.25">
      <c r="B45" s="222" t="s">
        <v>109</v>
      </c>
      <c r="C45" s="161"/>
      <c r="D45" s="162" t="s">
        <v>128</v>
      </c>
      <c r="E45" s="163" t="e">
        <f ca="1">COUNTIFS(Table2[Level of Review Required],"*"&amp;$AC$31&amp;"*",Table2[Date Notified (Adjusted)],"&gt;="&amp;E$31,Table2[Date Notified (Adjusted)],"&lt;"&amp;F$31,Table2[commissioner name second test],"full*",Table2[Calculated Location],"*"&amp;$D45&amp;"*")/COUNTIFS(Table2[Level of Review Required],"*"&amp;$AC$31&amp;"*",Table2[Date Notified (Adjusted)],"&gt;="&amp;E$31,Table2[Date Notified (Adjusted)],"&lt;"&amp;F$31,Table2[Calculated Location],"*"&amp;$D45&amp;"*")</f>
        <v>#DIV/0!</v>
      </c>
      <c r="F45" s="164" t="e">
        <f ca="1">COUNTIFS(Table2[Level of Review Required],"*"&amp;$AC$31&amp;"*",Table2[Date Notified (Adjusted)],"&gt;="&amp;F$31,Table2[Date Notified (Adjusted)],"&lt;"&amp;G$31,Table2[commissioner name second test],"full*",Table2[Calculated Location],"*"&amp;$D45&amp;"*")/COUNTIFS(Table2[Level of Review Required],"*"&amp;$AC$31&amp;"*",Table2[Date Notified (Adjusted)],"&gt;="&amp;F$31,Table2[Date Notified (Adjusted)],"&lt;"&amp;G$31,Table2[Calculated Location],"*"&amp;$D45&amp;"*")</f>
        <v>#DIV/0!</v>
      </c>
      <c r="G45" s="164" t="e">
        <f ca="1">COUNTIFS(Table2[Level of Review Required],"*"&amp;$AC$31&amp;"*",Table2[Date Notified (Adjusted)],"&gt;="&amp;G$31,Table2[Date Notified (Adjusted)],"&lt;"&amp;H$31,Table2[commissioner name second test],"full*",Table2[Calculated Location],"*"&amp;$D45&amp;"*")/COUNTIFS(Table2[Level of Review Required],"*"&amp;$AC$31&amp;"*",Table2[Date Notified (Adjusted)],"&gt;="&amp;G$31,Table2[Date Notified (Adjusted)],"&lt;"&amp;H$31,Table2[Calculated Location],"*"&amp;$D45&amp;"*")</f>
        <v>#DIV/0!</v>
      </c>
      <c r="H45" s="164" t="e">
        <f ca="1">COUNTIFS(Table2[Level of Review Required],"*"&amp;$AC$31&amp;"*",Table2[Date Notified (Adjusted)],"&gt;="&amp;H$31,Table2[Date Notified (Adjusted)],"&lt;"&amp;I$31,Table2[commissioner name second test],"full*",Table2[Calculated Location],"*"&amp;$D45&amp;"*")/COUNTIFS(Table2[Level of Review Required],"*"&amp;$AC$31&amp;"*",Table2[Date Notified (Adjusted)],"&gt;="&amp;H$31,Table2[Date Notified (Adjusted)],"&lt;"&amp;I$31,Table2[Calculated Location],"*"&amp;$D45&amp;"*")</f>
        <v>#DIV/0!</v>
      </c>
      <c r="I45" s="164" t="e">
        <f ca="1">COUNTIFS(Table2[Level of Review Required],"*"&amp;$AC$31&amp;"*",Table2[Date Notified (Adjusted)],"&gt;="&amp;I$31,Table2[Date Notified (Adjusted)],"&lt;"&amp;J$31,Table2[commissioner name second test],"full*",Table2[Calculated Location],"*"&amp;$D45&amp;"*")/COUNTIFS(Table2[Level of Review Required],"*"&amp;$AC$31&amp;"*",Table2[Date Notified (Adjusted)],"&gt;="&amp;I$31,Table2[Date Notified (Adjusted)],"&lt;"&amp;J$31,Table2[Calculated Location],"*"&amp;$D45&amp;"*")</f>
        <v>#DIV/0!</v>
      </c>
      <c r="J45" s="164" t="e">
        <f ca="1">COUNTIFS(Table2[Level of Review Required],"*"&amp;$AC$31&amp;"*",Table2[Date Notified (Adjusted)],"&gt;="&amp;J$31,Table2[Date Notified (Adjusted)],"&lt;"&amp;K$31,Table2[commissioner name second test],"full*",Table2[Calculated Location],"*"&amp;$D45&amp;"*")/COUNTIFS(Table2[Level of Review Required],"*"&amp;$AC$31&amp;"*",Table2[Date Notified (Adjusted)],"&gt;="&amp;J$31,Table2[Date Notified (Adjusted)],"&lt;"&amp;K$31,Table2[Calculated Location],"*"&amp;$D45&amp;"*")</f>
        <v>#DIV/0!</v>
      </c>
      <c r="K45" s="164" t="e">
        <f ca="1">COUNTIFS(Table2[Level of Review Required],"*"&amp;$AC$31&amp;"*",Table2[Date Notified (Adjusted)],"&gt;="&amp;K$31,Table2[Date Notified (Adjusted)],"&lt;"&amp;L$31,Table2[commissioner name second test],"full*",Table2[Calculated Location],"*"&amp;$D45&amp;"*")/COUNTIFS(Table2[Level of Review Required],"*"&amp;$AC$31&amp;"*",Table2[Date Notified (Adjusted)],"&gt;="&amp;K$31,Table2[Date Notified (Adjusted)],"&lt;"&amp;L$31,Table2[Calculated Location],"*"&amp;$D45&amp;"*")</f>
        <v>#DIV/0!</v>
      </c>
      <c r="L45" s="164" t="e">
        <f ca="1">COUNTIFS(Table2[Level of Review Required],"*"&amp;$AC$31&amp;"*",Table2[Date Notified (Adjusted)],"&gt;="&amp;L$31,Table2[Date Notified (Adjusted)],"&lt;"&amp;M$31,Table2[commissioner name second test],"full*",Table2[Calculated Location],"*"&amp;$D45&amp;"*")/COUNTIFS(Table2[Level of Review Required],"*"&amp;$AC$31&amp;"*",Table2[Date Notified (Adjusted)],"&gt;="&amp;L$31,Table2[Date Notified (Adjusted)],"&lt;"&amp;M$31,Table2[Calculated Location],"*"&amp;$D45&amp;"*")</f>
        <v>#DIV/0!</v>
      </c>
      <c r="M45" s="164" t="e">
        <f ca="1">COUNTIFS(Table2[Level of Review Required],"*"&amp;$AC$31&amp;"*",Table2[Date Notified (Adjusted)],"&gt;="&amp;M$31,Table2[Date Notified (Adjusted)],"&lt;"&amp;N$31,Table2[commissioner name second test],"full*",Table2[Calculated Location],"*"&amp;$D45&amp;"*")/COUNTIFS(Table2[Level of Review Required],"*"&amp;$AC$31&amp;"*",Table2[Date Notified (Adjusted)],"&gt;="&amp;M$31,Table2[Date Notified (Adjusted)],"&lt;"&amp;N$31,Table2[Calculated Location],"*"&amp;$D45&amp;"*")</f>
        <v>#DIV/0!</v>
      </c>
      <c r="N45" s="164" t="e">
        <f ca="1">COUNTIFS(Table2[Level of Review Required],"*"&amp;$AC$31&amp;"*",Table2[Date Notified (Adjusted)],"&gt;="&amp;N$31,Table2[Date Notified (Adjusted)],"&lt;"&amp;O$31,Table2[commissioner name second test],"full*",Table2[Calculated Location],"*"&amp;$D45&amp;"*")/COUNTIFS(Table2[Level of Review Required],"*"&amp;$AC$31&amp;"*",Table2[Date Notified (Adjusted)],"&gt;="&amp;N$31,Table2[Date Notified (Adjusted)],"&lt;"&amp;O$31,Table2[Calculated Location],"*"&amp;$D45&amp;"*")</f>
        <v>#DIV/0!</v>
      </c>
      <c r="O45" s="164" t="e">
        <f ca="1">COUNTIFS(Table2[Level of Review Required],"*"&amp;$AC$31&amp;"*",Table2[Date Notified (Adjusted)],"&gt;="&amp;O$31,Table2[Date Notified (Adjusted)],"&lt;"&amp;P$31,Table2[commissioner name second test],"full*",Table2[Calculated Location],"*"&amp;$D45&amp;"*")/COUNTIFS(Table2[Level of Review Required],"*"&amp;$AC$31&amp;"*",Table2[Date Notified (Adjusted)],"&gt;="&amp;O$31,Table2[Date Notified (Adjusted)],"&lt;"&amp;P$31,Table2[Calculated Location],"*"&amp;$D45&amp;"*")</f>
        <v>#DIV/0!</v>
      </c>
      <c r="P45" s="164" t="e">
        <f ca="1">COUNTIFS(Table2[Level of Review Required],"*"&amp;$AC$31&amp;"*",Table2[Date Notified (Adjusted)],"&gt;="&amp;P$31,Table2[Date Notified (Adjusted)],"&lt;"&amp;Q$31,Table2[commissioner name second test],"full*",Table2[Calculated Location],"*"&amp;$D45&amp;"*")/COUNTIFS(Table2[Level of Review Required],"*"&amp;$AC$31&amp;"*",Table2[Date Notified (Adjusted)],"&gt;="&amp;P$31,Table2[Date Notified (Adjusted)],"&lt;"&amp;Q$31,Table2[Calculated Location],"*"&amp;$D45&amp;"*")</f>
        <v>#DIV/0!</v>
      </c>
      <c r="Q45" s="164" t="e">
        <f ca="1">COUNTIFS(Table2[Level of Review Required],"*"&amp;$AC$31&amp;"*",Table2[Date Notified (Adjusted)],"&gt;="&amp;Q$31,Table2[Date Notified (Adjusted)],"&lt;"&amp;R$31,Table2[commissioner name second test],"full*",Table2[Calculated Location],"*"&amp;$D45&amp;"*")/COUNTIFS(Table2[Level of Review Required],"*"&amp;$AC$31&amp;"*",Table2[Date Notified (Adjusted)],"&gt;="&amp;Q$31,Table2[Date Notified (Adjusted)],"&lt;"&amp;R$31,Table2[Calculated Location],"*"&amp;$D45&amp;"*")</f>
        <v>#DIV/0!</v>
      </c>
      <c r="R45" s="164" t="e">
        <f ca="1">COUNTIFS(Table2[Level of Review Required],"*"&amp;$AC$31&amp;"*",Table2[Date Notified (Adjusted)],"&gt;="&amp;R$31,Table2[Date Notified (Adjusted)],"&lt;"&amp;S$31,Table2[commissioner name second test],"full*",Table2[Calculated Location],"*"&amp;$D45&amp;"*")/COUNTIFS(Table2[Level of Review Required],"*"&amp;$AC$31&amp;"*",Table2[Date Notified (Adjusted)],"&gt;="&amp;R$31,Table2[Date Notified (Adjusted)],"&lt;"&amp;S$31,Table2[Calculated Location],"*"&amp;$D45&amp;"*")</f>
        <v>#DIV/0!</v>
      </c>
      <c r="S45" s="164" t="e">
        <f ca="1">COUNTIFS(Table2[Level of Review Required],"*"&amp;$AC$31&amp;"*",Table2[Date Notified (Adjusted)],"&gt;="&amp;S$31,Table2[Date Notified (Adjusted)],"&lt;"&amp;T$31,Table2[commissioner name second test],"full*",Table2[Calculated Location],"*"&amp;$D45&amp;"*")/COUNTIFS(Table2[Level of Review Required],"*"&amp;$AC$31&amp;"*",Table2[Date Notified (Adjusted)],"&gt;="&amp;S$31,Table2[Date Notified (Adjusted)],"&lt;"&amp;T$31,Table2[Calculated Location],"*"&amp;$D45&amp;"*")</f>
        <v>#DIV/0!</v>
      </c>
      <c r="T45" s="164" t="e">
        <f ca="1">COUNTIFS(Table2[Level of Review Required],"*"&amp;$AC$31&amp;"*",Table2[Date Notified (Adjusted)],"&gt;="&amp;T$31,Table2[Date Notified (Adjusted)],"&lt;"&amp;U$31,Table2[commissioner name second test],"full*",Table2[Calculated Location],"*"&amp;$D45&amp;"*")/COUNTIFS(Table2[Level of Review Required],"*"&amp;$AC$31&amp;"*",Table2[Date Notified (Adjusted)],"&gt;="&amp;T$31,Table2[Date Notified (Adjusted)],"&lt;"&amp;U$31,Table2[Calculated Location],"*"&amp;$D45&amp;"*")</f>
        <v>#DIV/0!</v>
      </c>
      <c r="U45" s="161"/>
      <c r="V45" s="161"/>
      <c r="W45" s="228">
        <f ca="1">COUNTIFS(Table2[Level of Review Required],"*"&amp;$AC$31&amp;"*",Table2[Date Notified (Adjusted)],"&gt;="&amp;start125,Table2[Date Notified (Adjusted)],"&lt;="&amp;closeREP,Table2[Calculated Location],"*"&amp;$D45&amp;"*",Table2[commissioner name second test],"full*")</f>
        <v>0</v>
      </c>
      <c r="X45" s="229" t="e">
        <f t="shared" ca="1" si="6"/>
        <v>#DIV/0!</v>
      </c>
      <c r="Y45" s="237">
        <f ca="1">COUNTIFS(Table2[Level of Review Required],"*"&amp;$AC$31&amp;"*",Table2[Date Notified (Adjusted)],"&gt;="&amp;start125,Table2[Date Notified (Adjusted)],"&lt;="&amp;closeREP,Table2[Calculated Location],"*"&amp;$D45&amp;"*")</f>
        <v>0</v>
      </c>
    </row>
    <row r="46" spans="2:25" x14ac:dyDescent="0.25">
      <c r="B46" s="222" t="s">
        <v>110</v>
      </c>
      <c r="C46" s="161"/>
      <c r="D46" s="162" t="s">
        <v>129</v>
      </c>
      <c r="E46" s="163" t="e">
        <f ca="1">COUNTIFS(Table2[Level of Review Required],"*"&amp;$AC$31&amp;"*",Table2[Date Notified (Adjusted)],"&gt;="&amp;E$31,Table2[Date Notified (Adjusted)],"&lt;"&amp;F$31,Table2[commissioner name second test],"full*",Table2[Calculated Location],"*"&amp;$D46&amp;"*")/COUNTIFS(Table2[Level of Review Required],"*"&amp;$AC$31&amp;"*",Table2[Date Notified (Adjusted)],"&gt;="&amp;E$31,Table2[Date Notified (Adjusted)],"&lt;"&amp;F$31,Table2[Calculated Location],"*"&amp;$D46&amp;"*")</f>
        <v>#DIV/0!</v>
      </c>
      <c r="F46" s="164" t="e">
        <f ca="1">COUNTIFS(Table2[Level of Review Required],"*"&amp;$AC$31&amp;"*",Table2[Date Notified (Adjusted)],"&gt;="&amp;F$31,Table2[Date Notified (Adjusted)],"&lt;"&amp;G$31,Table2[commissioner name second test],"full*",Table2[Calculated Location],"*"&amp;$D46&amp;"*")/COUNTIFS(Table2[Level of Review Required],"*"&amp;$AC$31&amp;"*",Table2[Date Notified (Adjusted)],"&gt;="&amp;F$31,Table2[Date Notified (Adjusted)],"&lt;"&amp;G$31,Table2[Calculated Location],"*"&amp;$D46&amp;"*")</f>
        <v>#DIV/0!</v>
      </c>
      <c r="G46" s="164" t="e">
        <f ca="1">COUNTIFS(Table2[Level of Review Required],"*"&amp;$AC$31&amp;"*",Table2[Date Notified (Adjusted)],"&gt;="&amp;G$31,Table2[Date Notified (Adjusted)],"&lt;"&amp;H$31,Table2[commissioner name second test],"full*",Table2[Calculated Location],"*"&amp;$D46&amp;"*")/COUNTIFS(Table2[Level of Review Required],"*"&amp;$AC$31&amp;"*",Table2[Date Notified (Adjusted)],"&gt;="&amp;G$31,Table2[Date Notified (Adjusted)],"&lt;"&amp;H$31,Table2[Calculated Location],"*"&amp;$D46&amp;"*")</f>
        <v>#DIV/0!</v>
      </c>
      <c r="H46" s="164" t="e">
        <f ca="1">COUNTIFS(Table2[Level of Review Required],"*"&amp;$AC$31&amp;"*",Table2[Date Notified (Adjusted)],"&gt;="&amp;H$31,Table2[Date Notified (Adjusted)],"&lt;"&amp;I$31,Table2[commissioner name second test],"full*",Table2[Calculated Location],"*"&amp;$D46&amp;"*")/COUNTIFS(Table2[Level of Review Required],"*"&amp;$AC$31&amp;"*",Table2[Date Notified (Adjusted)],"&gt;="&amp;H$31,Table2[Date Notified (Adjusted)],"&lt;"&amp;I$31,Table2[Calculated Location],"*"&amp;$D46&amp;"*")</f>
        <v>#DIV/0!</v>
      </c>
      <c r="I46" s="164" t="e">
        <f ca="1">COUNTIFS(Table2[Level of Review Required],"*"&amp;$AC$31&amp;"*",Table2[Date Notified (Adjusted)],"&gt;="&amp;I$31,Table2[Date Notified (Adjusted)],"&lt;"&amp;J$31,Table2[commissioner name second test],"full*",Table2[Calculated Location],"*"&amp;$D46&amp;"*")/COUNTIFS(Table2[Level of Review Required],"*"&amp;$AC$31&amp;"*",Table2[Date Notified (Adjusted)],"&gt;="&amp;I$31,Table2[Date Notified (Adjusted)],"&lt;"&amp;J$31,Table2[Calculated Location],"*"&amp;$D46&amp;"*")</f>
        <v>#DIV/0!</v>
      </c>
      <c r="J46" s="164" t="e">
        <f ca="1">COUNTIFS(Table2[Level of Review Required],"*"&amp;$AC$31&amp;"*",Table2[Date Notified (Adjusted)],"&gt;="&amp;J$31,Table2[Date Notified (Adjusted)],"&lt;"&amp;K$31,Table2[commissioner name second test],"full*",Table2[Calculated Location],"*"&amp;$D46&amp;"*")/COUNTIFS(Table2[Level of Review Required],"*"&amp;$AC$31&amp;"*",Table2[Date Notified (Adjusted)],"&gt;="&amp;J$31,Table2[Date Notified (Adjusted)],"&lt;"&amp;K$31,Table2[Calculated Location],"*"&amp;$D46&amp;"*")</f>
        <v>#DIV/0!</v>
      </c>
      <c r="K46" s="164" t="e">
        <f ca="1">COUNTIFS(Table2[Level of Review Required],"*"&amp;$AC$31&amp;"*",Table2[Date Notified (Adjusted)],"&gt;="&amp;K$31,Table2[Date Notified (Adjusted)],"&lt;"&amp;L$31,Table2[commissioner name second test],"full*",Table2[Calculated Location],"*"&amp;$D46&amp;"*")/COUNTIFS(Table2[Level of Review Required],"*"&amp;$AC$31&amp;"*",Table2[Date Notified (Adjusted)],"&gt;="&amp;K$31,Table2[Date Notified (Adjusted)],"&lt;"&amp;L$31,Table2[Calculated Location],"*"&amp;$D46&amp;"*")</f>
        <v>#DIV/0!</v>
      </c>
      <c r="L46" s="164" t="e">
        <f ca="1">COUNTIFS(Table2[Level of Review Required],"*"&amp;$AC$31&amp;"*",Table2[Date Notified (Adjusted)],"&gt;="&amp;L$31,Table2[Date Notified (Adjusted)],"&lt;"&amp;M$31,Table2[commissioner name second test],"full*",Table2[Calculated Location],"*"&amp;$D46&amp;"*")/COUNTIFS(Table2[Level of Review Required],"*"&amp;$AC$31&amp;"*",Table2[Date Notified (Adjusted)],"&gt;="&amp;L$31,Table2[Date Notified (Adjusted)],"&lt;"&amp;M$31,Table2[Calculated Location],"*"&amp;$D46&amp;"*")</f>
        <v>#DIV/0!</v>
      </c>
      <c r="M46" s="164" t="e">
        <f ca="1">COUNTIFS(Table2[Level of Review Required],"*"&amp;$AC$31&amp;"*",Table2[Date Notified (Adjusted)],"&gt;="&amp;M$31,Table2[Date Notified (Adjusted)],"&lt;"&amp;N$31,Table2[commissioner name second test],"full*",Table2[Calculated Location],"*"&amp;$D46&amp;"*")/COUNTIFS(Table2[Level of Review Required],"*"&amp;$AC$31&amp;"*",Table2[Date Notified (Adjusted)],"&gt;="&amp;M$31,Table2[Date Notified (Adjusted)],"&lt;"&amp;N$31,Table2[Calculated Location],"*"&amp;$D46&amp;"*")</f>
        <v>#DIV/0!</v>
      </c>
      <c r="N46" s="164" t="e">
        <f ca="1">COUNTIFS(Table2[Level of Review Required],"*"&amp;$AC$31&amp;"*",Table2[Date Notified (Adjusted)],"&gt;="&amp;N$31,Table2[Date Notified (Adjusted)],"&lt;"&amp;O$31,Table2[commissioner name second test],"full*",Table2[Calculated Location],"*"&amp;$D46&amp;"*")/COUNTIFS(Table2[Level of Review Required],"*"&amp;$AC$31&amp;"*",Table2[Date Notified (Adjusted)],"&gt;="&amp;N$31,Table2[Date Notified (Adjusted)],"&lt;"&amp;O$31,Table2[Calculated Location],"*"&amp;$D46&amp;"*")</f>
        <v>#DIV/0!</v>
      </c>
      <c r="O46" s="164" t="e">
        <f ca="1">COUNTIFS(Table2[Level of Review Required],"*"&amp;$AC$31&amp;"*",Table2[Date Notified (Adjusted)],"&gt;="&amp;O$31,Table2[Date Notified (Adjusted)],"&lt;"&amp;P$31,Table2[commissioner name second test],"full*",Table2[Calculated Location],"*"&amp;$D46&amp;"*")/COUNTIFS(Table2[Level of Review Required],"*"&amp;$AC$31&amp;"*",Table2[Date Notified (Adjusted)],"&gt;="&amp;O$31,Table2[Date Notified (Adjusted)],"&lt;"&amp;P$31,Table2[Calculated Location],"*"&amp;$D46&amp;"*")</f>
        <v>#DIV/0!</v>
      </c>
      <c r="P46" s="164" t="e">
        <f ca="1">COUNTIFS(Table2[Level of Review Required],"*"&amp;$AC$31&amp;"*",Table2[Date Notified (Adjusted)],"&gt;="&amp;P$31,Table2[Date Notified (Adjusted)],"&lt;"&amp;Q$31,Table2[commissioner name second test],"full*",Table2[Calculated Location],"*"&amp;$D46&amp;"*")/COUNTIFS(Table2[Level of Review Required],"*"&amp;$AC$31&amp;"*",Table2[Date Notified (Adjusted)],"&gt;="&amp;P$31,Table2[Date Notified (Adjusted)],"&lt;"&amp;Q$31,Table2[Calculated Location],"*"&amp;$D46&amp;"*")</f>
        <v>#DIV/0!</v>
      </c>
      <c r="Q46" s="164" t="e">
        <f ca="1">COUNTIFS(Table2[Level of Review Required],"*"&amp;$AC$31&amp;"*",Table2[Date Notified (Adjusted)],"&gt;="&amp;Q$31,Table2[Date Notified (Adjusted)],"&lt;"&amp;R$31,Table2[commissioner name second test],"full*",Table2[Calculated Location],"*"&amp;$D46&amp;"*")/COUNTIFS(Table2[Level of Review Required],"*"&amp;$AC$31&amp;"*",Table2[Date Notified (Adjusted)],"&gt;="&amp;Q$31,Table2[Date Notified (Adjusted)],"&lt;"&amp;R$31,Table2[Calculated Location],"*"&amp;$D46&amp;"*")</f>
        <v>#DIV/0!</v>
      </c>
      <c r="R46" s="164" t="e">
        <f ca="1">COUNTIFS(Table2[Level of Review Required],"*"&amp;$AC$31&amp;"*",Table2[Date Notified (Adjusted)],"&gt;="&amp;R$31,Table2[Date Notified (Adjusted)],"&lt;"&amp;S$31,Table2[commissioner name second test],"full*",Table2[Calculated Location],"*"&amp;$D46&amp;"*")/COUNTIFS(Table2[Level of Review Required],"*"&amp;$AC$31&amp;"*",Table2[Date Notified (Adjusted)],"&gt;="&amp;R$31,Table2[Date Notified (Adjusted)],"&lt;"&amp;S$31,Table2[Calculated Location],"*"&amp;$D46&amp;"*")</f>
        <v>#DIV/0!</v>
      </c>
      <c r="S46" s="164" t="e">
        <f ca="1">COUNTIFS(Table2[Level of Review Required],"*"&amp;$AC$31&amp;"*",Table2[Date Notified (Adjusted)],"&gt;="&amp;S$31,Table2[Date Notified (Adjusted)],"&lt;"&amp;T$31,Table2[commissioner name second test],"full*",Table2[Calculated Location],"*"&amp;$D46&amp;"*")/COUNTIFS(Table2[Level of Review Required],"*"&amp;$AC$31&amp;"*",Table2[Date Notified (Adjusted)],"&gt;="&amp;S$31,Table2[Date Notified (Adjusted)],"&lt;"&amp;T$31,Table2[Calculated Location],"*"&amp;$D46&amp;"*")</f>
        <v>#DIV/0!</v>
      </c>
      <c r="T46" s="164" t="e">
        <f ca="1">COUNTIFS(Table2[Level of Review Required],"*"&amp;$AC$31&amp;"*",Table2[Date Notified (Adjusted)],"&gt;="&amp;T$31,Table2[Date Notified (Adjusted)],"&lt;"&amp;U$31,Table2[commissioner name second test],"full*",Table2[Calculated Location],"*"&amp;$D46&amp;"*")/COUNTIFS(Table2[Level of Review Required],"*"&amp;$AC$31&amp;"*",Table2[Date Notified (Adjusted)],"&gt;="&amp;T$31,Table2[Date Notified (Adjusted)],"&lt;"&amp;U$31,Table2[Calculated Location],"*"&amp;$D46&amp;"*")</f>
        <v>#DIV/0!</v>
      </c>
      <c r="U46" s="161"/>
      <c r="V46" s="161"/>
      <c r="W46" s="228">
        <f ca="1">COUNTIFS(Table2[Level of Review Required],"*"&amp;$AC$31&amp;"*",Table2[Date Notified (Adjusted)],"&gt;="&amp;start125,Table2[Date Notified (Adjusted)],"&lt;="&amp;closeREP,Table2[Calculated Location],"*"&amp;$D46&amp;"*",Table2[commissioner name second test],"full*")</f>
        <v>0</v>
      </c>
      <c r="X46" s="229" t="e">
        <f t="shared" ca="1" si="6"/>
        <v>#DIV/0!</v>
      </c>
      <c r="Y46" s="237">
        <f ca="1">COUNTIFS(Table2[Level of Review Required],"*"&amp;$AC$31&amp;"*",Table2[Date Notified (Adjusted)],"&gt;="&amp;start125,Table2[Date Notified (Adjusted)],"&lt;="&amp;closeREP,Table2[Calculated Location],"*"&amp;$D46&amp;"*")</f>
        <v>0</v>
      </c>
    </row>
    <row r="47" spans="2:25" x14ac:dyDescent="0.25">
      <c r="B47" s="222" t="s">
        <v>111</v>
      </c>
      <c r="C47" s="161"/>
      <c r="D47" s="162" t="s">
        <v>130</v>
      </c>
      <c r="E47" s="163" t="e">
        <f ca="1">COUNTIFS(Table2[Level of Review Required],"*"&amp;$AC$31&amp;"*",Table2[Date Notified (Adjusted)],"&gt;="&amp;E$31,Table2[Date Notified (Adjusted)],"&lt;"&amp;F$31,Table2[commissioner name second test],"full*",Table2[Calculated Location],"*"&amp;$D47&amp;"*")/COUNTIFS(Table2[Level of Review Required],"*"&amp;$AC$31&amp;"*",Table2[Date Notified (Adjusted)],"&gt;="&amp;E$31,Table2[Date Notified (Adjusted)],"&lt;"&amp;F$31,Table2[Calculated Location],"*"&amp;$D47&amp;"*")</f>
        <v>#DIV/0!</v>
      </c>
      <c r="F47" s="164" t="e">
        <f ca="1">COUNTIFS(Table2[Level of Review Required],"*"&amp;$AC$31&amp;"*",Table2[Date Notified (Adjusted)],"&gt;="&amp;F$31,Table2[Date Notified (Adjusted)],"&lt;"&amp;G$31,Table2[commissioner name second test],"full*",Table2[Calculated Location],"*"&amp;$D47&amp;"*")/COUNTIFS(Table2[Level of Review Required],"*"&amp;$AC$31&amp;"*",Table2[Date Notified (Adjusted)],"&gt;="&amp;F$31,Table2[Date Notified (Adjusted)],"&lt;"&amp;G$31,Table2[Calculated Location],"*"&amp;$D47&amp;"*")</f>
        <v>#DIV/0!</v>
      </c>
      <c r="G47" s="164" t="e">
        <f ca="1">COUNTIFS(Table2[Level of Review Required],"*"&amp;$AC$31&amp;"*",Table2[Date Notified (Adjusted)],"&gt;="&amp;G$31,Table2[Date Notified (Adjusted)],"&lt;"&amp;H$31,Table2[commissioner name second test],"full*",Table2[Calculated Location],"*"&amp;$D47&amp;"*")/COUNTIFS(Table2[Level of Review Required],"*"&amp;$AC$31&amp;"*",Table2[Date Notified (Adjusted)],"&gt;="&amp;G$31,Table2[Date Notified (Adjusted)],"&lt;"&amp;H$31,Table2[Calculated Location],"*"&amp;$D47&amp;"*")</f>
        <v>#DIV/0!</v>
      </c>
      <c r="H47" s="164" t="e">
        <f ca="1">COUNTIFS(Table2[Level of Review Required],"*"&amp;$AC$31&amp;"*",Table2[Date Notified (Adjusted)],"&gt;="&amp;H$31,Table2[Date Notified (Adjusted)],"&lt;"&amp;I$31,Table2[commissioner name second test],"full*",Table2[Calculated Location],"*"&amp;$D47&amp;"*")/COUNTIFS(Table2[Level of Review Required],"*"&amp;$AC$31&amp;"*",Table2[Date Notified (Adjusted)],"&gt;="&amp;H$31,Table2[Date Notified (Adjusted)],"&lt;"&amp;I$31,Table2[Calculated Location],"*"&amp;$D47&amp;"*")</f>
        <v>#DIV/0!</v>
      </c>
      <c r="I47" s="164" t="e">
        <f ca="1">COUNTIFS(Table2[Level of Review Required],"*"&amp;$AC$31&amp;"*",Table2[Date Notified (Adjusted)],"&gt;="&amp;I$31,Table2[Date Notified (Adjusted)],"&lt;"&amp;J$31,Table2[commissioner name second test],"full*",Table2[Calculated Location],"*"&amp;$D47&amp;"*")/COUNTIFS(Table2[Level of Review Required],"*"&amp;$AC$31&amp;"*",Table2[Date Notified (Adjusted)],"&gt;="&amp;I$31,Table2[Date Notified (Adjusted)],"&lt;"&amp;J$31,Table2[Calculated Location],"*"&amp;$D47&amp;"*")</f>
        <v>#DIV/0!</v>
      </c>
      <c r="J47" s="164" t="e">
        <f ca="1">COUNTIFS(Table2[Level of Review Required],"*"&amp;$AC$31&amp;"*",Table2[Date Notified (Adjusted)],"&gt;="&amp;J$31,Table2[Date Notified (Adjusted)],"&lt;"&amp;K$31,Table2[commissioner name second test],"full*",Table2[Calculated Location],"*"&amp;$D47&amp;"*")/COUNTIFS(Table2[Level of Review Required],"*"&amp;$AC$31&amp;"*",Table2[Date Notified (Adjusted)],"&gt;="&amp;J$31,Table2[Date Notified (Adjusted)],"&lt;"&amp;K$31,Table2[Calculated Location],"*"&amp;$D47&amp;"*")</f>
        <v>#DIV/0!</v>
      </c>
      <c r="K47" s="164" t="e">
        <f ca="1">COUNTIFS(Table2[Level of Review Required],"*"&amp;$AC$31&amp;"*",Table2[Date Notified (Adjusted)],"&gt;="&amp;K$31,Table2[Date Notified (Adjusted)],"&lt;"&amp;L$31,Table2[commissioner name second test],"full*",Table2[Calculated Location],"*"&amp;$D47&amp;"*")/COUNTIFS(Table2[Level of Review Required],"*"&amp;$AC$31&amp;"*",Table2[Date Notified (Adjusted)],"&gt;="&amp;K$31,Table2[Date Notified (Adjusted)],"&lt;"&amp;L$31,Table2[Calculated Location],"*"&amp;$D47&amp;"*")</f>
        <v>#DIV/0!</v>
      </c>
      <c r="L47" s="164" t="e">
        <f ca="1">COUNTIFS(Table2[Level of Review Required],"*"&amp;$AC$31&amp;"*",Table2[Date Notified (Adjusted)],"&gt;="&amp;L$31,Table2[Date Notified (Adjusted)],"&lt;"&amp;M$31,Table2[commissioner name second test],"full*",Table2[Calculated Location],"*"&amp;$D47&amp;"*")/COUNTIFS(Table2[Level of Review Required],"*"&amp;$AC$31&amp;"*",Table2[Date Notified (Adjusted)],"&gt;="&amp;L$31,Table2[Date Notified (Adjusted)],"&lt;"&amp;M$31,Table2[Calculated Location],"*"&amp;$D47&amp;"*")</f>
        <v>#DIV/0!</v>
      </c>
      <c r="M47" s="164" t="e">
        <f ca="1">COUNTIFS(Table2[Level of Review Required],"*"&amp;$AC$31&amp;"*",Table2[Date Notified (Adjusted)],"&gt;="&amp;M$31,Table2[Date Notified (Adjusted)],"&lt;"&amp;N$31,Table2[commissioner name second test],"full*",Table2[Calculated Location],"*"&amp;$D47&amp;"*")/COUNTIFS(Table2[Level of Review Required],"*"&amp;$AC$31&amp;"*",Table2[Date Notified (Adjusted)],"&gt;="&amp;M$31,Table2[Date Notified (Adjusted)],"&lt;"&amp;N$31,Table2[Calculated Location],"*"&amp;$D47&amp;"*")</f>
        <v>#DIV/0!</v>
      </c>
      <c r="N47" s="164" t="e">
        <f ca="1">COUNTIFS(Table2[Level of Review Required],"*"&amp;$AC$31&amp;"*",Table2[Date Notified (Adjusted)],"&gt;="&amp;N$31,Table2[Date Notified (Adjusted)],"&lt;"&amp;O$31,Table2[commissioner name second test],"full*",Table2[Calculated Location],"*"&amp;$D47&amp;"*")/COUNTIFS(Table2[Level of Review Required],"*"&amp;$AC$31&amp;"*",Table2[Date Notified (Adjusted)],"&gt;="&amp;N$31,Table2[Date Notified (Adjusted)],"&lt;"&amp;O$31,Table2[Calculated Location],"*"&amp;$D47&amp;"*")</f>
        <v>#DIV/0!</v>
      </c>
      <c r="O47" s="164" t="e">
        <f ca="1">COUNTIFS(Table2[Level of Review Required],"*"&amp;$AC$31&amp;"*",Table2[Date Notified (Adjusted)],"&gt;="&amp;O$31,Table2[Date Notified (Adjusted)],"&lt;"&amp;P$31,Table2[commissioner name second test],"full*",Table2[Calculated Location],"*"&amp;$D47&amp;"*")/COUNTIFS(Table2[Level of Review Required],"*"&amp;$AC$31&amp;"*",Table2[Date Notified (Adjusted)],"&gt;="&amp;O$31,Table2[Date Notified (Adjusted)],"&lt;"&amp;P$31,Table2[Calculated Location],"*"&amp;$D47&amp;"*")</f>
        <v>#DIV/0!</v>
      </c>
      <c r="P47" s="164" t="e">
        <f ca="1">COUNTIFS(Table2[Level of Review Required],"*"&amp;$AC$31&amp;"*",Table2[Date Notified (Adjusted)],"&gt;="&amp;P$31,Table2[Date Notified (Adjusted)],"&lt;"&amp;Q$31,Table2[commissioner name second test],"full*",Table2[Calculated Location],"*"&amp;$D47&amp;"*")/COUNTIFS(Table2[Level of Review Required],"*"&amp;$AC$31&amp;"*",Table2[Date Notified (Adjusted)],"&gt;="&amp;P$31,Table2[Date Notified (Adjusted)],"&lt;"&amp;Q$31,Table2[Calculated Location],"*"&amp;$D47&amp;"*")</f>
        <v>#DIV/0!</v>
      </c>
      <c r="Q47" s="164" t="e">
        <f ca="1">COUNTIFS(Table2[Level of Review Required],"*"&amp;$AC$31&amp;"*",Table2[Date Notified (Adjusted)],"&gt;="&amp;Q$31,Table2[Date Notified (Adjusted)],"&lt;"&amp;R$31,Table2[commissioner name second test],"full*",Table2[Calculated Location],"*"&amp;$D47&amp;"*")/COUNTIFS(Table2[Level of Review Required],"*"&amp;$AC$31&amp;"*",Table2[Date Notified (Adjusted)],"&gt;="&amp;Q$31,Table2[Date Notified (Adjusted)],"&lt;"&amp;R$31,Table2[Calculated Location],"*"&amp;$D47&amp;"*")</f>
        <v>#DIV/0!</v>
      </c>
      <c r="R47" s="164" t="e">
        <f ca="1">COUNTIFS(Table2[Level of Review Required],"*"&amp;$AC$31&amp;"*",Table2[Date Notified (Adjusted)],"&gt;="&amp;R$31,Table2[Date Notified (Adjusted)],"&lt;"&amp;S$31,Table2[commissioner name second test],"full*",Table2[Calculated Location],"*"&amp;$D47&amp;"*")/COUNTIFS(Table2[Level of Review Required],"*"&amp;$AC$31&amp;"*",Table2[Date Notified (Adjusted)],"&gt;="&amp;R$31,Table2[Date Notified (Adjusted)],"&lt;"&amp;S$31,Table2[Calculated Location],"*"&amp;$D47&amp;"*")</f>
        <v>#DIV/0!</v>
      </c>
      <c r="S47" s="164" t="e">
        <f ca="1">COUNTIFS(Table2[Level of Review Required],"*"&amp;$AC$31&amp;"*",Table2[Date Notified (Adjusted)],"&gt;="&amp;S$31,Table2[Date Notified (Adjusted)],"&lt;"&amp;T$31,Table2[commissioner name second test],"full*",Table2[Calculated Location],"*"&amp;$D47&amp;"*")/COUNTIFS(Table2[Level of Review Required],"*"&amp;$AC$31&amp;"*",Table2[Date Notified (Adjusted)],"&gt;="&amp;S$31,Table2[Date Notified (Adjusted)],"&lt;"&amp;T$31,Table2[Calculated Location],"*"&amp;$D47&amp;"*")</f>
        <v>#DIV/0!</v>
      </c>
      <c r="T47" s="164" t="e">
        <f ca="1">COUNTIFS(Table2[Level of Review Required],"*"&amp;$AC$31&amp;"*",Table2[Date Notified (Adjusted)],"&gt;="&amp;T$31,Table2[Date Notified (Adjusted)],"&lt;"&amp;U$31,Table2[commissioner name second test],"full*",Table2[Calculated Location],"*"&amp;$D47&amp;"*")/COUNTIFS(Table2[Level of Review Required],"*"&amp;$AC$31&amp;"*",Table2[Date Notified (Adjusted)],"&gt;="&amp;T$31,Table2[Date Notified (Adjusted)],"&lt;"&amp;U$31,Table2[Calculated Location],"*"&amp;$D47&amp;"*")</f>
        <v>#DIV/0!</v>
      </c>
      <c r="U47" s="161"/>
      <c r="V47" s="161"/>
      <c r="W47" s="228">
        <f ca="1">COUNTIFS(Table2[Level of Review Required],"*"&amp;$AC$31&amp;"*",Table2[Date Notified (Adjusted)],"&gt;="&amp;start125,Table2[Date Notified (Adjusted)],"&lt;="&amp;closeREP,Table2[Calculated Location],"*"&amp;$D47&amp;"*",Table2[commissioner name second test],"full*")</f>
        <v>0</v>
      </c>
      <c r="X47" s="229" t="e">
        <f t="shared" ca="1" si="6"/>
        <v>#DIV/0!</v>
      </c>
      <c r="Y47" s="237">
        <f ca="1">COUNTIFS(Table2[Level of Review Required],"*"&amp;$AC$31&amp;"*",Table2[Date Notified (Adjusted)],"&gt;="&amp;start125,Table2[Date Notified (Adjusted)],"&lt;="&amp;closeREP,Table2[Calculated Location],"*"&amp;$D47&amp;"*")</f>
        <v>0</v>
      </c>
    </row>
    <row r="48" spans="2:25" x14ac:dyDescent="0.25">
      <c r="B48" s="222" t="s">
        <v>112</v>
      </c>
      <c r="C48" s="161"/>
      <c r="D48" s="162" t="s">
        <v>131</v>
      </c>
      <c r="E48" s="163" t="e">
        <f ca="1">COUNTIFS(Table2[Level of Review Required],"*"&amp;$AC$31&amp;"*",Table2[Date Notified (Adjusted)],"&gt;="&amp;E$31,Table2[Date Notified (Adjusted)],"&lt;"&amp;F$31,Table2[commissioner name second test],"full*",Table2[Calculated Location],"*"&amp;$D48&amp;"*")/COUNTIFS(Table2[Level of Review Required],"*"&amp;$AC$31&amp;"*",Table2[Date Notified (Adjusted)],"&gt;="&amp;E$31,Table2[Date Notified (Adjusted)],"&lt;"&amp;F$31,Table2[Calculated Location],"*"&amp;$D48&amp;"*")</f>
        <v>#DIV/0!</v>
      </c>
      <c r="F48" s="164" t="e">
        <f ca="1">COUNTIFS(Table2[Level of Review Required],"*"&amp;$AC$31&amp;"*",Table2[Date Notified (Adjusted)],"&gt;="&amp;F$31,Table2[Date Notified (Adjusted)],"&lt;"&amp;G$31,Table2[commissioner name second test],"full*",Table2[Calculated Location],"*"&amp;$D48&amp;"*")/COUNTIFS(Table2[Level of Review Required],"*"&amp;$AC$31&amp;"*",Table2[Date Notified (Adjusted)],"&gt;="&amp;F$31,Table2[Date Notified (Adjusted)],"&lt;"&amp;G$31,Table2[Calculated Location],"*"&amp;$D48&amp;"*")</f>
        <v>#DIV/0!</v>
      </c>
      <c r="G48" s="164" t="e">
        <f ca="1">COUNTIFS(Table2[Level of Review Required],"*"&amp;$AC$31&amp;"*",Table2[Date Notified (Adjusted)],"&gt;="&amp;G$31,Table2[Date Notified (Adjusted)],"&lt;"&amp;H$31,Table2[commissioner name second test],"full*",Table2[Calculated Location],"*"&amp;$D48&amp;"*")/COUNTIFS(Table2[Level of Review Required],"*"&amp;$AC$31&amp;"*",Table2[Date Notified (Adjusted)],"&gt;="&amp;G$31,Table2[Date Notified (Adjusted)],"&lt;"&amp;H$31,Table2[Calculated Location],"*"&amp;$D48&amp;"*")</f>
        <v>#DIV/0!</v>
      </c>
      <c r="H48" s="164" t="e">
        <f ca="1">COUNTIFS(Table2[Level of Review Required],"*"&amp;$AC$31&amp;"*",Table2[Date Notified (Adjusted)],"&gt;="&amp;H$31,Table2[Date Notified (Adjusted)],"&lt;"&amp;I$31,Table2[commissioner name second test],"full*",Table2[Calculated Location],"*"&amp;$D48&amp;"*")/COUNTIFS(Table2[Level of Review Required],"*"&amp;$AC$31&amp;"*",Table2[Date Notified (Adjusted)],"&gt;="&amp;H$31,Table2[Date Notified (Adjusted)],"&lt;"&amp;I$31,Table2[Calculated Location],"*"&amp;$D48&amp;"*")</f>
        <v>#DIV/0!</v>
      </c>
      <c r="I48" s="164" t="e">
        <f ca="1">COUNTIFS(Table2[Level of Review Required],"*"&amp;$AC$31&amp;"*",Table2[Date Notified (Adjusted)],"&gt;="&amp;I$31,Table2[Date Notified (Adjusted)],"&lt;"&amp;J$31,Table2[commissioner name second test],"full*",Table2[Calculated Location],"*"&amp;$D48&amp;"*")/COUNTIFS(Table2[Level of Review Required],"*"&amp;$AC$31&amp;"*",Table2[Date Notified (Adjusted)],"&gt;="&amp;I$31,Table2[Date Notified (Adjusted)],"&lt;"&amp;J$31,Table2[Calculated Location],"*"&amp;$D48&amp;"*")</f>
        <v>#DIV/0!</v>
      </c>
      <c r="J48" s="164" t="e">
        <f ca="1">COUNTIFS(Table2[Level of Review Required],"*"&amp;$AC$31&amp;"*",Table2[Date Notified (Adjusted)],"&gt;="&amp;J$31,Table2[Date Notified (Adjusted)],"&lt;"&amp;K$31,Table2[commissioner name second test],"full*",Table2[Calculated Location],"*"&amp;$D48&amp;"*")/COUNTIFS(Table2[Level of Review Required],"*"&amp;$AC$31&amp;"*",Table2[Date Notified (Adjusted)],"&gt;="&amp;J$31,Table2[Date Notified (Adjusted)],"&lt;"&amp;K$31,Table2[Calculated Location],"*"&amp;$D48&amp;"*")</f>
        <v>#DIV/0!</v>
      </c>
      <c r="K48" s="164" t="e">
        <f ca="1">COUNTIFS(Table2[Level of Review Required],"*"&amp;$AC$31&amp;"*",Table2[Date Notified (Adjusted)],"&gt;="&amp;K$31,Table2[Date Notified (Adjusted)],"&lt;"&amp;L$31,Table2[commissioner name second test],"full*",Table2[Calculated Location],"*"&amp;$D48&amp;"*")/COUNTIFS(Table2[Level of Review Required],"*"&amp;$AC$31&amp;"*",Table2[Date Notified (Adjusted)],"&gt;="&amp;K$31,Table2[Date Notified (Adjusted)],"&lt;"&amp;L$31,Table2[Calculated Location],"*"&amp;$D48&amp;"*")</f>
        <v>#DIV/0!</v>
      </c>
      <c r="L48" s="164" t="e">
        <f ca="1">COUNTIFS(Table2[Level of Review Required],"*"&amp;$AC$31&amp;"*",Table2[Date Notified (Adjusted)],"&gt;="&amp;L$31,Table2[Date Notified (Adjusted)],"&lt;"&amp;M$31,Table2[commissioner name second test],"full*",Table2[Calculated Location],"*"&amp;$D48&amp;"*")/COUNTIFS(Table2[Level of Review Required],"*"&amp;$AC$31&amp;"*",Table2[Date Notified (Adjusted)],"&gt;="&amp;L$31,Table2[Date Notified (Adjusted)],"&lt;"&amp;M$31,Table2[Calculated Location],"*"&amp;$D48&amp;"*")</f>
        <v>#DIV/0!</v>
      </c>
      <c r="M48" s="164" t="e">
        <f ca="1">COUNTIFS(Table2[Level of Review Required],"*"&amp;$AC$31&amp;"*",Table2[Date Notified (Adjusted)],"&gt;="&amp;M$31,Table2[Date Notified (Adjusted)],"&lt;"&amp;N$31,Table2[commissioner name second test],"full*",Table2[Calculated Location],"*"&amp;$D48&amp;"*")/COUNTIFS(Table2[Level of Review Required],"*"&amp;$AC$31&amp;"*",Table2[Date Notified (Adjusted)],"&gt;="&amp;M$31,Table2[Date Notified (Adjusted)],"&lt;"&amp;N$31,Table2[Calculated Location],"*"&amp;$D48&amp;"*")</f>
        <v>#DIV/0!</v>
      </c>
      <c r="N48" s="164" t="e">
        <f ca="1">COUNTIFS(Table2[Level of Review Required],"*"&amp;$AC$31&amp;"*",Table2[Date Notified (Adjusted)],"&gt;="&amp;N$31,Table2[Date Notified (Adjusted)],"&lt;"&amp;O$31,Table2[commissioner name second test],"full*",Table2[Calculated Location],"*"&amp;$D48&amp;"*")/COUNTIFS(Table2[Level of Review Required],"*"&amp;$AC$31&amp;"*",Table2[Date Notified (Adjusted)],"&gt;="&amp;N$31,Table2[Date Notified (Adjusted)],"&lt;"&amp;O$31,Table2[Calculated Location],"*"&amp;$D48&amp;"*")</f>
        <v>#DIV/0!</v>
      </c>
      <c r="O48" s="164" t="e">
        <f ca="1">COUNTIFS(Table2[Level of Review Required],"*"&amp;$AC$31&amp;"*",Table2[Date Notified (Adjusted)],"&gt;="&amp;O$31,Table2[Date Notified (Adjusted)],"&lt;"&amp;P$31,Table2[commissioner name second test],"full*",Table2[Calculated Location],"*"&amp;$D48&amp;"*")/COUNTIFS(Table2[Level of Review Required],"*"&amp;$AC$31&amp;"*",Table2[Date Notified (Adjusted)],"&gt;="&amp;O$31,Table2[Date Notified (Adjusted)],"&lt;"&amp;P$31,Table2[Calculated Location],"*"&amp;$D48&amp;"*")</f>
        <v>#DIV/0!</v>
      </c>
      <c r="P48" s="164" t="e">
        <f ca="1">COUNTIFS(Table2[Level of Review Required],"*"&amp;$AC$31&amp;"*",Table2[Date Notified (Adjusted)],"&gt;="&amp;P$31,Table2[Date Notified (Adjusted)],"&lt;"&amp;Q$31,Table2[commissioner name second test],"full*",Table2[Calculated Location],"*"&amp;$D48&amp;"*")/COUNTIFS(Table2[Level of Review Required],"*"&amp;$AC$31&amp;"*",Table2[Date Notified (Adjusted)],"&gt;="&amp;P$31,Table2[Date Notified (Adjusted)],"&lt;"&amp;Q$31,Table2[Calculated Location],"*"&amp;$D48&amp;"*")</f>
        <v>#DIV/0!</v>
      </c>
      <c r="Q48" s="164" t="e">
        <f ca="1">COUNTIFS(Table2[Level of Review Required],"*"&amp;$AC$31&amp;"*",Table2[Date Notified (Adjusted)],"&gt;="&amp;Q$31,Table2[Date Notified (Adjusted)],"&lt;"&amp;R$31,Table2[commissioner name second test],"full*",Table2[Calculated Location],"*"&amp;$D48&amp;"*")/COUNTIFS(Table2[Level of Review Required],"*"&amp;$AC$31&amp;"*",Table2[Date Notified (Adjusted)],"&gt;="&amp;Q$31,Table2[Date Notified (Adjusted)],"&lt;"&amp;R$31,Table2[Calculated Location],"*"&amp;$D48&amp;"*")</f>
        <v>#DIV/0!</v>
      </c>
      <c r="R48" s="164" t="e">
        <f ca="1">COUNTIFS(Table2[Level of Review Required],"*"&amp;$AC$31&amp;"*",Table2[Date Notified (Adjusted)],"&gt;="&amp;R$31,Table2[Date Notified (Adjusted)],"&lt;"&amp;S$31,Table2[commissioner name second test],"full*",Table2[Calculated Location],"*"&amp;$D48&amp;"*")/COUNTIFS(Table2[Level of Review Required],"*"&amp;$AC$31&amp;"*",Table2[Date Notified (Adjusted)],"&gt;="&amp;R$31,Table2[Date Notified (Adjusted)],"&lt;"&amp;S$31,Table2[Calculated Location],"*"&amp;$D48&amp;"*")</f>
        <v>#DIV/0!</v>
      </c>
      <c r="S48" s="164" t="e">
        <f ca="1">COUNTIFS(Table2[Level of Review Required],"*"&amp;$AC$31&amp;"*",Table2[Date Notified (Adjusted)],"&gt;="&amp;S$31,Table2[Date Notified (Adjusted)],"&lt;"&amp;T$31,Table2[commissioner name second test],"full*",Table2[Calculated Location],"*"&amp;$D48&amp;"*")/COUNTIFS(Table2[Level of Review Required],"*"&amp;$AC$31&amp;"*",Table2[Date Notified (Adjusted)],"&gt;="&amp;S$31,Table2[Date Notified (Adjusted)],"&lt;"&amp;T$31,Table2[Calculated Location],"*"&amp;$D48&amp;"*")</f>
        <v>#DIV/0!</v>
      </c>
      <c r="T48" s="164" t="e">
        <f ca="1">COUNTIFS(Table2[Level of Review Required],"*"&amp;$AC$31&amp;"*",Table2[Date Notified (Adjusted)],"&gt;="&amp;T$31,Table2[Date Notified (Adjusted)],"&lt;"&amp;U$31,Table2[commissioner name second test],"full*",Table2[Calculated Location],"*"&amp;$D48&amp;"*")/COUNTIFS(Table2[Level of Review Required],"*"&amp;$AC$31&amp;"*",Table2[Date Notified (Adjusted)],"&gt;="&amp;T$31,Table2[Date Notified (Adjusted)],"&lt;"&amp;U$31,Table2[Calculated Location],"*"&amp;$D48&amp;"*")</f>
        <v>#DIV/0!</v>
      </c>
      <c r="U48" s="161"/>
      <c r="V48" s="161"/>
      <c r="W48" s="228">
        <f ca="1">COUNTIFS(Table2[Level of Review Required],"*"&amp;$AC$31&amp;"*",Table2[Date Notified (Adjusted)],"&gt;="&amp;start125,Table2[Date Notified (Adjusted)],"&lt;="&amp;closeREP,Table2[Calculated Location],"*"&amp;$D48&amp;"*",Table2[commissioner name second test],"full*")</f>
        <v>0</v>
      </c>
      <c r="X48" s="229" t="e">
        <f t="shared" ca="1" si="6"/>
        <v>#DIV/0!</v>
      </c>
      <c r="Y48" s="237">
        <f ca="1">COUNTIFS(Table2[Level of Review Required],"*"&amp;$AC$31&amp;"*",Table2[Date Notified (Adjusted)],"&gt;="&amp;start125,Table2[Date Notified (Adjusted)],"&lt;="&amp;closeREP,Table2[Calculated Location],"*"&amp;$D48&amp;"*")</f>
        <v>0</v>
      </c>
    </row>
    <row r="49" spans="2:29" x14ac:dyDescent="0.25">
      <c r="B49" s="222" t="s">
        <v>113</v>
      </c>
      <c r="C49" s="161"/>
      <c r="D49" s="162" t="s">
        <v>132</v>
      </c>
      <c r="E49" s="163" t="e">
        <f ca="1">COUNTIFS(Table2[Level of Review Required],"*"&amp;$AC$31&amp;"*",Table2[Date Notified (Adjusted)],"&gt;="&amp;E$31,Table2[Date Notified (Adjusted)],"&lt;"&amp;F$31,Table2[commissioner name second test],"full*",Table2[Calculated Location],"*"&amp;$D49&amp;"*")/COUNTIFS(Table2[Level of Review Required],"*"&amp;$AC$31&amp;"*",Table2[Date Notified (Adjusted)],"&gt;="&amp;E$31,Table2[Date Notified (Adjusted)],"&lt;"&amp;F$31,Table2[Calculated Location],"*"&amp;$D49&amp;"*")</f>
        <v>#DIV/0!</v>
      </c>
      <c r="F49" s="164" t="e">
        <f ca="1">COUNTIFS(Table2[Level of Review Required],"*"&amp;$AC$31&amp;"*",Table2[Date Notified (Adjusted)],"&gt;="&amp;F$31,Table2[Date Notified (Adjusted)],"&lt;"&amp;G$31,Table2[commissioner name second test],"full*",Table2[Calculated Location],"*"&amp;$D49&amp;"*")/COUNTIFS(Table2[Level of Review Required],"*"&amp;$AC$31&amp;"*",Table2[Date Notified (Adjusted)],"&gt;="&amp;F$31,Table2[Date Notified (Adjusted)],"&lt;"&amp;G$31,Table2[Calculated Location],"*"&amp;$D49&amp;"*")</f>
        <v>#DIV/0!</v>
      </c>
      <c r="G49" s="164" t="e">
        <f ca="1">COUNTIFS(Table2[Level of Review Required],"*"&amp;$AC$31&amp;"*",Table2[Date Notified (Adjusted)],"&gt;="&amp;G$31,Table2[Date Notified (Adjusted)],"&lt;"&amp;H$31,Table2[commissioner name second test],"full*",Table2[Calculated Location],"*"&amp;$D49&amp;"*")/COUNTIFS(Table2[Level of Review Required],"*"&amp;$AC$31&amp;"*",Table2[Date Notified (Adjusted)],"&gt;="&amp;G$31,Table2[Date Notified (Adjusted)],"&lt;"&amp;H$31,Table2[Calculated Location],"*"&amp;$D49&amp;"*")</f>
        <v>#DIV/0!</v>
      </c>
      <c r="H49" s="164" t="e">
        <f ca="1">COUNTIFS(Table2[Level of Review Required],"*"&amp;$AC$31&amp;"*",Table2[Date Notified (Adjusted)],"&gt;="&amp;H$31,Table2[Date Notified (Adjusted)],"&lt;"&amp;I$31,Table2[commissioner name second test],"full*",Table2[Calculated Location],"*"&amp;$D49&amp;"*")/COUNTIFS(Table2[Level of Review Required],"*"&amp;$AC$31&amp;"*",Table2[Date Notified (Adjusted)],"&gt;="&amp;H$31,Table2[Date Notified (Adjusted)],"&lt;"&amp;I$31,Table2[Calculated Location],"*"&amp;$D49&amp;"*")</f>
        <v>#DIV/0!</v>
      </c>
      <c r="I49" s="164" t="e">
        <f ca="1">COUNTIFS(Table2[Level of Review Required],"*"&amp;$AC$31&amp;"*",Table2[Date Notified (Adjusted)],"&gt;="&amp;I$31,Table2[Date Notified (Adjusted)],"&lt;"&amp;J$31,Table2[commissioner name second test],"full*",Table2[Calculated Location],"*"&amp;$D49&amp;"*")/COUNTIFS(Table2[Level of Review Required],"*"&amp;$AC$31&amp;"*",Table2[Date Notified (Adjusted)],"&gt;="&amp;I$31,Table2[Date Notified (Adjusted)],"&lt;"&amp;J$31,Table2[Calculated Location],"*"&amp;$D49&amp;"*")</f>
        <v>#DIV/0!</v>
      </c>
      <c r="J49" s="164" t="e">
        <f ca="1">COUNTIFS(Table2[Level of Review Required],"*"&amp;$AC$31&amp;"*",Table2[Date Notified (Adjusted)],"&gt;="&amp;J$31,Table2[Date Notified (Adjusted)],"&lt;"&amp;K$31,Table2[commissioner name second test],"full*",Table2[Calculated Location],"*"&amp;$D49&amp;"*")/COUNTIFS(Table2[Level of Review Required],"*"&amp;$AC$31&amp;"*",Table2[Date Notified (Adjusted)],"&gt;="&amp;J$31,Table2[Date Notified (Adjusted)],"&lt;"&amp;K$31,Table2[Calculated Location],"*"&amp;$D49&amp;"*")</f>
        <v>#DIV/0!</v>
      </c>
      <c r="K49" s="164" t="e">
        <f ca="1">COUNTIFS(Table2[Level of Review Required],"*"&amp;$AC$31&amp;"*",Table2[Date Notified (Adjusted)],"&gt;="&amp;K$31,Table2[Date Notified (Adjusted)],"&lt;"&amp;L$31,Table2[commissioner name second test],"full*",Table2[Calculated Location],"*"&amp;$D49&amp;"*")/COUNTIFS(Table2[Level of Review Required],"*"&amp;$AC$31&amp;"*",Table2[Date Notified (Adjusted)],"&gt;="&amp;K$31,Table2[Date Notified (Adjusted)],"&lt;"&amp;L$31,Table2[Calculated Location],"*"&amp;$D49&amp;"*")</f>
        <v>#DIV/0!</v>
      </c>
      <c r="L49" s="164" t="e">
        <f ca="1">COUNTIFS(Table2[Level of Review Required],"*"&amp;$AC$31&amp;"*",Table2[Date Notified (Adjusted)],"&gt;="&amp;L$31,Table2[Date Notified (Adjusted)],"&lt;"&amp;M$31,Table2[commissioner name second test],"full*",Table2[Calculated Location],"*"&amp;$D49&amp;"*")/COUNTIFS(Table2[Level of Review Required],"*"&amp;$AC$31&amp;"*",Table2[Date Notified (Adjusted)],"&gt;="&amp;L$31,Table2[Date Notified (Adjusted)],"&lt;"&amp;M$31,Table2[Calculated Location],"*"&amp;$D49&amp;"*")</f>
        <v>#DIV/0!</v>
      </c>
      <c r="M49" s="164" t="e">
        <f ca="1">COUNTIFS(Table2[Level of Review Required],"*"&amp;$AC$31&amp;"*",Table2[Date Notified (Adjusted)],"&gt;="&amp;M$31,Table2[Date Notified (Adjusted)],"&lt;"&amp;N$31,Table2[commissioner name second test],"full*",Table2[Calculated Location],"*"&amp;$D49&amp;"*")/COUNTIFS(Table2[Level of Review Required],"*"&amp;$AC$31&amp;"*",Table2[Date Notified (Adjusted)],"&gt;="&amp;M$31,Table2[Date Notified (Adjusted)],"&lt;"&amp;N$31,Table2[Calculated Location],"*"&amp;$D49&amp;"*")</f>
        <v>#DIV/0!</v>
      </c>
      <c r="N49" s="164" t="e">
        <f ca="1">COUNTIFS(Table2[Level of Review Required],"*"&amp;$AC$31&amp;"*",Table2[Date Notified (Adjusted)],"&gt;="&amp;N$31,Table2[Date Notified (Adjusted)],"&lt;"&amp;O$31,Table2[commissioner name second test],"full*",Table2[Calculated Location],"*"&amp;$D49&amp;"*")/COUNTIFS(Table2[Level of Review Required],"*"&amp;$AC$31&amp;"*",Table2[Date Notified (Adjusted)],"&gt;="&amp;N$31,Table2[Date Notified (Adjusted)],"&lt;"&amp;O$31,Table2[Calculated Location],"*"&amp;$D49&amp;"*")</f>
        <v>#DIV/0!</v>
      </c>
      <c r="O49" s="164" t="e">
        <f ca="1">COUNTIFS(Table2[Level of Review Required],"*"&amp;$AC$31&amp;"*",Table2[Date Notified (Adjusted)],"&gt;="&amp;O$31,Table2[Date Notified (Adjusted)],"&lt;"&amp;P$31,Table2[commissioner name second test],"full*",Table2[Calculated Location],"*"&amp;$D49&amp;"*")/COUNTIFS(Table2[Level of Review Required],"*"&amp;$AC$31&amp;"*",Table2[Date Notified (Adjusted)],"&gt;="&amp;O$31,Table2[Date Notified (Adjusted)],"&lt;"&amp;P$31,Table2[Calculated Location],"*"&amp;$D49&amp;"*")</f>
        <v>#DIV/0!</v>
      </c>
      <c r="P49" s="164" t="e">
        <f ca="1">COUNTIFS(Table2[Level of Review Required],"*"&amp;$AC$31&amp;"*",Table2[Date Notified (Adjusted)],"&gt;="&amp;P$31,Table2[Date Notified (Adjusted)],"&lt;"&amp;Q$31,Table2[commissioner name second test],"full*",Table2[Calculated Location],"*"&amp;$D49&amp;"*")/COUNTIFS(Table2[Level of Review Required],"*"&amp;$AC$31&amp;"*",Table2[Date Notified (Adjusted)],"&gt;="&amp;P$31,Table2[Date Notified (Adjusted)],"&lt;"&amp;Q$31,Table2[Calculated Location],"*"&amp;$D49&amp;"*")</f>
        <v>#DIV/0!</v>
      </c>
      <c r="Q49" s="164" t="e">
        <f ca="1">COUNTIFS(Table2[Level of Review Required],"*"&amp;$AC$31&amp;"*",Table2[Date Notified (Adjusted)],"&gt;="&amp;Q$31,Table2[Date Notified (Adjusted)],"&lt;"&amp;R$31,Table2[commissioner name second test],"full*",Table2[Calculated Location],"*"&amp;$D49&amp;"*")/COUNTIFS(Table2[Level of Review Required],"*"&amp;$AC$31&amp;"*",Table2[Date Notified (Adjusted)],"&gt;="&amp;Q$31,Table2[Date Notified (Adjusted)],"&lt;"&amp;R$31,Table2[Calculated Location],"*"&amp;$D49&amp;"*")</f>
        <v>#DIV/0!</v>
      </c>
      <c r="R49" s="164" t="e">
        <f ca="1">COUNTIFS(Table2[Level of Review Required],"*"&amp;$AC$31&amp;"*",Table2[Date Notified (Adjusted)],"&gt;="&amp;R$31,Table2[Date Notified (Adjusted)],"&lt;"&amp;S$31,Table2[commissioner name second test],"full*",Table2[Calculated Location],"*"&amp;$D49&amp;"*")/COUNTIFS(Table2[Level of Review Required],"*"&amp;$AC$31&amp;"*",Table2[Date Notified (Adjusted)],"&gt;="&amp;R$31,Table2[Date Notified (Adjusted)],"&lt;"&amp;S$31,Table2[Calculated Location],"*"&amp;$D49&amp;"*")</f>
        <v>#DIV/0!</v>
      </c>
      <c r="S49" s="164" t="e">
        <f ca="1">COUNTIFS(Table2[Level of Review Required],"*"&amp;$AC$31&amp;"*",Table2[Date Notified (Adjusted)],"&gt;="&amp;S$31,Table2[Date Notified (Adjusted)],"&lt;"&amp;T$31,Table2[commissioner name second test],"full*",Table2[Calculated Location],"*"&amp;$D49&amp;"*")/COUNTIFS(Table2[Level of Review Required],"*"&amp;$AC$31&amp;"*",Table2[Date Notified (Adjusted)],"&gt;="&amp;S$31,Table2[Date Notified (Adjusted)],"&lt;"&amp;T$31,Table2[Calculated Location],"*"&amp;$D49&amp;"*")</f>
        <v>#DIV/0!</v>
      </c>
      <c r="T49" s="164" t="e">
        <f ca="1">COUNTIFS(Table2[Level of Review Required],"*"&amp;$AC$31&amp;"*",Table2[Date Notified (Adjusted)],"&gt;="&amp;T$31,Table2[Date Notified (Adjusted)],"&lt;"&amp;U$31,Table2[commissioner name second test],"full*",Table2[Calculated Location],"*"&amp;$D49&amp;"*")/COUNTIFS(Table2[Level of Review Required],"*"&amp;$AC$31&amp;"*",Table2[Date Notified (Adjusted)],"&gt;="&amp;T$31,Table2[Date Notified (Adjusted)],"&lt;"&amp;U$31,Table2[Calculated Location],"*"&amp;$D49&amp;"*")</f>
        <v>#DIV/0!</v>
      </c>
      <c r="U49" s="161"/>
      <c r="V49" s="161"/>
      <c r="W49" s="228">
        <f ca="1">COUNTIFS(Table2[Level of Review Required],"*"&amp;$AC$31&amp;"*",Table2[Date Notified (Adjusted)],"&gt;="&amp;start125,Table2[Date Notified (Adjusted)],"&lt;="&amp;closeREP,Table2[Calculated Location],"*"&amp;$D49&amp;"*",Table2[commissioner name second test],"full*")</f>
        <v>0</v>
      </c>
      <c r="X49" s="229" t="e">
        <f t="shared" ca="1" si="6"/>
        <v>#DIV/0!</v>
      </c>
      <c r="Y49" s="237">
        <f ca="1">COUNTIFS(Table2[Level of Review Required],"*"&amp;$AC$31&amp;"*",Table2[Date Notified (Adjusted)],"&gt;="&amp;start125,Table2[Date Notified (Adjusted)],"&lt;="&amp;closeREP,Table2[Calculated Location],"*"&amp;$D49&amp;"*")</f>
        <v>0</v>
      </c>
    </row>
    <row r="50" spans="2:29" x14ac:dyDescent="0.25">
      <c r="B50" s="224" t="s">
        <v>80</v>
      </c>
      <c r="C50" s="166"/>
      <c r="D50" s="171" t="s">
        <v>45</v>
      </c>
      <c r="E50" s="168" t="e">
        <f ca="1">COUNTIFS(Table2[Level of Review Required],"*"&amp;$AC$31&amp;"*",Table2[Date Notified (Adjusted)],"&gt;="&amp;E$31,Table2[Date Notified (Adjusted)],"&lt;"&amp;F$31,Table2[commissioner name second test],"full*",Table2[Calculated Location],"*"&amp;$D50&amp;"*")/COUNTIFS(Table2[Level of Review Required],"*"&amp;$AC$31&amp;"*",Table2[Date Notified (Adjusted)],"&gt;="&amp;E$31,Table2[Date Notified (Adjusted)],"&lt;"&amp;F$31,Table2[Calculated Location],"*"&amp;$D50&amp;"*")</f>
        <v>#DIV/0!</v>
      </c>
      <c r="F50" s="169" t="e">
        <f ca="1">COUNTIFS(Table2[Level of Review Required],"*"&amp;$AC$31&amp;"*",Table2[Date Notified (Adjusted)],"&gt;="&amp;F$31,Table2[Date Notified (Adjusted)],"&lt;"&amp;G$31,Table2[commissioner name second test],"full*",Table2[Calculated Location],"*"&amp;$D50&amp;"*")/COUNTIFS(Table2[Level of Review Required],"*"&amp;$AC$31&amp;"*",Table2[Date Notified (Adjusted)],"&gt;="&amp;F$31,Table2[Date Notified (Adjusted)],"&lt;"&amp;G$31,Table2[Calculated Location],"*"&amp;$D50&amp;"*")</f>
        <v>#DIV/0!</v>
      </c>
      <c r="G50" s="169" t="e">
        <f ca="1">COUNTIFS(Table2[Level of Review Required],"*"&amp;$AC$31&amp;"*",Table2[Date Notified (Adjusted)],"&gt;="&amp;G$31,Table2[Date Notified (Adjusted)],"&lt;"&amp;H$31,Table2[commissioner name second test],"full*",Table2[Calculated Location],"*"&amp;$D50&amp;"*")/COUNTIFS(Table2[Level of Review Required],"*"&amp;$AC$31&amp;"*",Table2[Date Notified (Adjusted)],"&gt;="&amp;G$31,Table2[Date Notified (Adjusted)],"&lt;"&amp;H$31,Table2[Calculated Location],"*"&amp;$D50&amp;"*")</f>
        <v>#DIV/0!</v>
      </c>
      <c r="H50" s="169" t="e">
        <f ca="1">COUNTIFS(Table2[Level of Review Required],"*"&amp;$AC$31&amp;"*",Table2[Date Notified (Adjusted)],"&gt;="&amp;H$31,Table2[Date Notified (Adjusted)],"&lt;"&amp;I$31,Table2[commissioner name second test],"full*",Table2[Calculated Location],"*"&amp;$D50&amp;"*")/COUNTIFS(Table2[Level of Review Required],"*"&amp;$AC$31&amp;"*",Table2[Date Notified (Adjusted)],"&gt;="&amp;H$31,Table2[Date Notified (Adjusted)],"&lt;"&amp;I$31,Table2[Calculated Location],"*"&amp;$D50&amp;"*")</f>
        <v>#DIV/0!</v>
      </c>
      <c r="I50" s="169" t="e">
        <f ca="1">COUNTIFS(Table2[Level of Review Required],"*"&amp;$AC$31&amp;"*",Table2[Date Notified (Adjusted)],"&gt;="&amp;I$31,Table2[Date Notified (Adjusted)],"&lt;"&amp;J$31,Table2[commissioner name second test],"full*",Table2[Calculated Location],"*"&amp;$D50&amp;"*")/COUNTIFS(Table2[Level of Review Required],"*"&amp;$AC$31&amp;"*",Table2[Date Notified (Adjusted)],"&gt;="&amp;I$31,Table2[Date Notified (Adjusted)],"&lt;"&amp;J$31,Table2[Calculated Location],"*"&amp;$D50&amp;"*")</f>
        <v>#DIV/0!</v>
      </c>
      <c r="J50" s="169" t="e">
        <f ca="1">COUNTIFS(Table2[Level of Review Required],"*"&amp;$AC$31&amp;"*",Table2[Date Notified (Adjusted)],"&gt;="&amp;J$31,Table2[Date Notified (Adjusted)],"&lt;"&amp;K$31,Table2[commissioner name second test],"full*",Table2[Calculated Location],"*"&amp;$D50&amp;"*")/COUNTIFS(Table2[Level of Review Required],"*"&amp;$AC$31&amp;"*",Table2[Date Notified (Adjusted)],"&gt;="&amp;J$31,Table2[Date Notified (Adjusted)],"&lt;"&amp;K$31,Table2[Calculated Location],"*"&amp;$D50&amp;"*")</f>
        <v>#DIV/0!</v>
      </c>
      <c r="K50" s="169" t="e">
        <f ca="1">COUNTIFS(Table2[Level of Review Required],"*"&amp;$AC$31&amp;"*",Table2[Date Notified (Adjusted)],"&gt;="&amp;K$31,Table2[Date Notified (Adjusted)],"&lt;"&amp;L$31,Table2[commissioner name second test],"full*",Table2[Calculated Location],"*"&amp;$D50&amp;"*")/COUNTIFS(Table2[Level of Review Required],"*"&amp;$AC$31&amp;"*",Table2[Date Notified (Adjusted)],"&gt;="&amp;K$31,Table2[Date Notified (Adjusted)],"&lt;"&amp;L$31,Table2[Calculated Location],"*"&amp;$D50&amp;"*")</f>
        <v>#DIV/0!</v>
      </c>
      <c r="L50" s="169" t="e">
        <f ca="1">COUNTIFS(Table2[Level of Review Required],"*"&amp;$AC$31&amp;"*",Table2[Date Notified (Adjusted)],"&gt;="&amp;L$31,Table2[Date Notified (Adjusted)],"&lt;"&amp;M$31,Table2[commissioner name second test],"full*",Table2[Calculated Location],"*"&amp;$D50&amp;"*")/COUNTIFS(Table2[Level of Review Required],"*"&amp;$AC$31&amp;"*",Table2[Date Notified (Adjusted)],"&gt;="&amp;L$31,Table2[Date Notified (Adjusted)],"&lt;"&amp;M$31,Table2[Calculated Location],"*"&amp;$D50&amp;"*")</f>
        <v>#DIV/0!</v>
      </c>
      <c r="M50" s="169" t="e">
        <f ca="1">COUNTIFS(Table2[Level of Review Required],"*"&amp;$AC$31&amp;"*",Table2[Date Notified (Adjusted)],"&gt;="&amp;M$31,Table2[Date Notified (Adjusted)],"&lt;"&amp;N$31,Table2[commissioner name second test],"full*",Table2[Calculated Location],"*"&amp;$D50&amp;"*")/COUNTIFS(Table2[Level of Review Required],"*"&amp;$AC$31&amp;"*",Table2[Date Notified (Adjusted)],"&gt;="&amp;M$31,Table2[Date Notified (Adjusted)],"&lt;"&amp;N$31,Table2[Calculated Location],"*"&amp;$D50&amp;"*")</f>
        <v>#DIV/0!</v>
      </c>
      <c r="N50" s="169" t="e">
        <f ca="1">COUNTIFS(Table2[Level of Review Required],"*"&amp;$AC$31&amp;"*",Table2[Date Notified (Adjusted)],"&gt;="&amp;N$31,Table2[Date Notified (Adjusted)],"&lt;"&amp;O$31,Table2[commissioner name second test],"full*",Table2[Calculated Location],"*"&amp;$D50&amp;"*")/COUNTIFS(Table2[Level of Review Required],"*"&amp;$AC$31&amp;"*",Table2[Date Notified (Adjusted)],"&gt;="&amp;N$31,Table2[Date Notified (Adjusted)],"&lt;"&amp;O$31,Table2[Calculated Location],"*"&amp;$D50&amp;"*")</f>
        <v>#DIV/0!</v>
      </c>
      <c r="O50" s="169" t="e">
        <f ca="1">COUNTIFS(Table2[Level of Review Required],"*"&amp;$AC$31&amp;"*",Table2[Date Notified (Adjusted)],"&gt;="&amp;O$31,Table2[Date Notified (Adjusted)],"&lt;"&amp;P$31,Table2[commissioner name second test],"full*",Table2[Calculated Location],"*"&amp;$D50&amp;"*")/COUNTIFS(Table2[Level of Review Required],"*"&amp;$AC$31&amp;"*",Table2[Date Notified (Adjusted)],"&gt;="&amp;O$31,Table2[Date Notified (Adjusted)],"&lt;"&amp;P$31,Table2[Calculated Location],"*"&amp;$D50&amp;"*")</f>
        <v>#DIV/0!</v>
      </c>
      <c r="P50" s="169" t="e">
        <f ca="1">COUNTIFS(Table2[Level of Review Required],"*"&amp;$AC$31&amp;"*",Table2[Date Notified (Adjusted)],"&gt;="&amp;P$31,Table2[Date Notified (Adjusted)],"&lt;"&amp;Q$31,Table2[commissioner name second test],"full*",Table2[Calculated Location],"*"&amp;$D50&amp;"*")/COUNTIFS(Table2[Level of Review Required],"*"&amp;$AC$31&amp;"*",Table2[Date Notified (Adjusted)],"&gt;="&amp;P$31,Table2[Date Notified (Adjusted)],"&lt;"&amp;Q$31,Table2[Calculated Location],"*"&amp;$D50&amp;"*")</f>
        <v>#DIV/0!</v>
      </c>
      <c r="Q50" s="169" t="e">
        <f ca="1">COUNTIFS(Table2[Level of Review Required],"*"&amp;$AC$31&amp;"*",Table2[Date Notified (Adjusted)],"&gt;="&amp;Q$31,Table2[Date Notified (Adjusted)],"&lt;"&amp;R$31,Table2[commissioner name second test],"full*",Table2[Calculated Location],"*"&amp;$D50&amp;"*")/COUNTIFS(Table2[Level of Review Required],"*"&amp;$AC$31&amp;"*",Table2[Date Notified (Adjusted)],"&gt;="&amp;Q$31,Table2[Date Notified (Adjusted)],"&lt;"&amp;R$31,Table2[Calculated Location],"*"&amp;$D50&amp;"*")</f>
        <v>#DIV/0!</v>
      </c>
      <c r="R50" s="169" t="e">
        <f ca="1">COUNTIFS(Table2[Level of Review Required],"*"&amp;$AC$31&amp;"*",Table2[Date Notified (Adjusted)],"&gt;="&amp;R$31,Table2[Date Notified (Adjusted)],"&lt;"&amp;S$31,Table2[commissioner name second test],"full*",Table2[Calculated Location],"*"&amp;$D50&amp;"*")/COUNTIFS(Table2[Level of Review Required],"*"&amp;$AC$31&amp;"*",Table2[Date Notified (Adjusted)],"&gt;="&amp;R$31,Table2[Date Notified (Adjusted)],"&lt;"&amp;S$31,Table2[Calculated Location],"*"&amp;$D50&amp;"*")</f>
        <v>#DIV/0!</v>
      </c>
      <c r="S50" s="169" t="e">
        <f ca="1">COUNTIFS(Table2[Level of Review Required],"*"&amp;$AC$31&amp;"*",Table2[Date Notified (Adjusted)],"&gt;="&amp;S$31,Table2[Date Notified (Adjusted)],"&lt;"&amp;T$31,Table2[commissioner name second test],"full*",Table2[Calculated Location],"*"&amp;$D50&amp;"*")/COUNTIFS(Table2[Level of Review Required],"*"&amp;$AC$31&amp;"*",Table2[Date Notified (Adjusted)],"&gt;="&amp;S$31,Table2[Date Notified (Adjusted)],"&lt;"&amp;T$31,Table2[Calculated Location],"*"&amp;$D50&amp;"*")</f>
        <v>#DIV/0!</v>
      </c>
      <c r="T50" s="169" t="e">
        <f ca="1">COUNTIFS(Table2[Level of Review Required],"*"&amp;$AC$31&amp;"*",Table2[Date Notified (Adjusted)],"&gt;="&amp;T$31,Table2[Date Notified (Adjusted)],"&lt;"&amp;U$31,Table2[commissioner name second test],"full*",Table2[Calculated Location],"*"&amp;$D50&amp;"*")/COUNTIFS(Table2[Level of Review Required],"*"&amp;$AC$31&amp;"*",Table2[Date Notified (Adjusted)],"&gt;="&amp;T$31,Table2[Date Notified (Adjusted)],"&lt;"&amp;U$31,Table2[Calculated Location],"*"&amp;$D50&amp;"*")</f>
        <v>#DIV/0!</v>
      </c>
      <c r="U50" s="166"/>
      <c r="V50" s="166"/>
      <c r="W50" s="230">
        <f ca="1">COUNTIFS(Table2[Level of Review Required],"*"&amp;$AC$31&amp;"*",Table2[Date Notified (Adjusted)],"&gt;="&amp;start125,Table2[Date Notified (Adjusted)],"&lt;="&amp;closeREP,Table2[Calculated Location],"*"&amp;$D50&amp;"*",Table2[commissioner name second test],"full*")</f>
        <v>0</v>
      </c>
      <c r="X50" s="231" t="e">
        <f t="shared" ca="1" si="6"/>
        <v>#DIV/0!</v>
      </c>
      <c r="Y50" s="238">
        <f ca="1">COUNTIFS(Table2[Level of Review Required],"*"&amp;$AC$31&amp;"*",Table2[Date Notified (Adjusted)],"&gt;="&amp;start125,Table2[Date Notified (Adjusted)],"&lt;="&amp;closeREP,Table2[Calculated Location],"*"&amp;$D50&amp;"*")</f>
        <v>0</v>
      </c>
    </row>
    <row r="51" spans="2:29" x14ac:dyDescent="0.25">
      <c r="B51" s="213" t="s">
        <v>153</v>
      </c>
      <c r="C51" s="13"/>
      <c r="D51" s="13"/>
      <c r="E51" s="174"/>
      <c r="F51" s="174"/>
      <c r="G51" s="174"/>
      <c r="H51" s="174"/>
      <c r="I51" s="174"/>
      <c r="J51" s="174"/>
      <c r="K51" s="174"/>
      <c r="L51" s="174"/>
      <c r="M51" s="174"/>
      <c r="N51" s="174"/>
      <c r="O51" s="174"/>
      <c r="P51" s="174"/>
      <c r="Q51" s="174"/>
      <c r="R51" s="174"/>
      <c r="S51" s="174"/>
      <c r="T51" s="174"/>
      <c r="U51" s="174"/>
      <c r="V51" s="174"/>
      <c r="W51" s="174">
        <f ca="1">SUM(W41:W50)</f>
        <v>0</v>
      </c>
      <c r="X51" s="173" t="e">
        <f ca="1">W51/Y51</f>
        <v>#DIV/0!</v>
      </c>
      <c r="Y51" s="212">
        <f ca="1">SUM(Y41:Y50)</f>
        <v>0</v>
      </c>
    </row>
    <row r="52" spans="2:29" x14ac:dyDescent="0.25">
      <c r="B52" s="214"/>
      <c r="C52" s="215"/>
      <c r="D52" s="215"/>
      <c r="E52" s="216"/>
      <c r="F52" s="215"/>
      <c r="G52" s="215"/>
      <c r="H52" s="215"/>
      <c r="I52" s="215"/>
      <c r="J52" s="215"/>
      <c r="K52" s="215"/>
      <c r="L52" s="215"/>
      <c r="M52" s="215"/>
      <c r="N52" s="215"/>
      <c r="O52" s="215"/>
      <c r="P52" s="215"/>
      <c r="Q52" s="215"/>
      <c r="R52" s="215"/>
      <c r="S52" s="215"/>
      <c r="T52" s="215"/>
      <c r="U52" s="215"/>
      <c r="V52" s="215"/>
      <c r="W52" s="217">
        <f ca="1">SUM(W32:W39)+SUM(W41:W50)</f>
        <v>0</v>
      </c>
      <c r="X52" s="218" t="e">
        <f ca="1">W52/Y52</f>
        <v>#DIV/0!</v>
      </c>
      <c r="Y52" s="219">
        <f ca="1">SUM(Y32:Y39)+SUM(Y41:Y50)</f>
        <v>0</v>
      </c>
    </row>
    <row r="53" spans="2:29" ht="15.75" thickBot="1" x14ac:dyDescent="0.3"/>
    <row r="54" spans="2:29" ht="30" thickBot="1" x14ac:dyDescent="0.3">
      <c r="B54" s="239"/>
      <c r="C54" s="240"/>
      <c r="D54" s="241"/>
      <c r="E54" s="242">
        <f ca="1">start125</f>
        <v>44470</v>
      </c>
      <c r="F54" s="242">
        <f ca="1">DATE(YEAR(E54),MONTH(E54)+1,1)</f>
        <v>44501</v>
      </c>
      <c r="G54" s="242">
        <f t="shared" ref="G54:U54" ca="1" si="8">DATE(YEAR(F54),MONTH(F54)+1,1)</f>
        <v>44531</v>
      </c>
      <c r="H54" s="242">
        <f t="shared" ca="1" si="8"/>
        <v>44562</v>
      </c>
      <c r="I54" s="242">
        <f t="shared" ca="1" si="8"/>
        <v>44593</v>
      </c>
      <c r="J54" s="242">
        <f t="shared" ca="1" si="8"/>
        <v>44621</v>
      </c>
      <c r="K54" s="242">
        <f t="shared" ca="1" si="8"/>
        <v>44652</v>
      </c>
      <c r="L54" s="242">
        <f t="shared" ca="1" si="8"/>
        <v>44682</v>
      </c>
      <c r="M54" s="242">
        <f t="shared" ca="1" si="8"/>
        <v>44713</v>
      </c>
      <c r="N54" s="242">
        <f t="shared" ca="1" si="8"/>
        <v>44743</v>
      </c>
      <c r="O54" s="242">
        <f t="shared" ca="1" si="8"/>
        <v>44774</v>
      </c>
      <c r="P54" s="242">
        <f t="shared" ca="1" si="8"/>
        <v>44805</v>
      </c>
      <c r="Q54" s="243">
        <f t="shared" ca="1" si="8"/>
        <v>44835</v>
      </c>
      <c r="R54" s="243">
        <f t="shared" ca="1" si="8"/>
        <v>44866</v>
      </c>
      <c r="S54" s="243">
        <f t="shared" ca="1" si="8"/>
        <v>44896</v>
      </c>
      <c r="T54" s="243">
        <f t="shared" ca="1" si="8"/>
        <v>44927</v>
      </c>
      <c r="U54" s="243">
        <f t="shared" ca="1" si="8"/>
        <v>44958</v>
      </c>
      <c r="V54" s="244"/>
      <c r="W54" s="234" t="str">
        <f>CONCATENATE("Full commissioner name LR ",AC54)</f>
        <v>Full commissioner name LR concise</v>
      </c>
      <c r="X54" s="235" t="s">
        <v>245</v>
      </c>
      <c r="Y54" s="209" t="str">
        <f ca="1">CONCATENATE(TEXT(E54,"mmmyy"),"-",TEXT(T54,"mmmyy")," LR ",AC54)</f>
        <v>Oct21-Jan23 LR concise</v>
      </c>
      <c r="AB54" s="101" t="s">
        <v>325</v>
      </c>
      <c r="AC54" s="102" t="s">
        <v>326</v>
      </c>
    </row>
    <row r="55" spans="2:29" x14ac:dyDescent="0.25">
      <c r="B55" s="220" t="s">
        <v>256</v>
      </c>
      <c r="C55" s="157"/>
      <c r="D55" s="158" t="s">
        <v>121</v>
      </c>
      <c r="E55" s="159" t="e">
        <f ca="1">COUNTIFS(Table2[Level of Review Required],"*"&amp;$AC$54&amp;"*",Table2[Date Notified (Adjusted)],"&gt;="&amp;E$31,Table2[Date Notified (Adjusted)],"&lt;"&amp;F$31,Table2[commissioner name second test],"full*",Table2[Calculated Location],"*"&amp;$D55&amp;"*")/COUNTIFS(Table2[Level of Review Required],"*"&amp;$AC$54&amp;"*",Table2[Date Notified (Adjusted)],"&gt;="&amp;E$31,Table2[Date Notified (Adjusted)],"&lt;"&amp;F$31,Table2[Calculated Location],"*"&amp;$D55&amp;"*")</f>
        <v>#DIV/0!</v>
      </c>
      <c r="F55" s="160" t="e">
        <f ca="1">COUNTIFS(Table2[Level of Review Required],"*"&amp;$AC$54&amp;"*",Table2[Date Notified (Adjusted)],"&gt;="&amp;F$31,Table2[Date Notified (Adjusted)],"&lt;"&amp;G$31,Table2[commissioner name second test],"full*",Table2[Calculated Location],"*"&amp;$D55&amp;"*")/COUNTIFS(Table2[Level of Review Required],"*"&amp;$AC$54&amp;"*",Table2[Date Notified (Adjusted)],"&gt;="&amp;F$31,Table2[Date Notified (Adjusted)],"&lt;"&amp;G$31,Table2[Calculated Location],"*"&amp;$D55&amp;"*")</f>
        <v>#DIV/0!</v>
      </c>
      <c r="G55" s="160" t="e">
        <f ca="1">COUNTIFS(Table2[Level of Review Required],"*"&amp;$AC$54&amp;"*",Table2[Date Notified (Adjusted)],"&gt;="&amp;G$31,Table2[Date Notified (Adjusted)],"&lt;"&amp;H$31,Table2[commissioner name second test],"full*",Table2[Calculated Location],"*"&amp;$D55&amp;"*")/COUNTIFS(Table2[Level of Review Required],"*"&amp;$AC$54&amp;"*",Table2[Date Notified (Adjusted)],"&gt;="&amp;G$31,Table2[Date Notified (Adjusted)],"&lt;"&amp;H$31,Table2[Calculated Location],"*"&amp;$D55&amp;"*")</f>
        <v>#DIV/0!</v>
      </c>
      <c r="H55" s="160" t="e">
        <f ca="1">COUNTIFS(Table2[Level of Review Required],"*"&amp;$AC$54&amp;"*",Table2[Date Notified (Adjusted)],"&gt;="&amp;H$31,Table2[Date Notified (Adjusted)],"&lt;"&amp;I$31,Table2[commissioner name second test],"full*",Table2[Calculated Location],"*"&amp;$D55&amp;"*")/COUNTIFS(Table2[Level of Review Required],"*"&amp;$AC$54&amp;"*",Table2[Date Notified (Adjusted)],"&gt;="&amp;H$31,Table2[Date Notified (Adjusted)],"&lt;"&amp;I$31,Table2[Calculated Location],"*"&amp;$D55&amp;"*")</f>
        <v>#DIV/0!</v>
      </c>
      <c r="I55" s="160" t="e">
        <f ca="1">COUNTIFS(Table2[Level of Review Required],"*"&amp;$AC$54&amp;"*",Table2[Date Notified (Adjusted)],"&gt;="&amp;I$31,Table2[Date Notified (Adjusted)],"&lt;"&amp;J$31,Table2[commissioner name second test],"full*",Table2[Calculated Location],"*"&amp;$D55&amp;"*")/COUNTIFS(Table2[Level of Review Required],"*"&amp;$AC$54&amp;"*",Table2[Date Notified (Adjusted)],"&gt;="&amp;I$31,Table2[Date Notified (Adjusted)],"&lt;"&amp;J$31,Table2[Calculated Location],"*"&amp;$D55&amp;"*")</f>
        <v>#DIV/0!</v>
      </c>
      <c r="J55" s="160" t="e">
        <f ca="1">COUNTIFS(Table2[Level of Review Required],"*"&amp;$AC$54&amp;"*",Table2[Date Notified (Adjusted)],"&gt;="&amp;J$31,Table2[Date Notified (Adjusted)],"&lt;"&amp;K$31,Table2[commissioner name second test],"full*",Table2[Calculated Location],"*"&amp;$D55&amp;"*")/COUNTIFS(Table2[Level of Review Required],"*"&amp;$AC$54&amp;"*",Table2[Date Notified (Adjusted)],"&gt;="&amp;J$31,Table2[Date Notified (Adjusted)],"&lt;"&amp;K$31,Table2[Calculated Location],"*"&amp;$D55&amp;"*")</f>
        <v>#DIV/0!</v>
      </c>
      <c r="K55" s="160" t="e">
        <f ca="1">COUNTIFS(Table2[Level of Review Required],"*"&amp;$AC$54&amp;"*",Table2[Date Notified (Adjusted)],"&gt;="&amp;K$31,Table2[Date Notified (Adjusted)],"&lt;"&amp;L$31,Table2[commissioner name second test],"full*",Table2[Calculated Location],"*"&amp;$D55&amp;"*")/COUNTIFS(Table2[Level of Review Required],"*"&amp;$AC$54&amp;"*",Table2[Date Notified (Adjusted)],"&gt;="&amp;K$31,Table2[Date Notified (Adjusted)],"&lt;"&amp;L$31,Table2[Calculated Location],"*"&amp;$D55&amp;"*")</f>
        <v>#DIV/0!</v>
      </c>
      <c r="L55" s="160" t="e">
        <f ca="1">COUNTIFS(Table2[Level of Review Required],"*"&amp;$AC$54&amp;"*",Table2[Date Notified (Adjusted)],"&gt;="&amp;L$31,Table2[Date Notified (Adjusted)],"&lt;"&amp;M$31,Table2[commissioner name second test],"full*",Table2[Calculated Location],"*"&amp;$D55&amp;"*")/COUNTIFS(Table2[Level of Review Required],"*"&amp;$AC$54&amp;"*",Table2[Date Notified (Adjusted)],"&gt;="&amp;L$31,Table2[Date Notified (Adjusted)],"&lt;"&amp;M$31,Table2[Calculated Location],"*"&amp;$D55&amp;"*")</f>
        <v>#DIV/0!</v>
      </c>
      <c r="M55" s="160" t="e">
        <f ca="1">COUNTIFS(Table2[Level of Review Required],"*"&amp;$AC$54&amp;"*",Table2[Date Notified (Adjusted)],"&gt;="&amp;M$31,Table2[Date Notified (Adjusted)],"&lt;"&amp;N$31,Table2[commissioner name second test],"full*",Table2[Calculated Location],"*"&amp;$D55&amp;"*")/COUNTIFS(Table2[Level of Review Required],"*"&amp;$AC$54&amp;"*",Table2[Date Notified (Adjusted)],"&gt;="&amp;M$31,Table2[Date Notified (Adjusted)],"&lt;"&amp;N$31,Table2[Calculated Location],"*"&amp;$D55&amp;"*")</f>
        <v>#DIV/0!</v>
      </c>
      <c r="N55" s="160" t="e">
        <f ca="1">COUNTIFS(Table2[Level of Review Required],"*"&amp;$AC$54&amp;"*",Table2[Date Notified (Adjusted)],"&gt;="&amp;N$31,Table2[Date Notified (Adjusted)],"&lt;"&amp;O$31,Table2[commissioner name second test],"full*",Table2[Calculated Location],"*"&amp;$D55&amp;"*")/COUNTIFS(Table2[Level of Review Required],"*"&amp;$AC$54&amp;"*",Table2[Date Notified (Adjusted)],"&gt;="&amp;N$31,Table2[Date Notified (Adjusted)],"&lt;"&amp;O$31,Table2[Calculated Location],"*"&amp;$D55&amp;"*")</f>
        <v>#DIV/0!</v>
      </c>
      <c r="O55" s="160" t="e">
        <f ca="1">COUNTIFS(Table2[Level of Review Required],"*"&amp;$AC$54&amp;"*",Table2[Date Notified (Adjusted)],"&gt;="&amp;O$31,Table2[Date Notified (Adjusted)],"&lt;"&amp;P$31,Table2[commissioner name second test],"full*",Table2[Calculated Location],"*"&amp;$D55&amp;"*")/COUNTIFS(Table2[Level of Review Required],"*"&amp;$AC$54&amp;"*",Table2[Date Notified (Adjusted)],"&gt;="&amp;O$31,Table2[Date Notified (Adjusted)],"&lt;"&amp;P$31,Table2[Calculated Location],"*"&amp;$D55&amp;"*")</f>
        <v>#DIV/0!</v>
      </c>
      <c r="P55" s="160" t="e">
        <f ca="1">COUNTIFS(Table2[Level of Review Required],"*"&amp;$AC$54&amp;"*",Table2[Date Notified (Adjusted)],"&gt;="&amp;P$31,Table2[Date Notified (Adjusted)],"&lt;"&amp;Q$31,Table2[commissioner name second test],"full*",Table2[Calculated Location],"*"&amp;$D55&amp;"*")/COUNTIFS(Table2[Level of Review Required],"*"&amp;$AC$54&amp;"*",Table2[Date Notified (Adjusted)],"&gt;="&amp;P$31,Table2[Date Notified (Adjusted)],"&lt;"&amp;Q$31,Table2[Calculated Location],"*"&amp;$D55&amp;"*")</f>
        <v>#DIV/0!</v>
      </c>
      <c r="Q55" s="160" t="e">
        <f ca="1">COUNTIFS(Table2[Level of Review Required],"*"&amp;$AC$54&amp;"*",Table2[Date Notified (Adjusted)],"&gt;="&amp;Q$31,Table2[Date Notified (Adjusted)],"&lt;"&amp;R$31,Table2[commissioner name second test],"full*",Table2[Calculated Location],"*"&amp;$D55&amp;"*")/COUNTIFS(Table2[Level of Review Required],"*"&amp;$AC$54&amp;"*",Table2[Date Notified (Adjusted)],"&gt;="&amp;Q$31,Table2[Date Notified (Adjusted)],"&lt;"&amp;R$31,Table2[Calculated Location],"*"&amp;$D55&amp;"*")</f>
        <v>#DIV/0!</v>
      </c>
      <c r="R55" s="160" t="e">
        <f ca="1">COUNTIFS(Table2[Level of Review Required],"*"&amp;$AC$54&amp;"*",Table2[Date Notified (Adjusted)],"&gt;="&amp;R$31,Table2[Date Notified (Adjusted)],"&lt;"&amp;S$31,Table2[commissioner name second test],"full*",Table2[Calculated Location],"*"&amp;$D55&amp;"*")/COUNTIFS(Table2[Level of Review Required],"*"&amp;$AC$54&amp;"*",Table2[Date Notified (Adjusted)],"&gt;="&amp;R$31,Table2[Date Notified (Adjusted)],"&lt;"&amp;S$31,Table2[Calculated Location],"*"&amp;$D55&amp;"*")</f>
        <v>#DIV/0!</v>
      </c>
      <c r="S55" s="160" t="e">
        <f ca="1">COUNTIFS(Table2[Level of Review Required],"*"&amp;$AC$54&amp;"*",Table2[Date Notified (Adjusted)],"&gt;="&amp;S$31,Table2[Date Notified (Adjusted)],"&lt;"&amp;T$31,Table2[commissioner name second test],"full*",Table2[Calculated Location],"*"&amp;$D55&amp;"*")/COUNTIFS(Table2[Level of Review Required],"*"&amp;$AC$54&amp;"*",Table2[Date Notified (Adjusted)],"&gt;="&amp;S$31,Table2[Date Notified (Adjusted)],"&lt;"&amp;T$31,Table2[Calculated Location],"*"&amp;$D55&amp;"*")</f>
        <v>#DIV/0!</v>
      </c>
      <c r="T55" s="160" t="e">
        <f ca="1">COUNTIFS(Table2[Level of Review Required],"*"&amp;$AC$54&amp;"*",Table2[Date Notified (Adjusted)],"&gt;="&amp;T$31,Table2[Date Notified (Adjusted)],"&lt;"&amp;U$31,Table2[commissioner name second test],"full*",Table2[Calculated Location],"*"&amp;$D55&amp;"*")/COUNTIFS(Table2[Level of Review Required],"*"&amp;$AC$54&amp;"*",Table2[Date Notified (Adjusted)],"&gt;="&amp;T$31,Table2[Date Notified (Adjusted)],"&lt;"&amp;U$31,Table2[Calculated Location],"*"&amp;$D55&amp;"*")</f>
        <v>#DIV/0!</v>
      </c>
      <c r="U55" s="157"/>
      <c r="V55" s="157"/>
      <c r="W55" s="226">
        <f ca="1">COUNTIFS(Table2[Level of Review Required],"*"&amp;$AC$54&amp;"*",Table2[Date Notified (Adjusted)],"&gt;="&amp;start125,Table2[Date Notified (Adjusted)],"&lt;="&amp;closeREP,Table2[Calculated Location],"*"&amp;$D55&amp;"*",Table2[commissioner name second test],"full*")</f>
        <v>0</v>
      </c>
      <c r="X55" s="227" t="e">
        <f ca="1">W55/Y55</f>
        <v>#DIV/0!</v>
      </c>
      <c r="Y55" s="236">
        <f ca="1">COUNTIFS(Table2[Level of Review Required],"*"&amp;$AC$54&amp;"*",Table2[Date Notified (Adjusted)],"&gt;="&amp;start125,Table2[Date Notified (Adjusted)],"&lt;="&amp;closeREP,Table2[Calculated Location],"*"&amp;$D55&amp;"*")</f>
        <v>0</v>
      </c>
    </row>
    <row r="56" spans="2:29" x14ac:dyDescent="0.25">
      <c r="B56" s="222" t="s">
        <v>234</v>
      </c>
      <c r="C56" s="161"/>
      <c r="D56" s="162" t="s">
        <v>118</v>
      </c>
      <c r="E56" s="163" t="e">
        <f ca="1">COUNTIFS(Table2[Level of Review Required],"*"&amp;$AC$54&amp;"*",Table2[Date Notified (Adjusted)],"&gt;="&amp;E$31,Table2[Date Notified (Adjusted)],"&lt;"&amp;F$31,Table2[commissioner name second test],"full*",Table2[Calculated Location],"*"&amp;$D56&amp;"*")/COUNTIFS(Table2[Level of Review Required],"*"&amp;$AC$54&amp;"*",Table2[Date Notified (Adjusted)],"&gt;="&amp;E$31,Table2[Date Notified (Adjusted)],"&lt;"&amp;F$31,Table2[Calculated Location],"*"&amp;$D56&amp;"*")</f>
        <v>#DIV/0!</v>
      </c>
      <c r="F56" s="164" t="e">
        <f ca="1">COUNTIFS(Table2[Level of Review Required],"*"&amp;$AC$54&amp;"*",Table2[Date Notified (Adjusted)],"&gt;="&amp;F$31,Table2[Date Notified (Adjusted)],"&lt;"&amp;G$31,Table2[commissioner name second test],"full*",Table2[Calculated Location],"*"&amp;$D56&amp;"*")/COUNTIFS(Table2[Level of Review Required],"*"&amp;$AC$54&amp;"*",Table2[Date Notified (Adjusted)],"&gt;="&amp;F$31,Table2[Date Notified (Adjusted)],"&lt;"&amp;G$31,Table2[Calculated Location],"*"&amp;$D56&amp;"*")</f>
        <v>#DIV/0!</v>
      </c>
      <c r="G56" s="164" t="e">
        <f ca="1">COUNTIFS(Table2[Level of Review Required],"*"&amp;$AC$54&amp;"*",Table2[Date Notified (Adjusted)],"&gt;="&amp;G$31,Table2[Date Notified (Adjusted)],"&lt;"&amp;H$31,Table2[commissioner name second test],"full*",Table2[Calculated Location],"*"&amp;$D56&amp;"*")/COUNTIFS(Table2[Level of Review Required],"*"&amp;$AC$54&amp;"*",Table2[Date Notified (Adjusted)],"&gt;="&amp;G$31,Table2[Date Notified (Adjusted)],"&lt;"&amp;H$31,Table2[Calculated Location],"*"&amp;$D56&amp;"*")</f>
        <v>#DIV/0!</v>
      </c>
      <c r="H56" s="164" t="e">
        <f ca="1">COUNTIFS(Table2[Level of Review Required],"*"&amp;$AC$54&amp;"*",Table2[Date Notified (Adjusted)],"&gt;="&amp;H$31,Table2[Date Notified (Adjusted)],"&lt;"&amp;I$31,Table2[commissioner name second test],"full*",Table2[Calculated Location],"*"&amp;$D56&amp;"*")/COUNTIFS(Table2[Level of Review Required],"*"&amp;$AC$54&amp;"*",Table2[Date Notified (Adjusted)],"&gt;="&amp;H$31,Table2[Date Notified (Adjusted)],"&lt;"&amp;I$31,Table2[Calculated Location],"*"&amp;$D56&amp;"*")</f>
        <v>#DIV/0!</v>
      </c>
      <c r="I56" s="164" t="e">
        <f ca="1">COUNTIFS(Table2[Level of Review Required],"*"&amp;$AC$54&amp;"*",Table2[Date Notified (Adjusted)],"&gt;="&amp;I$31,Table2[Date Notified (Adjusted)],"&lt;"&amp;J$31,Table2[commissioner name second test],"full*",Table2[Calculated Location],"*"&amp;$D56&amp;"*")/COUNTIFS(Table2[Level of Review Required],"*"&amp;$AC$54&amp;"*",Table2[Date Notified (Adjusted)],"&gt;="&amp;I$31,Table2[Date Notified (Adjusted)],"&lt;"&amp;J$31,Table2[Calculated Location],"*"&amp;$D56&amp;"*")</f>
        <v>#DIV/0!</v>
      </c>
      <c r="J56" s="164" t="e">
        <f ca="1">COUNTIFS(Table2[Level of Review Required],"*"&amp;$AC$54&amp;"*",Table2[Date Notified (Adjusted)],"&gt;="&amp;J$31,Table2[Date Notified (Adjusted)],"&lt;"&amp;K$31,Table2[commissioner name second test],"full*",Table2[Calculated Location],"*"&amp;$D56&amp;"*")/COUNTIFS(Table2[Level of Review Required],"*"&amp;$AC$54&amp;"*",Table2[Date Notified (Adjusted)],"&gt;="&amp;J$31,Table2[Date Notified (Adjusted)],"&lt;"&amp;K$31,Table2[Calculated Location],"*"&amp;$D56&amp;"*")</f>
        <v>#DIV/0!</v>
      </c>
      <c r="K56" s="164" t="e">
        <f ca="1">COUNTIFS(Table2[Level of Review Required],"*"&amp;$AC$54&amp;"*",Table2[Date Notified (Adjusted)],"&gt;="&amp;K$31,Table2[Date Notified (Adjusted)],"&lt;"&amp;L$31,Table2[commissioner name second test],"full*",Table2[Calculated Location],"*"&amp;$D56&amp;"*")/COUNTIFS(Table2[Level of Review Required],"*"&amp;$AC$54&amp;"*",Table2[Date Notified (Adjusted)],"&gt;="&amp;K$31,Table2[Date Notified (Adjusted)],"&lt;"&amp;L$31,Table2[Calculated Location],"*"&amp;$D56&amp;"*")</f>
        <v>#DIV/0!</v>
      </c>
      <c r="L56" s="164" t="e">
        <f ca="1">COUNTIFS(Table2[Level of Review Required],"*"&amp;$AC$54&amp;"*",Table2[Date Notified (Adjusted)],"&gt;="&amp;L$31,Table2[Date Notified (Adjusted)],"&lt;"&amp;M$31,Table2[commissioner name second test],"full*",Table2[Calculated Location],"*"&amp;$D56&amp;"*")/COUNTIFS(Table2[Level of Review Required],"*"&amp;$AC$54&amp;"*",Table2[Date Notified (Adjusted)],"&gt;="&amp;L$31,Table2[Date Notified (Adjusted)],"&lt;"&amp;M$31,Table2[Calculated Location],"*"&amp;$D56&amp;"*")</f>
        <v>#DIV/0!</v>
      </c>
      <c r="M56" s="164" t="e">
        <f ca="1">COUNTIFS(Table2[Level of Review Required],"*"&amp;$AC$54&amp;"*",Table2[Date Notified (Adjusted)],"&gt;="&amp;M$31,Table2[Date Notified (Adjusted)],"&lt;"&amp;N$31,Table2[commissioner name second test],"full*",Table2[Calculated Location],"*"&amp;$D56&amp;"*")/COUNTIFS(Table2[Level of Review Required],"*"&amp;$AC$54&amp;"*",Table2[Date Notified (Adjusted)],"&gt;="&amp;M$31,Table2[Date Notified (Adjusted)],"&lt;"&amp;N$31,Table2[Calculated Location],"*"&amp;$D56&amp;"*")</f>
        <v>#DIV/0!</v>
      </c>
      <c r="N56" s="164" t="e">
        <f ca="1">COUNTIFS(Table2[Level of Review Required],"*"&amp;$AC$54&amp;"*",Table2[Date Notified (Adjusted)],"&gt;="&amp;N$31,Table2[Date Notified (Adjusted)],"&lt;"&amp;O$31,Table2[commissioner name second test],"full*",Table2[Calculated Location],"*"&amp;$D56&amp;"*")/COUNTIFS(Table2[Level of Review Required],"*"&amp;$AC$54&amp;"*",Table2[Date Notified (Adjusted)],"&gt;="&amp;N$31,Table2[Date Notified (Adjusted)],"&lt;"&amp;O$31,Table2[Calculated Location],"*"&amp;$D56&amp;"*")</f>
        <v>#DIV/0!</v>
      </c>
      <c r="O56" s="164" t="e">
        <f ca="1">COUNTIFS(Table2[Level of Review Required],"*"&amp;$AC$54&amp;"*",Table2[Date Notified (Adjusted)],"&gt;="&amp;O$31,Table2[Date Notified (Adjusted)],"&lt;"&amp;P$31,Table2[commissioner name second test],"full*",Table2[Calculated Location],"*"&amp;$D56&amp;"*")/COUNTIFS(Table2[Level of Review Required],"*"&amp;$AC$54&amp;"*",Table2[Date Notified (Adjusted)],"&gt;="&amp;O$31,Table2[Date Notified (Adjusted)],"&lt;"&amp;P$31,Table2[Calculated Location],"*"&amp;$D56&amp;"*")</f>
        <v>#DIV/0!</v>
      </c>
      <c r="P56" s="164" t="e">
        <f ca="1">COUNTIFS(Table2[Level of Review Required],"*"&amp;$AC$54&amp;"*",Table2[Date Notified (Adjusted)],"&gt;="&amp;P$31,Table2[Date Notified (Adjusted)],"&lt;"&amp;Q$31,Table2[commissioner name second test],"full*",Table2[Calculated Location],"*"&amp;$D56&amp;"*")/COUNTIFS(Table2[Level of Review Required],"*"&amp;$AC$54&amp;"*",Table2[Date Notified (Adjusted)],"&gt;="&amp;P$31,Table2[Date Notified (Adjusted)],"&lt;"&amp;Q$31,Table2[Calculated Location],"*"&amp;$D56&amp;"*")</f>
        <v>#DIV/0!</v>
      </c>
      <c r="Q56" s="164" t="e">
        <f ca="1">COUNTIFS(Table2[Level of Review Required],"*"&amp;$AC$54&amp;"*",Table2[Date Notified (Adjusted)],"&gt;="&amp;Q$31,Table2[Date Notified (Adjusted)],"&lt;"&amp;R$31,Table2[commissioner name second test],"full*",Table2[Calculated Location],"*"&amp;$D56&amp;"*")/COUNTIFS(Table2[Level of Review Required],"*"&amp;$AC$54&amp;"*",Table2[Date Notified (Adjusted)],"&gt;="&amp;Q$31,Table2[Date Notified (Adjusted)],"&lt;"&amp;R$31,Table2[Calculated Location],"*"&amp;$D56&amp;"*")</f>
        <v>#DIV/0!</v>
      </c>
      <c r="R56" s="164" t="e">
        <f ca="1">COUNTIFS(Table2[Level of Review Required],"*"&amp;$AC$54&amp;"*",Table2[Date Notified (Adjusted)],"&gt;="&amp;R$31,Table2[Date Notified (Adjusted)],"&lt;"&amp;S$31,Table2[commissioner name second test],"full*",Table2[Calculated Location],"*"&amp;$D56&amp;"*")/COUNTIFS(Table2[Level of Review Required],"*"&amp;$AC$54&amp;"*",Table2[Date Notified (Adjusted)],"&gt;="&amp;R$31,Table2[Date Notified (Adjusted)],"&lt;"&amp;S$31,Table2[Calculated Location],"*"&amp;$D56&amp;"*")</f>
        <v>#DIV/0!</v>
      </c>
      <c r="S56" s="164" t="e">
        <f ca="1">COUNTIFS(Table2[Level of Review Required],"*"&amp;$AC$54&amp;"*",Table2[Date Notified (Adjusted)],"&gt;="&amp;S$31,Table2[Date Notified (Adjusted)],"&lt;"&amp;T$31,Table2[commissioner name second test],"full*",Table2[Calculated Location],"*"&amp;$D56&amp;"*")/COUNTIFS(Table2[Level of Review Required],"*"&amp;$AC$54&amp;"*",Table2[Date Notified (Adjusted)],"&gt;="&amp;S$31,Table2[Date Notified (Adjusted)],"&lt;"&amp;T$31,Table2[Calculated Location],"*"&amp;$D56&amp;"*")</f>
        <v>#DIV/0!</v>
      </c>
      <c r="T56" s="164" t="e">
        <f ca="1">COUNTIFS(Table2[Level of Review Required],"*"&amp;$AC$54&amp;"*",Table2[Date Notified (Adjusted)],"&gt;="&amp;T$31,Table2[Date Notified (Adjusted)],"&lt;"&amp;U$31,Table2[commissioner name second test],"full*",Table2[Calculated Location],"*"&amp;$D56&amp;"*")/COUNTIFS(Table2[Level of Review Required],"*"&amp;$AC$54&amp;"*",Table2[Date Notified (Adjusted)],"&gt;="&amp;T$31,Table2[Date Notified (Adjusted)],"&lt;"&amp;U$31,Table2[Calculated Location],"*"&amp;$D56&amp;"*")</f>
        <v>#DIV/0!</v>
      </c>
      <c r="U56" s="161"/>
      <c r="V56" s="161"/>
      <c r="W56" s="228">
        <f ca="1">COUNTIFS(Table2[Level of Review Required],"*"&amp;$AC$54&amp;"*",Table2[Date Notified (Adjusted)],"&gt;="&amp;start125,Table2[Date Notified (Adjusted)],"&lt;="&amp;closeREP,Table2[Calculated Location],"*"&amp;$D56&amp;"*",Table2[commissioner name second test],"full*")</f>
        <v>0</v>
      </c>
      <c r="X56" s="229" t="e">
        <f t="shared" ref="X56:X62" ca="1" si="9">W56/Y56</f>
        <v>#DIV/0!</v>
      </c>
      <c r="Y56" s="237">
        <f ca="1">COUNTIFS(Table2[Level of Review Required],"*"&amp;$AC$54&amp;"*",Table2[Date Notified (Adjusted)],"&gt;="&amp;start125,Table2[Date Notified (Adjusted)],"&lt;="&amp;closeREP,Table2[Calculated Location],"*"&amp;$D56&amp;"*")</f>
        <v>0</v>
      </c>
    </row>
    <row r="57" spans="2:29" x14ac:dyDescent="0.25">
      <c r="B57" s="222" t="s">
        <v>257</v>
      </c>
      <c r="C57" s="162"/>
      <c r="D57" s="162" t="s">
        <v>119</v>
      </c>
      <c r="E57" s="163" t="e">
        <f ca="1">COUNTIFS(Table2[Level of Review Required],"*"&amp;$AC$54&amp;"*",Table2[Date Notified (Adjusted)],"&gt;="&amp;E$31,Table2[Date Notified (Adjusted)],"&lt;"&amp;F$31,Table2[commissioner name second test],"full*",Table2[Calculated Location],"*"&amp;$D57&amp;"*")/COUNTIFS(Table2[Level of Review Required],"*"&amp;$AC$54&amp;"*",Table2[Date Notified (Adjusted)],"&gt;="&amp;E$31,Table2[Date Notified (Adjusted)],"&lt;"&amp;F$31,Table2[Calculated Location],"*"&amp;$D57&amp;"*")</f>
        <v>#DIV/0!</v>
      </c>
      <c r="F57" s="164" t="e">
        <f ca="1">COUNTIFS(Table2[Level of Review Required],"*"&amp;$AC$54&amp;"*",Table2[Date Notified (Adjusted)],"&gt;="&amp;F$31,Table2[Date Notified (Adjusted)],"&lt;"&amp;G$31,Table2[commissioner name second test],"full*",Table2[Calculated Location],"*"&amp;$D57&amp;"*")/COUNTIFS(Table2[Level of Review Required],"*"&amp;$AC$54&amp;"*",Table2[Date Notified (Adjusted)],"&gt;="&amp;F$31,Table2[Date Notified (Adjusted)],"&lt;"&amp;G$31,Table2[Calculated Location],"*"&amp;$D57&amp;"*")</f>
        <v>#DIV/0!</v>
      </c>
      <c r="G57" s="164" t="e">
        <f ca="1">COUNTIFS(Table2[Level of Review Required],"*"&amp;$AC$54&amp;"*",Table2[Date Notified (Adjusted)],"&gt;="&amp;G$31,Table2[Date Notified (Adjusted)],"&lt;"&amp;H$31,Table2[commissioner name second test],"full*",Table2[Calculated Location],"*"&amp;$D57&amp;"*")/COUNTIFS(Table2[Level of Review Required],"*"&amp;$AC$54&amp;"*",Table2[Date Notified (Adjusted)],"&gt;="&amp;G$31,Table2[Date Notified (Adjusted)],"&lt;"&amp;H$31,Table2[Calculated Location],"*"&amp;$D57&amp;"*")</f>
        <v>#DIV/0!</v>
      </c>
      <c r="H57" s="164" t="e">
        <f ca="1">COUNTIFS(Table2[Level of Review Required],"*"&amp;$AC$54&amp;"*",Table2[Date Notified (Adjusted)],"&gt;="&amp;H$31,Table2[Date Notified (Adjusted)],"&lt;"&amp;I$31,Table2[commissioner name second test],"full*",Table2[Calculated Location],"*"&amp;$D57&amp;"*")/COUNTIFS(Table2[Level of Review Required],"*"&amp;$AC$54&amp;"*",Table2[Date Notified (Adjusted)],"&gt;="&amp;H$31,Table2[Date Notified (Adjusted)],"&lt;"&amp;I$31,Table2[Calculated Location],"*"&amp;$D57&amp;"*")</f>
        <v>#DIV/0!</v>
      </c>
      <c r="I57" s="164" t="e">
        <f ca="1">COUNTIFS(Table2[Level of Review Required],"*"&amp;$AC$54&amp;"*",Table2[Date Notified (Adjusted)],"&gt;="&amp;I$31,Table2[Date Notified (Adjusted)],"&lt;"&amp;J$31,Table2[commissioner name second test],"full*",Table2[Calculated Location],"*"&amp;$D57&amp;"*")/COUNTIFS(Table2[Level of Review Required],"*"&amp;$AC$54&amp;"*",Table2[Date Notified (Adjusted)],"&gt;="&amp;I$31,Table2[Date Notified (Adjusted)],"&lt;"&amp;J$31,Table2[Calculated Location],"*"&amp;$D57&amp;"*")</f>
        <v>#DIV/0!</v>
      </c>
      <c r="J57" s="164" t="e">
        <f ca="1">COUNTIFS(Table2[Level of Review Required],"*"&amp;$AC$54&amp;"*",Table2[Date Notified (Adjusted)],"&gt;="&amp;J$31,Table2[Date Notified (Adjusted)],"&lt;"&amp;K$31,Table2[commissioner name second test],"full*",Table2[Calculated Location],"*"&amp;$D57&amp;"*")/COUNTIFS(Table2[Level of Review Required],"*"&amp;$AC$54&amp;"*",Table2[Date Notified (Adjusted)],"&gt;="&amp;J$31,Table2[Date Notified (Adjusted)],"&lt;"&amp;K$31,Table2[Calculated Location],"*"&amp;$D57&amp;"*")</f>
        <v>#DIV/0!</v>
      </c>
      <c r="K57" s="164" t="e">
        <f ca="1">COUNTIFS(Table2[Level of Review Required],"*"&amp;$AC$54&amp;"*",Table2[Date Notified (Adjusted)],"&gt;="&amp;K$31,Table2[Date Notified (Adjusted)],"&lt;"&amp;L$31,Table2[commissioner name second test],"full*",Table2[Calculated Location],"*"&amp;$D57&amp;"*")/COUNTIFS(Table2[Level of Review Required],"*"&amp;$AC$54&amp;"*",Table2[Date Notified (Adjusted)],"&gt;="&amp;K$31,Table2[Date Notified (Adjusted)],"&lt;"&amp;L$31,Table2[Calculated Location],"*"&amp;$D57&amp;"*")</f>
        <v>#DIV/0!</v>
      </c>
      <c r="L57" s="164" t="e">
        <f ca="1">COUNTIFS(Table2[Level of Review Required],"*"&amp;$AC$54&amp;"*",Table2[Date Notified (Adjusted)],"&gt;="&amp;L$31,Table2[Date Notified (Adjusted)],"&lt;"&amp;M$31,Table2[commissioner name second test],"full*",Table2[Calculated Location],"*"&amp;$D57&amp;"*")/COUNTIFS(Table2[Level of Review Required],"*"&amp;$AC$54&amp;"*",Table2[Date Notified (Adjusted)],"&gt;="&amp;L$31,Table2[Date Notified (Adjusted)],"&lt;"&amp;M$31,Table2[Calculated Location],"*"&amp;$D57&amp;"*")</f>
        <v>#DIV/0!</v>
      </c>
      <c r="M57" s="164" t="e">
        <f ca="1">COUNTIFS(Table2[Level of Review Required],"*"&amp;$AC$54&amp;"*",Table2[Date Notified (Adjusted)],"&gt;="&amp;M$31,Table2[Date Notified (Adjusted)],"&lt;"&amp;N$31,Table2[commissioner name second test],"full*",Table2[Calculated Location],"*"&amp;$D57&amp;"*")/COUNTIFS(Table2[Level of Review Required],"*"&amp;$AC$54&amp;"*",Table2[Date Notified (Adjusted)],"&gt;="&amp;M$31,Table2[Date Notified (Adjusted)],"&lt;"&amp;N$31,Table2[Calculated Location],"*"&amp;$D57&amp;"*")</f>
        <v>#DIV/0!</v>
      </c>
      <c r="N57" s="164" t="e">
        <f ca="1">COUNTIFS(Table2[Level of Review Required],"*"&amp;$AC$54&amp;"*",Table2[Date Notified (Adjusted)],"&gt;="&amp;N$31,Table2[Date Notified (Adjusted)],"&lt;"&amp;O$31,Table2[commissioner name second test],"full*",Table2[Calculated Location],"*"&amp;$D57&amp;"*")/COUNTIFS(Table2[Level of Review Required],"*"&amp;$AC$54&amp;"*",Table2[Date Notified (Adjusted)],"&gt;="&amp;N$31,Table2[Date Notified (Adjusted)],"&lt;"&amp;O$31,Table2[Calculated Location],"*"&amp;$D57&amp;"*")</f>
        <v>#DIV/0!</v>
      </c>
      <c r="O57" s="164" t="e">
        <f ca="1">COUNTIFS(Table2[Level of Review Required],"*"&amp;$AC$54&amp;"*",Table2[Date Notified (Adjusted)],"&gt;="&amp;O$31,Table2[Date Notified (Adjusted)],"&lt;"&amp;P$31,Table2[commissioner name second test],"full*",Table2[Calculated Location],"*"&amp;$D57&amp;"*")/COUNTIFS(Table2[Level of Review Required],"*"&amp;$AC$54&amp;"*",Table2[Date Notified (Adjusted)],"&gt;="&amp;O$31,Table2[Date Notified (Adjusted)],"&lt;"&amp;P$31,Table2[Calculated Location],"*"&amp;$D57&amp;"*")</f>
        <v>#DIV/0!</v>
      </c>
      <c r="P57" s="164" t="e">
        <f ca="1">COUNTIFS(Table2[Level of Review Required],"*"&amp;$AC$54&amp;"*",Table2[Date Notified (Adjusted)],"&gt;="&amp;P$31,Table2[Date Notified (Adjusted)],"&lt;"&amp;Q$31,Table2[commissioner name second test],"full*",Table2[Calculated Location],"*"&amp;$D57&amp;"*")/COUNTIFS(Table2[Level of Review Required],"*"&amp;$AC$54&amp;"*",Table2[Date Notified (Adjusted)],"&gt;="&amp;P$31,Table2[Date Notified (Adjusted)],"&lt;"&amp;Q$31,Table2[Calculated Location],"*"&amp;$D57&amp;"*")</f>
        <v>#DIV/0!</v>
      </c>
      <c r="Q57" s="164" t="e">
        <f ca="1">COUNTIFS(Table2[Level of Review Required],"*"&amp;$AC$54&amp;"*",Table2[Date Notified (Adjusted)],"&gt;="&amp;Q$31,Table2[Date Notified (Adjusted)],"&lt;"&amp;R$31,Table2[commissioner name second test],"full*",Table2[Calculated Location],"*"&amp;$D57&amp;"*")/COUNTIFS(Table2[Level of Review Required],"*"&amp;$AC$54&amp;"*",Table2[Date Notified (Adjusted)],"&gt;="&amp;Q$31,Table2[Date Notified (Adjusted)],"&lt;"&amp;R$31,Table2[Calculated Location],"*"&amp;$D57&amp;"*")</f>
        <v>#DIV/0!</v>
      </c>
      <c r="R57" s="164" t="e">
        <f ca="1">COUNTIFS(Table2[Level of Review Required],"*"&amp;$AC$54&amp;"*",Table2[Date Notified (Adjusted)],"&gt;="&amp;R$31,Table2[Date Notified (Adjusted)],"&lt;"&amp;S$31,Table2[commissioner name second test],"full*",Table2[Calculated Location],"*"&amp;$D57&amp;"*")/COUNTIFS(Table2[Level of Review Required],"*"&amp;$AC$54&amp;"*",Table2[Date Notified (Adjusted)],"&gt;="&amp;R$31,Table2[Date Notified (Adjusted)],"&lt;"&amp;S$31,Table2[Calculated Location],"*"&amp;$D57&amp;"*")</f>
        <v>#DIV/0!</v>
      </c>
      <c r="S57" s="164" t="e">
        <f ca="1">COUNTIFS(Table2[Level of Review Required],"*"&amp;$AC$54&amp;"*",Table2[Date Notified (Adjusted)],"&gt;="&amp;S$31,Table2[Date Notified (Adjusted)],"&lt;"&amp;T$31,Table2[commissioner name second test],"full*",Table2[Calculated Location],"*"&amp;$D57&amp;"*")/COUNTIFS(Table2[Level of Review Required],"*"&amp;$AC$54&amp;"*",Table2[Date Notified (Adjusted)],"&gt;="&amp;S$31,Table2[Date Notified (Adjusted)],"&lt;"&amp;T$31,Table2[Calculated Location],"*"&amp;$D57&amp;"*")</f>
        <v>#DIV/0!</v>
      </c>
      <c r="T57" s="164" t="e">
        <f ca="1">COUNTIFS(Table2[Level of Review Required],"*"&amp;$AC$54&amp;"*",Table2[Date Notified (Adjusted)],"&gt;="&amp;T$31,Table2[Date Notified (Adjusted)],"&lt;"&amp;U$31,Table2[commissioner name second test],"full*",Table2[Calculated Location],"*"&amp;$D57&amp;"*")/COUNTIFS(Table2[Level of Review Required],"*"&amp;$AC$54&amp;"*",Table2[Date Notified (Adjusted)],"&gt;="&amp;T$31,Table2[Date Notified (Adjusted)],"&lt;"&amp;U$31,Table2[Calculated Location],"*"&amp;$D57&amp;"*")</f>
        <v>#DIV/0!</v>
      </c>
      <c r="U57" s="161"/>
      <c r="V57" s="161"/>
      <c r="W57" s="228">
        <f ca="1">COUNTIFS(Table2[Level of Review Required],"*"&amp;$AC$54&amp;"*",Table2[Date Notified (Adjusted)],"&gt;="&amp;start125,Table2[Date Notified (Adjusted)],"&lt;="&amp;closeREP,Table2[Calculated Location],"*"&amp;$D57&amp;"*",Table2[commissioner name second test],"full*")</f>
        <v>0</v>
      </c>
      <c r="X57" s="229" t="e">
        <f t="shared" ref="X57" ca="1" si="10">W57/Y57</f>
        <v>#DIV/0!</v>
      </c>
      <c r="Y57" s="237">
        <f ca="1">COUNTIFS(Table2[Level of Review Required],"*"&amp;$AC$54&amp;"*",Table2[Date Notified (Adjusted)],"&gt;="&amp;start125,Table2[Date Notified (Adjusted)],"&lt;="&amp;closeREP,Table2[Calculated Location],"*"&amp;$D57&amp;"*")</f>
        <v>0</v>
      </c>
    </row>
    <row r="58" spans="2:29" x14ac:dyDescent="0.25">
      <c r="B58" s="222" t="s">
        <v>258</v>
      </c>
      <c r="C58" s="161"/>
      <c r="D58" s="162" t="s">
        <v>120</v>
      </c>
      <c r="E58" s="163" t="e">
        <f ca="1">COUNTIFS(Table2[Level of Review Required],"*"&amp;$AC$54&amp;"*",Table2[Date Notified (Adjusted)],"&gt;="&amp;E$31,Table2[Date Notified (Adjusted)],"&lt;"&amp;F$31,Table2[commissioner name second test],"full*",Table2[Calculated Location],"*"&amp;$D58&amp;"*")/COUNTIFS(Table2[Level of Review Required],"*"&amp;$AC$54&amp;"*",Table2[Date Notified (Adjusted)],"&gt;="&amp;E$31,Table2[Date Notified (Adjusted)],"&lt;"&amp;F$31,Table2[Calculated Location],"*"&amp;$D58&amp;"*")</f>
        <v>#DIV/0!</v>
      </c>
      <c r="F58" s="164" t="e">
        <f ca="1">COUNTIFS(Table2[Level of Review Required],"*"&amp;$AC$54&amp;"*",Table2[Date Notified (Adjusted)],"&gt;="&amp;F$31,Table2[Date Notified (Adjusted)],"&lt;"&amp;G$31,Table2[commissioner name second test],"full*",Table2[Calculated Location],"*"&amp;$D58&amp;"*")/COUNTIFS(Table2[Level of Review Required],"*"&amp;$AC$54&amp;"*",Table2[Date Notified (Adjusted)],"&gt;="&amp;F$31,Table2[Date Notified (Adjusted)],"&lt;"&amp;G$31,Table2[Calculated Location],"*"&amp;$D58&amp;"*")</f>
        <v>#DIV/0!</v>
      </c>
      <c r="G58" s="164" t="e">
        <f ca="1">COUNTIFS(Table2[Level of Review Required],"*"&amp;$AC$54&amp;"*",Table2[Date Notified (Adjusted)],"&gt;="&amp;G$31,Table2[Date Notified (Adjusted)],"&lt;"&amp;H$31,Table2[commissioner name second test],"full*",Table2[Calculated Location],"*"&amp;$D58&amp;"*")/COUNTIFS(Table2[Level of Review Required],"*"&amp;$AC$54&amp;"*",Table2[Date Notified (Adjusted)],"&gt;="&amp;G$31,Table2[Date Notified (Adjusted)],"&lt;"&amp;H$31,Table2[Calculated Location],"*"&amp;$D58&amp;"*")</f>
        <v>#DIV/0!</v>
      </c>
      <c r="H58" s="164" t="e">
        <f ca="1">COUNTIFS(Table2[Level of Review Required],"*"&amp;$AC$54&amp;"*",Table2[Date Notified (Adjusted)],"&gt;="&amp;H$31,Table2[Date Notified (Adjusted)],"&lt;"&amp;I$31,Table2[commissioner name second test],"full*",Table2[Calculated Location],"*"&amp;$D58&amp;"*")/COUNTIFS(Table2[Level of Review Required],"*"&amp;$AC$54&amp;"*",Table2[Date Notified (Adjusted)],"&gt;="&amp;H$31,Table2[Date Notified (Adjusted)],"&lt;"&amp;I$31,Table2[Calculated Location],"*"&amp;$D58&amp;"*")</f>
        <v>#DIV/0!</v>
      </c>
      <c r="I58" s="164" t="e">
        <f ca="1">COUNTIFS(Table2[Level of Review Required],"*"&amp;$AC$54&amp;"*",Table2[Date Notified (Adjusted)],"&gt;="&amp;I$31,Table2[Date Notified (Adjusted)],"&lt;"&amp;J$31,Table2[commissioner name second test],"full*",Table2[Calculated Location],"*"&amp;$D58&amp;"*")/COUNTIFS(Table2[Level of Review Required],"*"&amp;$AC$54&amp;"*",Table2[Date Notified (Adjusted)],"&gt;="&amp;I$31,Table2[Date Notified (Adjusted)],"&lt;"&amp;J$31,Table2[Calculated Location],"*"&amp;$D58&amp;"*")</f>
        <v>#DIV/0!</v>
      </c>
      <c r="J58" s="164" t="e">
        <f ca="1">COUNTIFS(Table2[Level of Review Required],"*"&amp;$AC$54&amp;"*",Table2[Date Notified (Adjusted)],"&gt;="&amp;J$31,Table2[Date Notified (Adjusted)],"&lt;"&amp;K$31,Table2[commissioner name second test],"full*",Table2[Calculated Location],"*"&amp;$D58&amp;"*")/COUNTIFS(Table2[Level of Review Required],"*"&amp;$AC$54&amp;"*",Table2[Date Notified (Adjusted)],"&gt;="&amp;J$31,Table2[Date Notified (Adjusted)],"&lt;"&amp;K$31,Table2[Calculated Location],"*"&amp;$D58&amp;"*")</f>
        <v>#DIV/0!</v>
      </c>
      <c r="K58" s="164" t="e">
        <f ca="1">COUNTIFS(Table2[Level of Review Required],"*"&amp;$AC$54&amp;"*",Table2[Date Notified (Adjusted)],"&gt;="&amp;K$31,Table2[Date Notified (Adjusted)],"&lt;"&amp;L$31,Table2[commissioner name second test],"full*",Table2[Calculated Location],"*"&amp;$D58&amp;"*")/COUNTIFS(Table2[Level of Review Required],"*"&amp;$AC$54&amp;"*",Table2[Date Notified (Adjusted)],"&gt;="&amp;K$31,Table2[Date Notified (Adjusted)],"&lt;"&amp;L$31,Table2[Calculated Location],"*"&amp;$D58&amp;"*")</f>
        <v>#DIV/0!</v>
      </c>
      <c r="L58" s="164" t="e">
        <f ca="1">COUNTIFS(Table2[Level of Review Required],"*"&amp;$AC$54&amp;"*",Table2[Date Notified (Adjusted)],"&gt;="&amp;L$31,Table2[Date Notified (Adjusted)],"&lt;"&amp;M$31,Table2[commissioner name second test],"full*",Table2[Calculated Location],"*"&amp;$D58&amp;"*")/COUNTIFS(Table2[Level of Review Required],"*"&amp;$AC$54&amp;"*",Table2[Date Notified (Adjusted)],"&gt;="&amp;L$31,Table2[Date Notified (Adjusted)],"&lt;"&amp;M$31,Table2[Calculated Location],"*"&amp;$D58&amp;"*")</f>
        <v>#DIV/0!</v>
      </c>
      <c r="M58" s="164" t="e">
        <f ca="1">COUNTIFS(Table2[Level of Review Required],"*"&amp;$AC$54&amp;"*",Table2[Date Notified (Adjusted)],"&gt;="&amp;M$31,Table2[Date Notified (Adjusted)],"&lt;"&amp;N$31,Table2[commissioner name second test],"full*",Table2[Calculated Location],"*"&amp;$D58&amp;"*")/COUNTIFS(Table2[Level of Review Required],"*"&amp;$AC$54&amp;"*",Table2[Date Notified (Adjusted)],"&gt;="&amp;M$31,Table2[Date Notified (Adjusted)],"&lt;"&amp;N$31,Table2[Calculated Location],"*"&amp;$D58&amp;"*")</f>
        <v>#DIV/0!</v>
      </c>
      <c r="N58" s="164" t="e">
        <f ca="1">COUNTIFS(Table2[Level of Review Required],"*"&amp;$AC$54&amp;"*",Table2[Date Notified (Adjusted)],"&gt;="&amp;N$31,Table2[Date Notified (Adjusted)],"&lt;"&amp;O$31,Table2[commissioner name second test],"full*",Table2[Calculated Location],"*"&amp;$D58&amp;"*")/COUNTIFS(Table2[Level of Review Required],"*"&amp;$AC$54&amp;"*",Table2[Date Notified (Adjusted)],"&gt;="&amp;N$31,Table2[Date Notified (Adjusted)],"&lt;"&amp;O$31,Table2[Calculated Location],"*"&amp;$D58&amp;"*")</f>
        <v>#DIV/0!</v>
      </c>
      <c r="O58" s="164" t="e">
        <f ca="1">COUNTIFS(Table2[Level of Review Required],"*"&amp;$AC$54&amp;"*",Table2[Date Notified (Adjusted)],"&gt;="&amp;O$31,Table2[Date Notified (Adjusted)],"&lt;"&amp;P$31,Table2[commissioner name second test],"full*",Table2[Calculated Location],"*"&amp;$D58&amp;"*")/COUNTIFS(Table2[Level of Review Required],"*"&amp;$AC$54&amp;"*",Table2[Date Notified (Adjusted)],"&gt;="&amp;O$31,Table2[Date Notified (Adjusted)],"&lt;"&amp;P$31,Table2[Calculated Location],"*"&amp;$D58&amp;"*")</f>
        <v>#DIV/0!</v>
      </c>
      <c r="P58" s="164" t="e">
        <f ca="1">COUNTIFS(Table2[Level of Review Required],"*"&amp;$AC$54&amp;"*",Table2[Date Notified (Adjusted)],"&gt;="&amp;P$31,Table2[Date Notified (Adjusted)],"&lt;"&amp;Q$31,Table2[commissioner name second test],"full*",Table2[Calculated Location],"*"&amp;$D58&amp;"*")/COUNTIFS(Table2[Level of Review Required],"*"&amp;$AC$54&amp;"*",Table2[Date Notified (Adjusted)],"&gt;="&amp;P$31,Table2[Date Notified (Adjusted)],"&lt;"&amp;Q$31,Table2[Calculated Location],"*"&amp;$D58&amp;"*")</f>
        <v>#DIV/0!</v>
      </c>
      <c r="Q58" s="164" t="e">
        <f ca="1">COUNTIFS(Table2[Level of Review Required],"*"&amp;$AC$54&amp;"*",Table2[Date Notified (Adjusted)],"&gt;="&amp;Q$31,Table2[Date Notified (Adjusted)],"&lt;"&amp;R$31,Table2[commissioner name second test],"full*",Table2[Calculated Location],"*"&amp;$D58&amp;"*")/COUNTIFS(Table2[Level of Review Required],"*"&amp;$AC$54&amp;"*",Table2[Date Notified (Adjusted)],"&gt;="&amp;Q$31,Table2[Date Notified (Adjusted)],"&lt;"&amp;R$31,Table2[Calculated Location],"*"&amp;$D58&amp;"*")</f>
        <v>#DIV/0!</v>
      </c>
      <c r="R58" s="164" t="e">
        <f ca="1">COUNTIFS(Table2[Level of Review Required],"*"&amp;$AC$54&amp;"*",Table2[Date Notified (Adjusted)],"&gt;="&amp;R$31,Table2[Date Notified (Adjusted)],"&lt;"&amp;S$31,Table2[commissioner name second test],"full*",Table2[Calculated Location],"*"&amp;$D58&amp;"*")/COUNTIFS(Table2[Level of Review Required],"*"&amp;$AC$54&amp;"*",Table2[Date Notified (Adjusted)],"&gt;="&amp;R$31,Table2[Date Notified (Adjusted)],"&lt;"&amp;S$31,Table2[Calculated Location],"*"&amp;$D58&amp;"*")</f>
        <v>#DIV/0!</v>
      </c>
      <c r="S58" s="164" t="e">
        <f ca="1">COUNTIFS(Table2[Level of Review Required],"*"&amp;$AC$54&amp;"*",Table2[Date Notified (Adjusted)],"&gt;="&amp;S$31,Table2[Date Notified (Adjusted)],"&lt;"&amp;T$31,Table2[commissioner name second test],"full*",Table2[Calculated Location],"*"&amp;$D58&amp;"*")/COUNTIFS(Table2[Level of Review Required],"*"&amp;$AC$54&amp;"*",Table2[Date Notified (Adjusted)],"&gt;="&amp;S$31,Table2[Date Notified (Adjusted)],"&lt;"&amp;T$31,Table2[Calculated Location],"*"&amp;$D58&amp;"*")</f>
        <v>#DIV/0!</v>
      </c>
      <c r="T58" s="164" t="e">
        <f ca="1">COUNTIFS(Table2[Level of Review Required],"*"&amp;$AC$54&amp;"*",Table2[Date Notified (Adjusted)],"&gt;="&amp;T$31,Table2[Date Notified (Adjusted)],"&lt;"&amp;U$31,Table2[commissioner name second test],"full*",Table2[Calculated Location],"*"&amp;$D58&amp;"*")/COUNTIFS(Table2[Level of Review Required],"*"&amp;$AC$54&amp;"*",Table2[Date Notified (Adjusted)],"&gt;="&amp;T$31,Table2[Date Notified (Adjusted)],"&lt;"&amp;U$31,Table2[Calculated Location],"*"&amp;$D58&amp;"*")</f>
        <v>#DIV/0!</v>
      </c>
      <c r="U58" s="161"/>
      <c r="V58" s="161"/>
      <c r="W58" s="228">
        <f ca="1">COUNTIFS(Table2[Level of Review Required],"*"&amp;$AC$54&amp;"*",Table2[Date Notified (Adjusted)],"&gt;="&amp;start125,Table2[Date Notified (Adjusted)],"&lt;="&amp;closeREP,Table2[Calculated Location],"*"&amp;$D58&amp;"*",Table2[commissioner name second test],"full*")</f>
        <v>0</v>
      </c>
      <c r="X58" s="229" t="e">
        <f t="shared" ca="1" si="9"/>
        <v>#DIV/0!</v>
      </c>
      <c r="Y58" s="237">
        <f ca="1">COUNTIFS(Table2[Level of Review Required],"*"&amp;$AC$54&amp;"*",Table2[Date Notified (Adjusted)],"&gt;="&amp;start125,Table2[Date Notified (Adjusted)],"&lt;="&amp;closeREP,Table2[Calculated Location],"*"&amp;$D58&amp;"*")</f>
        <v>0</v>
      </c>
    </row>
    <row r="59" spans="2:29" x14ac:dyDescent="0.25">
      <c r="B59" s="222" t="s">
        <v>259</v>
      </c>
      <c r="C59" s="161"/>
      <c r="D59" s="162" t="s">
        <v>122</v>
      </c>
      <c r="E59" s="163" t="e">
        <f ca="1">COUNTIFS(Table2[Level of Review Required],"*"&amp;$AC$54&amp;"*",Table2[Date Notified (Adjusted)],"&gt;="&amp;E$31,Table2[Date Notified (Adjusted)],"&lt;"&amp;F$31,Table2[commissioner name second test],"full*",Table2[Calculated Location],"*"&amp;$D59&amp;"*")/COUNTIFS(Table2[Level of Review Required],"*"&amp;$AC$54&amp;"*",Table2[Date Notified (Adjusted)],"&gt;="&amp;E$31,Table2[Date Notified (Adjusted)],"&lt;"&amp;F$31,Table2[Calculated Location],"*"&amp;$D59&amp;"*")</f>
        <v>#DIV/0!</v>
      </c>
      <c r="F59" s="164" t="e">
        <f ca="1">COUNTIFS(Table2[Level of Review Required],"*"&amp;$AC$54&amp;"*",Table2[Date Notified (Adjusted)],"&gt;="&amp;F$31,Table2[Date Notified (Adjusted)],"&lt;"&amp;G$31,Table2[commissioner name second test],"full*",Table2[Calculated Location],"*"&amp;$D59&amp;"*")/COUNTIFS(Table2[Level of Review Required],"*"&amp;$AC$54&amp;"*",Table2[Date Notified (Adjusted)],"&gt;="&amp;F$31,Table2[Date Notified (Adjusted)],"&lt;"&amp;G$31,Table2[Calculated Location],"*"&amp;$D59&amp;"*")</f>
        <v>#DIV/0!</v>
      </c>
      <c r="G59" s="164" t="e">
        <f ca="1">COUNTIFS(Table2[Level of Review Required],"*"&amp;$AC$54&amp;"*",Table2[Date Notified (Adjusted)],"&gt;="&amp;G$31,Table2[Date Notified (Adjusted)],"&lt;"&amp;H$31,Table2[commissioner name second test],"full*",Table2[Calculated Location],"*"&amp;$D59&amp;"*")/COUNTIFS(Table2[Level of Review Required],"*"&amp;$AC$54&amp;"*",Table2[Date Notified (Adjusted)],"&gt;="&amp;G$31,Table2[Date Notified (Adjusted)],"&lt;"&amp;H$31,Table2[Calculated Location],"*"&amp;$D59&amp;"*")</f>
        <v>#DIV/0!</v>
      </c>
      <c r="H59" s="164" t="e">
        <f ca="1">COUNTIFS(Table2[Level of Review Required],"*"&amp;$AC$54&amp;"*",Table2[Date Notified (Adjusted)],"&gt;="&amp;H$31,Table2[Date Notified (Adjusted)],"&lt;"&amp;I$31,Table2[commissioner name second test],"full*",Table2[Calculated Location],"*"&amp;$D59&amp;"*")/COUNTIFS(Table2[Level of Review Required],"*"&amp;$AC$54&amp;"*",Table2[Date Notified (Adjusted)],"&gt;="&amp;H$31,Table2[Date Notified (Adjusted)],"&lt;"&amp;I$31,Table2[Calculated Location],"*"&amp;$D59&amp;"*")</f>
        <v>#DIV/0!</v>
      </c>
      <c r="I59" s="164" t="e">
        <f ca="1">COUNTIFS(Table2[Level of Review Required],"*"&amp;$AC$54&amp;"*",Table2[Date Notified (Adjusted)],"&gt;="&amp;I$31,Table2[Date Notified (Adjusted)],"&lt;"&amp;J$31,Table2[commissioner name second test],"full*",Table2[Calculated Location],"*"&amp;$D59&amp;"*")/COUNTIFS(Table2[Level of Review Required],"*"&amp;$AC$54&amp;"*",Table2[Date Notified (Adjusted)],"&gt;="&amp;I$31,Table2[Date Notified (Adjusted)],"&lt;"&amp;J$31,Table2[Calculated Location],"*"&amp;$D59&amp;"*")</f>
        <v>#DIV/0!</v>
      </c>
      <c r="J59" s="164" t="e">
        <f ca="1">COUNTIFS(Table2[Level of Review Required],"*"&amp;$AC$54&amp;"*",Table2[Date Notified (Adjusted)],"&gt;="&amp;J$31,Table2[Date Notified (Adjusted)],"&lt;"&amp;K$31,Table2[commissioner name second test],"full*",Table2[Calculated Location],"*"&amp;$D59&amp;"*")/COUNTIFS(Table2[Level of Review Required],"*"&amp;$AC$54&amp;"*",Table2[Date Notified (Adjusted)],"&gt;="&amp;J$31,Table2[Date Notified (Adjusted)],"&lt;"&amp;K$31,Table2[Calculated Location],"*"&amp;$D59&amp;"*")</f>
        <v>#DIV/0!</v>
      </c>
      <c r="K59" s="164" t="e">
        <f ca="1">COUNTIFS(Table2[Level of Review Required],"*"&amp;$AC$54&amp;"*",Table2[Date Notified (Adjusted)],"&gt;="&amp;K$31,Table2[Date Notified (Adjusted)],"&lt;"&amp;L$31,Table2[commissioner name second test],"full*",Table2[Calculated Location],"*"&amp;$D59&amp;"*")/COUNTIFS(Table2[Level of Review Required],"*"&amp;$AC$54&amp;"*",Table2[Date Notified (Adjusted)],"&gt;="&amp;K$31,Table2[Date Notified (Adjusted)],"&lt;"&amp;L$31,Table2[Calculated Location],"*"&amp;$D59&amp;"*")</f>
        <v>#DIV/0!</v>
      </c>
      <c r="L59" s="164" t="e">
        <f ca="1">COUNTIFS(Table2[Level of Review Required],"*"&amp;$AC$54&amp;"*",Table2[Date Notified (Adjusted)],"&gt;="&amp;L$31,Table2[Date Notified (Adjusted)],"&lt;"&amp;M$31,Table2[commissioner name second test],"full*",Table2[Calculated Location],"*"&amp;$D59&amp;"*")/COUNTIFS(Table2[Level of Review Required],"*"&amp;$AC$54&amp;"*",Table2[Date Notified (Adjusted)],"&gt;="&amp;L$31,Table2[Date Notified (Adjusted)],"&lt;"&amp;M$31,Table2[Calculated Location],"*"&amp;$D59&amp;"*")</f>
        <v>#DIV/0!</v>
      </c>
      <c r="M59" s="164" t="e">
        <f ca="1">COUNTIFS(Table2[Level of Review Required],"*"&amp;$AC$54&amp;"*",Table2[Date Notified (Adjusted)],"&gt;="&amp;M$31,Table2[Date Notified (Adjusted)],"&lt;"&amp;N$31,Table2[commissioner name second test],"full*",Table2[Calculated Location],"*"&amp;$D59&amp;"*")/COUNTIFS(Table2[Level of Review Required],"*"&amp;$AC$54&amp;"*",Table2[Date Notified (Adjusted)],"&gt;="&amp;M$31,Table2[Date Notified (Adjusted)],"&lt;"&amp;N$31,Table2[Calculated Location],"*"&amp;$D59&amp;"*")</f>
        <v>#DIV/0!</v>
      </c>
      <c r="N59" s="164" t="e">
        <f ca="1">COUNTIFS(Table2[Level of Review Required],"*"&amp;$AC$54&amp;"*",Table2[Date Notified (Adjusted)],"&gt;="&amp;N$31,Table2[Date Notified (Adjusted)],"&lt;"&amp;O$31,Table2[commissioner name second test],"full*",Table2[Calculated Location],"*"&amp;$D59&amp;"*")/COUNTIFS(Table2[Level of Review Required],"*"&amp;$AC$54&amp;"*",Table2[Date Notified (Adjusted)],"&gt;="&amp;N$31,Table2[Date Notified (Adjusted)],"&lt;"&amp;O$31,Table2[Calculated Location],"*"&amp;$D59&amp;"*")</f>
        <v>#DIV/0!</v>
      </c>
      <c r="O59" s="164" t="e">
        <f ca="1">COUNTIFS(Table2[Level of Review Required],"*"&amp;$AC$54&amp;"*",Table2[Date Notified (Adjusted)],"&gt;="&amp;O$31,Table2[Date Notified (Adjusted)],"&lt;"&amp;P$31,Table2[commissioner name second test],"full*",Table2[Calculated Location],"*"&amp;$D59&amp;"*")/COUNTIFS(Table2[Level of Review Required],"*"&amp;$AC$54&amp;"*",Table2[Date Notified (Adjusted)],"&gt;="&amp;O$31,Table2[Date Notified (Adjusted)],"&lt;"&amp;P$31,Table2[Calculated Location],"*"&amp;$D59&amp;"*")</f>
        <v>#DIV/0!</v>
      </c>
      <c r="P59" s="164" t="e">
        <f ca="1">COUNTIFS(Table2[Level of Review Required],"*"&amp;$AC$54&amp;"*",Table2[Date Notified (Adjusted)],"&gt;="&amp;P$31,Table2[Date Notified (Adjusted)],"&lt;"&amp;Q$31,Table2[commissioner name second test],"full*",Table2[Calculated Location],"*"&amp;$D59&amp;"*")/COUNTIFS(Table2[Level of Review Required],"*"&amp;$AC$54&amp;"*",Table2[Date Notified (Adjusted)],"&gt;="&amp;P$31,Table2[Date Notified (Adjusted)],"&lt;"&amp;Q$31,Table2[Calculated Location],"*"&amp;$D59&amp;"*")</f>
        <v>#DIV/0!</v>
      </c>
      <c r="Q59" s="164" t="e">
        <f ca="1">COUNTIFS(Table2[Level of Review Required],"*"&amp;$AC$54&amp;"*",Table2[Date Notified (Adjusted)],"&gt;="&amp;Q$31,Table2[Date Notified (Adjusted)],"&lt;"&amp;R$31,Table2[commissioner name second test],"full*",Table2[Calculated Location],"*"&amp;$D59&amp;"*")/COUNTIFS(Table2[Level of Review Required],"*"&amp;$AC$54&amp;"*",Table2[Date Notified (Adjusted)],"&gt;="&amp;Q$31,Table2[Date Notified (Adjusted)],"&lt;"&amp;R$31,Table2[Calculated Location],"*"&amp;$D59&amp;"*")</f>
        <v>#DIV/0!</v>
      </c>
      <c r="R59" s="164" t="e">
        <f ca="1">COUNTIFS(Table2[Level of Review Required],"*"&amp;$AC$54&amp;"*",Table2[Date Notified (Adjusted)],"&gt;="&amp;R$31,Table2[Date Notified (Adjusted)],"&lt;"&amp;S$31,Table2[commissioner name second test],"full*",Table2[Calculated Location],"*"&amp;$D59&amp;"*")/COUNTIFS(Table2[Level of Review Required],"*"&amp;$AC$54&amp;"*",Table2[Date Notified (Adjusted)],"&gt;="&amp;R$31,Table2[Date Notified (Adjusted)],"&lt;"&amp;S$31,Table2[Calculated Location],"*"&amp;$D59&amp;"*")</f>
        <v>#DIV/0!</v>
      </c>
      <c r="S59" s="164" t="e">
        <f ca="1">COUNTIFS(Table2[Level of Review Required],"*"&amp;$AC$54&amp;"*",Table2[Date Notified (Adjusted)],"&gt;="&amp;S$31,Table2[Date Notified (Adjusted)],"&lt;"&amp;T$31,Table2[commissioner name second test],"full*",Table2[Calculated Location],"*"&amp;$D59&amp;"*")/COUNTIFS(Table2[Level of Review Required],"*"&amp;$AC$54&amp;"*",Table2[Date Notified (Adjusted)],"&gt;="&amp;S$31,Table2[Date Notified (Adjusted)],"&lt;"&amp;T$31,Table2[Calculated Location],"*"&amp;$D59&amp;"*")</f>
        <v>#DIV/0!</v>
      </c>
      <c r="T59" s="164" t="e">
        <f ca="1">COUNTIFS(Table2[Level of Review Required],"*"&amp;$AC$54&amp;"*",Table2[Date Notified (Adjusted)],"&gt;="&amp;T$31,Table2[Date Notified (Adjusted)],"&lt;"&amp;U$31,Table2[commissioner name second test],"full*",Table2[Calculated Location],"*"&amp;$D59&amp;"*")/COUNTIFS(Table2[Level of Review Required],"*"&amp;$AC$54&amp;"*",Table2[Date Notified (Adjusted)],"&gt;="&amp;T$31,Table2[Date Notified (Adjusted)],"&lt;"&amp;U$31,Table2[Calculated Location],"*"&amp;$D59&amp;"*")</f>
        <v>#DIV/0!</v>
      </c>
      <c r="U59" s="165"/>
      <c r="V59" s="161"/>
      <c r="W59" s="228">
        <f ca="1">COUNTIFS(Table2[Level of Review Required],"*"&amp;$AC$54&amp;"*",Table2[Date Notified (Adjusted)],"&gt;="&amp;start125,Table2[Date Notified (Adjusted)],"&lt;="&amp;closeREP,Table2[Calculated Location],"*"&amp;$D59&amp;"*",Table2[commissioner name second test],"full*")</f>
        <v>0</v>
      </c>
      <c r="X59" s="229" t="e">
        <f t="shared" ca="1" si="9"/>
        <v>#DIV/0!</v>
      </c>
      <c r="Y59" s="237">
        <f ca="1">COUNTIFS(Table2[Level of Review Required],"*"&amp;$AC$54&amp;"*",Table2[Date Notified (Adjusted)],"&gt;="&amp;start125,Table2[Date Notified (Adjusted)],"&lt;="&amp;closeREP,Table2[Calculated Location],"*"&amp;$D59&amp;"*")</f>
        <v>0</v>
      </c>
    </row>
    <row r="60" spans="2:29" x14ac:dyDescent="0.25">
      <c r="B60" s="222" t="s">
        <v>260</v>
      </c>
      <c r="C60" s="161"/>
      <c r="D60" s="162" t="s">
        <v>123</v>
      </c>
      <c r="E60" s="163" t="e">
        <f ca="1">COUNTIFS(Table2[Level of Review Required],"*"&amp;$AC$54&amp;"*",Table2[Date Notified (Adjusted)],"&gt;="&amp;E$31,Table2[Date Notified (Adjusted)],"&lt;"&amp;F$31,Table2[commissioner name second test],"full*",Table2[Calculated Location],"*"&amp;$D60&amp;"*")/COUNTIFS(Table2[Level of Review Required],"*"&amp;$AC$54&amp;"*",Table2[Date Notified (Adjusted)],"&gt;="&amp;E$31,Table2[Date Notified (Adjusted)],"&lt;"&amp;F$31,Table2[Calculated Location],"*"&amp;$D60&amp;"*")</f>
        <v>#DIV/0!</v>
      </c>
      <c r="F60" s="164" t="e">
        <f ca="1">COUNTIFS(Table2[Level of Review Required],"*"&amp;$AC$54&amp;"*",Table2[Date Notified (Adjusted)],"&gt;="&amp;F$31,Table2[Date Notified (Adjusted)],"&lt;"&amp;G$31,Table2[commissioner name second test],"full*",Table2[Calculated Location],"*"&amp;$D60&amp;"*")/COUNTIFS(Table2[Level of Review Required],"*"&amp;$AC$54&amp;"*",Table2[Date Notified (Adjusted)],"&gt;="&amp;F$31,Table2[Date Notified (Adjusted)],"&lt;"&amp;G$31,Table2[Calculated Location],"*"&amp;$D60&amp;"*")</f>
        <v>#DIV/0!</v>
      </c>
      <c r="G60" s="164" t="e">
        <f ca="1">COUNTIFS(Table2[Level of Review Required],"*"&amp;$AC$54&amp;"*",Table2[Date Notified (Adjusted)],"&gt;="&amp;G$31,Table2[Date Notified (Adjusted)],"&lt;"&amp;H$31,Table2[commissioner name second test],"full*",Table2[Calculated Location],"*"&amp;$D60&amp;"*")/COUNTIFS(Table2[Level of Review Required],"*"&amp;$AC$54&amp;"*",Table2[Date Notified (Adjusted)],"&gt;="&amp;G$31,Table2[Date Notified (Adjusted)],"&lt;"&amp;H$31,Table2[Calculated Location],"*"&amp;$D60&amp;"*")</f>
        <v>#DIV/0!</v>
      </c>
      <c r="H60" s="164" t="e">
        <f ca="1">COUNTIFS(Table2[Level of Review Required],"*"&amp;$AC$54&amp;"*",Table2[Date Notified (Adjusted)],"&gt;="&amp;H$31,Table2[Date Notified (Adjusted)],"&lt;"&amp;I$31,Table2[commissioner name second test],"full*",Table2[Calculated Location],"*"&amp;$D60&amp;"*")/COUNTIFS(Table2[Level of Review Required],"*"&amp;$AC$54&amp;"*",Table2[Date Notified (Adjusted)],"&gt;="&amp;H$31,Table2[Date Notified (Adjusted)],"&lt;"&amp;I$31,Table2[Calculated Location],"*"&amp;$D60&amp;"*")</f>
        <v>#DIV/0!</v>
      </c>
      <c r="I60" s="164" t="e">
        <f ca="1">COUNTIFS(Table2[Level of Review Required],"*"&amp;$AC$54&amp;"*",Table2[Date Notified (Adjusted)],"&gt;="&amp;I$31,Table2[Date Notified (Adjusted)],"&lt;"&amp;J$31,Table2[commissioner name second test],"full*",Table2[Calculated Location],"*"&amp;$D60&amp;"*")/COUNTIFS(Table2[Level of Review Required],"*"&amp;$AC$54&amp;"*",Table2[Date Notified (Adjusted)],"&gt;="&amp;I$31,Table2[Date Notified (Adjusted)],"&lt;"&amp;J$31,Table2[Calculated Location],"*"&amp;$D60&amp;"*")</f>
        <v>#DIV/0!</v>
      </c>
      <c r="J60" s="164" t="e">
        <f ca="1">COUNTIFS(Table2[Level of Review Required],"*"&amp;$AC$54&amp;"*",Table2[Date Notified (Adjusted)],"&gt;="&amp;J$31,Table2[Date Notified (Adjusted)],"&lt;"&amp;K$31,Table2[commissioner name second test],"full*",Table2[Calculated Location],"*"&amp;$D60&amp;"*")/COUNTIFS(Table2[Level of Review Required],"*"&amp;$AC$54&amp;"*",Table2[Date Notified (Adjusted)],"&gt;="&amp;J$31,Table2[Date Notified (Adjusted)],"&lt;"&amp;K$31,Table2[Calculated Location],"*"&amp;$D60&amp;"*")</f>
        <v>#DIV/0!</v>
      </c>
      <c r="K60" s="164" t="e">
        <f ca="1">COUNTIFS(Table2[Level of Review Required],"*"&amp;$AC$54&amp;"*",Table2[Date Notified (Adjusted)],"&gt;="&amp;K$31,Table2[Date Notified (Adjusted)],"&lt;"&amp;L$31,Table2[commissioner name second test],"full*",Table2[Calculated Location],"*"&amp;$D60&amp;"*")/COUNTIFS(Table2[Level of Review Required],"*"&amp;$AC$54&amp;"*",Table2[Date Notified (Adjusted)],"&gt;="&amp;K$31,Table2[Date Notified (Adjusted)],"&lt;"&amp;L$31,Table2[Calculated Location],"*"&amp;$D60&amp;"*")</f>
        <v>#DIV/0!</v>
      </c>
      <c r="L60" s="164" t="e">
        <f ca="1">COUNTIFS(Table2[Level of Review Required],"*"&amp;$AC$54&amp;"*",Table2[Date Notified (Adjusted)],"&gt;="&amp;L$31,Table2[Date Notified (Adjusted)],"&lt;"&amp;M$31,Table2[commissioner name second test],"full*",Table2[Calculated Location],"*"&amp;$D60&amp;"*")/COUNTIFS(Table2[Level of Review Required],"*"&amp;$AC$54&amp;"*",Table2[Date Notified (Adjusted)],"&gt;="&amp;L$31,Table2[Date Notified (Adjusted)],"&lt;"&amp;M$31,Table2[Calculated Location],"*"&amp;$D60&amp;"*")</f>
        <v>#DIV/0!</v>
      </c>
      <c r="M60" s="164" t="e">
        <f ca="1">COUNTIFS(Table2[Level of Review Required],"*"&amp;$AC$54&amp;"*",Table2[Date Notified (Adjusted)],"&gt;="&amp;M$31,Table2[Date Notified (Adjusted)],"&lt;"&amp;N$31,Table2[commissioner name second test],"full*",Table2[Calculated Location],"*"&amp;$D60&amp;"*")/COUNTIFS(Table2[Level of Review Required],"*"&amp;$AC$54&amp;"*",Table2[Date Notified (Adjusted)],"&gt;="&amp;M$31,Table2[Date Notified (Adjusted)],"&lt;"&amp;N$31,Table2[Calculated Location],"*"&amp;$D60&amp;"*")</f>
        <v>#DIV/0!</v>
      </c>
      <c r="N60" s="164" t="e">
        <f ca="1">COUNTIFS(Table2[Level of Review Required],"*"&amp;$AC$54&amp;"*",Table2[Date Notified (Adjusted)],"&gt;="&amp;N$31,Table2[Date Notified (Adjusted)],"&lt;"&amp;O$31,Table2[commissioner name second test],"full*",Table2[Calculated Location],"*"&amp;$D60&amp;"*")/COUNTIFS(Table2[Level of Review Required],"*"&amp;$AC$54&amp;"*",Table2[Date Notified (Adjusted)],"&gt;="&amp;N$31,Table2[Date Notified (Adjusted)],"&lt;"&amp;O$31,Table2[Calculated Location],"*"&amp;$D60&amp;"*")</f>
        <v>#DIV/0!</v>
      </c>
      <c r="O60" s="164" t="e">
        <f ca="1">COUNTIFS(Table2[Level of Review Required],"*"&amp;$AC$54&amp;"*",Table2[Date Notified (Adjusted)],"&gt;="&amp;O$31,Table2[Date Notified (Adjusted)],"&lt;"&amp;P$31,Table2[commissioner name second test],"full*",Table2[Calculated Location],"*"&amp;$D60&amp;"*")/COUNTIFS(Table2[Level of Review Required],"*"&amp;$AC$54&amp;"*",Table2[Date Notified (Adjusted)],"&gt;="&amp;O$31,Table2[Date Notified (Adjusted)],"&lt;"&amp;P$31,Table2[Calculated Location],"*"&amp;$D60&amp;"*")</f>
        <v>#DIV/0!</v>
      </c>
      <c r="P60" s="164" t="e">
        <f ca="1">COUNTIFS(Table2[Level of Review Required],"*"&amp;$AC$54&amp;"*",Table2[Date Notified (Adjusted)],"&gt;="&amp;P$31,Table2[Date Notified (Adjusted)],"&lt;"&amp;Q$31,Table2[commissioner name second test],"full*",Table2[Calculated Location],"*"&amp;$D60&amp;"*")/COUNTIFS(Table2[Level of Review Required],"*"&amp;$AC$54&amp;"*",Table2[Date Notified (Adjusted)],"&gt;="&amp;P$31,Table2[Date Notified (Adjusted)],"&lt;"&amp;Q$31,Table2[Calculated Location],"*"&amp;$D60&amp;"*")</f>
        <v>#DIV/0!</v>
      </c>
      <c r="Q60" s="164" t="e">
        <f ca="1">COUNTIFS(Table2[Level of Review Required],"*"&amp;$AC$54&amp;"*",Table2[Date Notified (Adjusted)],"&gt;="&amp;Q$31,Table2[Date Notified (Adjusted)],"&lt;"&amp;R$31,Table2[commissioner name second test],"full*",Table2[Calculated Location],"*"&amp;$D60&amp;"*")/COUNTIFS(Table2[Level of Review Required],"*"&amp;$AC$54&amp;"*",Table2[Date Notified (Adjusted)],"&gt;="&amp;Q$31,Table2[Date Notified (Adjusted)],"&lt;"&amp;R$31,Table2[Calculated Location],"*"&amp;$D60&amp;"*")</f>
        <v>#DIV/0!</v>
      </c>
      <c r="R60" s="164" t="e">
        <f ca="1">COUNTIFS(Table2[Level of Review Required],"*"&amp;$AC$54&amp;"*",Table2[Date Notified (Adjusted)],"&gt;="&amp;R$31,Table2[Date Notified (Adjusted)],"&lt;"&amp;S$31,Table2[commissioner name second test],"full*",Table2[Calculated Location],"*"&amp;$D60&amp;"*")/COUNTIFS(Table2[Level of Review Required],"*"&amp;$AC$54&amp;"*",Table2[Date Notified (Adjusted)],"&gt;="&amp;R$31,Table2[Date Notified (Adjusted)],"&lt;"&amp;S$31,Table2[Calculated Location],"*"&amp;$D60&amp;"*")</f>
        <v>#DIV/0!</v>
      </c>
      <c r="S60" s="164" t="e">
        <f ca="1">COUNTIFS(Table2[Level of Review Required],"*"&amp;$AC$54&amp;"*",Table2[Date Notified (Adjusted)],"&gt;="&amp;S$31,Table2[Date Notified (Adjusted)],"&lt;"&amp;T$31,Table2[commissioner name second test],"full*",Table2[Calculated Location],"*"&amp;$D60&amp;"*")/COUNTIFS(Table2[Level of Review Required],"*"&amp;$AC$54&amp;"*",Table2[Date Notified (Adjusted)],"&gt;="&amp;S$31,Table2[Date Notified (Adjusted)],"&lt;"&amp;T$31,Table2[Calculated Location],"*"&amp;$D60&amp;"*")</f>
        <v>#DIV/0!</v>
      </c>
      <c r="T60" s="164" t="e">
        <f ca="1">COUNTIFS(Table2[Level of Review Required],"*"&amp;$AC$54&amp;"*",Table2[Date Notified (Adjusted)],"&gt;="&amp;T$31,Table2[Date Notified (Adjusted)],"&lt;"&amp;U$31,Table2[commissioner name second test],"full*",Table2[Calculated Location],"*"&amp;$D60&amp;"*")/COUNTIFS(Table2[Level of Review Required],"*"&amp;$AC$54&amp;"*",Table2[Date Notified (Adjusted)],"&gt;="&amp;T$31,Table2[Date Notified (Adjusted)],"&lt;"&amp;U$31,Table2[Calculated Location],"*"&amp;$D60&amp;"*")</f>
        <v>#DIV/0!</v>
      </c>
      <c r="U60" s="165"/>
      <c r="V60" s="161"/>
      <c r="W60" s="228">
        <f ca="1">COUNTIFS(Table2[Level of Review Required],"*"&amp;$AC$54&amp;"*",Table2[Date Notified (Adjusted)],"&gt;="&amp;start125,Table2[Date Notified (Adjusted)],"&lt;="&amp;closeREP,Table2[Calculated Location],"*"&amp;$D60&amp;"*",Table2[commissioner name second test],"full*")</f>
        <v>0</v>
      </c>
      <c r="X60" s="229" t="e">
        <f t="shared" ca="1" si="9"/>
        <v>#DIV/0!</v>
      </c>
      <c r="Y60" s="237">
        <f ca="1">COUNTIFS(Table2[Level of Review Required],"*"&amp;$AC$54&amp;"*",Table2[Date Notified (Adjusted)],"&gt;="&amp;start125,Table2[Date Notified (Adjusted)],"&lt;="&amp;closeREP,Table2[Calculated Location],"*"&amp;$D60&amp;"*")</f>
        <v>0</v>
      </c>
    </row>
    <row r="61" spans="2:29" x14ac:dyDescent="0.25">
      <c r="B61" s="222" t="s">
        <v>261</v>
      </c>
      <c r="C61" s="161"/>
      <c r="D61" s="162" t="s">
        <v>117</v>
      </c>
      <c r="E61" s="163" t="e">
        <f ca="1">COUNTIFS(Table2[Level of Review Required],"*"&amp;$AC$54&amp;"*",Table2[Date Notified (Adjusted)],"&gt;="&amp;E$31,Table2[Date Notified (Adjusted)],"&lt;"&amp;F$31,Table2[commissioner name second test],"full*",Table2[Calculated Location],"*"&amp;$D61&amp;"*")/COUNTIFS(Table2[Level of Review Required],"*"&amp;$AC$54&amp;"*",Table2[Date Notified (Adjusted)],"&gt;="&amp;E$31,Table2[Date Notified (Adjusted)],"&lt;"&amp;F$31,Table2[Calculated Location],"*"&amp;$D61&amp;"*")</f>
        <v>#DIV/0!</v>
      </c>
      <c r="F61" s="164" t="e">
        <f ca="1">COUNTIFS(Table2[Level of Review Required],"*"&amp;$AC$54&amp;"*",Table2[Date Notified (Adjusted)],"&gt;="&amp;F$31,Table2[Date Notified (Adjusted)],"&lt;"&amp;G$31,Table2[commissioner name second test],"full*",Table2[Calculated Location],"*"&amp;$D61&amp;"*")/COUNTIFS(Table2[Level of Review Required],"*"&amp;$AC$54&amp;"*",Table2[Date Notified (Adjusted)],"&gt;="&amp;F$31,Table2[Date Notified (Adjusted)],"&lt;"&amp;G$31,Table2[Calculated Location],"*"&amp;$D61&amp;"*")</f>
        <v>#DIV/0!</v>
      </c>
      <c r="G61" s="164" t="e">
        <f ca="1">COUNTIFS(Table2[Level of Review Required],"*"&amp;$AC$54&amp;"*",Table2[Date Notified (Adjusted)],"&gt;="&amp;G$31,Table2[Date Notified (Adjusted)],"&lt;"&amp;H$31,Table2[commissioner name second test],"full*",Table2[Calculated Location],"*"&amp;$D61&amp;"*")/COUNTIFS(Table2[Level of Review Required],"*"&amp;$AC$54&amp;"*",Table2[Date Notified (Adjusted)],"&gt;="&amp;G$31,Table2[Date Notified (Adjusted)],"&lt;"&amp;H$31,Table2[Calculated Location],"*"&amp;$D61&amp;"*")</f>
        <v>#DIV/0!</v>
      </c>
      <c r="H61" s="164" t="e">
        <f ca="1">COUNTIFS(Table2[Level of Review Required],"*"&amp;$AC$54&amp;"*",Table2[Date Notified (Adjusted)],"&gt;="&amp;H$31,Table2[Date Notified (Adjusted)],"&lt;"&amp;I$31,Table2[commissioner name second test],"full*",Table2[Calculated Location],"*"&amp;$D61&amp;"*")/COUNTIFS(Table2[Level of Review Required],"*"&amp;$AC$54&amp;"*",Table2[Date Notified (Adjusted)],"&gt;="&amp;H$31,Table2[Date Notified (Adjusted)],"&lt;"&amp;I$31,Table2[Calculated Location],"*"&amp;$D61&amp;"*")</f>
        <v>#DIV/0!</v>
      </c>
      <c r="I61" s="164" t="e">
        <f ca="1">COUNTIFS(Table2[Level of Review Required],"*"&amp;$AC$54&amp;"*",Table2[Date Notified (Adjusted)],"&gt;="&amp;I$31,Table2[Date Notified (Adjusted)],"&lt;"&amp;J$31,Table2[commissioner name second test],"full*",Table2[Calculated Location],"*"&amp;$D61&amp;"*")/COUNTIFS(Table2[Level of Review Required],"*"&amp;$AC$54&amp;"*",Table2[Date Notified (Adjusted)],"&gt;="&amp;I$31,Table2[Date Notified (Adjusted)],"&lt;"&amp;J$31,Table2[Calculated Location],"*"&amp;$D61&amp;"*")</f>
        <v>#DIV/0!</v>
      </c>
      <c r="J61" s="164" t="e">
        <f ca="1">COUNTIFS(Table2[Level of Review Required],"*"&amp;$AC$54&amp;"*",Table2[Date Notified (Adjusted)],"&gt;="&amp;J$31,Table2[Date Notified (Adjusted)],"&lt;"&amp;K$31,Table2[commissioner name second test],"full*",Table2[Calculated Location],"*"&amp;$D61&amp;"*")/COUNTIFS(Table2[Level of Review Required],"*"&amp;$AC$54&amp;"*",Table2[Date Notified (Adjusted)],"&gt;="&amp;J$31,Table2[Date Notified (Adjusted)],"&lt;"&amp;K$31,Table2[Calculated Location],"*"&amp;$D61&amp;"*")</f>
        <v>#DIV/0!</v>
      </c>
      <c r="K61" s="164" t="e">
        <f ca="1">COUNTIFS(Table2[Level of Review Required],"*"&amp;$AC$54&amp;"*",Table2[Date Notified (Adjusted)],"&gt;="&amp;K$31,Table2[Date Notified (Adjusted)],"&lt;"&amp;L$31,Table2[commissioner name second test],"full*",Table2[Calculated Location],"*"&amp;$D61&amp;"*")/COUNTIFS(Table2[Level of Review Required],"*"&amp;$AC$54&amp;"*",Table2[Date Notified (Adjusted)],"&gt;="&amp;K$31,Table2[Date Notified (Adjusted)],"&lt;"&amp;L$31,Table2[Calculated Location],"*"&amp;$D61&amp;"*")</f>
        <v>#DIV/0!</v>
      </c>
      <c r="L61" s="164" t="e">
        <f ca="1">COUNTIFS(Table2[Level of Review Required],"*"&amp;$AC$54&amp;"*",Table2[Date Notified (Adjusted)],"&gt;="&amp;L$31,Table2[Date Notified (Adjusted)],"&lt;"&amp;M$31,Table2[commissioner name second test],"full*",Table2[Calculated Location],"*"&amp;$D61&amp;"*")/COUNTIFS(Table2[Level of Review Required],"*"&amp;$AC$54&amp;"*",Table2[Date Notified (Adjusted)],"&gt;="&amp;L$31,Table2[Date Notified (Adjusted)],"&lt;"&amp;M$31,Table2[Calculated Location],"*"&amp;$D61&amp;"*")</f>
        <v>#DIV/0!</v>
      </c>
      <c r="M61" s="164" t="e">
        <f ca="1">COUNTIFS(Table2[Level of Review Required],"*"&amp;$AC$54&amp;"*",Table2[Date Notified (Adjusted)],"&gt;="&amp;M$31,Table2[Date Notified (Adjusted)],"&lt;"&amp;N$31,Table2[commissioner name second test],"full*",Table2[Calculated Location],"*"&amp;$D61&amp;"*")/COUNTIFS(Table2[Level of Review Required],"*"&amp;$AC$54&amp;"*",Table2[Date Notified (Adjusted)],"&gt;="&amp;M$31,Table2[Date Notified (Adjusted)],"&lt;"&amp;N$31,Table2[Calculated Location],"*"&amp;$D61&amp;"*")</f>
        <v>#DIV/0!</v>
      </c>
      <c r="N61" s="164" t="e">
        <f ca="1">COUNTIFS(Table2[Level of Review Required],"*"&amp;$AC$54&amp;"*",Table2[Date Notified (Adjusted)],"&gt;="&amp;N$31,Table2[Date Notified (Adjusted)],"&lt;"&amp;O$31,Table2[commissioner name second test],"full*",Table2[Calculated Location],"*"&amp;$D61&amp;"*")/COUNTIFS(Table2[Level of Review Required],"*"&amp;$AC$54&amp;"*",Table2[Date Notified (Adjusted)],"&gt;="&amp;N$31,Table2[Date Notified (Adjusted)],"&lt;"&amp;O$31,Table2[Calculated Location],"*"&amp;$D61&amp;"*")</f>
        <v>#DIV/0!</v>
      </c>
      <c r="O61" s="164" t="e">
        <f ca="1">COUNTIFS(Table2[Level of Review Required],"*"&amp;$AC$54&amp;"*",Table2[Date Notified (Adjusted)],"&gt;="&amp;O$31,Table2[Date Notified (Adjusted)],"&lt;"&amp;P$31,Table2[commissioner name second test],"full*",Table2[Calculated Location],"*"&amp;$D61&amp;"*")/COUNTIFS(Table2[Level of Review Required],"*"&amp;$AC$54&amp;"*",Table2[Date Notified (Adjusted)],"&gt;="&amp;O$31,Table2[Date Notified (Adjusted)],"&lt;"&amp;P$31,Table2[Calculated Location],"*"&amp;$D61&amp;"*")</f>
        <v>#DIV/0!</v>
      </c>
      <c r="P61" s="164" t="e">
        <f ca="1">COUNTIFS(Table2[Level of Review Required],"*"&amp;$AC$54&amp;"*",Table2[Date Notified (Adjusted)],"&gt;="&amp;P$31,Table2[Date Notified (Adjusted)],"&lt;"&amp;Q$31,Table2[commissioner name second test],"full*",Table2[Calculated Location],"*"&amp;$D61&amp;"*")/COUNTIFS(Table2[Level of Review Required],"*"&amp;$AC$54&amp;"*",Table2[Date Notified (Adjusted)],"&gt;="&amp;P$31,Table2[Date Notified (Adjusted)],"&lt;"&amp;Q$31,Table2[Calculated Location],"*"&amp;$D61&amp;"*")</f>
        <v>#DIV/0!</v>
      </c>
      <c r="Q61" s="164" t="e">
        <f ca="1">COUNTIFS(Table2[Level of Review Required],"*"&amp;$AC$54&amp;"*",Table2[Date Notified (Adjusted)],"&gt;="&amp;Q$31,Table2[Date Notified (Adjusted)],"&lt;"&amp;R$31,Table2[commissioner name second test],"full*",Table2[Calculated Location],"*"&amp;$D61&amp;"*")/COUNTIFS(Table2[Level of Review Required],"*"&amp;$AC$54&amp;"*",Table2[Date Notified (Adjusted)],"&gt;="&amp;Q$31,Table2[Date Notified (Adjusted)],"&lt;"&amp;R$31,Table2[Calculated Location],"*"&amp;$D61&amp;"*")</f>
        <v>#DIV/0!</v>
      </c>
      <c r="R61" s="164" t="e">
        <f ca="1">COUNTIFS(Table2[Level of Review Required],"*"&amp;$AC$54&amp;"*",Table2[Date Notified (Adjusted)],"&gt;="&amp;R$31,Table2[Date Notified (Adjusted)],"&lt;"&amp;S$31,Table2[commissioner name second test],"full*",Table2[Calculated Location],"*"&amp;$D61&amp;"*")/COUNTIFS(Table2[Level of Review Required],"*"&amp;$AC$54&amp;"*",Table2[Date Notified (Adjusted)],"&gt;="&amp;R$31,Table2[Date Notified (Adjusted)],"&lt;"&amp;S$31,Table2[Calculated Location],"*"&amp;$D61&amp;"*")</f>
        <v>#DIV/0!</v>
      </c>
      <c r="S61" s="164" t="e">
        <f ca="1">COUNTIFS(Table2[Level of Review Required],"*"&amp;$AC$54&amp;"*",Table2[Date Notified (Adjusted)],"&gt;="&amp;S$31,Table2[Date Notified (Adjusted)],"&lt;"&amp;T$31,Table2[commissioner name second test],"full*",Table2[Calculated Location],"*"&amp;$D61&amp;"*")/COUNTIFS(Table2[Level of Review Required],"*"&amp;$AC$54&amp;"*",Table2[Date Notified (Adjusted)],"&gt;="&amp;S$31,Table2[Date Notified (Adjusted)],"&lt;"&amp;T$31,Table2[Calculated Location],"*"&amp;$D61&amp;"*")</f>
        <v>#DIV/0!</v>
      </c>
      <c r="T61" s="164" t="e">
        <f ca="1">COUNTIFS(Table2[Level of Review Required],"*"&amp;$AC$54&amp;"*",Table2[Date Notified (Adjusted)],"&gt;="&amp;T$31,Table2[Date Notified (Adjusted)],"&lt;"&amp;U$31,Table2[commissioner name second test],"full*",Table2[Calculated Location],"*"&amp;$D61&amp;"*")/COUNTIFS(Table2[Level of Review Required],"*"&amp;$AC$54&amp;"*",Table2[Date Notified (Adjusted)],"&gt;="&amp;T$31,Table2[Date Notified (Adjusted)],"&lt;"&amp;U$31,Table2[Calculated Location],"*"&amp;$D61&amp;"*")</f>
        <v>#DIV/0!</v>
      </c>
      <c r="U61" s="165"/>
      <c r="V61" s="161"/>
      <c r="W61" s="228">
        <f ca="1">COUNTIFS(Table2[Level of Review Required],"*"&amp;$AC$54&amp;"*",Table2[Date Notified (Adjusted)],"&gt;="&amp;start125,Table2[Date Notified (Adjusted)],"&lt;="&amp;closeREP,Table2[Calculated Location],"*"&amp;$D61&amp;"*",Table2[commissioner name second test],"full*")</f>
        <v>0</v>
      </c>
      <c r="X61" s="229" t="e">
        <f t="shared" ca="1" si="9"/>
        <v>#DIV/0!</v>
      </c>
      <c r="Y61" s="237">
        <f ca="1">COUNTIFS(Table2[Level of Review Required],"*"&amp;$AC$54&amp;"*",Table2[Date Notified (Adjusted)],"&gt;="&amp;start125,Table2[Date Notified (Adjusted)],"&lt;="&amp;closeREP,Table2[Calculated Location],"*"&amp;$D61&amp;"*")</f>
        <v>0</v>
      </c>
    </row>
    <row r="62" spans="2:29" x14ac:dyDescent="0.25">
      <c r="B62" s="224" t="s">
        <v>262</v>
      </c>
      <c r="C62" s="166"/>
      <c r="D62" s="167" t="s">
        <v>104</v>
      </c>
      <c r="E62" s="168" t="e">
        <f ca="1">COUNTIFS(Table2[Level of Review Required],"*"&amp;$AC$54&amp;"*",Table2[Date Notified (Adjusted)],"&gt;="&amp;E$31,Table2[Date Notified (Adjusted)],"&lt;"&amp;F$31,Table2[commissioner name second test],"full*",Table2[Calculated Location],"*"&amp;$D62&amp;"*")/COUNTIFS(Table2[Level of Review Required],"*"&amp;$AC$54&amp;"*",Table2[Date Notified (Adjusted)],"&gt;="&amp;E$31,Table2[Date Notified (Adjusted)],"&lt;"&amp;F$31,Table2[Calculated Location],"*"&amp;$D62&amp;"*")</f>
        <v>#DIV/0!</v>
      </c>
      <c r="F62" s="169" t="e">
        <f ca="1">COUNTIFS(Table2[Level of Review Required],"*"&amp;$AC$54&amp;"*",Table2[Date Notified (Adjusted)],"&gt;="&amp;F$31,Table2[Date Notified (Adjusted)],"&lt;"&amp;G$31,Table2[commissioner name second test],"full*",Table2[Calculated Location],"*"&amp;$D62&amp;"*")/COUNTIFS(Table2[Level of Review Required],"*"&amp;$AC$54&amp;"*",Table2[Date Notified (Adjusted)],"&gt;="&amp;F$31,Table2[Date Notified (Adjusted)],"&lt;"&amp;G$31,Table2[Calculated Location],"*"&amp;$D62&amp;"*")</f>
        <v>#DIV/0!</v>
      </c>
      <c r="G62" s="169" t="e">
        <f ca="1">COUNTIFS(Table2[Level of Review Required],"*"&amp;$AC$54&amp;"*",Table2[Date Notified (Adjusted)],"&gt;="&amp;G$31,Table2[Date Notified (Adjusted)],"&lt;"&amp;H$31,Table2[commissioner name second test],"full*",Table2[Calculated Location],"*"&amp;$D62&amp;"*")/COUNTIFS(Table2[Level of Review Required],"*"&amp;$AC$54&amp;"*",Table2[Date Notified (Adjusted)],"&gt;="&amp;G$31,Table2[Date Notified (Adjusted)],"&lt;"&amp;H$31,Table2[Calculated Location],"*"&amp;$D62&amp;"*")</f>
        <v>#DIV/0!</v>
      </c>
      <c r="H62" s="169" t="e">
        <f ca="1">COUNTIFS(Table2[Level of Review Required],"*"&amp;$AC$54&amp;"*",Table2[Date Notified (Adjusted)],"&gt;="&amp;H$31,Table2[Date Notified (Adjusted)],"&lt;"&amp;I$31,Table2[commissioner name second test],"full*",Table2[Calculated Location],"*"&amp;$D62&amp;"*")/COUNTIFS(Table2[Level of Review Required],"*"&amp;$AC$54&amp;"*",Table2[Date Notified (Adjusted)],"&gt;="&amp;H$31,Table2[Date Notified (Adjusted)],"&lt;"&amp;I$31,Table2[Calculated Location],"*"&amp;$D62&amp;"*")</f>
        <v>#DIV/0!</v>
      </c>
      <c r="I62" s="169" t="e">
        <f ca="1">COUNTIFS(Table2[Level of Review Required],"*"&amp;$AC$54&amp;"*",Table2[Date Notified (Adjusted)],"&gt;="&amp;I$31,Table2[Date Notified (Adjusted)],"&lt;"&amp;J$31,Table2[commissioner name second test],"full*",Table2[Calculated Location],"*"&amp;$D62&amp;"*")/COUNTIFS(Table2[Level of Review Required],"*"&amp;$AC$54&amp;"*",Table2[Date Notified (Adjusted)],"&gt;="&amp;I$31,Table2[Date Notified (Adjusted)],"&lt;"&amp;J$31,Table2[Calculated Location],"*"&amp;$D62&amp;"*")</f>
        <v>#DIV/0!</v>
      </c>
      <c r="J62" s="169" t="e">
        <f ca="1">COUNTIFS(Table2[Level of Review Required],"*"&amp;$AC$54&amp;"*",Table2[Date Notified (Adjusted)],"&gt;="&amp;J$31,Table2[Date Notified (Adjusted)],"&lt;"&amp;K$31,Table2[commissioner name second test],"full*",Table2[Calculated Location],"*"&amp;$D62&amp;"*")/COUNTIFS(Table2[Level of Review Required],"*"&amp;$AC$54&amp;"*",Table2[Date Notified (Adjusted)],"&gt;="&amp;J$31,Table2[Date Notified (Adjusted)],"&lt;"&amp;K$31,Table2[Calculated Location],"*"&amp;$D62&amp;"*")</f>
        <v>#DIV/0!</v>
      </c>
      <c r="K62" s="169" t="e">
        <f ca="1">COUNTIFS(Table2[Level of Review Required],"*"&amp;$AC$54&amp;"*",Table2[Date Notified (Adjusted)],"&gt;="&amp;K$31,Table2[Date Notified (Adjusted)],"&lt;"&amp;L$31,Table2[commissioner name second test],"full*",Table2[Calculated Location],"*"&amp;$D62&amp;"*")/COUNTIFS(Table2[Level of Review Required],"*"&amp;$AC$54&amp;"*",Table2[Date Notified (Adjusted)],"&gt;="&amp;K$31,Table2[Date Notified (Adjusted)],"&lt;"&amp;L$31,Table2[Calculated Location],"*"&amp;$D62&amp;"*")</f>
        <v>#DIV/0!</v>
      </c>
      <c r="L62" s="169" t="e">
        <f ca="1">COUNTIFS(Table2[Level of Review Required],"*"&amp;$AC$54&amp;"*",Table2[Date Notified (Adjusted)],"&gt;="&amp;L$31,Table2[Date Notified (Adjusted)],"&lt;"&amp;M$31,Table2[commissioner name second test],"full*",Table2[Calculated Location],"*"&amp;$D62&amp;"*")/COUNTIFS(Table2[Level of Review Required],"*"&amp;$AC$54&amp;"*",Table2[Date Notified (Adjusted)],"&gt;="&amp;L$31,Table2[Date Notified (Adjusted)],"&lt;"&amp;M$31,Table2[Calculated Location],"*"&amp;$D62&amp;"*")</f>
        <v>#DIV/0!</v>
      </c>
      <c r="M62" s="169" t="e">
        <f ca="1">COUNTIFS(Table2[Level of Review Required],"*"&amp;$AC$54&amp;"*",Table2[Date Notified (Adjusted)],"&gt;="&amp;M$31,Table2[Date Notified (Adjusted)],"&lt;"&amp;N$31,Table2[commissioner name second test],"full*",Table2[Calculated Location],"*"&amp;$D62&amp;"*")/COUNTIFS(Table2[Level of Review Required],"*"&amp;$AC$54&amp;"*",Table2[Date Notified (Adjusted)],"&gt;="&amp;M$31,Table2[Date Notified (Adjusted)],"&lt;"&amp;N$31,Table2[Calculated Location],"*"&amp;$D62&amp;"*")</f>
        <v>#DIV/0!</v>
      </c>
      <c r="N62" s="169" t="e">
        <f ca="1">COUNTIFS(Table2[Level of Review Required],"*"&amp;$AC$54&amp;"*",Table2[Date Notified (Adjusted)],"&gt;="&amp;N$31,Table2[Date Notified (Adjusted)],"&lt;"&amp;O$31,Table2[commissioner name second test],"full*",Table2[Calculated Location],"*"&amp;$D62&amp;"*")/COUNTIFS(Table2[Level of Review Required],"*"&amp;$AC$54&amp;"*",Table2[Date Notified (Adjusted)],"&gt;="&amp;N$31,Table2[Date Notified (Adjusted)],"&lt;"&amp;O$31,Table2[Calculated Location],"*"&amp;$D62&amp;"*")</f>
        <v>#DIV/0!</v>
      </c>
      <c r="O62" s="169" t="e">
        <f ca="1">COUNTIFS(Table2[Level of Review Required],"*"&amp;$AC$54&amp;"*",Table2[Date Notified (Adjusted)],"&gt;="&amp;O$31,Table2[Date Notified (Adjusted)],"&lt;"&amp;P$31,Table2[commissioner name second test],"full*",Table2[Calculated Location],"*"&amp;$D62&amp;"*")/COUNTIFS(Table2[Level of Review Required],"*"&amp;$AC$54&amp;"*",Table2[Date Notified (Adjusted)],"&gt;="&amp;O$31,Table2[Date Notified (Adjusted)],"&lt;"&amp;P$31,Table2[Calculated Location],"*"&amp;$D62&amp;"*")</f>
        <v>#DIV/0!</v>
      </c>
      <c r="P62" s="169" t="e">
        <f ca="1">COUNTIFS(Table2[Level of Review Required],"*"&amp;$AC$54&amp;"*",Table2[Date Notified (Adjusted)],"&gt;="&amp;P$31,Table2[Date Notified (Adjusted)],"&lt;"&amp;Q$31,Table2[commissioner name second test],"full*",Table2[Calculated Location],"*"&amp;$D62&amp;"*")/COUNTIFS(Table2[Level of Review Required],"*"&amp;$AC$54&amp;"*",Table2[Date Notified (Adjusted)],"&gt;="&amp;P$31,Table2[Date Notified (Adjusted)],"&lt;"&amp;Q$31,Table2[Calculated Location],"*"&amp;$D62&amp;"*")</f>
        <v>#DIV/0!</v>
      </c>
      <c r="Q62" s="169" t="e">
        <f ca="1">COUNTIFS(Table2[Level of Review Required],"*"&amp;$AC$54&amp;"*",Table2[Date Notified (Adjusted)],"&gt;="&amp;Q$31,Table2[Date Notified (Adjusted)],"&lt;"&amp;R$31,Table2[commissioner name second test],"full*",Table2[Calculated Location],"*"&amp;$D62&amp;"*")/COUNTIFS(Table2[Level of Review Required],"*"&amp;$AC$54&amp;"*",Table2[Date Notified (Adjusted)],"&gt;="&amp;Q$31,Table2[Date Notified (Adjusted)],"&lt;"&amp;R$31,Table2[Calculated Location],"*"&amp;$D62&amp;"*")</f>
        <v>#DIV/0!</v>
      </c>
      <c r="R62" s="169" t="e">
        <f ca="1">COUNTIFS(Table2[Level of Review Required],"*"&amp;$AC$54&amp;"*",Table2[Date Notified (Adjusted)],"&gt;="&amp;R$31,Table2[Date Notified (Adjusted)],"&lt;"&amp;S$31,Table2[commissioner name second test],"full*",Table2[Calculated Location],"*"&amp;$D62&amp;"*")/COUNTIFS(Table2[Level of Review Required],"*"&amp;$AC$54&amp;"*",Table2[Date Notified (Adjusted)],"&gt;="&amp;R$31,Table2[Date Notified (Adjusted)],"&lt;"&amp;S$31,Table2[Calculated Location],"*"&amp;$D62&amp;"*")</f>
        <v>#DIV/0!</v>
      </c>
      <c r="S62" s="169" t="e">
        <f ca="1">COUNTIFS(Table2[Level of Review Required],"*"&amp;$AC$54&amp;"*",Table2[Date Notified (Adjusted)],"&gt;="&amp;S$31,Table2[Date Notified (Adjusted)],"&lt;"&amp;T$31,Table2[commissioner name second test],"full*",Table2[Calculated Location],"*"&amp;$D62&amp;"*")/COUNTIFS(Table2[Level of Review Required],"*"&amp;$AC$54&amp;"*",Table2[Date Notified (Adjusted)],"&gt;="&amp;S$31,Table2[Date Notified (Adjusted)],"&lt;"&amp;T$31,Table2[Calculated Location],"*"&amp;$D62&amp;"*")</f>
        <v>#DIV/0!</v>
      </c>
      <c r="T62" s="169" t="e">
        <f ca="1">COUNTIFS(Table2[Level of Review Required],"*"&amp;$AC$54&amp;"*",Table2[Date Notified (Adjusted)],"&gt;="&amp;T$31,Table2[Date Notified (Adjusted)],"&lt;"&amp;U$31,Table2[commissioner name second test],"full*",Table2[Calculated Location],"*"&amp;$D62&amp;"*")/COUNTIFS(Table2[Level of Review Required],"*"&amp;$AC$54&amp;"*",Table2[Date Notified (Adjusted)],"&gt;="&amp;T$31,Table2[Date Notified (Adjusted)],"&lt;"&amp;U$31,Table2[Calculated Location],"*"&amp;$D62&amp;"*")</f>
        <v>#DIV/0!</v>
      </c>
      <c r="U62" s="170"/>
      <c r="V62" s="166"/>
      <c r="W62" s="230">
        <f ca="1">COUNTIFS(Table2[Level of Review Required],"*"&amp;$AC$54&amp;"*",Table2[Date Notified (Adjusted)],"&gt;="&amp;start125,Table2[Date Notified (Adjusted)],"&lt;="&amp;closeREP,Table2[Calculated Location],"*"&amp;$D62&amp;"*",Table2[commissioner name second test],"full*")</f>
        <v>0</v>
      </c>
      <c r="X62" s="231" t="e">
        <f t="shared" ca="1" si="9"/>
        <v>#DIV/0!</v>
      </c>
      <c r="Y62" s="238">
        <f ca="1">COUNTIFS(Table2[Level of Review Required],"*"&amp;$AC$54&amp;"*",Table2[Date Notified (Adjusted)],"&gt;="&amp;start125,Table2[Date Notified (Adjusted)],"&lt;="&amp;closeREP,Table2[Calculated Location],"*"&amp;$D62&amp;"*")</f>
        <v>0</v>
      </c>
    </row>
    <row r="63" spans="2:29" x14ac:dyDescent="0.25">
      <c r="B63" s="211" t="s">
        <v>154</v>
      </c>
      <c r="C63" s="13"/>
      <c r="D63" s="210"/>
      <c r="E63" s="172"/>
      <c r="F63" s="173"/>
      <c r="G63" s="173"/>
      <c r="H63" s="173"/>
      <c r="I63" s="173"/>
      <c r="J63" s="173"/>
      <c r="K63" s="173"/>
      <c r="L63" s="173"/>
      <c r="M63" s="173"/>
      <c r="N63" s="173"/>
      <c r="O63" s="173"/>
      <c r="P63" s="173"/>
      <c r="Q63" s="173"/>
      <c r="R63" s="173"/>
      <c r="S63" s="173"/>
      <c r="T63" s="173"/>
      <c r="U63" s="174"/>
      <c r="V63" s="174"/>
      <c r="W63" s="174">
        <f ca="1">SUM(W55:W62)</f>
        <v>0</v>
      </c>
      <c r="X63" s="173" t="e">
        <f ca="1">W63/Y63</f>
        <v>#DIV/0!</v>
      </c>
      <c r="Y63" s="212">
        <f ca="1">SUM(Y55:Y62)</f>
        <v>0</v>
      </c>
    </row>
    <row r="64" spans="2:29" x14ac:dyDescent="0.25">
      <c r="B64" s="220" t="s">
        <v>105</v>
      </c>
      <c r="C64" s="157"/>
      <c r="D64" s="158" t="s">
        <v>124</v>
      </c>
      <c r="E64" s="159" t="e">
        <f ca="1">COUNTIFS(Table2[Level of Review Required],"*"&amp;$AC$54&amp;"*",Table2[Date Notified (Adjusted)],"&gt;="&amp;E$31,Table2[Date Notified (Adjusted)],"&lt;"&amp;F$31,Table2[commissioner name second test],"full*",Table2[Calculated Location],"*"&amp;$D64&amp;"*")/COUNTIFS(Table2[Level of Review Required],"*"&amp;$AC$54&amp;"*",Table2[Date Notified (Adjusted)],"&gt;="&amp;E$31,Table2[Date Notified (Adjusted)],"&lt;"&amp;F$31,Table2[Calculated Location],"*"&amp;$D64&amp;"*")</f>
        <v>#DIV/0!</v>
      </c>
      <c r="F64" s="160" t="e">
        <f ca="1">COUNTIFS(Table2[Level of Review Required],"*"&amp;$AC$54&amp;"*",Table2[Date Notified (Adjusted)],"&gt;="&amp;F$31,Table2[Date Notified (Adjusted)],"&lt;"&amp;G$31,Table2[commissioner name second test],"full*",Table2[Calculated Location],"*"&amp;$D64&amp;"*")/COUNTIFS(Table2[Level of Review Required],"*"&amp;$AC$54&amp;"*",Table2[Date Notified (Adjusted)],"&gt;="&amp;F$31,Table2[Date Notified (Adjusted)],"&lt;"&amp;G$31,Table2[Calculated Location],"*"&amp;$D64&amp;"*")</f>
        <v>#DIV/0!</v>
      </c>
      <c r="G64" s="160" t="e">
        <f ca="1">COUNTIFS(Table2[Level of Review Required],"*"&amp;$AC$54&amp;"*",Table2[Date Notified (Adjusted)],"&gt;="&amp;G$31,Table2[Date Notified (Adjusted)],"&lt;"&amp;H$31,Table2[commissioner name second test],"full*",Table2[Calculated Location],"*"&amp;$D64&amp;"*")/COUNTIFS(Table2[Level of Review Required],"*"&amp;$AC$54&amp;"*",Table2[Date Notified (Adjusted)],"&gt;="&amp;G$31,Table2[Date Notified (Adjusted)],"&lt;"&amp;H$31,Table2[Calculated Location],"*"&amp;$D64&amp;"*")</f>
        <v>#DIV/0!</v>
      </c>
      <c r="H64" s="160" t="e">
        <f ca="1">COUNTIFS(Table2[Level of Review Required],"*"&amp;$AC$54&amp;"*",Table2[Date Notified (Adjusted)],"&gt;="&amp;H$31,Table2[Date Notified (Adjusted)],"&lt;"&amp;I$31,Table2[commissioner name second test],"full*",Table2[Calculated Location],"*"&amp;$D64&amp;"*")/COUNTIFS(Table2[Level of Review Required],"*"&amp;$AC$54&amp;"*",Table2[Date Notified (Adjusted)],"&gt;="&amp;H$31,Table2[Date Notified (Adjusted)],"&lt;"&amp;I$31,Table2[Calculated Location],"*"&amp;$D64&amp;"*")</f>
        <v>#DIV/0!</v>
      </c>
      <c r="I64" s="160" t="e">
        <f ca="1">COUNTIFS(Table2[Level of Review Required],"*"&amp;$AC$54&amp;"*",Table2[Date Notified (Adjusted)],"&gt;="&amp;I$31,Table2[Date Notified (Adjusted)],"&lt;"&amp;J$31,Table2[commissioner name second test],"full*",Table2[Calculated Location],"*"&amp;$D64&amp;"*")/COUNTIFS(Table2[Level of Review Required],"*"&amp;$AC$54&amp;"*",Table2[Date Notified (Adjusted)],"&gt;="&amp;I$31,Table2[Date Notified (Adjusted)],"&lt;"&amp;J$31,Table2[Calculated Location],"*"&amp;$D64&amp;"*")</f>
        <v>#DIV/0!</v>
      </c>
      <c r="J64" s="160" t="e">
        <f ca="1">COUNTIFS(Table2[Level of Review Required],"*"&amp;$AC$54&amp;"*",Table2[Date Notified (Adjusted)],"&gt;="&amp;J$31,Table2[Date Notified (Adjusted)],"&lt;"&amp;K$31,Table2[commissioner name second test],"full*",Table2[Calculated Location],"*"&amp;$D64&amp;"*")/COUNTIFS(Table2[Level of Review Required],"*"&amp;$AC$54&amp;"*",Table2[Date Notified (Adjusted)],"&gt;="&amp;J$31,Table2[Date Notified (Adjusted)],"&lt;"&amp;K$31,Table2[Calculated Location],"*"&amp;$D64&amp;"*")</f>
        <v>#DIV/0!</v>
      </c>
      <c r="K64" s="160" t="e">
        <f ca="1">COUNTIFS(Table2[Level of Review Required],"*"&amp;$AC$54&amp;"*",Table2[Date Notified (Adjusted)],"&gt;="&amp;K$31,Table2[Date Notified (Adjusted)],"&lt;"&amp;L$31,Table2[commissioner name second test],"full*",Table2[Calculated Location],"*"&amp;$D64&amp;"*")/COUNTIFS(Table2[Level of Review Required],"*"&amp;$AC$54&amp;"*",Table2[Date Notified (Adjusted)],"&gt;="&amp;K$31,Table2[Date Notified (Adjusted)],"&lt;"&amp;L$31,Table2[Calculated Location],"*"&amp;$D64&amp;"*")</f>
        <v>#DIV/0!</v>
      </c>
      <c r="L64" s="160" t="e">
        <f ca="1">COUNTIFS(Table2[Level of Review Required],"*"&amp;$AC$54&amp;"*",Table2[Date Notified (Adjusted)],"&gt;="&amp;L$31,Table2[Date Notified (Adjusted)],"&lt;"&amp;M$31,Table2[commissioner name second test],"full*",Table2[Calculated Location],"*"&amp;$D64&amp;"*")/COUNTIFS(Table2[Level of Review Required],"*"&amp;$AC$54&amp;"*",Table2[Date Notified (Adjusted)],"&gt;="&amp;L$31,Table2[Date Notified (Adjusted)],"&lt;"&amp;M$31,Table2[Calculated Location],"*"&amp;$D64&amp;"*")</f>
        <v>#DIV/0!</v>
      </c>
      <c r="M64" s="160" t="e">
        <f ca="1">COUNTIFS(Table2[Level of Review Required],"*"&amp;$AC$54&amp;"*",Table2[Date Notified (Adjusted)],"&gt;="&amp;M$31,Table2[Date Notified (Adjusted)],"&lt;"&amp;N$31,Table2[commissioner name second test],"full*",Table2[Calculated Location],"*"&amp;$D64&amp;"*")/COUNTIFS(Table2[Level of Review Required],"*"&amp;$AC$54&amp;"*",Table2[Date Notified (Adjusted)],"&gt;="&amp;M$31,Table2[Date Notified (Adjusted)],"&lt;"&amp;N$31,Table2[Calculated Location],"*"&amp;$D64&amp;"*")</f>
        <v>#DIV/0!</v>
      </c>
      <c r="N64" s="160" t="e">
        <f ca="1">COUNTIFS(Table2[Level of Review Required],"*"&amp;$AC$54&amp;"*",Table2[Date Notified (Adjusted)],"&gt;="&amp;N$31,Table2[Date Notified (Adjusted)],"&lt;"&amp;O$31,Table2[commissioner name second test],"full*",Table2[Calculated Location],"*"&amp;$D64&amp;"*")/COUNTIFS(Table2[Level of Review Required],"*"&amp;$AC$54&amp;"*",Table2[Date Notified (Adjusted)],"&gt;="&amp;N$31,Table2[Date Notified (Adjusted)],"&lt;"&amp;O$31,Table2[Calculated Location],"*"&amp;$D64&amp;"*")</f>
        <v>#DIV/0!</v>
      </c>
      <c r="O64" s="160" t="e">
        <f ca="1">COUNTIFS(Table2[Level of Review Required],"*"&amp;$AC$54&amp;"*",Table2[Date Notified (Adjusted)],"&gt;="&amp;O$31,Table2[Date Notified (Adjusted)],"&lt;"&amp;P$31,Table2[commissioner name second test],"full*",Table2[Calculated Location],"*"&amp;$D64&amp;"*")/COUNTIFS(Table2[Level of Review Required],"*"&amp;$AC$54&amp;"*",Table2[Date Notified (Adjusted)],"&gt;="&amp;O$31,Table2[Date Notified (Adjusted)],"&lt;"&amp;P$31,Table2[Calculated Location],"*"&amp;$D64&amp;"*")</f>
        <v>#DIV/0!</v>
      </c>
      <c r="P64" s="160" t="e">
        <f ca="1">COUNTIFS(Table2[Level of Review Required],"*"&amp;$AC$54&amp;"*",Table2[Date Notified (Adjusted)],"&gt;="&amp;P$31,Table2[Date Notified (Adjusted)],"&lt;"&amp;Q$31,Table2[commissioner name second test],"full*",Table2[Calculated Location],"*"&amp;$D64&amp;"*")/COUNTIFS(Table2[Level of Review Required],"*"&amp;$AC$54&amp;"*",Table2[Date Notified (Adjusted)],"&gt;="&amp;P$31,Table2[Date Notified (Adjusted)],"&lt;"&amp;Q$31,Table2[Calculated Location],"*"&amp;$D64&amp;"*")</f>
        <v>#DIV/0!</v>
      </c>
      <c r="Q64" s="160" t="e">
        <f ca="1">COUNTIFS(Table2[Level of Review Required],"*"&amp;$AC$54&amp;"*",Table2[Date Notified (Adjusted)],"&gt;="&amp;Q$31,Table2[Date Notified (Adjusted)],"&lt;"&amp;R$31,Table2[commissioner name second test],"full*",Table2[Calculated Location],"*"&amp;$D64&amp;"*")/COUNTIFS(Table2[Level of Review Required],"*"&amp;$AC$54&amp;"*",Table2[Date Notified (Adjusted)],"&gt;="&amp;Q$31,Table2[Date Notified (Adjusted)],"&lt;"&amp;R$31,Table2[Calculated Location],"*"&amp;$D64&amp;"*")</f>
        <v>#DIV/0!</v>
      </c>
      <c r="R64" s="160" t="e">
        <f ca="1">COUNTIFS(Table2[Level of Review Required],"*"&amp;$AC$54&amp;"*",Table2[Date Notified (Adjusted)],"&gt;="&amp;R$31,Table2[Date Notified (Adjusted)],"&lt;"&amp;S$31,Table2[commissioner name second test],"full*",Table2[Calculated Location],"*"&amp;$D64&amp;"*")/COUNTIFS(Table2[Level of Review Required],"*"&amp;$AC$54&amp;"*",Table2[Date Notified (Adjusted)],"&gt;="&amp;R$31,Table2[Date Notified (Adjusted)],"&lt;"&amp;S$31,Table2[Calculated Location],"*"&amp;$D64&amp;"*")</f>
        <v>#DIV/0!</v>
      </c>
      <c r="S64" s="160" t="e">
        <f ca="1">COUNTIFS(Table2[Level of Review Required],"*"&amp;$AC$54&amp;"*",Table2[Date Notified (Adjusted)],"&gt;="&amp;S$31,Table2[Date Notified (Adjusted)],"&lt;"&amp;T$31,Table2[commissioner name second test],"full*",Table2[Calculated Location],"*"&amp;$D64&amp;"*")/COUNTIFS(Table2[Level of Review Required],"*"&amp;$AC$54&amp;"*",Table2[Date Notified (Adjusted)],"&gt;="&amp;S$31,Table2[Date Notified (Adjusted)],"&lt;"&amp;T$31,Table2[Calculated Location],"*"&amp;$D64&amp;"*")</f>
        <v>#DIV/0!</v>
      </c>
      <c r="T64" s="160" t="e">
        <f ca="1">COUNTIFS(Table2[Level of Review Required],"*"&amp;$AC$54&amp;"*",Table2[Date Notified (Adjusted)],"&gt;="&amp;T$31,Table2[Date Notified (Adjusted)],"&lt;"&amp;U$31,Table2[commissioner name second test],"full*",Table2[Calculated Location],"*"&amp;$D64&amp;"*")/COUNTIFS(Table2[Level of Review Required],"*"&amp;$AC$54&amp;"*",Table2[Date Notified (Adjusted)],"&gt;="&amp;T$31,Table2[Date Notified (Adjusted)],"&lt;"&amp;U$31,Table2[Calculated Location],"*"&amp;$D64&amp;"*")</f>
        <v>#DIV/0!</v>
      </c>
      <c r="U64" s="157"/>
      <c r="V64" s="157"/>
      <c r="W64" s="226">
        <f ca="1">COUNTIFS(Table2[Level of Review Required],"*"&amp;$AC$54&amp;"*",Table2[Date Notified (Adjusted)],"&gt;="&amp;start125,Table2[Date Notified (Adjusted)],"&lt;="&amp;closeREP,Table2[Calculated Location],"*"&amp;$D64&amp;"*",Table2[commissioner name second test],"full*")</f>
        <v>0</v>
      </c>
      <c r="X64" s="227" t="e">
        <f t="shared" ref="X64:X73" ca="1" si="11">W64/Y64</f>
        <v>#DIV/0!</v>
      </c>
      <c r="Y64" s="236">
        <f ca="1">COUNTIFS(Table2[Level of Review Required],"*"&amp;$AC$54&amp;"*",Table2[Date Notified (Adjusted)],"&gt;="&amp;start125,Table2[Date Notified (Adjusted)],"&lt;="&amp;closeREP,Table2[Calculated Location],"*"&amp;$D64&amp;"*")</f>
        <v>0</v>
      </c>
    </row>
    <row r="65" spans="2:29" x14ac:dyDescent="0.25">
      <c r="B65" s="222" t="s">
        <v>106</v>
      </c>
      <c r="C65" s="161"/>
      <c r="D65" s="162" t="s">
        <v>125</v>
      </c>
      <c r="E65" s="163" t="e">
        <f ca="1">COUNTIFS(Table2[Level of Review Required],"*"&amp;$AC$54&amp;"*",Table2[Date Notified (Adjusted)],"&gt;="&amp;E$31,Table2[Date Notified (Adjusted)],"&lt;"&amp;F$31,Table2[commissioner name second test],"full*",Table2[Calculated Location],"*"&amp;$D65&amp;"*")/COUNTIFS(Table2[Level of Review Required],"*"&amp;$AC$54&amp;"*",Table2[Date Notified (Adjusted)],"&gt;="&amp;E$31,Table2[Date Notified (Adjusted)],"&lt;"&amp;F$31,Table2[Calculated Location],"*"&amp;$D65&amp;"*")</f>
        <v>#DIV/0!</v>
      </c>
      <c r="F65" s="164" t="e">
        <f ca="1">COUNTIFS(Table2[Level of Review Required],"*"&amp;$AC$54&amp;"*",Table2[Date Notified (Adjusted)],"&gt;="&amp;F$31,Table2[Date Notified (Adjusted)],"&lt;"&amp;G$31,Table2[commissioner name second test],"full*",Table2[Calculated Location],"*"&amp;$D65&amp;"*")/COUNTIFS(Table2[Level of Review Required],"*"&amp;$AC$54&amp;"*",Table2[Date Notified (Adjusted)],"&gt;="&amp;F$31,Table2[Date Notified (Adjusted)],"&lt;"&amp;G$31,Table2[Calculated Location],"*"&amp;$D65&amp;"*")</f>
        <v>#DIV/0!</v>
      </c>
      <c r="G65" s="164" t="e">
        <f ca="1">COUNTIFS(Table2[Level of Review Required],"*"&amp;$AC$54&amp;"*",Table2[Date Notified (Adjusted)],"&gt;="&amp;G$31,Table2[Date Notified (Adjusted)],"&lt;"&amp;H$31,Table2[commissioner name second test],"full*",Table2[Calculated Location],"*"&amp;$D65&amp;"*")/COUNTIFS(Table2[Level of Review Required],"*"&amp;$AC$54&amp;"*",Table2[Date Notified (Adjusted)],"&gt;="&amp;G$31,Table2[Date Notified (Adjusted)],"&lt;"&amp;H$31,Table2[Calculated Location],"*"&amp;$D65&amp;"*")</f>
        <v>#DIV/0!</v>
      </c>
      <c r="H65" s="164" t="e">
        <f ca="1">COUNTIFS(Table2[Level of Review Required],"*"&amp;$AC$54&amp;"*",Table2[Date Notified (Adjusted)],"&gt;="&amp;H$31,Table2[Date Notified (Adjusted)],"&lt;"&amp;I$31,Table2[commissioner name second test],"full*",Table2[Calculated Location],"*"&amp;$D65&amp;"*")/COUNTIFS(Table2[Level of Review Required],"*"&amp;$AC$54&amp;"*",Table2[Date Notified (Adjusted)],"&gt;="&amp;H$31,Table2[Date Notified (Adjusted)],"&lt;"&amp;I$31,Table2[Calculated Location],"*"&amp;$D65&amp;"*")</f>
        <v>#DIV/0!</v>
      </c>
      <c r="I65" s="164" t="e">
        <f ca="1">COUNTIFS(Table2[Level of Review Required],"*"&amp;$AC$54&amp;"*",Table2[Date Notified (Adjusted)],"&gt;="&amp;I$31,Table2[Date Notified (Adjusted)],"&lt;"&amp;J$31,Table2[commissioner name second test],"full*",Table2[Calculated Location],"*"&amp;$D65&amp;"*")/COUNTIFS(Table2[Level of Review Required],"*"&amp;$AC$54&amp;"*",Table2[Date Notified (Adjusted)],"&gt;="&amp;I$31,Table2[Date Notified (Adjusted)],"&lt;"&amp;J$31,Table2[Calculated Location],"*"&amp;$D65&amp;"*")</f>
        <v>#DIV/0!</v>
      </c>
      <c r="J65" s="164" t="e">
        <f ca="1">COUNTIFS(Table2[Level of Review Required],"*"&amp;$AC$54&amp;"*",Table2[Date Notified (Adjusted)],"&gt;="&amp;J$31,Table2[Date Notified (Adjusted)],"&lt;"&amp;K$31,Table2[commissioner name second test],"full*",Table2[Calculated Location],"*"&amp;$D65&amp;"*")/COUNTIFS(Table2[Level of Review Required],"*"&amp;$AC$54&amp;"*",Table2[Date Notified (Adjusted)],"&gt;="&amp;J$31,Table2[Date Notified (Adjusted)],"&lt;"&amp;K$31,Table2[Calculated Location],"*"&amp;$D65&amp;"*")</f>
        <v>#DIV/0!</v>
      </c>
      <c r="K65" s="164" t="e">
        <f ca="1">COUNTIFS(Table2[Level of Review Required],"*"&amp;$AC$54&amp;"*",Table2[Date Notified (Adjusted)],"&gt;="&amp;K$31,Table2[Date Notified (Adjusted)],"&lt;"&amp;L$31,Table2[commissioner name second test],"full*",Table2[Calculated Location],"*"&amp;$D65&amp;"*")/COUNTIFS(Table2[Level of Review Required],"*"&amp;$AC$54&amp;"*",Table2[Date Notified (Adjusted)],"&gt;="&amp;K$31,Table2[Date Notified (Adjusted)],"&lt;"&amp;L$31,Table2[Calculated Location],"*"&amp;$D65&amp;"*")</f>
        <v>#DIV/0!</v>
      </c>
      <c r="L65" s="164" t="e">
        <f ca="1">COUNTIFS(Table2[Level of Review Required],"*"&amp;$AC$54&amp;"*",Table2[Date Notified (Adjusted)],"&gt;="&amp;L$31,Table2[Date Notified (Adjusted)],"&lt;"&amp;M$31,Table2[commissioner name second test],"full*",Table2[Calculated Location],"*"&amp;$D65&amp;"*")/COUNTIFS(Table2[Level of Review Required],"*"&amp;$AC$54&amp;"*",Table2[Date Notified (Adjusted)],"&gt;="&amp;L$31,Table2[Date Notified (Adjusted)],"&lt;"&amp;M$31,Table2[Calculated Location],"*"&amp;$D65&amp;"*")</f>
        <v>#DIV/0!</v>
      </c>
      <c r="M65" s="164" t="e">
        <f ca="1">COUNTIFS(Table2[Level of Review Required],"*"&amp;$AC$54&amp;"*",Table2[Date Notified (Adjusted)],"&gt;="&amp;M$31,Table2[Date Notified (Adjusted)],"&lt;"&amp;N$31,Table2[commissioner name second test],"full*",Table2[Calculated Location],"*"&amp;$D65&amp;"*")/COUNTIFS(Table2[Level of Review Required],"*"&amp;$AC$54&amp;"*",Table2[Date Notified (Adjusted)],"&gt;="&amp;M$31,Table2[Date Notified (Adjusted)],"&lt;"&amp;N$31,Table2[Calculated Location],"*"&amp;$D65&amp;"*")</f>
        <v>#DIV/0!</v>
      </c>
      <c r="N65" s="164" t="e">
        <f ca="1">COUNTIFS(Table2[Level of Review Required],"*"&amp;$AC$54&amp;"*",Table2[Date Notified (Adjusted)],"&gt;="&amp;N$31,Table2[Date Notified (Adjusted)],"&lt;"&amp;O$31,Table2[commissioner name second test],"full*",Table2[Calculated Location],"*"&amp;$D65&amp;"*")/COUNTIFS(Table2[Level of Review Required],"*"&amp;$AC$54&amp;"*",Table2[Date Notified (Adjusted)],"&gt;="&amp;N$31,Table2[Date Notified (Adjusted)],"&lt;"&amp;O$31,Table2[Calculated Location],"*"&amp;$D65&amp;"*")</f>
        <v>#DIV/0!</v>
      </c>
      <c r="O65" s="164" t="e">
        <f ca="1">COUNTIFS(Table2[Level of Review Required],"*"&amp;$AC$54&amp;"*",Table2[Date Notified (Adjusted)],"&gt;="&amp;O$31,Table2[Date Notified (Adjusted)],"&lt;"&amp;P$31,Table2[commissioner name second test],"full*",Table2[Calculated Location],"*"&amp;$D65&amp;"*")/COUNTIFS(Table2[Level of Review Required],"*"&amp;$AC$54&amp;"*",Table2[Date Notified (Adjusted)],"&gt;="&amp;O$31,Table2[Date Notified (Adjusted)],"&lt;"&amp;P$31,Table2[Calculated Location],"*"&amp;$D65&amp;"*")</f>
        <v>#DIV/0!</v>
      </c>
      <c r="P65" s="164" t="e">
        <f ca="1">COUNTIFS(Table2[Level of Review Required],"*"&amp;$AC$54&amp;"*",Table2[Date Notified (Adjusted)],"&gt;="&amp;P$31,Table2[Date Notified (Adjusted)],"&lt;"&amp;Q$31,Table2[commissioner name second test],"full*",Table2[Calculated Location],"*"&amp;$D65&amp;"*")/COUNTIFS(Table2[Level of Review Required],"*"&amp;$AC$54&amp;"*",Table2[Date Notified (Adjusted)],"&gt;="&amp;P$31,Table2[Date Notified (Adjusted)],"&lt;"&amp;Q$31,Table2[Calculated Location],"*"&amp;$D65&amp;"*")</f>
        <v>#DIV/0!</v>
      </c>
      <c r="Q65" s="164" t="e">
        <f ca="1">COUNTIFS(Table2[Level of Review Required],"*"&amp;$AC$54&amp;"*",Table2[Date Notified (Adjusted)],"&gt;="&amp;Q$31,Table2[Date Notified (Adjusted)],"&lt;"&amp;R$31,Table2[commissioner name second test],"full*",Table2[Calculated Location],"*"&amp;$D65&amp;"*")/COUNTIFS(Table2[Level of Review Required],"*"&amp;$AC$54&amp;"*",Table2[Date Notified (Adjusted)],"&gt;="&amp;Q$31,Table2[Date Notified (Adjusted)],"&lt;"&amp;R$31,Table2[Calculated Location],"*"&amp;$D65&amp;"*")</f>
        <v>#DIV/0!</v>
      </c>
      <c r="R65" s="164" t="e">
        <f ca="1">COUNTIFS(Table2[Level of Review Required],"*"&amp;$AC$54&amp;"*",Table2[Date Notified (Adjusted)],"&gt;="&amp;R$31,Table2[Date Notified (Adjusted)],"&lt;"&amp;S$31,Table2[commissioner name second test],"full*",Table2[Calculated Location],"*"&amp;$D65&amp;"*")/COUNTIFS(Table2[Level of Review Required],"*"&amp;$AC$54&amp;"*",Table2[Date Notified (Adjusted)],"&gt;="&amp;R$31,Table2[Date Notified (Adjusted)],"&lt;"&amp;S$31,Table2[Calculated Location],"*"&amp;$D65&amp;"*")</f>
        <v>#DIV/0!</v>
      </c>
      <c r="S65" s="164" t="e">
        <f ca="1">COUNTIFS(Table2[Level of Review Required],"*"&amp;$AC$54&amp;"*",Table2[Date Notified (Adjusted)],"&gt;="&amp;S$31,Table2[Date Notified (Adjusted)],"&lt;"&amp;T$31,Table2[commissioner name second test],"full*",Table2[Calculated Location],"*"&amp;$D65&amp;"*")/COUNTIFS(Table2[Level of Review Required],"*"&amp;$AC$54&amp;"*",Table2[Date Notified (Adjusted)],"&gt;="&amp;S$31,Table2[Date Notified (Adjusted)],"&lt;"&amp;T$31,Table2[Calculated Location],"*"&amp;$D65&amp;"*")</f>
        <v>#DIV/0!</v>
      </c>
      <c r="T65" s="164" t="e">
        <f ca="1">COUNTIFS(Table2[Level of Review Required],"*"&amp;$AC$54&amp;"*",Table2[Date Notified (Adjusted)],"&gt;="&amp;T$31,Table2[Date Notified (Adjusted)],"&lt;"&amp;U$31,Table2[commissioner name second test],"full*",Table2[Calculated Location],"*"&amp;$D65&amp;"*")/COUNTIFS(Table2[Level of Review Required],"*"&amp;$AC$54&amp;"*",Table2[Date Notified (Adjusted)],"&gt;="&amp;T$31,Table2[Date Notified (Adjusted)],"&lt;"&amp;U$31,Table2[Calculated Location],"*"&amp;$D65&amp;"*")</f>
        <v>#DIV/0!</v>
      </c>
      <c r="U65" s="161"/>
      <c r="V65" s="161"/>
      <c r="W65" s="228">
        <f ca="1">COUNTIFS(Table2[Level of Review Required],"*"&amp;$AC$54&amp;"*",Table2[Date Notified (Adjusted)],"&gt;="&amp;start125,Table2[Date Notified (Adjusted)],"&lt;="&amp;closeREP,Table2[Calculated Location],"*"&amp;$D65&amp;"*",Table2[commissioner name second test],"full*")</f>
        <v>0</v>
      </c>
      <c r="X65" s="229" t="e">
        <f t="shared" ca="1" si="11"/>
        <v>#DIV/0!</v>
      </c>
      <c r="Y65" s="237">
        <f ca="1">COUNTIFS(Table2[Level of Review Required],"*"&amp;$AC$54&amp;"*",Table2[Date Notified (Adjusted)],"&gt;="&amp;start125,Table2[Date Notified (Adjusted)],"&lt;="&amp;closeREP,Table2[Calculated Location],"*"&amp;$D65&amp;"*")</f>
        <v>0</v>
      </c>
    </row>
    <row r="66" spans="2:29" x14ac:dyDescent="0.25">
      <c r="B66" s="222" t="s">
        <v>107</v>
      </c>
      <c r="C66" s="161"/>
      <c r="D66" s="162" t="s">
        <v>126</v>
      </c>
      <c r="E66" s="163" t="e">
        <f ca="1">COUNTIFS(Table2[Level of Review Required],"*"&amp;$AC$54&amp;"*",Table2[Date Notified (Adjusted)],"&gt;="&amp;E$31,Table2[Date Notified (Adjusted)],"&lt;"&amp;F$31,Table2[commissioner name second test],"full*",Table2[Calculated Location],"*"&amp;$D66&amp;"*")/COUNTIFS(Table2[Level of Review Required],"*"&amp;$AC$54&amp;"*",Table2[Date Notified (Adjusted)],"&gt;="&amp;E$31,Table2[Date Notified (Adjusted)],"&lt;"&amp;F$31,Table2[Calculated Location],"*"&amp;$D66&amp;"*")</f>
        <v>#DIV/0!</v>
      </c>
      <c r="F66" s="164" t="e">
        <f ca="1">COUNTIFS(Table2[Level of Review Required],"*"&amp;$AC$54&amp;"*",Table2[Date Notified (Adjusted)],"&gt;="&amp;F$31,Table2[Date Notified (Adjusted)],"&lt;"&amp;G$31,Table2[commissioner name second test],"full*",Table2[Calculated Location],"*"&amp;$D66&amp;"*")/COUNTIFS(Table2[Level of Review Required],"*"&amp;$AC$54&amp;"*",Table2[Date Notified (Adjusted)],"&gt;="&amp;F$31,Table2[Date Notified (Adjusted)],"&lt;"&amp;G$31,Table2[Calculated Location],"*"&amp;$D66&amp;"*")</f>
        <v>#DIV/0!</v>
      </c>
      <c r="G66" s="164" t="e">
        <f ca="1">COUNTIFS(Table2[Level of Review Required],"*"&amp;$AC$54&amp;"*",Table2[Date Notified (Adjusted)],"&gt;="&amp;G$31,Table2[Date Notified (Adjusted)],"&lt;"&amp;H$31,Table2[commissioner name second test],"full*",Table2[Calculated Location],"*"&amp;$D66&amp;"*")/COUNTIFS(Table2[Level of Review Required],"*"&amp;$AC$54&amp;"*",Table2[Date Notified (Adjusted)],"&gt;="&amp;G$31,Table2[Date Notified (Adjusted)],"&lt;"&amp;H$31,Table2[Calculated Location],"*"&amp;$D66&amp;"*")</f>
        <v>#DIV/0!</v>
      </c>
      <c r="H66" s="164" t="e">
        <f ca="1">COUNTIFS(Table2[Level of Review Required],"*"&amp;$AC$54&amp;"*",Table2[Date Notified (Adjusted)],"&gt;="&amp;H$31,Table2[Date Notified (Adjusted)],"&lt;"&amp;I$31,Table2[commissioner name second test],"full*",Table2[Calculated Location],"*"&amp;$D66&amp;"*")/COUNTIFS(Table2[Level of Review Required],"*"&amp;$AC$54&amp;"*",Table2[Date Notified (Adjusted)],"&gt;="&amp;H$31,Table2[Date Notified (Adjusted)],"&lt;"&amp;I$31,Table2[Calculated Location],"*"&amp;$D66&amp;"*")</f>
        <v>#DIV/0!</v>
      </c>
      <c r="I66" s="164" t="e">
        <f ca="1">COUNTIFS(Table2[Level of Review Required],"*"&amp;$AC$54&amp;"*",Table2[Date Notified (Adjusted)],"&gt;="&amp;I$31,Table2[Date Notified (Adjusted)],"&lt;"&amp;J$31,Table2[commissioner name second test],"full*",Table2[Calculated Location],"*"&amp;$D66&amp;"*")/COUNTIFS(Table2[Level of Review Required],"*"&amp;$AC$54&amp;"*",Table2[Date Notified (Adjusted)],"&gt;="&amp;I$31,Table2[Date Notified (Adjusted)],"&lt;"&amp;J$31,Table2[Calculated Location],"*"&amp;$D66&amp;"*")</f>
        <v>#DIV/0!</v>
      </c>
      <c r="J66" s="164" t="e">
        <f ca="1">COUNTIFS(Table2[Level of Review Required],"*"&amp;$AC$54&amp;"*",Table2[Date Notified (Adjusted)],"&gt;="&amp;J$31,Table2[Date Notified (Adjusted)],"&lt;"&amp;K$31,Table2[commissioner name second test],"full*",Table2[Calculated Location],"*"&amp;$D66&amp;"*")/COUNTIFS(Table2[Level of Review Required],"*"&amp;$AC$54&amp;"*",Table2[Date Notified (Adjusted)],"&gt;="&amp;J$31,Table2[Date Notified (Adjusted)],"&lt;"&amp;K$31,Table2[Calculated Location],"*"&amp;$D66&amp;"*")</f>
        <v>#DIV/0!</v>
      </c>
      <c r="K66" s="164" t="e">
        <f ca="1">COUNTIFS(Table2[Level of Review Required],"*"&amp;$AC$54&amp;"*",Table2[Date Notified (Adjusted)],"&gt;="&amp;K$31,Table2[Date Notified (Adjusted)],"&lt;"&amp;L$31,Table2[commissioner name second test],"full*",Table2[Calculated Location],"*"&amp;$D66&amp;"*")/COUNTIFS(Table2[Level of Review Required],"*"&amp;$AC$54&amp;"*",Table2[Date Notified (Adjusted)],"&gt;="&amp;K$31,Table2[Date Notified (Adjusted)],"&lt;"&amp;L$31,Table2[Calculated Location],"*"&amp;$D66&amp;"*")</f>
        <v>#DIV/0!</v>
      </c>
      <c r="L66" s="164" t="e">
        <f ca="1">COUNTIFS(Table2[Level of Review Required],"*"&amp;$AC$54&amp;"*",Table2[Date Notified (Adjusted)],"&gt;="&amp;L$31,Table2[Date Notified (Adjusted)],"&lt;"&amp;M$31,Table2[commissioner name second test],"full*",Table2[Calculated Location],"*"&amp;$D66&amp;"*")/COUNTIFS(Table2[Level of Review Required],"*"&amp;$AC$54&amp;"*",Table2[Date Notified (Adjusted)],"&gt;="&amp;L$31,Table2[Date Notified (Adjusted)],"&lt;"&amp;M$31,Table2[Calculated Location],"*"&amp;$D66&amp;"*")</f>
        <v>#DIV/0!</v>
      </c>
      <c r="M66" s="164" t="e">
        <f ca="1">COUNTIFS(Table2[Level of Review Required],"*"&amp;$AC$54&amp;"*",Table2[Date Notified (Adjusted)],"&gt;="&amp;M$31,Table2[Date Notified (Adjusted)],"&lt;"&amp;N$31,Table2[commissioner name second test],"full*",Table2[Calculated Location],"*"&amp;$D66&amp;"*")/COUNTIFS(Table2[Level of Review Required],"*"&amp;$AC$54&amp;"*",Table2[Date Notified (Adjusted)],"&gt;="&amp;M$31,Table2[Date Notified (Adjusted)],"&lt;"&amp;N$31,Table2[Calculated Location],"*"&amp;$D66&amp;"*")</f>
        <v>#DIV/0!</v>
      </c>
      <c r="N66" s="164" t="e">
        <f ca="1">COUNTIFS(Table2[Level of Review Required],"*"&amp;$AC$54&amp;"*",Table2[Date Notified (Adjusted)],"&gt;="&amp;N$31,Table2[Date Notified (Adjusted)],"&lt;"&amp;O$31,Table2[commissioner name second test],"full*",Table2[Calculated Location],"*"&amp;$D66&amp;"*")/COUNTIFS(Table2[Level of Review Required],"*"&amp;$AC$54&amp;"*",Table2[Date Notified (Adjusted)],"&gt;="&amp;N$31,Table2[Date Notified (Adjusted)],"&lt;"&amp;O$31,Table2[Calculated Location],"*"&amp;$D66&amp;"*")</f>
        <v>#DIV/0!</v>
      </c>
      <c r="O66" s="164" t="e">
        <f ca="1">COUNTIFS(Table2[Level of Review Required],"*"&amp;$AC$54&amp;"*",Table2[Date Notified (Adjusted)],"&gt;="&amp;O$31,Table2[Date Notified (Adjusted)],"&lt;"&amp;P$31,Table2[commissioner name second test],"full*",Table2[Calculated Location],"*"&amp;$D66&amp;"*")/COUNTIFS(Table2[Level of Review Required],"*"&amp;$AC$54&amp;"*",Table2[Date Notified (Adjusted)],"&gt;="&amp;O$31,Table2[Date Notified (Adjusted)],"&lt;"&amp;P$31,Table2[Calculated Location],"*"&amp;$D66&amp;"*")</f>
        <v>#DIV/0!</v>
      </c>
      <c r="P66" s="164" t="e">
        <f ca="1">COUNTIFS(Table2[Level of Review Required],"*"&amp;$AC$54&amp;"*",Table2[Date Notified (Adjusted)],"&gt;="&amp;P$31,Table2[Date Notified (Adjusted)],"&lt;"&amp;Q$31,Table2[commissioner name second test],"full*",Table2[Calculated Location],"*"&amp;$D66&amp;"*")/COUNTIFS(Table2[Level of Review Required],"*"&amp;$AC$54&amp;"*",Table2[Date Notified (Adjusted)],"&gt;="&amp;P$31,Table2[Date Notified (Adjusted)],"&lt;"&amp;Q$31,Table2[Calculated Location],"*"&amp;$D66&amp;"*")</f>
        <v>#DIV/0!</v>
      </c>
      <c r="Q66" s="164" t="e">
        <f ca="1">COUNTIFS(Table2[Level of Review Required],"*"&amp;$AC$54&amp;"*",Table2[Date Notified (Adjusted)],"&gt;="&amp;Q$31,Table2[Date Notified (Adjusted)],"&lt;"&amp;R$31,Table2[commissioner name second test],"full*",Table2[Calculated Location],"*"&amp;$D66&amp;"*")/COUNTIFS(Table2[Level of Review Required],"*"&amp;$AC$54&amp;"*",Table2[Date Notified (Adjusted)],"&gt;="&amp;Q$31,Table2[Date Notified (Adjusted)],"&lt;"&amp;R$31,Table2[Calculated Location],"*"&amp;$D66&amp;"*")</f>
        <v>#DIV/0!</v>
      </c>
      <c r="R66" s="164" t="e">
        <f ca="1">COUNTIFS(Table2[Level of Review Required],"*"&amp;$AC$54&amp;"*",Table2[Date Notified (Adjusted)],"&gt;="&amp;R$31,Table2[Date Notified (Adjusted)],"&lt;"&amp;S$31,Table2[commissioner name second test],"full*",Table2[Calculated Location],"*"&amp;$D66&amp;"*")/COUNTIFS(Table2[Level of Review Required],"*"&amp;$AC$54&amp;"*",Table2[Date Notified (Adjusted)],"&gt;="&amp;R$31,Table2[Date Notified (Adjusted)],"&lt;"&amp;S$31,Table2[Calculated Location],"*"&amp;$D66&amp;"*")</f>
        <v>#DIV/0!</v>
      </c>
      <c r="S66" s="164" t="e">
        <f ca="1">COUNTIFS(Table2[Level of Review Required],"*"&amp;$AC$54&amp;"*",Table2[Date Notified (Adjusted)],"&gt;="&amp;S$31,Table2[Date Notified (Adjusted)],"&lt;"&amp;T$31,Table2[commissioner name second test],"full*",Table2[Calculated Location],"*"&amp;$D66&amp;"*")/COUNTIFS(Table2[Level of Review Required],"*"&amp;$AC$54&amp;"*",Table2[Date Notified (Adjusted)],"&gt;="&amp;S$31,Table2[Date Notified (Adjusted)],"&lt;"&amp;T$31,Table2[Calculated Location],"*"&amp;$D66&amp;"*")</f>
        <v>#DIV/0!</v>
      </c>
      <c r="T66" s="164" t="e">
        <f ca="1">COUNTIFS(Table2[Level of Review Required],"*"&amp;$AC$54&amp;"*",Table2[Date Notified (Adjusted)],"&gt;="&amp;T$31,Table2[Date Notified (Adjusted)],"&lt;"&amp;U$31,Table2[commissioner name second test],"full*",Table2[Calculated Location],"*"&amp;$D66&amp;"*")/COUNTIFS(Table2[Level of Review Required],"*"&amp;$AC$54&amp;"*",Table2[Date Notified (Adjusted)],"&gt;="&amp;T$31,Table2[Date Notified (Adjusted)],"&lt;"&amp;U$31,Table2[Calculated Location],"*"&amp;$D66&amp;"*")</f>
        <v>#DIV/0!</v>
      </c>
      <c r="U66" s="161"/>
      <c r="V66" s="161"/>
      <c r="W66" s="228">
        <f ca="1">COUNTIFS(Table2[Level of Review Required],"*"&amp;$AC$54&amp;"*",Table2[Date Notified (Adjusted)],"&gt;="&amp;start125,Table2[Date Notified (Adjusted)],"&lt;="&amp;closeREP,Table2[Calculated Location],"*"&amp;$D66&amp;"*",Table2[commissioner name second test],"full*")</f>
        <v>0</v>
      </c>
      <c r="X66" s="229" t="e">
        <f t="shared" ca="1" si="11"/>
        <v>#DIV/0!</v>
      </c>
      <c r="Y66" s="237">
        <f ca="1">COUNTIFS(Table2[Level of Review Required],"*"&amp;$AC$54&amp;"*",Table2[Date Notified (Adjusted)],"&gt;="&amp;start125,Table2[Date Notified (Adjusted)],"&lt;="&amp;closeREP,Table2[Calculated Location],"*"&amp;$D66&amp;"*")</f>
        <v>0</v>
      </c>
    </row>
    <row r="67" spans="2:29" x14ac:dyDescent="0.25">
      <c r="B67" s="222" t="s">
        <v>108</v>
      </c>
      <c r="C67" s="161"/>
      <c r="D67" s="162" t="s">
        <v>127</v>
      </c>
      <c r="E67" s="163" t="e">
        <f ca="1">COUNTIFS(Table2[Level of Review Required],"*"&amp;$AC$54&amp;"*",Table2[Date Notified (Adjusted)],"&gt;="&amp;E$31,Table2[Date Notified (Adjusted)],"&lt;"&amp;F$31,Table2[commissioner name second test],"full*",Table2[Calculated Location],"*"&amp;$D67&amp;"*")/COUNTIFS(Table2[Level of Review Required],"*"&amp;$AC$54&amp;"*",Table2[Date Notified (Adjusted)],"&gt;="&amp;E$31,Table2[Date Notified (Adjusted)],"&lt;"&amp;F$31,Table2[Calculated Location],"*"&amp;$D67&amp;"*")</f>
        <v>#DIV/0!</v>
      </c>
      <c r="F67" s="164" t="e">
        <f ca="1">COUNTIFS(Table2[Level of Review Required],"*"&amp;$AC$54&amp;"*",Table2[Date Notified (Adjusted)],"&gt;="&amp;F$31,Table2[Date Notified (Adjusted)],"&lt;"&amp;G$31,Table2[commissioner name second test],"full*",Table2[Calculated Location],"*"&amp;$D67&amp;"*")/COUNTIFS(Table2[Level of Review Required],"*"&amp;$AC$54&amp;"*",Table2[Date Notified (Adjusted)],"&gt;="&amp;F$31,Table2[Date Notified (Adjusted)],"&lt;"&amp;G$31,Table2[Calculated Location],"*"&amp;$D67&amp;"*")</f>
        <v>#DIV/0!</v>
      </c>
      <c r="G67" s="164" t="e">
        <f ca="1">COUNTIFS(Table2[Level of Review Required],"*"&amp;$AC$54&amp;"*",Table2[Date Notified (Adjusted)],"&gt;="&amp;G$31,Table2[Date Notified (Adjusted)],"&lt;"&amp;H$31,Table2[commissioner name second test],"full*",Table2[Calculated Location],"*"&amp;$D67&amp;"*")/COUNTIFS(Table2[Level of Review Required],"*"&amp;$AC$54&amp;"*",Table2[Date Notified (Adjusted)],"&gt;="&amp;G$31,Table2[Date Notified (Adjusted)],"&lt;"&amp;H$31,Table2[Calculated Location],"*"&amp;$D67&amp;"*")</f>
        <v>#DIV/0!</v>
      </c>
      <c r="H67" s="164" t="e">
        <f ca="1">COUNTIFS(Table2[Level of Review Required],"*"&amp;$AC$54&amp;"*",Table2[Date Notified (Adjusted)],"&gt;="&amp;H$31,Table2[Date Notified (Adjusted)],"&lt;"&amp;I$31,Table2[commissioner name second test],"full*",Table2[Calculated Location],"*"&amp;$D67&amp;"*")/COUNTIFS(Table2[Level of Review Required],"*"&amp;$AC$54&amp;"*",Table2[Date Notified (Adjusted)],"&gt;="&amp;H$31,Table2[Date Notified (Adjusted)],"&lt;"&amp;I$31,Table2[Calculated Location],"*"&amp;$D67&amp;"*")</f>
        <v>#DIV/0!</v>
      </c>
      <c r="I67" s="164" t="e">
        <f ca="1">COUNTIFS(Table2[Level of Review Required],"*"&amp;$AC$54&amp;"*",Table2[Date Notified (Adjusted)],"&gt;="&amp;I$31,Table2[Date Notified (Adjusted)],"&lt;"&amp;J$31,Table2[commissioner name second test],"full*",Table2[Calculated Location],"*"&amp;$D67&amp;"*")/COUNTIFS(Table2[Level of Review Required],"*"&amp;$AC$54&amp;"*",Table2[Date Notified (Adjusted)],"&gt;="&amp;I$31,Table2[Date Notified (Adjusted)],"&lt;"&amp;J$31,Table2[Calculated Location],"*"&amp;$D67&amp;"*")</f>
        <v>#DIV/0!</v>
      </c>
      <c r="J67" s="164" t="e">
        <f ca="1">COUNTIFS(Table2[Level of Review Required],"*"&amp;$AC$54&amp;"*",Table2[Date Notified (Adjusted)],"&gt;="&amp;J$31,Table2[Date Notified (Adjusted)],"&lt;"&amp;K$31,Table2[commissioner name second test],"full*",Table2[Calculated Location],"*"&amp;$D67&amp;"*")/COUNTIFS(Table2[Level of Review Required],"*"&amp;$AC$54&amp;"*",Table2[Date Notified (Adjusted)],"&gt;="&amp;J$31,Table2[Date Notified (Adjusted)],"&lt;"&amp;K$31,Table2[Calculated Location],"*"&amp;$D67&amp;"*")</f>
        <v>#DIV/0!</v>
      </c>
      <c r="K67" s="164" t="e">
        <f ca="1">COUNTIFS(Table2[Level of Review Required],"*"&amp;$AC$54&amp;"*",Table2[Date Notified (Adjusted)],"&gt;="&amp;K$31,Table2[Date Notified (Adjusted)],"&lt;"&amp;L$31,Table2[commissioner name second test],"full*",Table2[Calculated Location],"*"&amp;$D67&amp;"*")/COUNTIFS(Table2[Level of Review Required],"*"&amp;$AC$54&amp;"*",Table2[Date Notified (Adjusted)],"&gt;="&amp;K$31,Table2[Date Notified (Adjusted)],"&lt;"&amp;L$31,Table2[Calculated Location],"*"&amp;$D67&amp;"*")</f>
        <v>#DIV/0!</v>
      </c>
      <c r="L67" s="164" t="e">
        <f ca="1">COUNTIFS(Table2[Level of Review Required],"*"&amp;$AC$54&amp;"*",Table2[Date Notified (Adjusted)],"&gt;="&amp;L$31,Table2[Date Notified (Adjusted)],"&lt;"&amp;M$31,Table2[commissioner name second test],"full*",Table2[Calculated Location],"*"&amp;$D67&amp;"*")/COUNTIFS(Table2[Level of Review Required],"*"&amp;$AC$54&amp;"*",Table2[Date Notified (Adjusted)],"&gt;="&amp;L$31,Table2[Date Notified (Adjusted)],"&lt;"&amp;M$31,Table2[Calculated Location],"*"&amp;$D67&amp;"*")</f>
        <v>#DIV/0!</v>
      </c>
      <c r="M67" s="164" t="e">
        <f ca="1">COUNTIFS(Table2[Level of Review Required],"*"&amp;$AC$54&amp;"*",Table2[Date Notified (Adjusted)],"&gt;="&amp;M$31,Table2[Date Notified (Adjusted)],"&lt;"&amp;N$31,Table2[commissioner name second test],"full*",Table2[Calculated Location],"*"&amp;$D67&amp;"*")/COUNTIFS(Table2[Level of Review Required],"*"&amp;$AC$54&amp;"*",Table2[Date Notified (Adjusted)],"&gt;="&amp;M$31,Table2[Date Notified (Adjusted)],"&lt;"&amp;N$31,Table2[Calculated Location],"*"&amp;$D67&amp;"*")</f>
        <v>#DIV/0!</v>
      </c>
      <c r="N67" s="164" t="e">
        <f ca="1">COUNTIFS(Table2[Level of Review Required],"*"&amp;$AC$54&amp;"*",Table2[Date Notified (Adjusted)],"&gt;="&amp;N$31,Table2[Date Notified (Adjusted)],"&lt;"&amp;O$31,Table2[commissioner name second test],"full*",Table2[Calculated Location],"*"&amp;$D67&amp;"*")/COUNTIFS(Table2[Level of Review Required],"*"&amp;$AC$54&amp;"*",Table2[Date Notified (Adjusted)],"&gt;="&amp;N$31,Table2[Date Notified (Adjusted)],"&lt;"&amp;O$31,Table2[Calculated Location],"*"&amp;$D67&amp;"*")</f>
        <v>#DIV/0!</v>
      </c>
      <c r="O67" s="164" t="e">
        <f ca="1">COUNTIFS(Table2[Level of Review Required],"*"&amp;$AC$54&amp;"*",Table2[Date Notified (Adjusted)],"&gt;="&amp;O$31,Table2[Date Notified (Adjusted)],"&lt;"&amp;P$31,Table2[commissioner name second test],"full*",Table2[Calculated Location],"*"&amp;$D67&amp;"*")/COUNTIFS(Table2[Level of Review Required],"*"&amp;$AC$54&amp;"*",Table2[Date Notified (Adjusted)],"&gt;="&amp;O$31,Table2[Date Notified (Adjusted)],"&lt;"&amp;P$31,Table2[Calculated Location],"*"&amp;$D67&amp;"*")</f>
        <v>#DIV/0!</v>
      </c>
      <c r="P67" s="164" t="e">
        <f ca="1">COUNTIFS(Table2[Level of Review Required],"*"&amp;$AC$54&amp;"*",Table2[Date Notified (Adjusted)],"&gt;="&amp;P$31,Table2[Date Notified (Adjusted)],"&lt;"&amp;Q$31,Table2[commissioner name second test],"full*",Table2[Calculated Location],"*"&amp;$D67&amp;"*")/COUNTIFS(Table2[Level of Review Required],"*"&amp;$AC$54&amp;"*",Table2[Date Notified (Adjusted)],"&gt;="&amp;P$31,Table2[Date Notified (Adjusted)],"&lt;"&amp;Q$31,Table2[Calculated Location],"*"&amp;$D67&amp;"*")</f>
        <v>#DIV/0!</v>
      </c>
      <c r="Q67" s="164" t="e">
        <f ca="1">COUNTIFS(Table2[Level of Review Required],"*"&amp;$AC$54&amp;"*",Table2[Date Notified (Adjusted)],"&gt;="&amp;Q$31,Table2[Date Notified (Adjusted)],"&lt;"&amp;R$31,Table2[commissioner name second test],"full*",Table2[Calculated Location],"*"&amp;$D67&amp;"*")/COUNTIFS(Table2[Level of Review Required],"*"&amp;$AC$54&amp;"*",Table2[Date Notified (Adjusted)],"&gt;="&amp;Q$31,Table2[Date Notified (Adjusted)],"&lt;"&amp;R$31,Table2[Calculated Location],"*"&amp;$D67&amp;"*")</f>
        <v>#DIV/0!</v>
      </c>
      <c r="R67" s="164" t="e">
        <f ca="1">COUNTIFS(Table2[Level of Review Required],"*"&amp;$AC$54&amp;"*",Table2[Date Notified (Adjusted)],"&gt;="&amp;R$31,Table2[Date Notified (Adjusted)],"&lt;"&amp;S$31,Table2[commissioner name second test],"full*",Table2[Calculated Location],"*"&amp;$D67&amp;"*")/COUNTIFS(Table2[Level of Review Required],"*"&amp;$AC$54&amp;"*",Table2[Date Notified (Adjusted)],"&gt;="&amp;R$31,Table2[Date Notified (Adjusted)],"&lt;"&amp;S$31,Table2[Calculated Location],"*"&amp;$D67&amp;"*")</f>
        <v>#DIV/0!</v>
      </c>
      <c r="S67" s="164" t="e">
        <f ca="1">COUNTIFS(Table2[Level of Review Required],"*"&amp;$AC$54&amp;"*",Table2[Date Notified (Adjusted)],"&gt;="&amp;S$31,Table2[Date Notified (Adjusted)],"&lt;"&amp;T$31,Table2[commissioner name second test],"full*",Table2[Calculated Location],"*"&amp;$D67&amp;"*")/COUNTIFS(Table2[Level of Review Required],"*"&amp;$AC$54&amp;"*",Table2[Date Notified (Adjusted)],"&gt;="&amp;S$31,Table2[Date Notified (Adjusted)],"&lt;"&amp;T$31,Table2[Calculated Location],"*"&amp;$D67&amp;"*")</f>
        <v>#DIV/0!</v>
      </c>
      <c r="T67" s="164" t="e">
        <f ca="1">COUNTIFS(Table2[Level of Review Required],"*"&amp;$AC$54&amp;"*",Table2[Date Notified (Adjusted)],"&gt;="&amp;T$31,Table2[Date Notified (Adjusted)],"&lt;"&amp;U$31,Table2[commissioner name second test],"full*",Table2[Calculated Location],"*"&amp;$D67&amp;"*")/COUNTIFS(Table2[Level of Review Required],"*"&amp;$AC$54&amp;"*",Table2[Date Notified (Adjusted)],"&gt;="&amp;T$31,Table2[Date Notified (Adjusted)],"&lt;"&amp;U$31,Table2[Calculated Location],"*"&amp;$D67&amp;"*")</f>
        <v>#DIV/0!</v>
      </c>
      <c r="U67" s="161"/>
      <c r="V67" s="161"/>
      <c r="W67" s="228">
        <f ca="1">COUNTIFS(Table2[Level of Review Required],"*"&amp;$AC$54&amp;"*",Table2[Date Notified (Adjusted)],"&gt;="&amp;start125,Table2[Date Notified (Adjusted)],"&lt;="&amp;closeREP,Table2[Calculated Location],"*"&amp;$D67&amp;"*",Table2[commissioner name second test],"full*")</f>
        <v>0</v>
      </c>
      <c r="X67" s="229" t="e">
        <f t="shared" ca="1" si="11"/>
        <v>#DIV/0!</v>
      </c>
      <c r="Y67" s="237">
        <f ca="1">COUNTIFS(Table2[Level of Review Required],"*"&amp;$AC$54&amp;"*",Table2[Date Notified (Adjusted)],"&gt;="&amp;start125,Table2[Date Notified (Adjusted)],"&lt;="&amp;closeREP,Table2[Calculated Location],"*"&amp;$D67&amp;"*")</f>
        <v>0</v>
      </c>
    </row>
    <row r="68" spans="2:29" x14ac:dyDescent="0.25">
      <c r="B68" s="222" t="s">
        <v>109</v>
      </c>
      <c r="C68" s="161"/>
      <c r="D68" s="162" t="s">
        <v>128</v>
      </c>
      <c r="E68" s="163" t="e">
        <f ca="1">COUNTIFS(Table2[Level of Review Required],"*"&amp;$AC$54&amp;"*",Table2[Date Notified (Adjusted)],"&gt;="&amp;E$31,Table2[Date Notified (Adjusted)],"&lt;"&amp;F$31,Table2[commissioner name second test],"full*",Table2[Calculated Location],"*"&amp;$D68&amp;"*")/COUNTIFS(Table2[Level of Review Required],"*"&amp;$AC$54&amp;"*",Table2[Date Notified (Adjusted)],"&gt;="&amp;E$31,Table2[Date Notified (Adjusted)],"&lt;"&amp;F$31,Table2[Calculated Location],"*"&amp;$D68&amp;"*")</f>
        <v>#DIV/0!</v>
      </c>
      <c r="F68" s="164" t="e">
        <f ca="1">COUNTIFS(Table2[Level of Review Required],"*"&amp;$AC$54&amp;"*",Table2[Date Notified (Adjusted)],"&gt;="&amp;F$31,Table2[Date Notified (Adjusted)],"&lt;"&amp;G$31,Table2[commissioner name second test],"full*",Table2[Calculated Location],"*"&amp;$D68&amp;"*")/COUNTIFS(Table2[Level of Review Required],"*"&amp;$AC$54&amp;"*",Table2[Date Notified (Adjusted)],"&gt;="&amp;F$31,Table2[Date Notified (Adjusted)],"&lt;"&amp;G$31,Table2[Calculated Location],"*"&amp;$D68&amp;"*")</f>
        <v>#DIV/0!</v>
      </c>
      <c r="G68" s="164" t="e">
        <f ca="1">COUNTIFS(Table2[Level of Review Required],"*"&amp;$AC$54&amp;"*",Table2[Date Notified (Adjusted)],"&gt;="&amp;G$31,Table2[Date Notified (Adjusted)],"&lt;"&amp;H$31,Table2[commissioner name second test],"full*",Table2[Calculated Location],"*"&amp;$D68&amp;"*")/COUNTIFS(Table2[Level of Review Required],"*"&amp;$AC$54&amp;"*",Table2[Date Notified (Adjusted)],"&gt;="&amp;G$31,Table2[Date Notified (Adjusted)],"&lt;"&amp;H$31,Table2[Calculated Location],"*"&amp;$D68&amp;"*")</f>
        <v>#DIV/0!</v>
      </c>
      <c r="H68" s="164" t="e">
        <f ca="1">COUNTIFS(Table2[Level of Review Required],"*"&amp;$AC$54&amp;"*",Table2[Date Notified (Adjusted)],"&gt;="&amp;H$31,Table2[Date Notified (Adjusted)],"&lt;"&amp;I$31,Table2[commissioner name second test],"full*",Table2[Calculated Location],"*"&amp;$D68&amp;"*")/COUNTIFS(Table2[Level of Review Required],"*"&amp;$AC$54&amp;"*",Table2[Date Notified (Adjusted)],"&gt;="&amp;H$31,Table2[Date Notified (Adjusted)],"&lt;"&amp;I$31,Table2[Calculated Location],"*"&amp;$D68&amp;"*")</f>
        <v>#DIV/0!</v>
      </c>
      <c r="I68" s="164" t="e">
        <f ca="1">COUNTIFS(Table2[Level of Review Required],"*"&amp;$AC$54&amp;"*",Table2[Date Notified (Adjusted)],"&gt;="&amp;I$31,Table2[Date Notified (Adjusted)],"&lt;"&amp;J$31,Table2[commissioner name second test],"full*",Table2[Calculated Location],"*"&amp;$D68&amp;"*")/COUNTIFS(Table2[Level of Review Required],"*"&amp;$AC$54&amp;"*",Table2[Date Notified (Adjusted)],"&gt;="&amp;I$31,Table2[Date Notified (Adjusted)],"&lt;"&amp;J$31,Table2[Calculated Location],"*"&amp;$D68&amp;"*")</f>
        <v>#DIV/0!</v>
      </c>
      <c r="J68" s="164" t="e">
        <f ca="1">COUNTIFS(Table2[Level of Review Required],"*"&amp;$AC$54&amp;"*",Table2[Date Notified (Adjusted)],"&gt;="&amp;J$31,Table2[Date Notified (Adjusted)],"&lt;"&amp;K$31,Table2[commissioner name second test],"full*",Table2[Calculated Location],"*"&amp;$D68&amp;"*")/COUNTIFS(Table2[Level of Review Required],"*"&amp;$AC$54&amp;"*",Table2[Date Notified (Adjusted)],"&gt;="&amp;J$31,Table2[Date Notified (Adjusted)],"&lt;"&amp;K$31,Table2[Calculated Location],"*"&amp;$D68&amp;"*")</f>
        <v>#DIV/0!</v>
      </c>
      <c r="K68" s="164" t="e">
        <f ca="1">COUNTIFS(Table2[Level of Review Required],"*"&amp;$AC$54&amp;"*",Table2[Date Notified (Adjusted)],"&gt;="&amp;K$31,Table2[Date Notified (Adjusted)],"&lt;"&amp;L$31,Table2[commissioner name second test],"full*",Table2[Calculated Location],"*"&amp;$D68&amp;"*")/COUNTIFS(Table2[Level of Review Required],"*"&amp;$AC$54&amp;"*",Table2[Date Notified (Adjusted)],"&gt;="&amp;K$31,Table2[Date Notified (Adjusted)],"&lt;"&amp;L$31,Table2[Calculated Location],"*"&amp;$D68&amp;"*")</f>
        <v>#DIV/0!</v>
      </c>
      <c r="L68" s="164" t="e">
        <f ca="1">COUNTIFS(Table2[Level of Review Required],"*"&amp;$AC$54&amp;"*",Table2[Date Notified (Adjusted)],"&gt;="&amp;L$31,Table2[Date Notified (Adjusted)],"&lt;"&amp;M$31,Table2[commissioner name second test],"full*",Table2[Calculated Location],"*"&amp;$D68&amp;"*")/COUNTIFS(Table2[Level of Review Required],"*"&amp;$AC$54&amp;"*",Table2[Date Notified (Adjusted)],"&gt;="&amp;L$31,Table2[Date Notified (Adjusted)],"&lt;"&amp;M$31,Table2[Calculated Location],"*"&amp;$D68&amp;"*")</f>
        <v>#DIV/0!</v>
      </c>
      <c r="M68" s="164" t="e">
        <f ca="1">COUNTIFS(Table2[Level of Review Required],"*"&amp;$AC$54&amp;"*",Table2[Date Notified (Adjusted)],"&gt;="&amp;M$31,Table2[Date Notified (Adjusted)],"&lt;"&amp;N$31,Table2[commissioner name second test],"full*",Table2[Calculated Location],"*"&amp;$D68&amp;"*")/COUNTIFS(Table2[Level of Review Required],"*"&amp;$AC$54&amp;"*",Table2[Date Notified (Adjusted)],"&gt;="&amp;M$31,Table2[Date Notified (Adjusted)],"&lt;"&amp;N$31,Table2[Calculated Location],"*"&amp;$D68&amp;"*")</f>
        <v>#DIV/0!</v>
      </c>
      <c r="N68" s="164" t="e">
        <f ca="1">COUNTIFS(Table2[Level of Review Required],"*"&amp;$AC$54&amp;"*",Table2[Date Notified (Adjusted)],"&gt;="&amp;N$31,Table2[Date Notified (Adjusted)],"&lt;"&amp;O$31,Table2[commissioner name second test],"full*",Table2[Calculated Location],"*"&amp;$D68&amp;"*")/COUNTIFS(Table2[Level of Review Required],"*"&amp;$AC$54&amp;"*",Table2[Date Notified (Adjusted)],"&gt;="&amp;N$31,Table2[Date Notified (Adjusted)],"&lt;"&amp;O$31,Table2[Calculated Location],"*"&amp;$D68&amp;"*")</f>
        <v>#DIV/0!</v>
      </c>
      <c r="O68" s="164" t="e">
        <f ca="1">COUNTIFS(Table2[Level of Review Required],"*"&amp;$AC$54&amp;"*",Table2[Date Notified (Adjusted)],"&gt;="&amp;O$31,Table2[Date Notified (Adjusted)],"&lt;"&amp;P$31,Table2[commissioner name second test],"full*",Table2[Calculated Location],"*"&amp;$D68&amp;"*")/COUNTIFS(Table2[Level of Review Required],"*"&amp;$AC$54&amp;"*",Table2[Date Notified (Adjusted)],"&gt;="&amp;O$31,Table2[Date Notified (Adjusted)],"&lt;"&amp;P$31,Table2[Calculated Location],"*"&amp;$D68&amp;"*")</f>
        <v>#DIV/0!</v>
      </c>
      <c r="P68" s="164" t="e">
        <f ca="1">COUNTIFS(Table2[Level of Review Required],"*"&amp;$AC$54&amp;"*",Table2[Date Notified (Adjusted)],"&gt;="&amp;P$31,Table2[Date Notified (Adjusted)],"&lt;"&amp;Q$31,Table2[commissioner name second test],"full*",Table2[Calculated Location],"*"&amp;$D68&amp;"*")/COUNTIFS(Table2[Level of Review Required],"*"&amp;$AC$54&amp;"*",Table2[Date Notified (Adjusted)],"&gt;="&amp;P$31,Table2[Date Notified (Adjusted)],"&lt;"&amp;Q$31,Table2[Calculated Location],"*"&amp;$D68&amp;"*")</f>
        <v>#DIV/0!</v>
      </c>
      <c r="Q68" s="164" t="e">
        <f ca="1">COUNTIFS(Table2[Level of Review Required],"*"&amp;$AC$54&amp;"*",Table2[Date Notified (Adjusted)],"&gt;="&amp;Q$31,Table2[Date Notified (Adjusted)],"&lt;"&amp;R$31,Table2[commissioner name second test],"full*",Table2[Calculated Location],"*"&amp;$D68&amp;"*")/COUNTIFS(Table2[Level of Review Required],"*"&amp;$AC$54&amp;"*",Table2[Date Notified (Adjusted)],"&gt;="&amp;Q$31,Table2[Date Notified (Adjusted)],"&lt;"&amp;R$31,Table2[Calculated Location],"*"&amp;$D68&amp;"*")</f>
        <v>#DIV/0!</v>
      </c>
      <c r="R68" s="164" t="e">
        <f ca="1">COUNTIFS(Table2[Level of Review Required],"*"&amp;$AC$54&amp;"*",Table2[Date Notified (Adjusted)],"&gt;="&amp;R$31,Table2[Date Notified (Adjusted)],"&lt;"&amp;S$31,Table2[commissioner name second test],"full*",Table2[Calculated Location],"*"&amp;$D68&amp;"*")/COUNTIFS(Table2[Level of Review Required],"*"&amp;$AC$54&amp;"*",Table2[Date Notified (Adjusted)],"&gt;="&amp;R$31,Table2[Date Notified (Adjusted)],"&lt;"&amp;S$31,Table2[Calculated Location],"*"&amp;$D68&amp;"*")</f>
        <v>#DIV/0!</v>
      </c>
      <c r="S68" s="164" t="e">
        <f ca="1">COUNTIFS(Table2[Level of Review Required],"*"&amp;$AC$54&amp;"*",Table2[Date Notified (Adjusted)],"&gt;="&amp;S$31,Table2[Date Notified (Adjusted)],"&lt;"&amp;T$31,Table2[commissioner name second test],"full*",Table2[Calculated Location],"*"&amp;$D68&amp;"*")/COUNTIFS(Table2[Level of Review Required],"*"&amp;$AC$54&amp;"*",Table2[Date Notified (Adjusted)],"&gt;="&amp;S$31,Table2[Date Notified (Adjusted)],"&lt;"&amp;T$31,Table2[Calculated Location],"*"&amp;$D68&amp;"*")</f>
        <v>#DIV/0!</v>
      </c>
      <c r="T68" s="164" t="e">
        <f ca="1">COUNTIFS(Table2[Level of Review Required],"*"&amp;$AC$54&amp;"*",Table2[Date Notified (Adjusted)],"&gt;="&amp;T$31,Table2[Date Notified (Adjusted)],"&lt;"&amp;U$31,Table2[commissioner name second test],"full*",Table2[Calculated Location],"*"&amp;$D68&amp;"*")/COUNTIFS(Table2[Level of Review Required],"*"&amp;$AC$54&amp;"*",Table2[Date Notified (Adjusted)],"&gt;="&amp;T$31,Table2[Date Notified (Adjusted)],"&lt;"&amp;U$31,Table2[Calculated Location],"*"&amp;$D68&amp;"*")</f>
        <v>#DIV/0!</v>
      </c>
      <c r="U68" s="161"/>
      <c r="V68" s="161"/>
      <c r="W68" s="228">
        <f ca="1">COUNTIFS(Table2[Level of Review Required],"*"&amp;$AC$54&amp;"*",Table2[Date Notified (Adjusted)],"&gt;="&amp;start125,Table2[Date Notified (Adjusted)],"&lt;="&amp;closeREP,Table2[Calculated Location],"*"&amp;$D68&amp;"*",Table2[commissioner name second test],"full*")</f>
        <v>0</v>
      </c>
      <c r="X68" s="229" t="e">
        <f t="shared" ca="1" si="11"/>
        <v>#DIV/0!</v>
      </c>
      <c r="Y68" s="237">
        <f ca="1">COUNTIFS(Table2[Level of Review Required],"*"&amp;$AC$54&amp;"*",Table2[Date Notified (Adjusted)],"&gt;="&amp;start125,Table2[Date Notified (Adjusted)],"&lt;="&amp;closeREP,Table2[Calculated Location],"*"&amp;$D68&amp;"*")</f>
        <v>0</v>
      </c>
    </row>
    <row r="69" spans="2:29" x14ac:dyDescent="0.25">
      <c r="B69" s="222" t="s">
        <v>110</v>
      </c>
      <c r="C69" s="161"/>
      <c r="D69" s="162" t="s">
        <v>129</v>
      </c>
      <c r="E69" s="163" t="e">
        <f ca="1">COUNTIFS(Table2[Level of Review Required],"*"&amp;$AC$54&amp;"*",Table2[Date Notified (Adjusted)],"&gt;="&amp;E$31,Table2[Date Notified (Adjusted)],"&lt;"&amp;F$31,Table2[commissioner name second test],"full*",Table2[Calculated Location],"*"&amp;$D69&amp;"*")/COUNTIFS(Table2[Level of Review Required],"*"&amp;$AC$54&amp;"*",Table2[Date Notified (Adjusted)],"&gt;="&amp;E$31,Table2[Date Notified (Adjusted)],"&lt;"&amp;F$31,Table2[Calculated Location],"*"&amp;$D69&amp;"*")</f>
        <v>#DIV/0!</v>
      </c>
      <c r="F69" s="164" t="e">
        <f ca="1">COUNTIFS(Table2[Level of Review Required],"*"&amp;$AC$54&amp;"*",Table2[Date Notified (Adjusted)],"&gt;="&amp;F$31,Table2[Date Notified (Adjusted)],"&lt;"&amp;G$31,Table2[commissioner name second test],"full*",Table2[Calculated Location],"*"&amp;$D69&amp;"*")/COUNTIFS(Table2[Level of Review Required],"*"&amp;$AC$54&amp;"*",Table2[Date Notified (Adjusted)],"&gt;="&amp;F$31,Table2[Date Notified (Adjusted)],"&lt;"&amp;G$31,Table2[Calculated Location],"*"&amp;$D69&amp;"*")</f>
        <v>#DIV/0!</v>
      </c>
      <c r="G69" s="164" t="e">
        <f ca="1">COUNTIFS(Table2[Level of Review Required],"*"&amp;$AC$54&amp;"*",Table2[Date Notified (Adjusted)],"&gt;="&amp;G$31,Table2[Date Notified (Adjusted)],"&lt;"&amp;H$31,Table2[commissioner name second test],"full*",Table2[Calculated Location],"*"&amp;$D69&amp;"*")/COUNTIFS(Table2[Level of Review Required],"*"&amp;$AC$54&amp;"*",Table2[Date Notified (Adjusted)],"&gt;="&amp;G$31,Table2[Date Notified (Adjusted)],"&lt;"&amp;H$31,Table2[Calculated Location],"*"&amp;$D69&amp;"*")</f>
        <v>#DIV/0!</v>
      </c>
      <c r="H69" s="164" t="e">
        <f ca="1">COUNTIFS(Table2[Level of Review Required],"*"&amp;$AC$54&amp;"*",Table2[Date Notified (Adjusted)],"&gt;="&amp;H$31,Table2[Date Notified (Adjusted)],"&lt;"&amp;I$31,Table2[commissioner name second test],"full*",Table2[Calculated Location],"*"&amp;$D69&amp;"*")/COUNTIFS(Table2[Level of Review Required],"*"&amp;$AC$54&amp;"*",Table2[Date Notified (Adjusted)],"&gt;="&amp;H$31,Table2[Date Notified (Adjusted)],"&lt;"&amp;I$31,Table2[Calculated Location],"*"&amp;$D69&amp;"*")</f>
        <v>#DIV/0!</v>
      </c>
      <c r="I69" s="164" t="e">
        <f ca="1">COUNTIFS(Table2[Level of Review Required],"*"&amp;$AC$54&amp;"*",Table2[Date Notified (Adjusted)],"&gt;="&amp;I$31,Table2[Date Notified (Adjusted)],"&lt;"&amp;J$31,Table2[commissioner name second test],"full*",Table2[Calculated Location],"*"&amp;$D69&amp;"*")/COUNTIFS(Table2[Level of Review Required],"*"&amp;$AC$54&amp;"*",Table2[Date Notified (Adjusted)],"&gt;="&amp;I$31,Table2[Date Notified (Adjusted)],"&lt;"&amp;J$31,Table2[Calculated Location],"*"&amp;$D69&amp;"*")</f>
        <v>#DIV/0!</v>
      </c>
      <c r="J69" s="164" t="e">
        <f ca="1">COUNTIFS(Table2[Level of Review Required],"*"&amp;$AC$54&amp;"*",Table2[Date Notified (Adjusted)],"&gt;="&amp;J$31,Table2[Date Notified (Adjusted)],"&lt;"&amp;K$31,Table2[commissioner name second test],"full*",Table2[Calculated Location],"*"&amp;$D69&amp;"*")/COUNTIFS(Table2[Level of Review Required],"*"&amp;$AC$54&amp;"*",Table2[Date Notified (Adjusted)],"&gt;="&amp;J$31,Table2[Date Notified (Adjusted)],"&lt;"&amp;K$31,Table2[Calculated Location],"*"&amp;$D69&amp;"*")</f>
        <v>#DIV/0!</v>
      </c>
      <c r="K69" s="164" t="e">
        <f ca="1">COUNTIFS(Table2[Level of Review Required],"*"&amp;$AC$54&amp;"*",Table2[Date Notified (Adjusted)],"&gt;="&amp;K$31,Table2[Date Notified (Adjusted)],"&lt;"&amp;L$31,Table2[commissioner name second test],"full*",Table2[Calculated Location],"*"&amp;$D69&amp;"*")/COUNTIFS(Table2[Level of Review Required],"*"&amp;$AC$54&amp;"*",Table2[Date Notified (Adjusted)],"&gt;="&amp;K$31,Table2[Date Notified (Adjusted)],"&lt;"&amp;L$31,Table2[Calculated Location],"*"&amp;$D69&amp;"*")</f>
        <v>#DIV/0!</v>
      </c>
      <c r="L69" s="164" t="e">
        <f ca="1">COUNTIFS(Table2[Level of Review Required],"*"&amp;$AC$54&amp;"*",Table2[Date Notified (Adjusted)],"&gt;="&amp;L$31,Table2[Date Notified (Adjusted)],"&lt;"&amp;M$31,Table2[commissioner name second test],"full*",Table2[Calculated Location],"*"&amp;$D69&amp;"*")/COUNTIFS(Table2[Level of Review Required],"*"&amp;$AC$54&amp;"*",Table2[Date Notified (Adjusted)],"&gt;="&amp;L$31,Table2[Date Notified (Adjusted)],"&lt;"&amp;M$31,Table2[Calculated Location],"*"&amp;$D69&amp;"*")</f>
        <v>#DIV/0!</v>
      </c>
      <c r="M69" s="164" t="e">
        <f ca="1">COUNTIFS(Table2[Level of Review Required],"*"&amp;$AC$54&amp;"*",Table2[Date Notified (Adjusted)],"&gt;="&amp;M$31,Table2[Date Notified (Adjusted)],"&lt;"&amp;N$31,Table2[commissioner name second test],"full*",Table2[Calculated Location],"*"&amp;$D69&amp;"*")/COUNTIFS(Table2[Level of Review Required],"*"&amp;$AC$54&amp;"*",Table2[Date Notified (Adjusted)],"&gt;="&amp;M$31,Table2[Date Notified (Adjusted)],"&lt;"&amp;N$31,Table2[Calculated Location],"*"&amp;$D69&amp;"*")</f>
        <v>#DIV/0!</v>
      </c>
      <c r="N69" s="164" t="e">
        <f ca="1">COUNTIFS(Table2[Level of Review Required],"*"&amp;$AC$54&amp;"*",Table2[Date Notified (Adjusted)],"&gt;="&amp;N$31,Table2[Date Notified (Adjusted)],"&lt;"&amp;O$31,Table2[commissioner name second test],"full*",Table2[Calculated Location],"*"&amp;$D69&amp;"*")/COUNTIFS(Table2[Level of Review Required],"*"&amp;$AC$54&amp;"*",Table2[Date Notified (Adjusted)],"&gt;="&amp;N$31,Table2[Date Notified (Adjusted)],"&lt;"&amp;O$31,Table2[Calculated Location],"*"&amp;$D69&amp;"*")</f>
        <v>#DIV/0!</v>
      </c>
      <c r="O69" s="164" t="e">
        <f ca="1">COUNTIFS(Table2[Level of Review Required],"*"&amp;$AC$54&amp;"*",Table2[Date Notified (Adjusted)],"&gt;="&amp;O$31,Table2[Date Notified (Adjusted)],"&lt;"&amp;P$31,Table2[commissioner name second test],"full*",Table2[Calculated Location],"*"&amp;$D69&amp;"*")/COUNTIFS(Table2[Level of Review Required],"*"&amp;$AC$54&amp;"*",Table2[Date Notified (Adjusted)],"&gt;="&amp;O$31,Table2[Date Notified (Adjusted)],"&lt;"&amp;P$31,Table2[Calculated Location],"*"&amp;$D69&amp;"*")</f>
        <v>#DIV/0!</v>
      </c>
      <c r="P69" s="164" t="e">
        <f ca="1">COUNTIFS(Table2[Level of Review Required],"*"&amp;$AC$54&amp;"*",Table2[Date Notified (Adjusted)],"&gt;="&amp;P$31,Table2[Date Notified (Adjusted)],"&lt;"&amp;Q$31,Table2[commissioner name second test],"full*",Table2[Calculated Location],"*"&amp;$D69&amp;"*")/COUNTIFS(Table2[Level of Review Required],"*"&amp;$AC$54&amp;"*",Table2[Date Notified (Adjusted)],"&gt;="&amp;P$31,Table2[Date Notified (Adjusted)],"&lt;"&amp;Q$31,Table2[Calculated Location],"*"&amp;$D69&amp;"*")</f>
        <v>#DIV/0!</v>
      </c>
      <c r="Q69" s="164" t="e">
        <f ca="1">COUNTIFS(Table2[Level of Review Required],"*"&amp;$AC$54&amp;"*",Table2[Date Notified (Adjusted)],"&gt;="&amp;Q$31,Table2[Date Notified (Adjusted)],"&lt;"&amp;R$31,Table2[commissioner name second test],"full*",Table2[Calculated Location],"*"&amp;$D69&amp;"*")/COUNTIFS(Table2[Level of Review Required],"*"&amp;$AC$54&amp;"*",Table2[Date Notified (Adjusted)],"&gt;="&amp;Q$31,Table2[Date Notified (Adjusted)],"&lt;"&amp;R$31,Table2[Calculated Location],"*"&amp;$D69&amp;"*")</f>
        <v>#DIV/0!</v>
      </c>
      <c r="R69" s="164" t="e">
        <f ca="1">COUNTIFS(Table2[Level of Review Required],"*"&amp;$AC$54&amp;"*",Table2[Date Notified (Adjusted)],"&gt;="&amp;R$31,Table2[Date Notified (Adjusted)],"&lt;"&amp;S$31,Table2[commissioner name second test],"full*",Table2[Calculated Location],"*"&amp;$D69&amp;"*")/COUNTIFS(Table2[Level of Review Required],"*"&amp;$AC$54&amp;"*",Table2[Date Notified (Adjusted)],"&gt;="&amp;R$31,Table2[Date Notified (Adjusted)],"&lt;"&amp;S$31,Table2[Calculated Location],"*"&amp;$D69&amp;"*")</f>
        <v>#DIV/0!</v>
      </c>
      <c r="S69" s="164" t="e">
        <f ca="1">COUNTIFS(Table2[Level of Review Required],"*"&amp;$AC$54&amp;"*",Table2[Date Notified (Adjusted)],"&gt;="&amp;S$31,Table2[Date Notified (Adjusted)],"&lt;"&amp;T$31,Table2[commissioner name second test],"full*",Table2[Calculated Location],"*"&amp;$D69&amp;"*")/COUNTIFS(Table2[Level of Review Required],"*"&amp;$AC$54&amp;"*",Table2[Date Notified (Adjusted)],"&gt;="&amp;S$31,Table2[Date Notified (Adjusted)],"&lt;"&amp;T$31,Table2[Calculated Location],"*"&amp;$D69&amp;"*")</f>
        <v>#DIV/0!</v>
      </c>
      <c r="T69" s="164" t="e">
        <f ca="1">COUNTIFS(Table2[Level of Review Required],"*"&amp;$AC$54&amp;"*",Table2[Date Notified (Adjusted)],"&gt;="&amp;T$31,Table2[Date Notified (Adjusted)],"&lt;"&amp;U$31,Table2[commissioner name second test],"full*",Table2[Calculated Location],"*"&amp;$D69&amp;"*")/COUNTIFS(Table2[Level of Review Required],"*"&amp;$AC$54&amp;"*",Table2[Date Notified (Adjusted)],"&gt;="&amp;T$31,Table2[Date Notified (Adjusted)],"&lt;"&amp;U$31,Table2[Calculated Location],"*"&amp;$D69&amp;"*")</f>
        <v>#DIV/0!</v>
      </c>
      <c r="U69" s="161"/>
      <c r="V69" s="161"/>
      <c r="W69" s="228">
        <f ca="1">COUNTIFS(Table2[Level of Review Required],"*"&amp;$AC$54&amp;"*",Table2[Date Notified (Adjusted)],"&gt;="&amp;start125,Table2[Date Notified (Adjusted)],"&lt;="&amp;closeREP,Table2[Calculated Location],"*"&amp;$D69&amp;"*",Table2[commissioner name second test],"full*")</f>
        <v>0</v>
      </c>
      <c r="X69" s="229" t="e">
        <f t="shared" ca="1" si="11"/>
        <v>#DIV/0!</v>
      </c>
      <c r="Y69" s="237">
        <f ca="1">COUNTIFS(Table2[Level of Review Required],"*"&amp;$AC$54&amp;"*",Table2[Date Notified (Adjusted)],"&gt;="&amp;start125,Table2[Date Notified (Adjusted)],"&lt;="&amp;closeREP,Table2[Calculated Location],"*"&amp;$D69&amp;"*")</f>
        <v>0</v>
      </c>
    </row>
    <row r="70" spans="2:29" x14ac:dyDescent="0.25">
      <c r="B70" s="222" t="s">
        <v>111</v>
      </c>
      <c r="C70" s="161"/>
      <c r="D70" s="162" t="s">
        <v>130</v>
      </c>
      <c r="E70" s="163" t="e">
        <f ca="1">COUNTIFS(Table2[Level of Review Required],"*"&amp;$AC$54&amp;"*",Table2[Date Notified (Adjusted)],"&gt;="&amp;E$31,Table2[Date Notified (Adjusted)],"&lt;"&amp;F$31,Table2[commissioner name second test],"full*",Table2[Calculated Location],"*"&amp;$D70&amp;"*")/COUNTIFS(Table2[Level of Review Required],"*"&amp;$AC$54&amp;"*",Table2[Date Notified (Adjusted)],"&gt;="&amp;E$31,Table2[Date Notified (Adjusted)],"&lt;"&amp;F$31,Table2[Calculated Location],"*"&amp;$D70&amp;"*")</f>
        <v>#DIV/0!</v>
      </c>
      <c r="F70" s="164" t="e">
        <f ca="1">COUNTIFS(Table2[Level of Review Required],"*"&amp;$AC$54&amp;"*",Table2[Date Notified (Adjusted)],"&gt;="&amp;F$31,Table2[Date Notified (Adjusted)],"&lt;"&amp;G$31,Table2[commissioner name second test],"full*",Table2[Calculated Location],"*"&amp;$D70&amp;"*")/COUNTIFS(Table2[Level of Review Required],"*"&amp;$AC$54&amp;"*",Table2[Date Notified (Adjusted)],"&gt;="&amp;F$31,Table2[Date Notified (Adjusted)],"&lt;"&amp;G$31,Table2[Calculated Location],"*"&amp;$D70&amp;"*")</f>
        <v>#DIV/0!</v>
      </c>
      <c r="G70" s="164" t="e">
        <f ca="1">COUNTIFS(Table2[Level of Review Required],"*"&amp;$AC$54&amp;"*",Table2[Date Notified (Adjusted)],"&gt;="&amp;G$31,Table2[Date Notified (Adjusted)],"&lt;"&amp;H$31,Table2[commissioner name second test],"full*",Table2[Calculated Location],"*"&amp;$D70&amp;"*")/COUNTIFS(Table2[Level of Review Required],"*"&amp;$AC$54&amp;"*",Table2[Date Notified (Adjusted)],"&gt;="&amp;G$31,Table2[Date Notified (Adjusted)],"&lt;"&amp;H$31,Table2[Calculated Location],"*"&amp;$D70&amp;"*")</f>
        <v>#DIV/0!</v>
      </c>
      <c r="H70" s="164" t="e">
        <f ca="1">COUNTIFS(Table2[Level of Review Required],"*"&amp;$AC$54&amp;"*",Table2[Date Notified (Adjusted)],"&gt;="&amp;H$31,Table2[Date Notified (Adjusted)],"&lt;"&amp;I$31,Table2[commissioner name second test],"full*",Table2[Calculated Location],"*"&amp;$D70&amp;"*")/COUNTIFS(Table2[Level of Review Required],"*"&amp;$AC$54&amp;"*",Table2[Date Notified (Adjusted)],"&gt;="&amp;H$31,Table2[Date Notified (Adjusted)],"&lt;"&amp;I$31,Table2[Calculated Location],"*"&amp;$D70&amp;"*")</f>
        <v>#DIV/0!</v>
      </c>
      <c r="I70" s="164" t="e">
        <f ca="1">COUNTIFS(Table2[Level of Review Required],"*"&amp;$AC$54&amp;"*",Table2[Date Notified (Adjusted)],"&gt;="&amp;I$31,Table2[Date Notified (Adjusted)],"&lt;"&amp;J$31,Table2[commissioner name second test],"full*",Table2[Calculated Location],"*"&amp;$D70&amp;"*")/COUNTIFS(Table2[Level of Review Required],"*"&amp;$AC$54&amp;"*",Table2[Date Notified (Adjusted)],"&gt;="&amp;I$31,Table2[Date Notified (Adjusted)],"&lt;"&amp;J$31,Table2[Calculated Location],"*"&amp;$D70&amp;"*")</f>
        <v>#DIV/0!</v>
      </c>
      <c r="J70" s="164" t="e">
        <f ca="1">COUNTIFS(Table2[Level of Review Required],"*"&amp;$AC$54&amp;"*",Table2[Date Notified (Adjusted)],"&gt;="&amp;J$31,Table2[Date Notified (Adjusted)],"&lt;"&amp;K$31,Table2[commissioner name second test],"full*",Table2[Calculated Location],"*"&amp;$D70&amp;"*")/COUNTIFS(Table2[Level of Review Required],"*"&amp;$AC$54&amp;"*",Table2[Date Notified (Adjusted)],"&gt;="&amp;J$31,Table2[Date Notified (Adjusted)],"&lt;"&amp;K$31,Table2[Calculated Location],"*"&amp;$D70&amp;"*")</f>
        <v>#DIV/0!</v>
      </c>
      <c r="K70" s="164" t="e">
        <f ca="1">COUNTIFS(Table2[Level of Review Required],"*"&amp;$AC$54&amp;"*",Table2[Date Notified (Adjusted)],"&gt;="&amp;K$31,Table2[Date Notified (Adjusted)],"&lt;"&amp;L$31,Table2[commissioner name second test],"full*",Table2[Calculated Location],"*"&amp;$D70&amp;"*")/COUNTIFS(Table2[Level of Review Required],"*"&amp;$AC$54&amp;"*",Table2[Date Notified (Adjusted)],"&gt;="&amp;K$31,Table2[Date Notified (Adjusted)],"&lt;"&amp;L$31,Table2[Calculated Location],"*"&amp;$D70&amp;"*")</f>
        <v>#DIV/0!</v>
      </c>
      <c r="L70" s="164" t="e">
        <f ca="1">COUNTIFS(Table2[Level of Review Required],"*"&amp;$AC$54&amp;"*",Table2[Date Notified (Adjusted)],"&gt;="&amp;L$31,Table2[Date Notified (Adjusted)],"&lt;"&amp;M$31,Table2[commissioner name second test],"full*",Table2[Calculated Location],"*"&amp;$D70&amp;"*")/COUNTIFS(Table2[Level of Review Required],"*"&amp;$AC$54&amp;"*",Table2[Date Notified (Adjusted)],"&gt;="&amp;L$31,Table2[Date Notified (Adjusted)],"&lt;"&amp;M$31,Table2[Calculated Location],"*"&amp;$D70&amp;"*")</f>
        <v>#DIV/0!</v>
      </c>
      <c r="M70" s="164" t="e">
        <f ca="1">COUNTIFS(Table2[Level of Review Required],"*"&amp;$AC$54&amp;"*",Table2[Date Notified (Adjusted)],"&gt;="&amp;M$31,Table2[Date Notified (Adjusted)],"&lt;"&amp;N$31,Table2[commissioner name second test],"full*",Table2[Calculated Location],"*"&amp;$D70&amp;"*")/COUNTIFS(Table2[Level of Review Required],"*"&amp;$AC$54&amp;"*",Table2[Date Notified (Adjusted)],"&gt;="&amp;M$31,Table2[Date Notified (Adjusted)],"&lt;"&amp;N$31,Table2[Calculated Location],"*"&amp;$D70&amp;"*")</f>
        <v>#DIV/0!</v>
      </c>
      <c r="N70" s="164" t="e">
        <f ca="1">COUNTIFS(Table2[Level of Review Required],"*"&amp;$AC$54&amp;"*",Table2[Date Notified (Adjusted)],"&gt;="&amp;N$31,Table2[Date Notified (Adjusted)],"&lt;"&amp;O$31,Table2[commissioner name second test],"full*",Table2[Calculated Location],"*"&amp;$D70&amp;"*")/COUNTIFS(Table2[Level of Review Required],"*"&amp;$AC$54&amp;"*",Table2[Date Notified (Adjusted)],"&gt;="&amp;N$31,Table2[Date Notified (Adjusted)],"&lt;"&amp;O$31,Table2[Calculated Location],"*"&amp;$D70&amp;"*")</f>
        <v>#DIV/0!</v>
      </c>
      <c r="O70" s="164" t="e">
        <f ca="1">COUNTIFS(Table2[Level of Review Required],"*"&amp;$AC$54&amp;"*",Table2[Date Notified (Adjusted)],"&gt;="&amp;O$31,Table2[Date Notified (Adjusted)],"&lt;"&amp;P$31,Table2[commissioner name second test],"full*",Table2[Calculated Location],"*"&amp;$D70&amp;"*")/COUNTIFS(Table2[Level of Review Required],"*"&amp;$AC$54&amp;"*",Table2[Date Notified (Adjusted)],"&gt;="&amp;O$31,Table2[Date Notified (Adjusted)],"&lt;"&amp;P$31,Table2[Calculated Location],"*"&amp;$D70&amp;"*")</f>
        <v>#DIV/0!</v>
      </c>
      <c r="P70" s="164" t="e">
        <f ca="1">COUNTIFS(Table2[Level of Review Required],"*"&amp;$AC$54&amp;"*",Table2[Date Notified (Adjusted)],"&gt;="&amp;P$31,Table2[Date Notified (Adjusted)],"&lt;"&amp;Q$31,Table2[commissioner name second test],"full*",Table2[Calculated Location],"*"&amp;$D70&amp;"*")/COUNTIFS(Table2[Level of Review Required],"*"&amp;$AC$54&amp;"*",Table2[Date Notified (Adjusted)],"&gt;="&amp;P$31,Table2[Date Notified (Adjusted)],"&lt;"&amp;Q$31,Table2[Calculated Location],"*"&amp;$D70&amp;"*")</f>
        <v>#DIV/0!</v>
      </c>
      <c r="Q70" s="164" t="e">
        <f ca="1">COUNTIFS(Table2[Level of Review Required],"*"&amp;$AC$54&amp;"*",Table2[Date Notified (Adjusted)],"&gt;="&amp;Q$31,Table2[Date Notified (Adjusted)],"&lt;"&amp;R$31,Table2[commissioner name second test],"full*",Table2[Calculated Location],"*"&amp;$D70&amp;"*")/COUNTIFS(Table2[Level of Review Required],"*"&amp;$AC$54&amp;"*",Table2[Date Notified (Adjusted)],"&gt;="&amp;Q$31,Table2[Date Notified (Adjusted)],"&lt;"&amp;R$31,Table2[Calculated Location],"*"&amp;$D70&amp;"*")</f>
        <v>#DIV/0!</v>
      </c>
      <c r="R70" s="164" t="e">
        <f ca="1">COUNTIFS(Table2[Level of Review Required],"*"&amp;$AC$54&amp;"*",Table2[Date Notified (Adjusted)],"&gt;="&amp;R$31,Table2[Date Notified (Adjusted)],"&lt;"&amp;S$31,Table2[commissioner name second test],"full*",Table2[Calculated Location],"*"&amp;$D70&amp;"*")/COUNTIFS(Table2[Level of Review Required],"*"&amp;$AC$54&amp;"*",Table2[Date Notified (Adjusted)],"&gt;="&amp;R$31,Table2[Date Notified (Adjusted)],"&lt;"&amp;S$31,Table2[Calculated Location],"*"&amp;$D70&amp;"*")</f>
        <v>#DIV/0!</v>
      </c>
      <c r="S70" s="164" t="e">
        <f ca="1">COUNTIFS(Table2[Level of Review Required],"*"&amp;$AC$54&amp;"*",Table2[Date Notified (Adjusted)],"&gt;="&amp;S$31,Table2[Date Notified (Adjusted)],"&lt;"&amp;T$31,Table2[commissioner name second test],"full*",Table2[Calculated Location],"*"&amp;$D70&amp;"*")/COUNTIFS(Table2[Level of Review Required],"*"&amp;$AC$54&amp;"*",Table2[Date Notified (Adjusted)],"&gt;="&amp;S$31,Table2[Date Notified (Adjusted)],"&lt;"&amp;T$31,Table2[Calculated Location],"*"&amp;$D70&amp;"*")</f>
        <v>#DIV/0!</v>
      </c>
      <c r="T70" s="164" t="e">
        <f ca="1">COUNTIFS(Table2[Level of Review Required],"*"&amp;$AC$54&amp;"*",Table2[Date Notified (Adjusted)],"&gt;="&amp;T$31,Table2[Date Notified (Adjusted)],"&lt;"&amp;U$31,Table2[commissioner name second test],"full*",Table2[Calculated Location],"*"&amp;$D70&amp;"*")/COUNTIFS(Table2[Level of Review Required],"*"&amp;$AC$54&amp;"*",Table2[Date Notified (Adjusted)],"&gt;="&amp;T$31,Table2[Date Notified (Adjusted)],"&lt;"&amp;U$31,Table2[Calculated Location],"*"&amp;$D70&amp;"*")</f>
        <v>#DIV/0!</v>
      </c>
      <c r="U70" s="161"/>
      <c r="V70" s="161"/>
      <c r="W70" s="228">
        <f ca="1">COUNTIFS(Table2[Level of Review Required],"*"&amp;$AC$54&amp;"*",Table2[Date Notified (Adjusted)],"&gt;="&amp;start125,Table2[Date Notified (Adjusted)],"&lt;="&amp;closeREP,Table2[Calculated Location],"*"&amp;$D70&amp;"*",Table2[commissioner name second test],"full*")</f>
        <v>0</v>
      </c>
      <c r="X70" s="229" t="e">
        <f t="shared" ca="1" si="11"/>
        <v>#DIV/0!</v>
      </c>
      <c r="Y70" s="237">
        <f ca="1">COUNTIFS(Table2[Level of Review Required],"*"&amp;$AC$54&amp;"*",Table2[Date Notified (Adjusted)],"&gt;="&amp;start125,Table2[Date Notified (Adjusted)],"&lt;="&amp;closeREP,Table2[Calculated Location],"*"&amp;$D70&amp;"*")</f>
        <v>0</v>
      </c>
    </row>
    <row r="71" spans="2:29" x14ac:dyDescent="0.25">
      <c r="B71" s="222" t="s">
        <v>112</v>
      </c>
      <c r="C71" s="161"/>
      <c r="D71" s="162" t="s">
        <v>131</v>
      </c>
      <c r="E71" s="163" t="e">
        <f ca="1">COUNTIFS(Table2[Level of Review Required],"*"&amp;$AC$54&amp;"*",Table2[Date Notified (Adjusted)],"&gt;="&amp;E$31,Table2[Date Notified (Adjusted)],"&lt;"&amp;F$31,Table2[commissioner name second test],"full*",Table2[Calculated Location],"*"&amp;$D71&amp;"*")/COUNTIFS(Table2[Level of Review Required],"*"&amp;$AC$54&amp;"*",Table2[Date Notified (Adjusted)],"&gt;="&amp;E$31,Table2[Date Notified (Adjusted)],"&lt;"&amp;F$31,Table2[Calculated Location],"*"&amp;$D71&amp;"*")</f>
        <v>#DIV/0!</v>
      </c>
      <c r="F71" s="164" t="e">
        <f ca="1">COUNTIFS(Table2[Level of Review Required],"*"&amp;$AC$54&amp;"*",Table2[Date Notified (Adjusted)],"&gt;="&amp;F$31,Table2[Date Notified (Adjusted)],"&lt;"&amp;G$31,Table2[commissioner name second test],"full*",Table2[Calculated Location],"*"&amp;$D71&amp;"*")/COUNTIFS(Table2[Level of Review Required],"*"&amp;$AC$54&amp;"*",Table2[Date Notified (Adjusted)],"&gt;="&amp;F$31,Table2[Date Notified (Adjusted)],"&lt;"&amp;G$31,Table2[Calculated Location],"*"&amp;$D71&amp;"*")</f>
        <v>#DIV/0!</v>
      </c>
      <c r="G71" s="164" t="e">
        <f ca="1">COUNTIFS(Table2[Level of Review Required],"*"&amp;$AC$54&amp;"*",Table2[Date Notified (Adjusted)],"&gt;="&amp;G$31,Table2[Date Notified (Adjusted)],"&lt;"&amp;H$31,Table2[commissioner name second test],"full*",Table2[Calculated Location],"*"&amp;$D71&amp;"*")/COUNTIFS(Table2[Level of Review Required],"*"&amp;$AC$54&amp;"*",Table2[Date Notified (Adjusted)],"&gt;="&amp;G$31,Table2[Date Notified (Adjusted)],"&lt;"&amp;H$31,Table2[Calculated Location],"*"&amp;$D71&amp;"*")</f>
        <v>#DIV/0!</v>
      </c>
      <c r="H71" s="164" t="e">
        <f ca="1">COUNTIFS(Table2[Level of Review Required],"*"&amp;$AC$54&amp;"*",Table2[Date Notified (Adjusted)],"&gt;="&amp;H$31,Table2[Date Notified (Adjusted)],"&lt;"&amp;I$31,Table2[commissioner name second test],"full*",Table2[Calculated Location],"*"&amp;$D71&amp;"*")/COUNTIFS(Table2[Level of Review Required],"*"&amp;$AC$54&amp;"*",Table2[Date Notified (Adjusted)],"&gt;="&amp;H$31,Table2[Date Notified (Adjusted)],"&lt;"&amp;I$31,Table2[Calculated Location],"*"&amp;$D71&amp;"*")</f>
        <v>#DIV/0!</v>
      </c>
      <c r="I71" s="164" t="e">
        <f ca="1">COUNTIFS(Table2[Level of Review Required],"*"&amp;$AC$54&amp;"*",Table2[Date Notified (Adjusted)],"&gt;="&amp;I$31,Table2[Date Notified (Adjusted)],"&lt;"&amp;J$31,Table2[commissioner name second test],"full*",Table2[Calculated Location],"*"&amp;$D71&amp;"*")/COUNTIFS(Table2[Level of Review Required],"*"&amp;$AC$54&amp;"*",Table2[Date Notified (Adjusted)],"&gt;="&amp;I$31,Table2[Date Notified (Adjusted)],"&lt;"&amp;J$31,Table2[Calculated Location],"*"&amp;$D71&amp;"*")</f>
        <v>#DIV/0!</v>
      </c>
      <c r="J71" s="164" t="e">
        <f ca="1">COUNTIFS(Table2[Level of Review Required],"*"&amp;$AC$54&amp;"*",Table2[Date Notified (Adjusted)],"&gt;="&amp;J$31,Table2[Date Notified (Adjusted)],"&lt;"&amp;K$31,Table2[commissioner name second test],"full*",Table2[Calculated Location],"*"&amp;$D71&amp;"*")/COUNTIFS(Table2[Level of Review Required],"*"&amp;$AC$54&amp;"*",Table2[Date Notified (Adjusted)],"&gt;="&amp;J$31,Table2[Date Notified (Adjusted)],"&lt;"&amp;K$31,Table2[Calculated Location],"*"&amp;$D71&amp;"*")</f>
        <v>#DIV/0!</v>
      </c>
      <c r="K71" s="164" t="e">
        <f ca="1">COUNTIFS(Table2[Level of Review Required],"*"&amp;$AC$54&amp;"*",Table2[Date Notified (Adjusted)],"&gt;="&amp;K$31,Table2[Date Notified (Adjusted)],"&lt;"&amp;L$31,Table2[commissioner name second test],"full*",Table2[Calculated Location],"*"&amp;$D71&amp;"*")/COUNTIFS(Table2[Level of Review Required],"*"&amp;$AC$54&amp;"*",Table2[Date Notified (Adjusted)],"&gt;="&amp;K$31,Table2[Date Notified (Adjusted)],"&lt;"&amp;L$31,Table2[Calculated Location],"*"&amp;$D71&amp;"*")</f>
        <v>#DIV/0!</v>
      </c>
      <c r="L71" s="164" t="e">
        <f ca="1">COUNTIFS(Table2[Level of Review Required],"*"&amp;$AC$54&amp;"*",Table2[Date Notified (Adjusted)],"&gt;="&amp;L$31,Table2[Date Notified (Adjusted)],"&lt;"&amp;M$31,Table2[commissioner name second test],"full*",Table2[Calculated Location],"*"&amp;$D71&amp;"*")/COUNTIFS(Table2[Level of Review Required],"*"&amp;$AC$54&amp;"*",Table2[Date Notified (Adjusted)],"&gt;="&amp;L$31,Table2[Date Notified (Adjusted)],"&lt;"&amp;M$31,Table2[Calculated Location],"*"&amp;$D71&amp;"*")</f>
        <v>#DIV/0!</v>
      </c>
      <c r="M71" s="164" t="e">
        <f ca="1">COUNTIFS(Table2[Level of Review Required],"*"&amp;$AC$54&amp;"*",Table2[Date Notified (Adjusted)],"&gt;="&amp;M$31,Table2[Date Notified (Adjusted)],"&lt;"&amp;N$31,Table2[commissioner name second test],"full*",Table2[Calculated Location],"*"&amp;$D71&amp;"*")/COUNTIFS(Table2[Level of Review Required],"*"&amp;$AC$54&amp;"*",Table2[Date Notified (Adjusted)],"&gt;="&amp;M$31,Table2[Date Notified (Adjusted)],"&lt;"&amp;N$31,Table2[Calculated Location],"*"&amp;$D71&amp;"*")</f>
        <v>#DIV/0!</v>
      </c>
      <c r="N71" s="164" t="e">
        <f ca="1">COUNTIFS(Table2[Level of Review Required],"*"&amp;$AC$54&amp;"*",Table2[Date Notified (Adjusted)],"&gt;="&amp;N$31,Table2[Date Notified (Adjusted)],"&lt;"&amp;O$31,Table2[commissioner name second test],"full*",Table2[Calculated Location],"*"&amp;$D71&amp;"*")/COUNTIFS(Table2[Level of Review Required],"*"&amp;$AC$54&amp;"*",Table2[Date Notified (Adjusted)],"&gt;="&amp;N$31,Table2[Date Notified (Adjusted)],"&lt;"&amp;O$31,Table2[Calculated Location],"*"&amp;$D71&amp;"*")</f>
        <v>#DIV/0!</v>
      </c>
      <c r="O71" s="164" t="e">
        <f ca="1">COUNTIFS(Table2[Level of Review Required],"*"&amp;$AC$54&amp;"*",Table2[Date Notified (Adjusted)],"&gt;="&amp;O$31,Table2[Date Notified (Adjusted)],"&lt;"&amp;P$31,Table2[commissioner name second test],"full*",Table2[Calculated Location],"*"&amp;$D71&amp;"*")/COUNTIFS(Table2[Level of Review Required],"*"&amp;$AC$54&amp;"*",Table2[Date Notified (Adjusted)],"&gt;="&amp;O$31,Table2[Date Notified (Adjusted)],"&lt;"&amp;P$31,Table2[Calculated Location],"*"&amp;$D71&amp;"*")</f>
        <v>#DIV/0!</v>
      </c>
      <c r="P71" s="164" t="e">
        <f ca="1">COUNTIFS(Table2[Level of Review Required],"*"&amp;$AC$54&amp;"*",Table2[Date Notified (Adjusted)],"&gt;="&amp;P$31,Table2[Date Notified (Adjusted)],"&lt;"&amp;Q$31,Table2[commissioner name second test],"full*",Table2[Calculated Location],"*"&amp;$D71&amp;"*")/COUNTIFS(Table2[Level of Review Required],"*"&amp;$AC$54&amp;"*",Table2[Date Notified (Adjusted)],"&gt;="&amp;P$31,Table2[Date Notified (Adjusted)],"&lt;"&amp;Q$31,Table2[Calculated Location],"*"&amp;$D71&amp;"*")</f>
        <v>#DIV/0!</v>
      </c>
      <c r="Q71" s="164" t="e">
        <f ca="1">COUNTIFS(Table2[Level of Review Required],"*"&amp;$AC$54&amp;"*",Table2[Date Notified (Adjusted)],"&gt;="&amp;Q$31,Table2[Date Notified (Adjusted)],"&lt;"&amp;R$31,Table2[commissioner name second test],"full*",Table2[Calculated Location],"*"&amp;$D71&amp;"*")/COUNTIFS(Table2[Level of Review Required],"*"&amp;$AC$54&amp;"*",Table2[Date Notified (Adjusted)],"&gt;="&amp;Q$31,Table2[Date Notified (Adjusted)],"&lt;"&amp;R$31,Table2[Calculated Location],"*"&amp;$D71&amp;"*")</f>
        <v>#DIV/0!</v>
      </c>
      <c r="R71" s="164" t="e">
        <f ca="1">COUNTIFS(Table2[Level of Review Required],"*"&amp;$AC$54&amp;"*",Table2[Date Notified (Adjusted)],"&gt;="&amp;R$31,Table2[Date Notified (Adjusted)],"&lt;"&amp;S$31,Table2[commissioner name second test],"full*",Table2[Calculated Location],"*"&amp;$D71&amp;"*")/COUNTIFS(Table2[Level of Review Required],"*"&amp;$AC$54&amp;"*",Table2[Date Notified (Adjusted)],"&gt;="&amp;R$31,Table2[Date Notified (Adjusted)],"&lt;"&amp;S$31,Table2[Calculated Location],"*"&amp;$D71&amp;"*")</f>
        <v>#DIV/0!</v>
      </c>
      <c r="S71" s="164" t="e">
        <f ca="1">COUNTIFS(Table2[Level of Review Required],"*"&amp;$AC$54&amp;"*",Table2[Date Notified (Adjusted)],"&gt;="&amp;S$31,Table2[Date Notified (Adjusted)],"&lt;"&amp;T$31,Table2[commissioner name second test],"full*",Table2[Calculated Location],"*"&amp;$D71&amp;"*")/COUNTIFS(Table2[Level of Review Required],"*"&amp;$AC$54&amp;"*",Table2[Date Notified (Adjusted)],"&gt;="&amp;S$31,Table2[Date Notified (Adjusted)],"&lt;"&amp;T$31,Table2[Calculated Location],"*"&amp;$D71&amp;"*")</f>
        <v>#DIV/0!</v>
      </c>
      <c r="T71" s="164" t="e">
        <f ca="1">COUNTIFS(Table2[Level of Review Required],"*"&amp;$AC$54&amp;"*",Table2[Date Notified (Adjusted)],"&gt;="&amp;T$31,Table2[Date Notified (Adjusted)],"&lt;"&amp;U$31,Table2[commissioner name second test],"full*",Table2[Calculated Location],"*"&amp;$D71&amp;"*")/COUNTIFS(Table2[Level of Review Required],"*"&amp;$AC$54&amp;"*",Table2[Date Notified (Adjusted)],"&gt;="&amp;T$31,Table2[Date Notified (Adjusted)],"&lt;"&amp;U$31,Table2[Calculated Location],"*"&amp;$D71&amp;"*")</f>
        <v>#DIV/0!</v>
      </c>
      <c r="U71" s="161"/>
      <c r="V71" s="161"/>
      <c r="W71" s="228">
        <f ca="1">COUNTIFS(Table2[Level of Review Required],"*"&amp;$AC$54&amp;"*",Table2[Date Notified (Adjusted)],"&gt;="&amp;start125,Table2[Date Notified (Adjusted)],"&lt;="&amp;closeREP,Table2[Calculated Location],"*"&amp;$D71&amp;"*",Table2[commissioner name second test],"full*")</f>
        <v>0</v>
      </c>
      <c r="X71" s="229" t="e">
        <f t="shared" ca="1" si="11"/>
        <v>#DIV/0!</v>
      </c>
      <c r="Y71" s="237">
        <f ca="1">COUNTIFS(Table2[Level of Review Required],"*"&amp;$AC$54&amp;"*",Table2[Date Notified (Adjusted)],"&gt;="&amp;start125,Table2[Date Notified (Adjusted)],"&lt;="&amp;closeREP,Table2[Calculated Location],"*"&amp;$D71&amp;"*")</f>
        <v>0</v>
      </c>
    </row>
    <row r="72" spans="2:29" x14ac:dyDescent="0.25">
      <c r="B72" s="222" t="s">
        <v>113</v>
      </c>
      <c r="C72" s="161"/>
      <c r="D72" s="162" t="s">
        <v>132</v>
      </c>
      <c r="E72" s="163" t="e">
        <f ca="1">COUNTIFS(Table2[Level of Review Required],"*"&amp;$AC$54&amp;"*",Table2[Date Notified (Adjusted)],"&gt;="&amp;E$31,Table2[Date Notified (Adjusted)],"&lt;"&amp;F$31,Table2[commissioner name second test],"full*",Table2[Calculated Location],"*"&amp;$D72&amp;"*")/COUNTIFS(Table2[Level of Review Required],"*"&amp;$AC$54&amp;"*",Table2[Date Notified (Adjusted)],"&gt;="&amp;E$31,Table2[Date Notified (Adjusted)],"&lt;"&amp;F$31,Table2[Calculated Location],"*"&amp;$D72&amp;"*")</f>
        <v>#DIV/0!</v>
      </c>
      <c r="F72" s="164" t="e">
        <f ca="1">COUNTIFS(Table2[Level of Review Required],"*"&amp;$AC$54&amp;"*",Table2[Date Notified (Adjusted)],"&gt;="&amp;F$31,Table2[Date Notified (Adjusted)],"&lt;"&amp;G$31,Table2[commissioner name second test],"full*",Table2[Calculated Location],"*"&amp;$D72&amp;"*")/COUNTIFS(Table2[Level of Review Required],"*"&amp;$AC$54&amp;"*",Table2[Date Notified (Adjusted)],"&gt;="&amp;F$31,Table2[Date Notified (Adjusted)],"&lt;"&amp;G$31,Table2[Calculated Location],"*"&amp;$D72&amp;"*")</f>
        <v>#DIV/0!</v>
      </c>
      <c r="G72" s="164" t="e">
        <f ca="1">COUNTIFS(Table2[Level of Review Required],"*"&amp;$AC$54&amp;"*",Table2[Date Notified (Adjusted)],"&gt;="&amp;G$31,Table2[Date Notified (Adjusted)],"&lt;"&amp;H$31,Table2[commissioner name second test],"full*",Table2[Calculated Location],"*"&amp;$D72&amp;"*")/COUNTIFS(Table2[Level of Review Required],"*"&amp;$AC$54&amp;"*",Table2[Date Notified (Adjusted)],"&gt;="&amp;G$31,Table2[Date Notified (Adjusted)],"&lt;"&amp;H$31,Table2[Calculated Location],"*"&amp;$D72&amp;"*")</f>
        <v>#DIV/0!</v>
      </c>
      <c r="H72" s="164" t="e">
        <f ca="1">COUNTIFS(Table2[Level of Review Required],"*"&amp;$AC$54&amp;"*",Table2[Date Notified (Adjusted)],"&gt;="&amp;H$31,Table2[Date Notified (Adjusted)],"&lt;"&amp;I$31,Table2[commissioner name second test],"full*",Table2[Calculated Location],"*"&amp;$D72&amp;"*")/COUNTIFS(Table2[Level of Review Required],"*"&amp;$AC$54&amp;"*",Table2[Date Notified (Adjusted)],"&gt;="&amp;H$31,Table2[Date Notified (Adjusted)],"&lt;"&amp;I$31,Table2[Calculated Location],"*"&amp;$D72&amp;"*")</f>
        <v>#DIV/0!</v>
      </c>
      <c r="I72" s="164" t="e">
        <f ca="1">COUNTIFS(Table2[Level of Review Required],"*"&amp;$AC$54&amp;"*",Table2[Date Notified (Adjusted)],"&gt;="&amp;I$31,Table2[Date Notified (Adjusted)],"&lt;"&amp;J$31,Table2[commissioner name second test],"full*",Table2[Calculated Location],"*"&amp;$D72&amp;"*")/COUNTIFS(Table2[Level of Review Required],"*"&amp;$AC$54&amp;"*",Table2[Date Notified (Adjusted)],"&gt;="&amp;I$31,Table2[Date Notified (Adjusted)],"&lt;"&amp;J$31,Table2[Calculated Location],"*"&amp;$D72&amp;"*")</f>
        <v>#DIV/0!</v>
      </c>
      <c r="J72" s="164" t="e">
        <f ca="1">COUNTIFS(Table2[Level of Review Required],"*"&amp;$AC$54&amp;"*",Table2[Date Notified (Adjusted)],"&gt;="&amp;J$31,Table2[Date Notified (Adjusted)],"&lt;"&amp;K$31,Table2[commissioner name second test],"full*",Table2[Calculated Location],"*"&amp;$D72&amp;"*")/COUNTIFS(Table2[Level of Review Required],"*"&amp;$AC$54&amp;"*",Table2[Date Notified (Adjusted)],"&gt;="&amp;J$31,Table2[Date Notified (Adjusted)],"&lt;"&amp;K$31,Table2[Calculated Location],"*"&amp;$D72&amp;"*")</f>
        <v>#DIV/0!</v>
      </c>
      <c r="K72" s="164" t="e">
        <f ca="1">COUNTIFS(Table2[Level of Review Required],"*"&amp;$AC$54&amp;"*",Table2[Date Notified (Adjusted)],"&gt;="&amp;K$31,Table2[Date Notified (Adjusted)],"&lt;"&amp;L$31,Table2[commissioner name second test],"full*",Table2[Calculated Location],"*"&amp;$D72&amp;"*")/COUNTIFS(Table2[Level of Review Required],"*"&amp;$AC$54&amp;"*",Table2[Date Notified (Adjusted)],"&gt;="&amp;K$31,Table2[Date Notified (Adjusted)],"&lt;"&amp;L$31,Table2[Calculated Location],"*"&amp;$D72&amp;"*")</f>
        <v>#DIV/0!</v>
      </c>
      <c r="L72" s="164" t="e">
        <f ca="1">COUNTIFS(Table2[Level of Review Required],"*"&amp;$AC$54&amp;"*",Table2[Date Notified (Adjusted)],"&gt;="&amp;L$31,Table2[Date Notified (Adjusted)],"&lt;"&amp;M$31,Table2[commissioner name second test],"full*",Table2[Calculated Location],"*"&amp;$D72&amp;"*")/COUNTIFS(Table2[Level of Review Required],"*"&amp;$AC$54&amp;"*",Table2[Date Notified (Adjusted)],"&gt;="&amp;L$31,Table2[Date Notified (Adjusted)],"&lt;"&amp;M$31,Table2[Calculated Location],"*"&amp;$D72&amp;"*")</f>
        <v>#DIV/0!</v>
      </c>
      <c r="M72" s="164" t="e">
        <f ca="1">COUNTIFS(Table2[Level of Review Required],"*"&amp;$AC$54&amp;"*",Table2[Date Notified (Adjusted)],"&gt;="&amp;M$31,Table2[Date Notified (Adjusted)],"&lt;"&amp;N$31,Table2[commissioner name second test],"full*",Table2[Calculated Location],"*"&amp;$D72&amp;"*")/COUNTIFS(Table2[Level of Review Required],"*"&amp;$AC$54&amp;"*",Table2[Date Notified (Adjusted)],"&gt;="&amp;M$31,Table2[Date Notified (Adjusted)],"&lt;"&amp;N$31,Table2[Calculated Location],"*"&amp;$D72&amp;"*")</f>
        <v>#DIV/0!</v>
      </c>
      <c r="N72" s="164" t="e">
        <f ca="1">COUNTIFS(Table2[Level of Review Required],"*"&amp;$AC$54&amp;"*",Table2[Date Notified (Adjusted)],"&gt;="&amp;N$31,Table2[Date Notified (Adjusted)],"&lt;"&amp;O$31,Table2[commissioner name second test],"full*",Table2[Calculated Location],"*"&amp;$D72&amp;"*")/COUNTIFS(Table2[Level of Review Required],"*"&amp;$AC$54&amp;"*",Table2[Date Notified (Adjusted)],"&gt;="&amp;N$31,Table2[Date Notified (Adjusted)],"&lt;"&amp;O$31,Table2[Calculated Location],"*"&amp;$D72&amp;"*")</f>
        <v>#DIV/0!</v>
      </c>
      <c r="O72" s="164" t="e">
        <f ca="1">COUNTIFS(Table2[Level of Review Required],"*"&amp;$AC$54&amp;"*",Table2[Date Notified (Adjusted)],"&gt;="&amp;O$31,Table2[Date Notified (Adjusted)],"&lt;"&amp;P$31,Table2[commissioner name second test],"full*",Table2[Calculated Location],"*"&amp;$D72&amp;"*")/COUNTIFS(Table2[Level of Review Required],"*"&amp;$AC$54&amp;"*",Table2[Date Notified (Adjusted)],"&gt;="&amp;O$31,Table2[Date Notified (Adjusted)],"&lt;"&amp;P$31,Table2[Calculated Location],"*"&amp;$D72&amp;"*")</f>
        <v>#DIV/0!</v>
      </c>
      <c r="P72" s="164" t="e">
        <f ca="1">COUNTIFS(Table2[Level of Review Required],"*"&amp;$AC$54&amp;"*",Table2[Date Notified (Adjusted)],"&gt;="&amp;P$31,Table2[Date Notified (Adjusted)],"&lt;"&amp;Q$31,Table2[commissioner name second test],"full*",Table2[Calculated Location],"*"&amp;$D72&amp;"*")/COUNTIFS(Table2[Level of Review Required],"*"&amp;$AC$54&amp;"*",Table2[Date Notified (Adjusted)],"&gt;="&amp;P$31,Table2[Date Notified (Adjusted)],"&lt;"&amp;Q$31,Table2[Calculated Location],"*"&amp;$D72&amp;"*")</f>
        <v>#DIV/0!</v>
      </c>
      <c r="Q72" s="164" t="e">
        <f ca="1">COUNTIFS(Table2[Level of Review Required],"*"&amp;$AC$54&amp;"*",Table2[Date Notified (Adjusted)],"&gt;="&amp;Q$31,Table2[Date Notified (Adjusted)],"&lt;"&amp;R$31,Table2[commissioner name second test],"full*",Table2[Calculated Location],"*"&amp;$D72&amp;"*")/COUNTIFS(Table2[Level of Review Required],"*"&amp;$AC$54&amp;"*",Table2[Date Notified (Adjusted)],"&gt;="&amp;Q$31,Table2[Date Notified (Adjusted)],"&lt;"&amp;R$31,Table2[Calculated Location],"*"&amp;$D72&amp;"*")</f>
        <v>#DIV/0!</v>
      </c>
      <c r="R72" s="164" t="e">
        <f ca="1">COUNTIFS(Table2[Level of Review Required],"*"&amp;$AC$54&amp;"*",Table2[Date Notified (Adjusted)],"&gt;="&amp;R$31,Table2[Date Notified (Adjusted)],"&lt;"&amp;S$31,Table2[commissioner name second test],"full*",Table2[Calculated Location],"*"&amp;$D72&amp;"*")/COUNTIFS(Table2[Level of Review Required],"*"&amp;$AC$54&amp;"*",Table2[Date Notified (Adjusted)],"&gt;="&amp;R$31,Table2[Date Notified (Adjusted)],"&lt;"&amp;S$31,Table2[Calculated Location],"*"&amp;$D72&amp;"*")</f>
        <v>#DIV/0!</v>
      </c>
      <c r="S72" s="164" t="e">
        <f ca="1">COUNTIFS(Table2[Level of Review Required],"*"&amp;$AC$54&amp;"*",Table2[Date Notified (Adjusted)],"&gt;="&amp;S$31,Table2[Date Notified (Adjusted)],"&lt;"&amp;T$31,Table2[commissioner name second test],"full*",Table2[Calculated Location],"*"&amp;$D72&amp;"*")/COUNTIFS(Table2[Level of Review Required],"*"&amp;$AC$54&amp;"*",Table2[Date Notified (Adjusted)],"&gt;="&amp;S$31,Table2[Date Notified (Adjusted)],"&lt;"&amp;T$31,Table2[Calculated Location],"*"&amp;$D72&amp;"*")</f>
        <v>#DIV/0!</v>
      </c>
      <c r="T72" s="164" t="e">
        <f ca="1">COUNTIFS(Table2[Level of Review Required],"*"&amp;$AC$54&amp;"*",Table2[Date Notified (Adjusted)],"&gt;="&amp;T$31,Table2[Date Notified (Adjusted)],"&lt;"&amp;U$31,Table2[commissioner name second test],"full*",Table2[Calculated Location],"*"&amp;$D72&amp;"*")/COUNTIFS(Table2[Level of Review Required],"*"&amp;$AC$54&amp;"*",Table2[Date Notified (Adjusted)],"&gt;="&amp;T$31,Table2[Date Notified (Adjusted)],"&lt;"&amp;U$31,Table2[Calculated Location],"*"&amp;$D72&amp;"*")</f>
        <v>#DIV/0!</v>
      </c>
      <c r="U72" s="161"/>
      <c r="V72" s="161"/>
      <c r="W72" s="228">
        <f ca="1">COUNTIFS(Table2[Level of Review Required],"*"&amp;$AC$54&amp;"*",Table2[Date Notified (Adjusted)],"&gt;="&amp;start125,Table2[Date Notified (Adjusted)],"&lt;="&amp;closeREP,Table2[Calculated Location],"*"&amp;$D72&amp;"*",Table2[commissioner name second test],"full*")</f>
        <v>0</v>
      </c>
      <c r="X72" s="229" t="e">
        <f t="shared" ca="1" si="11"/>
        <v>#DIV/0!</v>
      </c>
      <c r="Y72" s="237">
        <f ca="1">COUNTIFS(Table2[Level of Review Required],"*"&amp;$AC$54&amp;"*",Table2[Date Notified (Adjusted)],"&gt;="&amp;start125,Table2[Date Notified (Adjusted)],"&lt;="&amp;closeREP,Table2[Calculated Location],"*"&amp;$D72&amp;"*")</f>
        <v>0</v>
      </c>
    </row>
    <row r="73" spans="2:29" x14ac:dyDescent="0.25">
      <c r="B73" s="224" t="s">
        <v>80</v>
      </c>
      <c r="C73" s="166"/>
      <c r="D73" s="171" t="s">
        <v>45</v>
      </c>
      <c r="E73" s="168" t="e">
        <f ca="1">COUNTIFS(Table2[Level of Review Required],"*"&amp;$AC$54&amp;"*",Table2[Date Notified (Adjusted)],"&gt;="&amp;E$31,Table2[Date Notified (Adjusted)],"&lt;"&amp;F$31,Table2[commissioner name second test],"full*",Table2[Calculated Location],"*"&amp;$D73&amp;"*")/COUNTIFS(Table2[Level of Review Required],"*"&amp;$AC$54&amp;"*",Table2[Date Notified (Adjusted)],"&gt;="&amp;E$31,Table2[Date Notified (Adjusted)],"&lt;"&amp;F$31,Table2[Calculated Location],"*"&amp;$D73&amp;"*")</f>
        <v>#DIV/0!</v>
      </c>
      <c r="F73" s="169" t="e">
        <f ca="1">COUNTIFS(Table2[Level of Review Required],"*"&amp;$AC$54&amp;"*",Table2[Date Notified (Adjusted)],"&gt;="&amp;F$31,Table2[Date Notified (Adjusted)],"&lt;"&amp;G$31,Table2[commissioner name second test],"full*",Table2[Calculated Location],"*"&amp;$D73&amp;"*")/COUNTIFS(Table2[Level of Review Required],"*"&amp;$AC$54&amp;"*",Table2[Date Notified (Adjusted)],"&gt;="&amp;F$31,Table2[Date Notified (Adjusted)],"&lt;"&amp;G$31,Table2[Calculated Location],"*"&amp;$D73&amp;"*")</f>
        <v>#DIV/0!</v>
      </c>
      <c r="G73" s="169" t="e">
        <f ca="1">COUNTIFS(Table2[Level of Review Required],"*"&amp;$AC$54&amp;"*",Table2[Date Notified (Adjusted)],"&gt;="&amp;G$31,Table2[Date Notified (Adjusted)],"&lt;"&amp;H$31,Table2[commissioner name second test],"full*",Table2[Calculated Location],"*"&amp;$D73&amp;"*")/COUNTIFS(Table2[Level of Review Required],"*"&amp;$AC$54&amp;"*",Table2[Date Notified (Adjusted)],"&gt;="&amp;G$31,Table2[Date Notified (Adjusted)],"&lt;"&amp;H$31,Table2[Calculated Location],"*"&amp;$D73&amp;"*")</f>
        <v>#DIV/0!</v>
      </c>
      <c r="H73" s="169" t="e">
        <f ca="1">COUNTIFS(Table2[Level of Review Required],"*"&amp;$AC$54&amp;"*",Table2[Date Notified (Adjusted)],"&gt;="&amp;H$31,Table2[Date Notified (Adjusted)],"&lt;"&amp;I$31,Table2[commissioner name second test],"full*",Table2[Calculated Location],"*"&amp;$D73&amp;"*")/COUNTIFS(Table2[Level of Review Required],"*"&amp;$AC$54&amp;"*",Table2[Date Notified (Adjusted)],"&gt;="&amp;H$31,Table2[Date Notified (Adjusted)],"&lt;"&amp;I$31,Table2[Calculated Location],"*"&amp;$D73&amp;"*")</f>
        <v>#DIV/0!</v>
      </c>
      <c r="I73" s="169" t="e">
        <f ca="1">COUNTIFS(Table2[Level of Review Required],"*"&amp;$AC$54&amp;"*",Table2[Date Notified (Adjusted)],"&gt;="&amp;I$31,Table2[Date Notified (Adjusted)],"&lt;"&amp;J$31,Table2[commissioner name second test],"full*",Table2[Calculated Location],"*"&amp;$D73&amp;"*")/COUNTIFS(Table2[Level of Review Required],"*"&amp;$AC$54&amp;"*",Table2[Date Notified (Adjusted)],"&gt;="&amp;I$31,Table2[Date Notified (Adjusted)],"&lt;"&amp;J$31,Table2[Calculated Location],"*"&amp;$D73&amp;"*")</f>
        <v>#DIV/0!</v>
      </c>
      <c r="J73" s="169" t="e">
        <f ca="1">COUNTIFS(Table2[Level of Review Required],"*"&amp;$AC$54&amp;"*",Table2[Date Notified (Adjusted)],"&gt;="&amp;J$31,Table2[Date Notified (Adjusted)],"&lt;"&amp;K$31,Table2[commissioner name second test],"full*",Table2[Calculated Location],"*"&amp;$D73&amp;"*")/COUNTIFS(Table2[Level of Review Required],"*"&amp;$AC$54&amp;"*",Table2[Date Notified (Adjusted)],"&gt;="&amp;J$31,Table2[Date Notified (Adjusted)],"&lt;"&amp;K$31,Table2[Calculated Location],"*"&amp;$D73&amp;"*")</f>
        <v>#DIV/0!</v>
      </c>
      <c r="K73" s="169" t="e">
        <f ca="1">COUNTIFS(Table2[Level of Review Required],"*"&amp;$AC$54&amp;"*",Table2[Date Notified (Adjusted)],"&gt;="&amp;K$31,Table2[Date Notified (Adjusted)],"&lt;"&amp;L$31,Table2[commissioner name second test],"full*",Table2[Calculated Location],"*"&amp;$D73&amp;"*")/COUNTIFS(Table2[Level of Review Required],"*"&amp;$AC$54&amp;"*",Table2[Date Notified (Adjusted)],"&gt;="&amp;K$31,Table2[Date Notified (Adjusted)],"&lt;"&amp;L$31,Table2[Calculated Location],"*"&amp;$D73&amp;"*")</f>
        <v>#DIV/0!</v>
      </c>
      <c r="L73" s="169" t="e">
        <f ca="1">COUNTIFS(Table2[Level of Review Required],"*"&amp;$AC$54&amp;"*",Table2[Date Notified (Adjusted)],"&gt;="&amp;L$31,Table2[Date Notified (Adjusted)],"&lt;"&amp;M$31,Table2[commissioner name second test],"full*",Table2[Calculated Location],"*"&amp;$D73&amp;"*")/COUNTIFS(Table2[Level of Review Required],"*"&amp;$AC$54&amp;"*",Table2[Date Notified (Adjusted)],"&gt;="&amp;L$31,Table2[Date Notified (Adjusted)],"&lt;"&amp;M$31,Table2[Calculated Location],"*"&amp;$D73&amp;"*")</f>
        <v>#DIV/0!</v>
      </c>
      <c r="M73" s="169" t="e">
        <f ca="1">COUNTIFS(Table2[Level of Review Required],"*"&amp;$AC$54&amp;"*",Table2[Date Notified (Adjusted)],"&gt;="&amp;M$31,Table2[Date Notified (Adjusted)],"&lt;"&amp;N$31,Table2[commissioner name second test],"full*",Table2[Calculated Location],"*"&amp;$D73&amp;"*")/COUNTIFS(Table2[Level of Review Required],"*"&amp;$AC$54&amp;"*",Table2[Date Notified (Adjusted)],"&gt;="&amp;M$31,Table2[Date Notified (Adjusted)],"&lt;"&amp;N$31,Table2[Calculated Location],"*"&amp;$D73&amp;"*")</f>
        <v>#DIV/0!</v>
      </c>
      <c r="N73" s="169" t="e">
        <f ca="1">COUNTIFS(Table2[Level of Review Required],"*"&amp;$AC$54&amp;"*",Table2[Date Notified (Adjusted)],"&gt;="&amp;N$31,Table2[Date Notified (Adjusted)],"&lt;"&amp;O$31,Table2[commissioner name second test],"full*",Table2[Calculated Location],"*"&amp;$D73&amp;"*")/COUNTIFS(Table2[Level of Review Required],"*"&amp;$AC$54&amp;"*",Table2[Date Notified (Adjusted)],"&gt;="&amp;N$31,Table2[Date Notified (Adjusted)],"&lt;"&amp;O$31,Table2[Calculated Location],"*"&amp;$D73&amp;"*")</f>
        <v>#DIV/0!</v>
      </c>
      <c r="O73" s="169" t="e">
        <f ca="1">COUNTIFS(Table2[Level of Review Required],"*"&amp;$AC$54&amp;"*",Table2[Date Notified (Adjusted)],"&gt;="&amp;O$31,Table2[Date Notified (Adjusted)],"&lt;"&amp;P$31,Table2[commissioner name second test],"full*",Table2[Calculated Location],"*"&amp;$D73&amp;"*")/COUNTIFS(Table2[Level of Review Required],"*"&amp;$AC$54&amp;"*",Table2[Date Notified (Adjusted)],"&gt;="&amp;O$31,Table2[Date Notified (Adjusted)],"&lt;"&amp;P$31,Table2[Calculated Location],"*"&amp;$D73&amp;"*")</f>
        <v>#DIV/0!</v>
      </c>
      <c r="P73" s="169" t="e">
        <f ca="1">COUNTIFS(Table2[Level of Review Required],"*"&amp;$AC$54&amp;"*",Table2[Date Notified (Adjusted)],"&gt;="&amp;P$31,Table2[Date Notified (Adjusted)],"&lt;"&amp;Q$31,Table2[commissioner name second test],"full*",Table2[Calculated Location],"*"&amp;$D73&amp;"*")/COUNTIFS(Table2[Level of Review Required],"*"&amp;$AC$54&amp;"*",Table2[Date Notified (Adjusted)],"&gt;="&amp;P$31,Table2[Date Notified (Adjusted)],"&lt;"&amp;Q$31,Table2[Calculated Location],"*"&amp;$D73&amp;"*")</f>
        <v>#DIV/0!</v>
      </c>
      <c r="Q73" s="169" t="e">
        <f ca="1">COUNTIFS(Table2[Level of Review Required],"*"&amp;$AC$54&amp;"*",Table2[Date Notified (Adjusted)],"&gt;="&amp;Q$31,Table2[Date Notified (Adjusted)],"&lt;"&amp;R$31,Table2[commissioner name second test],"full*",Table2[Calculated Location],"*"&amp;$D73&amp;"*")/COUNTIFS(Table2[Level of Review Required],"*"&amp;$AC$54&amp;"*",Table2[Date Notified (Adjusted)],"&gt;="&amp;Q$31,Table2[Date Notified (Adjusted)],"&lt;"&amp;R$31,Table2[Calculated Location],"*"&amp;$D73&amp;"*")</f>
        <v>#DIV/0!</v>
      </c>
      <c r="R73" s="169" t="e">
        <f ca="1">COUNTIFS(Table2[Level of Review Required],"*"&amp;$AC$54&amp;"*",Table2[Date Notified (Adjusted)],"&gt;="&amp;R$31,Table2[Date Notified (Adjusted)],"&lt;"&amp;S$31,Table2[commissioner name second test],"full*",Table2[Calculated Location],"*"&amp;$D73&amp;"*")/COUNTIFS(Table2[Level of Review Required],"*"&amp;$AC$54&amp;"*",Table2[Date Notified (Adjusted)],"&gt;="&amp;R$31,Table2[Date Notified (Adjusted)],"&lt;"&amp;S$31,Table2[Calculated Location],"*"&amp;$D73&amp;"*")</f>
        <v>#DIV/0!</v>
      </c>
      <c r="S73" s="169" t="e">
        <f ca="1">COUNTIFS(Table2[Level of Review Required],"*"&amp;$AC$54&amp;"*",Table2[Date Notified (Adjusted)],"&gt;="&amp;S$31,Table2[Date Notified (Adjusted)],"&lt;"&amp;T$31,Table2[commissioner name second test],"full*",Table2[Calculated Location],"*"&amp;$D73&amp;"*")/COUNTIFS(Table2[Level of Review Required],"*"&amp;$AC$54&amp;"*",Table2[Date Notified (Adjusted)],"&gt;="&amp;S$31,Table2[Date Notified (Adjusted)],"&lt;"&amp;T$31,Table2[Calculated Location],"*"&amp;$D73&amp;"*")</f>
        <v>#DIV/0!</v>
      </c>
      <c r="T73" s="169" t="e">
        <f ca="1">COUNTIFS(Table2[Level of Review Required],"*"&amp;$AC$54&amp;"*",Table2[Date Notified (Adjusted)],"&gt;="&amp;T$31,Table2[Date Notified (Adjusted)],"&lt;"&amp;U$31,Table2[commissioner name second test],"full*",Table2[Calculated Location],"*"&amp;$D73&amp;"*")/COUNTIFS(Table2[Level of Review Required],"*"&amp;$AC$54&amp;"*",Table2[Date Notified (Adjusted)],"&gt;="&amp;T$31,Table2[Date Notified (Adjusted)],"&lt;"&amp;U$31,Table2[Calculated Location],"*"&amp;$D73&amp;"*")</f>
        <v>#DIV/0!</v>
      </c>
      <c r="U73" s="166"/>
      <c r="V73" s="166"/>
      <c r="W73" s="230">
        <f ca="1">COUNTIFS(Table2[Level of Review Required],"*"&amp;$AC$54&amp;"*",Table2[Date Notified (Adjusted)],"&gt;="&amp;start125,Table2[Date Notified (Adjusted)],"&lt;="&amp;closeREP,Table2[Calculated Location],"*"&amp;$D73&amp;"*",Table2[commissioner name second test],"full*")</f>
        <v>0</v>
      </c>
      <c r="X73" s="231" t="e">
        <f t="shared" ca="1" si="11"/>
        <v>#DIV/0!</v>
      </c>
      <c r="Y73" s="238">
        <f ca="1">COUNTIFS(Table2[Level of Review Required],"*"&amp;$AC$54&amp;"*",Table2[Date Notified (Adjusted)],"&gt;="&amp;start125,Table2[Date Notified (Adjusted)],"&lt;="&amp;closeREP,Table2[Calculated Location],"*"&amp;$D73&amp;"*")</f>
        <v>0</v>
      </c>
    </row>
    <row r="74" spans="2:29" x14ac:dyDescent="0.25">
      <c r="B74" s="213" t="s">
        <v>153</v>
      </c>
      <c r="C74" s="13"/>
      <c r="D74" s="13"/>
      <c r="E74" s="174"/>
      <c r="F74" s="174"/>
      <c r="G74" s="174"/>
      <c r="H74" s="174"/>
      <c r="I74" s="174"/>
      <c r="J74" s="174"/>
      <c r="K74" s="174"/>
      <c r="L74" s="174"/>
      <c r="M74" s="174"/>
      <c r="N74" s="174"/>
      <c r="O74" s="174"/>
      <c r="P74" s="174"/>
      <c r="Q74" s="174"/>
      <c r="R74" s="174"/>
      <c r="S74" s="174"/>
      <c r="T74" s="174"/>
      <c r="U74" s="174"/>
      <c r="V74" s="174"/>
      <c r="W74" s="174">
        <f ca="1">SUM(W64:W73)</f>
        <v>0</v>
      </c>
      <c r="X74" s="173" t="e">
        <f ca="1">W74/Y74</f>
        <v>#DIV/0!</v>
      </c>
      <c r="Y74" s="212">
        <f ca="1">SUM(Y64:Y73)</f>
        <v>0</v>
      </c>
    </row>
    <row r="75" spans="2:29" x14ac:dyDescent="0.25">
      <c r="B75" s="214"/>
      <c r="C75" s="215"/>
      <c r="D75" s="215"/>
      <c r="E75" s="216"/>
      <c r="F75" s="215"/>
      <c r="G75" s="215"/>
      <c r="H75" s="215"/>
      <c r="I75" s="215"/>
      <c r="J75" s="215"/>
      <c r="K75" s="215"/>
      <c r="L75" s="215"/>
      <c r="M75" s="215"/>
      <c r="N75" s="215"/>
      <c r="O75" s="215"/>
      <c r="P75" s="215"/>
      <c r="Q75" s="215"/>
      <c r="R75" s="215"/>
      <c r="S75" s="215"/>
      <c r="T75" s="215"/>
      <c r="U75" s="215"/>
      <c r="V75" s="215"/>
      <c r="W75" s="217">
        <f ca="1">SUM(W55:W62)+SUM(W64:W73)</f>
        <v>0</v>
      </c>
      <c r="X75" s="218" t="e">
        <f ca="1">W75/Y75</f>
        <v>#DIV/0!</v>
      </c>
      <c r="Y75" s="219">
        <f ca="1">SUM(Y55:Y62)+SUM(Y64:Y73)</f>
        <v>0</v>
      </c>
    </row>
    <row r="76" spans="2:29" ht="15.75" thickBot="1" x14ac:dyDescent="0.3"/>
    <row r="77" spans="2:29" ht="30" thickBot="1" x14ac:dyDescent="0.3">
      <c r="B77" s="239"/>
      <c r="C77" s="240"/>
      <c r="D77" s="241"/>
      <c r="E77" s="242">
        <f ca="1">start125</f>
        <v>44470</v>
      </c>
      <c r="F77" s="242">
        <f ca="1">DATE(YEAR(E77),MONTH(E77)+1,1)</f>
        <v>44501</v>
      </c>
      <c r="G77" s="242">
        <f t="shared" ref="G77:U77" ca="1" si="12">DATE(YEAR(F77),MONTH(F77)+1,1)</f>
        <v>44531</v>
      </c>
      <c r="H77" s="242">
        <f t="shared" ca="1" si="12"/>
        <v>44562</v>
      </c>
      <c r="I77" s="242">
        <f t="shared" ca="1" si="12"/>
        <v>44593</v>
      </c>
      <c r="J77" s="242">
        <f t="shared" ca="1" si="12"/>
        <v>44621</v>
      </c>
      <c r="K77" s="242">
        <f t="shared" ca="1" si="12"/>
        <v>44652</v>
      </c>
      <c r="L77" s="242">
        <f t="shared" ca="1" si="12"/>
        <v>44682</v>
      </c>
      <c r="M77" s="242">
        <f t="shared" ca="1" si="12"/>
        <v>44713</v>
      </c>
      <c r="N77" s="242">
        <f t="shared" ca="1" si="12"/>
        <v>44743</v>
      </c>
      <c r="O77" s="242">
        <f t="shared" ca="1" si="12"/>
        <v>44774</v>
      </c>
      <c r="P77" s="242">
        <f t="shared" ca="1" si="12"/>
        <v>44805</v>
      </c>
      <c r="Q77" s="243">
        <f t="shared" ca="1" si="12"/>
        <v>44835</v>
      </c>
      <c r="R77" s="243">
        <f t="shared" ca="1" si="12"/>
        <v>44866</v>
      </c>
      <c r="S77" s="243">
        <f t="shared" ca="1" si="12"/>
        <v>44896</v>
      </c>
      <c r="T77" s="243">
        <f t="shared" ca="1" si="12"/>
        <v>44927</v>
      </c>
      <c r="U77" s="243">
        <f t="shared" ca="1" si="12"/>
        <v>44958</v>
      </c>
      <c r="V77" s="244"/>
      <c r="W77" s="234" t="str">
        <f>CONCATENATE("Full commissioner name LR ",AC77)</f>
        <v>Full commissioner name LR aggregate</v>
      </c>
      <c r="X77" s="235" t="s">
        <v>245</v>
      </c>
      <c r="Y77" s="209" t="str">
        <f ca="1">CONCATENATE(TEXT(E77,"mmmyy"),"-",TEXT(T77,"mmmyy")," LR ",AC77)</f>
        <v>Oct21-Jan23 LR aggregate</v>
      </c>
      <c r="AB77" s="101" t="s">
        <v>325</v>
      </c>
      <c r="AC77" s="102" t="s">
        <v>331</v>
      </c>
    </row>
    <row r="78" spans="2:29" x14ac:dyDescent="0.25">
      <c r="B78" s="220" t="s">
        <v>256</v>
      </c>
      <c r="C78" s="157"/>
      <c r="D78" s="158" t="s">
        <v>121</v>
      </c>
      <c r="E78" s="159" t="e">
        <f ca="1">COUNTIFS(Table2[Level of Review Required],"*"&amp;$AC$77&amp;"*",Table2[Date Notified (Adjusted)],"&gt;="&amp;E$31,Table2[Date Notified (Adjusted)],"&lt;"&amp;F$31,Table2[commissioner name second test],"full*",Table2[Calculated Location],"*"&amp;$D78&amp;"*")/COUNTIFS(Table2[Level of Review Required],"*"&amp;$AC$77&amp;"*",Table2[Date Notified (Adjusted)],"&gt;="&amp;E$31,Table2[Date Notified (Adjusted)],"&lt;"&amp;F$31,Table2[Calculated Location],"*"&amp;$D78&amp;"*")</f>
        <v>#DIV/0!</v>
      </c>
      <c r="F78" s="160" t="e">
        <f ca="1">COUNTIFS(Table2[Level of Review Required],"*"&amp;$AC$77&amp;"*",Table2[Date Notified (Adjusted)],"&gt;="&amp;F$31,Table2[Date Notified (Adjusted)],"&lt;"&amp;G$31,Table2[commissioner name second test],"full*",Table2[Calculated Location],"*"&amp;$D78&amp;"*")/COUNTIFS(Table2[Level of Review Required],"*"&amp;$AC$77&amp;"*",Table2[Date Notified (Adjusted)],"&gt;="&amp;F$31,Table2[Date Notified (Adjusted)],"&lt;"&amp;G$31,Table2[Calculated Location],"*"&amp;$D78&amp;"*")</f>
        <v>#DIV/0!</v>
      </c>
      <c r="G78" s="160" t="e">
        <f ca="1">COUNTIFS(Table2[Level of Review Required],"*"&amp;$AC$77&amp;"*",Table2[Date Notified (Adjusted)],"&gt;="&amp;G$31,Table2[Date Notified (Adjusted)],"&lt;"&amp;H$31,Table2[commissioner name second test],"full*",Table2[Calculated Location],"*"&amp;$D78&amp;"*")/COUNTIFS(Table2[Level of Review Required],"*"&amp;$AC$77&amp;"*",Table2[Date Notified (Adjusted)],"&gt;="&amp;G$31,Table2[Date Notified (Adjusted)],"&lt;"&amp;H$31,Table2[Calculated Location],"*"&amp;$D78&amp;"*")</f>
        <v>#DIV/0!</v>
      </c>
      <c r="H78" s="160" t="e">
        <f ca="1">COUNTIFS(Table2[Level of Review Required],"*"&amp;$AC$77&amp;"*",Table2[Date Notified (Adjusted)],"&gt;="&amp;H$31,Table2[Date Notified (Adjusted)],"&lt;"&amp;I$31,Table2[commissioner name second test],"full*",Table2[Calculated Location],"*"&amp;$D78&amp;"*")/COUNTIFS(Table2[Level of Review Required],"*"&amp;$AC$77&amp;"*",Table2[Date Notified (Adjusted)],"&gt;="&amp;H$31,Table2[Date Notified (Adjusted)],"&lt;"&amp;I$31,Table2[Calculated Location],"*"&amp;$D78&amp;"*")</f>
        <v>#DIV/0!</v>
      </c>
      <c r="I78" s="160" t="e">
        <f ca="1">COUNTIFS(Table2[Level of Review Required],"*"&amp;$AC$77&amp;"*",Table2[Date Notified (Adjusted)],"&gt;="&amp;I$31,Table2[Date Notified (Adjusted)],"&lt;"&amp;J$31,Table2[commissioner name second test],"full*",Table2[Calculated Location],"*"&amp;$D78&amp;"*")/COUNTIFS(Table2[Level of Review Required],"*"&amp;$AC$77&amp;"*",Table2[Date Notified (Adjusted)],"&gt;="&amp;I$31,Table2[Date Notified (Adjusted)],"&lt;"&amp;J$31,Table2[Calculated Location],"*"&amp;$D78&amp;"*")</f>
        <v>#DIV/0!</v>
      </c>
      <c r="J78" s="160" t="e">
        <f ca="1">COUNTIFS(Table2[Level of Review Required],"*"&amp;$AC$77&amp;"*",Table2[Date Notified (Adjusted)],"&gt;="&amp;J$31,Table2[Date Notified (Adjusted)],"&lt;"&amp;K$31,Table2[commissioner name second test],"full*",Table2[Calculated Location],"*"&amp;$D78&amp;"*")/COUNTIFS(Table2[Level of Review Required],"*"&amp;$AC$77&amp;"*",Table2[Date Notified (Adjusted)],"&gt;="&amp;J$31,Table2[Date Notified (Adjusted)],"&lt;"&amp;K$31,Table2[Calculated Location],"*"&amp;$D78&amp;"*")</f>
        <v>#DIV/0!</v>
      </c>
      <c r="K78" s="160" t="e">
        <f ca="1">COUNTIFS(Table2[Level of Review Required],"*"&amp;$AC$77&amp;"*",Table2[Date Notified (Adjusted)],"&gt;="&amp;K$31,Table2[Date Notified (Adjusted)],"&lt;"&amp;L$31,Table2[commissioner name second test],"full*",Table2[Calculated Location],"*"&amp;$D78&amp;"*")/COUNTIFS(Table2[Level of Review Required],"*"&amp;$AC$77&amp;"*",Table2[Date Notified (Adjusted)],"&gt;="&amp;K$31,Table2[Date Notified (Adjusted)],"&lt;"&amp;L$31,Table2[Calculated Location],"*"&amp;$D78&amp;"*")</f>
        <v>#DIV/0!</v>
      </c>
      <c r="L78" s="160" t="e">
        <f ca="1">COUNTIFS(Table2[Level of Review Required],"*"&amp;$AC$77&amp;"*",Table2[Date Notified (Adjusted)],"&gt;="&amp;L$31,Table2[Date Notified (Adjusted)],"&lt;"&amp;M$31,Table2[commissioner name second test],"full*",Table2[Calculated Location],"*"&amp;$D78&amp;"*")/COUNTIFS(Table2[Level of Review Required],"*"&amp;$AC$77&amp;"*",Table2[Date Notified (Adjusted)],"&gt;="&amp;L$31,Table2[Date Notified (Adjusted)],"&lt;"&amp;M$31,Table2[Calculated Location],"*"&amp;$D78&amp;"*")</f>
        <v>#DIV/0!</v>
      </c>
      <c r="M78" s="160" t="e">
        <f ca="1">COUNTIFS(Table2[Level of Review Required],"*"&amp;$AC$77&amp;"*",Table2[Date Notified (Adjusted)],"&gt;="&amp;M$31,Table2[Date Notified (Adjusted)],"&lt;"&amp;N$31,Table2[commissioner name second test],"full*",Table2[Calculated Location],"*"&amp;$D78&amp;"*")/COUNTIFS(Table2[Level of Review Required],"*"&amp;$AC$77&amp;"*",Table2[Date Notified (Adjusted)],"&gt;="&amp;M$31,Table2[Date Notified (Adjusted)],"&lt;"&amp;N$31,Table2[Calculated Location],"*"&amp;$D78&amp;"*")</f>
        <v>#DIV/0!</v>
      </c>
      <c r="N78" s="160" t="e">
        <f ca="1">COUNTIFS(Table2[Level of Review Required],"*"&amp;$AC$77&amp;"*",Table2[Date Notified (Adjusted)],"&gt;="&amp;N$31,Table2[Date Notified (Adjusted)],"&lt;"&amp;O$31,Table2[commissioner name second test],"full*",Table2[Calculated Location],"*"&amp;$D78&amp;"*")/COUNTIFS(Table2[Level of Review Required],"*"&amp;$AC$77&amp;"*",Table2[Date Notified (Adjusted)],"&gt;="&amp;N$31,Table2[Date Notified (Adjusted)],"&lt;"&amp;O$31,Table2[Calculated Location],"*"&amp;$D78&amp;"*")</f>
        <v>#DIV/0!</v>
      </c>
      <c r="O78" s="160" t="e">
        <f ca="1">COUNTIFS(Table2[Level of Review Required],"*"&amp;$AC$77&amp;"*",Table2[Date Notified (Adjusted)],"&gt;="&amp;O$31,Table2[Date Notified (Adjusted)],"&lt;"&amp;P$31,Table2[commissioner name second test],"full*",Table2[Calculated Location],"*"&amp;$D78&amp;"*")/COUNTIFS(Table2[Level of Review Required],"*"&amp;$AC$77&amp;"*",Table2[Date Notified (Adjusted)],"&gt;="&amp;O$31,Table2[Date Notified (Adjusted)],"&lt;"&amp;P$31,Table2[Calculated Location],"*"&amp;$D78&amp;"*")</f>
        <v>#DIV/0!</v>
      </c>
      <c r="P78" s="160" t="e">
        <f ca="1">COUNTIFS(Table2[Level of Review Required],"*"&amp;$AC$77&amp;"*",Table2[Date Notified (Adjusted)],"&gt;="&amp;P$31,Table2[Date Notified (Adjusted)],"&lt;"&amp;Q$31,Table2[commissioner name second test],"full*",Table2[Calculated Location],"*"&amp;$D78&amp;"*")/COUNTIFS(Table2[Level of Review Required],"*"&amp;$AC$77&amp;"*",Table2[Date Notified (Adjusted)],"&gt;="&amp;P$31,Table2[Date Notified (Adjusted)],"&lt;"&amp;Q$31,Table2[Calculated Location],"*"&amp;$D78&amp;"*")</f>
        <v>#DIV/0!</v>
      </c>
      <c r="Q78" s="160" t="e">
        <f ca="1">COUNTIFS(Table2[Level of Review Required],"*"&amp;$AC$77&amp;"*",Table2[Date Notified (Adjusted)],"&gt;="&amp;Q$31,Table2[Date Notified (Adjusted)],"&lt;"&amp;R$31,Table2[commissioner name second test],"full*",Table2[Calculated Location],"*"&amp;$D78&amp;"*")/COUNTIFS(Table2[Level of Review Required],"*"&amp;$AC$77&amp;"*",Table2[Date Notified (Adjusted)],"&gt;="&amp;Q$31,Table2[Date Notified (Adjusted)],"&lt;"&amp;R$31,Table2[Calculated Location],"*"&amp;$D78&amp;"*")</f>
        <v>#DIV/0!</v>
      </c>
      <c r="R78" s="160" t="e">
        <f ca="1">COUNTIFS(Table2[Level of Review Required],"*"&amp;$AC$77&amp;"*",Table2[Date Notified (Adjusted)],"&gt;="&amp;R$31,Table2[Date Notified (Adjusted)],"&lt;"&amp;S$31,Table2[commissioner name second test],"full*",Table2[Calculated Location],"*"&amp;$D78&amp;"*")/COUNTIFS(Table2[Level of Review Required],"*"&amp;$AC$77&amp;"*",Table2[Date Notified (Adjusted)],"&gt;="&amp;R$31,Table2[Date Notified (Adjusted)],"&lt;"&amp;S$31,Table2[Calculated Location],"*"&amp;$D78&amp;"*")</f>
        <v>#DIV/0!</v>
      </c>
      <c r="S78" s="160" t="e">
        <f ca="1">COUNTIFS(Table2[Level of Review Required],"*"&amp;$AC$77&amp;"*",Table2[Date Notified (Adjusted)],"&gt;="&amp;S$31,Table2[Date Notified (Adjusted)],"&lt;"&amp;T$31,Table2[commissioner name second test],"full*",Table2[Calculated Location],"*"&amp;$D78&amp;"*")/COUNTIFS(Table2[Level of Review Required],"*"&amp;$AC$77&amp;"*",Table2[Date Notified (Adjusted)],"&gt;="&amp;S$31,Table2[Date Notified (Adjusted)],"&lt;"&amp;T$31,Table2[Calculated Location],"*"&amp;$D78&amp;"*")</f>
        <v>#DIV/0!</v>
      </c>
      <c r="T78" s="160" t="e">
        <f ca="1">COUNTIFS(Table2[Level of Review Required],"*"&amp;$AC$77&amp;"*",Table2[Date Notified (Adjusted)],"&gt;="&amp;T$31,Table2[Date Notified (Adjusted)],"&lt;"&amp;U$31,Table2[commissioner name second test],"full*",Table2[Calculated Location],"*"&amp;$D78&amp;"*")/COUNTIFS(Table2[Level of Review Required],"*"&amp;$AC$77&amp;"*",Table2[Date Notified (Adjusted)],"&gt;="&amp;T$31,Table2[Date Notified (Adjusted)],"&lt;"&amp;U$31,Table2[Calculated Location],"*"&amp;$D78&amp;"*")</f>
        <v>#DIV/0!</v>
      </c>
      <c r="U78" s="157"/>
      <c r="V78" s="157"/>
      <c r="W78" s="226">
        <f ca="1">COUNTIFS(Table2[Level of Review Required],"*"&amp;$AC$77&amp;"*",Table2[Date Notified (Adjusted)],"&gt;="&amp;start125,Table2[Date Notified (Adjusted)],"&lt;="&amp;closeREP,Table2[Calculated Location],"*"&amp;$D78&amp;"*",Table2[commissioner name second test],"full*")</f>
        <v>0</v>
      </c>
      <c r="X78" s="227" t="e">
        <f ca="1">W78/Y78</f>
        <v>#DIV/0!</v>
      </c>
      <c r="Y78" s="236">
        <f ca="1">COUNTIFS(Table2[Level of Review Required],"*"&amp;$AC$77&amp;"*",Table2[Date Notified (Adjusted)],"&gt;="&amp;start125,Table2[Date Notified (Adjusted)],"&lt;="&amp;closeREP,Table2[Calculated Location],"*"&amp;$D78&amp;"*")</f>
        <v>0</v>
      </c>
    </row>
    <row r="79" spans="2:29" x14ac:dyDescent="0.25">
      <c r="B79" s="222" t="s">
        <v>234</v>
      </c>
      <c r="C79" s="161"/>
      <c r="D79" s="162" t="s">
        <v>118</v>
      </c>
      <c r="E79" s="163" t="e">
        <f ca="1">COUNTIFS(Table2[Level of Review Required],"*"&amp;$AC$77&amp;"*",Table2[Date Notified (Adjusted)],"&gt;="&amp;E$31,Table2[Date Notified (Adjusted)],"&lt;"&amp;F$31,Table2[commissioner name second test],"full*",Table2[Calculated Location],"*"&amp;$D79&amp;"*")/COUNTIFS(Table2[Level of Review Required],"*"&amp;$AC$77&amp;"*",Table2[Date Notified (Adjusted)],"&gt;="&amp;E$31,Table2[Date Notified (Adjusted)],"&lt;"&amp;F$31,Table2[Calculated Location],"*"&amp;$D79&amp;"*")</f>
        <v>#DIV/0!</v>
      </c>
      <c r="F79" s="164" t="e">
        <f ca="1">COUNTIFS(Table2[Level of Review Required],"*"&amp;$AC$77&amp;"*",Table2[Date Notified (Adjusted)],"&gt;="&amp;F$31,Table2[Date Notified (Adjusted)],"&lt;"&amp;G$31,Table2[commissioner name second test],"full*",Table2[Calculated Location],"*"&amp;$D79&amp;"*")/COUNTIFS(Table2[Level of Review Required],"*"&amp;$AC$77&amp;"*",Table2[Date Notified (Adjusted)],"&gt;="&amp;F$31,Table2[Date Notified (Adjusted)],"&lt;"&amp;G$31,Table2[Calculated Location],"*"&amp;$D79&amp;"*")</f>
        <v>#DIV/0!</v>
      </c>
      <c r="G79" s="164" t="e">
        <f ca="1">COUNTIFS(Table2[Level of Review Required],"*"&amp;$AC$77&amp;"*",Table2[Date Notified (Adjusted)],"&gt;="&amp;G$31,Table2[Date Notified (Adjusted)],"&lt;"&amp;H$31,Table2[commissioner name second test],"full*",Table2[Calculated Location],"*"&amp;$D79&amp;"*")/COUNTIFS(Table2[Level of Review Required],"*"&amp;$AC$77&amp;"*",Table2[Date Notified (Adjusted)],"&gt;="&amp;G$31,Table2[Date Notified (Adjusted)],"&lt;"&amp;H$31,Table2[Calculated Location],"*"&amp;$D79&amp;"*")</f>
        <v>#DIV/0!</v>
      </c>
      <c r="H79" s="164" t="e">
        <f ca="1">COUNTIFS(Table2[Level of Review Required],"*"&amp;$AC$77&amp;"*",Table2[Date Notified (Adjusted)],"&gt;="&amp;H$31,Table2[Date Notified (Adjusted)],"&lt;"&amp;I$31,Table2[commissioner name second test],"full*",Table2[Calculated Location],"*"&amp;$D79&amp;"*")/COUNTIFS(Table2[Level of Review Required],"*"&amp;$AC$77&amp;"*",Table2[Date Notified (Adjusted)],"&gt;="&amp;H$31,Table2[Date Notified (Adjusted)],"&lt;"&amp;I$31,Table2[Calculated Location],"*"&amp;$D79&amp;"*")</f>
        <v>#DIV/0!</v>
      </c>
      <c r="I79" s="164" t="e">
        <f ca="1">COUNTIFS(Table2[Level of Review Required],"*"&amp;$AC$77&amp;"*",Table2[Date Notified (Adjusted)],"&gt;="&amp;I$31,Table2[Date Notified (Adjusted)],"&lt;"&amp;J$31,Table2[commissioner name second test],"full*",Table2[Calculated Location],"*"&amp;$D79&amp;"*")/COUNTIFS(Table2[Level of Review Required],"*"&amp;$AC$77&amp;"*",Table2[Date Notified (Adjusted)],"&gt;="&amp;I$31,Table2[Date Notified (Adjusted)],"&lt;"&amp;J$31,Table2[Calculated Location],"*"&amp;$D79&amp;"*")</f>
        <v>#DIV/0!</v>
      </c>
      <c r="J79" s="164" t="e">
        <f ca="1">COUNTIFS(Table2[Level of Review Required],"*"&amp;$AC$77&amp;"*",Table2[Date Notified (Adjusted)],"&gt;="&amp;J$31,Table2[Date Notified (Adjusted)],"&lt;"&amp;K$31,Table2[commissioner name second test],"full*",Table2[Calculated Location],"*"&amp;$D79&amp;"*")/COUNTIFS(Table2[Level of Review Required],"*"&amp;$AC$77&amp;"*",Table2[Date Notified (Adjusted)],"&gt;="&amp;J$31,Table2[Date Notified (Adjusted)],"&lt;"&amp;K$31,Table2[Calculated Location],"*"&amp;$D79&amp;"*")</f>
        <v>#DIV/0!</v>
      </c>
      <c r="K79" s="164" t="e">
        <f ca="1">COUNTIFS(Table2[Level of Review Required],"*"&amp;$AC$77&amp;"*",Table2[Date Notified (Adjusted)],"&gt;="&amp;K$31,Table2[Date Notified (Adjusted)],"&lt;"&amp;L$31,Table2[commissioner name second test],"full*",Table2[Calculated Location],"*"&amp;$D79&amp;"*")/COUNTIFS(Table2[Level of Review Required],"*"&amp;$AC$77&amp;"*",Table2[Date Notified (Adjusted)],"&gt;="&amp;K$31,Table2[Date Notified (Adjusted)],"&lt;"&amp;L$31,Table2[Calculated Location],"*"&amp;$D79&amp;"*")</f>
        <v>#DIV/0!</v>
      </c>
      <c r="L79" s="164" t="e">
        <f ca="1">COUNTIFS(Table2[Level of Review Required],"*"&amp;$AC$77&amp;"*",Table2[Date Notified (Adjusted)],"&gt;="&amp;L$31,Table2[Date Notified (Adjusted)],"&lt;"&amp;M$31,Table2[commissioner name second test],"full*",Table2[Calculated Location],"*"&amp;$D79&amp;"*")/COUNTIFS(Table2[Level of Review Required],"*"&amp;$AC$77&amp;"*",Table2[Date Notified (Adjusted)],"&gt;="&amp;L$31,Table2[Date Notified (Adjusted)],"&lt;"&amp;M$31,Table2[Calculated Location],"*"&amp;$D79&amp;"*")</f>
        <v>#DIV/0!</v>
      </c>
      <c r="M79" s="164" t="e">
        <f ca="1">COUNTIFS(Table2[Level of Review Required],"*"&amp;$AC$77&amp;"*",Table2[Date Notified (Adjusted)],"&gt;="&amp;M$31,Table2[Date Notified (Adjusted)],"&lt;"&amp;N$31,Table2[commissioner name second test],"full*",Table2[Calculated Location],"*"&amp;$D79&amp;"*")/COUNTIFS(Table2[Level of Review Required],"*"&amp;$AC$77&amp;"*",Table2[Date Notified (Adjusted)],"&gt;="&amp;M$31,Table2[Date Notified (Adjusted)],"&lt;"&amp;N$31,Table2[Calculated Location],"*"&amp;$D79&amp;"*")</f>
        <v>#DIV/0!</v>
      </c>
      <c r="N79" s="164" t="e">
        <f ca="1">COUNTIFS(Table2[Level of Review Required],"*"&amp;$AC$77&amp;"*",Table2[Date Notified (Adjusted)],"&gt;="&amp;N$31,Table2[Date Notified (Adjusted)],"&lt;"&amp;O$31,Table2[commissioner name second test],"full*",Table2[Calculated Location],"*"&amp;$D79&amp;"*")/COUNTIFS(Table2[Level of Review Required],"*"&amp;$AC$77&amp;"*",Table2[Date Notified (Adjusted)],"&gt;="&amp;N$31,Table2[Date Notified (Adjusted)],"&lt;"&amp;O$31,Table2[Calculated Location],"*"&amp;$D79&amp;"*")</f>
        <v>#DIV/0!</v>
      </c>
      <c r="O79" s="164" t="e">
        <f ca="1">COUNTIFS(Table2[Level of Review Required],"*"&amp;$AC$77&amp;"*",Table2[Date Notified (Adjusted)],"&gt;="&amp;O$31,Table2[Date Notified (Adjusted)],"&lt;"&amp;P$31,Table2[commissioner name second test],"full*",Table2[Calculated Location],"*"&amp;$D79&amp;"*")/COUNTIFS(Table2[Level of Review Required],"*"&amp;$AC$77&amp;"*",Table2[Date Notified (Adjusted)],"&gt;="&amp;O$31,Table2[Date Notified (Adjusted)],"&lt;"&amp;P$31,Table2[Calculated Location],"*"&amp;$D79&amp;"*")</f>
        <v>#DIV/0!</v>
      </c>
      <c r="P79" s="164" t="e">
        <f ca="1">COUNTIFS(Table2[Level of Review Required],"*"&amp;$AC$77&amp;"*",Table2[Date Notified (Adjusted)],"&gt;="&amp;P$31,Table2[Date Notified (Adjusted)],"&lt;"&amp;Q$31,Table2[commissioner name second test],"full*",Table2[Calculated Location],"*"&amp;$D79&amp;"*")/COUNTIFS(Table2[Level of Review Required],"*"&amp;$AC$77&amp;"*",Table2[Date Notified (Adjusted)],"&gt;="&amp;P$31,Table2[Date Notified (Adjusted)],"&lt;"&amp;Q$31,Table2[Calculated Location],"*"&amp;$D79&amp;"*")</f>
        <v>#DIV/0!</v>
      </c>
      <c r="Q79" s="164" t="e">
        <f ca="1">COUNTIFS(Table2[Level of Review Required],"*"&amp;$AC$77&amp;"*",Table2[Date Notified (Adjusted)],"&gt;="&amp;Q$31,Table2[Date Notified (Adjusted)],"&lt;"&amp;R$31,Table2[commissioner name second test],"full*",Table2[Calculated Location],"*"&amp;$D79&amp;"*")/COUNTIFS(Table2[Level of Review Required],"*"&amp;$AC$77&amp;"*",Table2[Date Notified (Adjusted)],"&gt;="&amp;Q$31,Table2[Date Notified (Adjusted)],"&lt;"&amp;R$31,Table2[Calculated Location],"*"&amp;$D79&amp;"*")</f>
        <v>#DIV/0!</v>
      </c>
      <c r="R79" s="164" t="e">
        <f ca="1">COUNTIFS(Table2[Level of Review Required],"*"&amp;$AC$77&amp;"*",Table2[Date Notified (Adjusted)],"&gt;="&amp;R$31,Table2[Date Notified (Adjusted)],"&lt;"&amp;S$31,Table2[commissioner name second test],"full*",Table2[Calculated Location],"*"&amp;$D79&amp;"*")/COUNTIFS(Table2[Level of Review Required],"*"&amp;$AC$77&amp;"*",Table2[Date Notified (Adjusted)],"&gt;="&amp;R$31,Table2[Date Notified (Adjusted)],"&lt;"&amp;S$31,Table2[Calculated Location],"*"&amp;$D79&amp;"*")</f>
        <v>#DIV/0!</v>
      </c>
      <c r="S79" s="164" t="e">
        <f ca="1">COUNTIFS(Table2[Level of Review Required],"*"&amp;$AC$77&amp;"*",Table2[Date Notified (Adjusted)],"&gt;="&amp;S$31,Table2[Date Notified (Adjusted)],"&lt;"&amp;T$31,Table2[commissioner name second test],"full*",Table2[Calculated Location],"*"&amp;$D79&amp;"*")/COUNTIFS(Table2[Level of Review Required],"*"&amp;$AC$77&amp;"*",Table2[Date Notified (Adjusted)],"&gt;="&amp;S$31,Table2[Date Notified (Adjusted)],"&lt;"&amp;T$31,Table2[Calculated Location],"*"&amp;$D79&amp;"*")</f>
        <v>#DIV/0!</v>
      </c>
      <c r="T79" s="164" t="e">
        <f ca="1">COUNTIFS(Table2[Level of Review Required],"*"&amp;$AC$77&amp;"*",Table2[Date Notified (Adjusted)],"&gt;="&amp;T$31,Table2[Date Notified (Adjusted)],"&lt;"&amp;U$31,Table2[commissioner name second test],"full*",Table2[Calculated Location],"*"&amp;$D79&amp;"*")/COUNTIFS(Table2[Level of Review Required],"*"&amp;$AC$77&amp;"*",Table2[Date Notified (Adjusted)],"&gt;="&amp;T$31,Table2[Date Notified (Adjusted)],"&lt;"&amp;U$31,Table2[Calculated Location],"*"&amp;$D79&amp;"*")</f>
        <v>#DIV/0!</v>
      </c>
      <c r="U79" s="161"/>
      <c r="V79" s="161"/>
      <c r="W79" s="228">
        <f ca="1">COUNTIFS(Table2[Level of Review Required],"*"&amp;$AC$77&amp;"*",Table2[Date Notified (Adjusted)],"&gt;="&amp;start125,Table2[Date Notified (Adjusted)],"&lt;="&amp;closeREP,Table2[Calculated Location],"*"&amp;$D79&amp;"*",Table2[commissioner name second test],"full*")</f>
        <v>0</v>
      </c>
      <c r="X79" s="229" t="e">
        <f t="shared" ref="X79:X85" ca="1" si="13">W79/Y79</f>
        <v>#DIV/0!</v>
      </c>
      <c r="Y79" s="237">
        <f ca="1">COUNTIFS(Table2[Level of Review Required],"*"&amp;$AC$77&amp;"*",Table2[Date Notified (Adjusted)],"&gt;="&amp;start125,Table2[Date Notified (Adjusted)],"&lt;="&amp;closeREP,Table2[Calculated Location],"*"&amp;$D79&amp;"*")</f>
        <v>0</v>
      </c>
    </row>
    <row r="80" spans="2:29" x14ac:dyDescent="0.25">
      <c r="B80" s="222" t="s">
        <v>257</v>
      </c>
      <c r="C80" s="162"/>
      <c r="D80" s="162" t="s">
        <v>119</v>
      </c>
      <c r="E80" s="163" t="e">
        <f ca="1">COUNTIFS(Table2[Level of Review Required],"*"&amp;$AC$77&amp;"*",Table2[Date Notified (Adjusted)],"&gt;="&amp;E$31,Table2[Date Notified (Adjusted)],"&lt;"&amp;F$31,Table2[commissioner name second test],"full*",Table2[Calculated Location],"*"&amp;$D80&amp;"*")/COUNTIFS(Table2[Level of Review Required],"*"&amp;$AC$77&amp;"*",Table2[Date Notified (Adjusted)],"&gt;="&amp;E$31,Table2[Date Notified (Adjusted)],"&lt;"&amp;F$31,Table2[Calculated Location],"*"&amp;$D80&amp;"*")</f>
        <v>#DIV/0!</v>
      </c>
      <c r="F80" s="164" t="e">
        <f ca="1">COUNTIFS(Table2[Level of Review Required],"*"&amp;$AC$77&amp;"*",Table2[Date Notified (Adjusted)],"&gt;="&amp;F$31,Table2[Date Notified (Adjusted)],"&lt;"&amp;G$31,Table2[commissioner name second test],"full*",Table2[Calculated Location],"*"&amp;$D80&amp;"*")/COUNTIFS(Table2[Level of Review Required],"*"&amp;$AC$77&amp;"*",Table2[Date Notified (Adjusted)],"&gt;="&amp;F$31,Table2[Date Notified (Adjusted)],"&lt;"&amp;G$31,Table2[Calculated Location],"*"&amp;$D80&amp;"*")</f>
        <v>#DIV/0!</v>
      </c>
      <c r="G80" s="164" t="e">
        <f ca="1">COUNTIFS(Table2[Level of Review Required],"*"&amp;$AC$77&amp;"*",Table2[Date Notified (Adjusted)],"&gt;="&amp;G$31,Table2[Date Notified (Adjusted)],"&lt;"&amp;H$31,Table2[commissioner name second test],"full*",Table2[Calculated Location],"*"&amp;$D80&amp;"*")/COUNTIFS(Table2[Level of Review Required],"*"&amp;$AC$77&amp;"*",Table2[Date Notified (Adjusted)],"&gt;="&amp;G$31,Table2[Date Notified (Adjusted)],"&lt;"&amp;H$31,Table2[Calculated Location],"*"&amp;$D80&amp;"*")</f>
        <v>#DIV/0!</v>
      </c>
      <c r="H80" s="164" t="e">
        <f ca="1">COUNTIFS(Table2[Level of Review Required],"*"&amp;$AC$77&amp;"*",Table2[Date Notified (Adjusted)],"&gt;="&amp;H$31,Table2[Date Notified (Adjusted)],"&lt;"&amp;I$31,Table2[commissioner name second test],"full*",Table2[Calculated Location],"*"&amp;$D80&amp;"*")/COUNTIFS(Table2[Level of Review Required],"*"&amp;$AC$77&amp;"*",Table2[Date Notified (Adjusted)],"&gt;="&amp;H$31,Table2[Date Notified (Adjusted)],"&lt;"&amp;I$31,Table2[Calculated Location],"*"&amp;$D80&amp;"*")</f>
        <v>#DIV/0!</v>
      </c>
      <c r="I80" s="164" t="e">
        <f ca="1">COUNTIFS(Table2[Level of Review Required],"*"&amp;$AC$77&amp;"*",Table2[Date Notified (Adjusted)],"&gt;="&amp;I$31,Table2[Date Notified (Adjusted)],"&lt;"&amp;J$31,Table2[commissioner name second test],"full*",Table2[Calculated Location],"*"&amp;$D80&amp;"*")/COUNTIFS(Table2[Level of Review Required],"*"&amp;$AC$77&amp;"*",Table2[Date Notified (Adjusted)],"&gt;="&amp;I$31,Table2[Date Notified (Adjusted)],"&lt;"&amp;J$31,Table2[Calculated Location],"*"&amp;$D80&amp;"*")</f>
        <v>#DIV/0!</v>
      </c>
      <c r="J80" s="164" t="e">
        <f ca="1">COUNTIFS(Table2[Level of Review Required],"*"&amp;$AC$77&amp;"*",Table2[Date Notified (Adjusted)],"&gt;="&amp;J$31,Table2[Date Notified (Adjusted)],"&lt;"&amp;K$31,Table2[commissioner name second test],"full*",Table2[Calculated Location],"*"&amp;$D80&amp;"*")/COUNTIFS(Table2[Level of Review Required],"*"&amp;$AC$77&amp;"*",Table2[Date Notified (Adjusted)],"&gt;="&amp;J$31,Table2[Date Notified (Adjusted)],"&lt;"&amp;K$31,Table2[Calculated Location],"*"&amp;$D80&amp;"*")</f>
        <v>#DIV/0!</v>
      </c>
      <c r="K80" s="164" t="e">
        <f ca="1">COUNTIFS(Table2[Level of Review Required],"*"&amp;$AC$77&amp;"*",Table2[Date Notified (Adjusted)],"&gt;="&amp;K$31,Table2[Date Notified (Adjusted)],"&lt;"&amp;L$31,Table2[commissioner name second test],"full*",Table2[Calculated Location],"*"&amp;$D80&amp;"*")/COUNTIFS(Table2[Level of Review Required],"*"&amp;$AC$77&amp;"*",Table2[Date Notified (Adjusted)],"&gt;="&amp;K$31,Table2[Date Notified (Adjusted)],"&lt;"&amp;L$31,Table2[Calculated Location],"*"&amp;$D80&amp;"*")</f>
        <v>#DIV/0!</v>
      </c>
      <c r="L80" s="164" t="e">
        <f ca="1">COUNTIFS(Table2[Level of Review Required],"*"&amp;$AC$77&amp;"*",Table2[Date Notified (Adjusted)],"&gt;="&amp;L$31,Table2[Date Notified (Adjusted)],"&lt;"&amp;M$31,Table2[commissioner name second test],"full*",Table2[Calculated Location],"*"&amp;$D80&amp;"*")/COUNTIFS(Table2[Level of Review Required],"*"&amp;$AC$77&amp;"*",Table2[Date Notified (Adjusted)],"&gt;="&amp;L$31,Table2[Date Notified (Adjusted)],"&lt;"&amp;M$31,Table2[Calculated Location],"*"&amp;$D80&amp;"*")</f>
        <v>#DIV/0!</v>
      </c>
      <c r="M80" s="164" t="e">
        <f ca="1">COUNTIFS(Table2[Level of Review Required],"*"&amp;$AC$77&amp;"*",Table2[Date Notified (Adjusted)],"&gt;="&amp;M$31,Table2[Date Notified (Adjusted)],"&lt;"&amp;N$31,Table2[commissioner name second test],"full*",Table2[Calculated Location],"*"&amp;$D80&amp;"*")/COUNTIFS(Table2[Level of Review Required],"*"&amp;$AC$77&amp;"*",Table2[Date Notified (Adjusted)],"&gt;="&amp;M$31,Table2[Date Notified (Adjusted)],"&lt;"&amp;N$31,Table2[Calculated Location],"*"&amp;$D80&amp;"*")</f>
        <v>#DIV/0!</v>
      </c>
      <c r="N80" s="164" t="e">
        <f ca="1">COUNTIFS(Table2[Level of Review Required],"*"&amp;$AC$77&amp;"*",Table2[Date Notified (Adjusted)],"&gt;="&amp;N$31,Table2[Date Notified (Adjusted)],"&lt;"&amp;O$31,Table2[commissioner name second test],"full*",Table2[Calculated Location],"*"&amp;$D80&amp;"*")/COUNTIFS(Table2[Level of Review Required],"*"&amp;$AC$77&amp;"*",Table2[Date Notified (Adjusted)],"&gt;="&amp;N$31,Table2[Date Notified (Adjusted)],"&lt;"&amp;O$31,Table2[Calculated Location],"*"&amp;$D80&amp;"*")</f>
        <v>#DIV/0!</v>
      </c>
      <c r="O80" s="164" t="e">
        <f ca="1">COUNTIFS(Table2[Level of Review Required],"*"&amp;$AC$77&amp;"*",Table2[Date Notified (Adjusted)],"&gt;="&amp;O$31,Table2[Date Notified (Adjusted)],"&lt;"&amp;P$31,Table2[commissioner name second test],"full*",Table2[Calculated Location],"*"&amp;$D80&amp;"*")/COUNTIFS(Table2[Level of Review Required],"*"&amp;$AC$77&amp;"*",Table2[Date Notified (Adjusted)],"&gt;="&amp;O$31,Table2[Date Notified (Adjusted)],"&lt;"&amp;P$31,Table2[Calculated Location],"*"&amp;$D80&amp;"*")</f>
        <v>#DIV/0!</v>
      </c>
      <c r="P80" s="164" t="e">
        <f ca="1">COUNTIFS(Table2[Level of Review Required],"*"&amp;$AC$77&amp;"*",Table2[Date Notified (Adjusted)],"&gt;="&amp;P$31,Table2[Date Notified (Adjusted)],"&lt;"&amp;Q$31,Table2[commissioner name second test],"full*",Table2[Calculated Location],"*"&amp;$D80&amp;"*")/COUNTIFS(Table2[Level of Review Required],"*"&amp;$AC$77&amp;"*",Table2[Date Notified (Adjusted)],"&gt;="&amp;P$31,Table2[Date Notified (Adjusted)],"&lt;"&amp;Q$31,Table2[Calculated Location],"*"&amp;$D80&amp;"*")</f>
        <v>#DIV/0!</v>
      </c>
      <c r="Q80" s="164" t="e">
        <f ca="1">COUNTIFS(Table2[Level of Review Required],"*"&amp;$AC$77&amp;"*",Table2[Date Notified (Adjusted)],"&gt;="&amp;Q$31,Table2[Date Notified (Adjusted)],"&lt;"&amp;R$31,Table2[commissioner name second test],"full*",Table2[Calculated Location],"*"&amp;$D80&amp;"*")/COUNTIFS(Table2[Level of Review Required],"*"&amp;$AC$77&amp;"*",Table2[Date Notified (Adjusted)],"&gt;="&amp;Q$31,Table2[Date Notified (Adjusted)],"&lt;"&amp;R$31,Table2[Calculated Location],"*"&amp;$D80&amp;"*")</f>
        <v>#DIV/0!</v>
      </c>
      <c r="R80" s="164" t="e">
        <f ca="1">COUNTIFS(Table2[Level of Review Required],"*"&amp;$AC$77&amp;"*",Table2[Date Notified (Adjusted)],"&gt;="&amp;R$31,Table2[Date Notified (Adjusted)],"&lt;"&amp;S$31,Table2[commissioner name second test],"full*",Table2[Calculated Location],"*"&amp;$D80&amp;"*")/COUNTIFS(Table2[Level of Review Required],"*"&amp;$AC$77&amp;"*",Table2[Date Notified (Adjusted)],"&gt;="&amp;R$31,Table2[Date Notified (Adjusted)],"&lt;"&amp;S$31,Table2[Calculated Location],"*"&amp;$D80&amp;"*")</f>
        <v>#DIV/0!</v>
      </c>
      <c r="S80" s="164" t="e">
        <f ca="1">COUNTIFS(Table2[Level of Review Required],"*"&amp;$AC$77&amp;"*",Table2[Date Notified (Adjusted)],"&gt;="&amp;S$31,Table2[Date Notified (Adjusted)],"&lt;"&amp;T$31,Table2[commissioner name second test],"full*",Table2[Calculated Location],"*"&amp;$D80&amp;"*")/COUNTIFS(Table2[Level of Review Required],"*"&amp;$AC$77&amp;"*",Table2[Date Notified (Adjusted)],"&gt;="&amp;S$31,Table2[Date Notified (Adjusted)],"&lt;"&amp;T$31,Table2[Calculated Location],"*"&amp;$D80&amp;"*")</f>
        <v>#DIV/0!</v>
      </c>
      <c r="T80" s="164" t="e">
        <f ca="1">COUNTIFS(Table2[Level of Review Required],"*"&amp;$AC$77&amp;"*",Table2[Date Notified (Adjusted)],"&gt;="&amp;T$31,Table2[Date Notified (Adjusted)],"&lt;"&amp;U$31,Table2[commissioner name second test],"full*",Table2[Calculated Location],"*"&amp;$D80&amp;"*")/COUNTIFS(Table2[Level of Review Required],"*"&amp;$AC$77&amp;"*",Table2[Date Notified (Adjusted)],"&gt;="&amp;T$31,Table2[Date Notified (Adjusted)],"&lt;"&amp;U$31,Table2[Calculated Location],"*"&amp;$D80&amp;"*")</f>
        <v>#DIV/0!</v>
      </c>
      <c r="U80" s="161"/>
      <c r="V80" s="161"/>
      <c r="W80" s="228">
        <f ca="1">COUNTIFS(Table2[Level of Review Required],"*"&amp;$AC$77&amp;"*",Table2[Date Notified (Adjusted)],"&gt;="&amp;start125,Table2[Date Notified (Adjusted)],"&lt;="&amp;closeREP,Table2[Calculated Location],"*"&amp;$D80&amp;"*",Table2[commissioner name second test],"full*")</f>
        <v>0</v>
      </c>
      <c r="X80" s="229" t="e">
        <f t="shared" ref="X80" ca="1" si="14">W80/Y80</f>
        <v>#DIV/0!</v>
      </c>
      <c r="Y80" s="237">
        <f ca="1">COUNTIFS(Table2[Level of Review Required],"*"&amp;$AC$77&amp;"*",Table2[Date Notified (Adjusted)],"&gt;="&amp;start125,Table2[Date Notified (Adjusted)],"&lt;="&amp;closeREP,Table2[Calculated Location],"*"&amp;$D80&amp;"*")</f>
        <v>0</v>
      </c>
    </row>
    <row r="81" spans="2:25" x14ac:dyDescent="0.25">
      <c r="B81" s="222" t="s">
        <v>258</v>
      </c>
      <c r="C81" s="161"/>
      <c r="D81" s="162" t="s">
        <v>120</v>
      </c>
      <c r="E81" s="163" t="e">
        <f ca="1">COUNTIFS(Table2[Level of Review Required],"*"&amp;$AC$77&amp;"*",Table2[Date Notified (Adjusted)],"&gt;="&amp;E$31,Table2[Date Notified (Adjusted)],"&lt;"&amp;F$31,Table2[commissioner name second test],"full*",Table2[Calculated Location],"*"&amp;$D81&amp;"*")/COUNTIFS(Table2[Level of Review Required],"*"&amp;$AC$77&amp;"*",Table2[Date Notified (Adjusted)],"&gt;="&amp;E$31,Table2[Date Notified (Adjusted)],"&lt;"&amp;F$31,Table2[Calculated Location],"*"&amp;$D81&amp;"*")</f>
        <v>#DIV/0!</v>
      </c>
      <c r="F81" s="164" t="e">
        <f ca="1">COUNTIFS(Table2[Level of Review Required],"*"&amp;$AC$77&amp;"*",Table2[Date Notified (Adjusted)],"&gt;="&amp;F$31,Table2[Date Notified (Adjusted)],"&lt;"&amp;G$31,Table2[commissioner name second test],"full*",Table2[Calculated Location],"*"&amp;$D81&amp;"*")/COUNTIFS(Table2[Level of Review Required],"*"&amp;$AC$77&amp;"*",Table2[Date Notified (Adjusted)],"&gt;="&amp;F$31,Table2[Date Notified (Adjusted)],"&lt;"&amp;G$31,Table2[Calculated Location],"*"&amp;$D81&amp;"*")</f>
        <v>#DIV/0!</v>
      </c>
      <c r="G81" s="164" t="e">
        <f ca="1">COUNTIFS(Table2[Level of Review Required],"*"&amp;$AC$77&amp;"*",Table2[Date Notified (Adjusted)],"&gt;="&amp;G$31,Table2[Date Notified (Adjusted)],"&lt;"&amp;H$31,Table2[commissioner name second test],"full*",Table2[Calculated Location],"*"&amp;$D81&amp;"*")/COUNTIFS(Table2[Level of Review Required],"*"&amp;$AC$77&amp;"*",Table2[Date Notified (Adjusted)],"&gt;="&amp;G$31,Table2[Date Notified (Adjusted)],"&lt;"&amp;H$31,Table2[Calculated Location],"*"&amp;$D81&amp;"*")</f>
        <v>#DIV/0!</v>
      </c>
      <c r="H81" s="164" t="e">
        <f ca="1">COUNTIFS(Table2[Level of Review Required],"*"&amp;$AC$77&amp;"*",Table2[Date Notified (Adjusted)],"&gt;="&amp;H$31,Table2[Date Notified (Adjusted)],"&lt;"&amp;I$31,Table2[commissioner name second test],"full*",Table2[Calculated Location],"*"&amp;$D81&amp;"*")/COUNTIFS(Table2[Level of Review Required],"*"&amp;$AC$77&amp;"*",Table2[Date Notified (Adjusted)],"&gt;="&amp;H$31,Table2[Date Notified (Adjusted)],"&lt;"&amp;I$31,Table2[Calculated Location],"*"&amp;$D81&amp;"*")</f>
        <v>#DIV/0!</v>
      </c>
      <c r="I81" s="164" t="e">
        <f ca="1">COUNTIFS(Table2[Level of Review Required],"*"&amp;$AC$77&amp;"*",Table2[Date Notified (Adjusted)],"&gt;="&amp;I$31,Table2[Date Notified (Adjusted)],"&lt;"&amp;J$31,Table2[commissioner name second test],"full*",Table2[Calculated Location],"*"&amp;$D81&amp;"*")/COUNTIFS(Table2[Level of Review Required],"*"&amp;$AC$77&amp;"*",Table2[Date Notified (Adjusted)],"&gt;="&amp;I$31,Table2[Date Notified (Adjusted)],"&lt;"&amp;J$31,Table2[Calculated Location],"*"&amp;$D81&amp;"*")</f>
        <v>#DIV/0!</v>
      </c>
      <c r="J81" s="164" t="e">
        <f ca="1">COUNTIFS(Table2[Level of Review Required],"*"&amp;$AC$77&amp;"*",Table2[Date Notified (Adjusted)],"&gt;="&amp;J$31,Table2[Date Notified (Adjusted)],"&lt;"&amp;K$31,Table2[commissioner name second test],"full*",Table2[Calculated Location],"*"&amp;$D81&amp;"*")/COUNTIFS(Table2[Level of Review Required],"*"&amp;$AC$77&amp;"*",Table2[Date Notified (Adjusted)],"&gt;="&amp;J$31,Table2[Date Notified (Adjusted)],"&lt;"&amp;K$31,Table2[Calculated Location],"*"&amp;$D81&amp;"*")</f>
        <v>#DIV/0!</v>
      </c>
      <c r="K81" s="164" t="e">
        <f ca="1">COUNTIFS(Table2[Level of Review Required],"*"&amp;$AC$77&amp;"*",Table2[Date Notified (Adjusted)],"&gt;="&amp;K$31,Table2[Date Notified (Adjusted)],"&lt;"&amp;L$31,Table2[commissioner name second test],"full*",Table2[Calculated Location],"*"&amp;$D81&amp;"*")/COUNTIFS(Table2[Level of Review Required],"*"&amp;$AC$77&amp;"*",Table2[Date Notified (Adjusted)],"&gt;="&amp;K$31,Table2[Date Notified (Adjusted)],"&lt;"&amp;L$31,Table2[Calculated Location],"*"&amp;$D81&amp;"*")</f>
        <v>#DIV/0!</v>
      </c>
      <c r="L81" s="164" t="e">
        <f ca="1">COUNTIFS(Table2[Level of Review Required],"*"&amp;$AC$77&amp;"*",Table2[Date Notified (Adjusted)],"&gt;="&amp;L$31,Table2[Date Notified (Adjusted)],"&lt;"&amp;M$31,Table2[commissioner name second test],"full*",Table2[Calculated Location],"*"&amp;$D81&amp;"*")/COUNTIFS(Table2[Level of Review Required],"*"&amp;$AC$77&amp;"*",Table2[Date Notified (Adjusted)],"&gt;="&amp;L$31,Table2[Date Notified (Adjusted)],"&lt;"&amp;M$31,Table2[Calculated Location],"*"&amp;$D81&amp;"*")</f>
        <v>#DIV/0!</v>
      </c>
      <c r="M81" s="164" t="e">
        <f ca="1">COUNTIFS(Table2[Level of Review Required],"*"&amp;$AC$77&amp;"*",Table2[Date Notified (Adjusted)],"&gt;="&amp;M$31,Table2[Date Notified (Adjusted)],"&lt;"&amp;N$31,Table2[commissioner name second test],"full*",Table2[Calculated Location],"*"&amp;$D81&amp;"*")/COUNTIFS(Table2[Level of Review Required],"*"&amp;$AC$77&amp;"*",Table2[Date Notified (Adjusted)],"&gt;="&amp;M$31,Table2[Date Notified (Adjusted)],"&lt;"&amp;N$31,Table2[Calculated Location],"*"&amp;$D81&amp;"*")</f>
        <v>#DIV/0!</v>
      </c>
      <c r="N81" s="164" t="e">
        <f ca="1">COUNTIFS(Table2[Level of Review Required],"*"&amp;$AC$77&amp;"*",Table2[Date Notified (Adjusted)],"&gt;="&amp;N$31,Table2[Date Notified (Adjusted)],"&lt;"&amp;O$31,Table2[commissioner name second test],"full*",Table2[Calculated Location],"*"&amp;$D81&amp;"*")/COUNTIFS(Table2[Level of Review Required],"*"&amp;$AC$77&amp;"*",Table2[Date Notified (Adjusted)],"&gt;="&amp;N$31,Table2[Date Notified (Adjusted)],"&lt;"&amp;O$31,Table2[Calculated Location],"*"&amp;$D81&amp;"*")</f>
        <v>#DIV/0!</v>
      </c>
      <c r="O81" s="164" t="e">
        <f ca="1">COUNTIFS(Table2[Level of Review Required],"*"&amp;$AC$77&amp;"*",Table2[Date Notified (Adjusted)],"&gt;="&amp;O$31,Table2[Date Notified (Adjusted)],"&lt;"&amp;P$31,Table2[commissioner name second test],"full*",Table2[Calculated Location],"*"&amp;$D81&amp;"*")/COUNTIFS(Table2[Level of Review Required],"*"&amp;$AC$77&amp;"*",Table2[Date Notified (Adjusted)],"&gt;="&amp;O$31,Table2[Date Notified (Adjusted)],"&lt;"&amp;P$31,Table2[Calculated Location],"*"&amp;$D81&amp;"*")</f>
        <v>#DIV/0!</v>
      </c>
      <c r="P81" s="164" t="e">
        <f ca="1">COUNTIFS(Table2[Level of Review Required],"*"&amp;$AC$77&amp;"*",Table2[Date Notified (Adjusted)],"&gt;="&amp;P$31,Table2[Date Notified (Adjusted)],"&lt;"&amp;Q$31,Table2[commissioner name second test],"full*",Table2[Calculated Location],"*"&amp;$D81&amp;"*")/COUNTIFS(Table2[Level of Review Required],"*"&amp;$AC$77&amp;"*",Table2[Date Notified (Adjusted)],"&gt;="&amp;P$31,Table2[Date Notified (Adjusted)],"&lt;"&amp;Q$31,Table2[Calculated Location],"*"&amp;$D81&amp;"*")</f>
        <v>#DIV/0!</v>
      </c>
      <c r="Q81" s="164" t="e">
        <f ca="1">COUNTIFS(Table2[Level of Review Required],"*"&amp;$AC$77&amp;"*",Table2[Date Notified (Adjusted)],"&gt;="&amp;Q$31,Table2[Date Notified (Adjusted)],"&lt;"&amp;R$31,Table2[commissioner name second test],"full*",Table2[Calculated Location],"*"&amp;$D81&amp;"*")/COUNTIFS(Table2[Level of Review Required],"*"&amp;$AC$77&amp;"*",Table2[Date Notified (Adjusted)],"&gt;="&amp;Q$31,Table2[Date Notified (Adjusted)],"&lt;"&amp;R$31,Table2[Calculated Location],"*"&amp;$D81&amp;"*")</f>
        <v>#DIV/0!</v>
      </c>
      <c r="R81" s="164" t="e">
        <f ca="1">COUNTIFS(Table2[Level of Review Required],"*"&amp;$AC$77&amp;"*",Table2[Date Notified (Adjusted)],"&gt;="&amp;R$31,Table2[Date Notified (Adjusted)],"&lt;"&amp;S$31,Table2[commissioner name second test],"full*",Table2[Calculated Location],"*"&amp;$D81&amp;"*")/COUNTIFS(Table2[Level of Review Required],"*"&amp;$AC$77&amp;"*",Table2[Date Notified (Adjusted)],"&gt;="&amp;R$31,Table2[Date Notified (Adjusted)],"&lt;"&amp;S$31,Table2[Calculated Location],"*"&amp;$D81&amp;"*")</f>
        <v>#DIV/0!</v>
      </c>
      <c r="S81" s="164" t="e">
        <f ca="1">COUNTIFS(Table2[Level of Review Required],"*"&amp;$AC$77&amp;"*",Table2[Date Notified (Adjusted)],"&gt;="&amp;S$31,Table2[Date Notified (Adjusted)],"&lt;"&amp;T$31,Table2[commissioner name second test],"full*",Table2[Calculated Location],"*"&amp;$D81&amp;"*")/COUNTIFS(Table2[Level of Review Required],"*"&amp;$AC$77&amp;"*",Table2[Date Notified (Adjusted)],"&gt;="&amp;S$31,Table2[Date Notified (Adjusted)],"&lt;"&amp;T$31,Table2[Calculated Location],"*"&amp;$D81&amp;"*")</f>
        <v>#DIV/0!</v>
      </c>
      <c r="T81" s="164" t="e">
        <f ca="1">COUNTIFS(Table2[Level of Review Required],"*"&amp;$AC$77&amp;"*",Table2[Date Notified (Adjusted)],"&gt;="&amp;T$31,Table2[Date Notified (Adjusted)],"&lt;"&amp;U$31,Table2[commissioner name second test],"full*",Table2[Calculated Location],"*"&amp;$D81&amp;"*")/COUNTIFS(Table2[Level of Review Required],"*"&amp;$AC$77&amp;"*",Table2[Date Notified (Adjusted)],"&gt;="&amp;T$31,Table2[Date Notified (Adjusted)],"&lt;"&amp;U$31,Table2[Calculated Location],"*"&amp;$D81&amp;"*")</f>
        <v>#DIV/0!</v>
      </c>
      <c r="U81" s="161"/>
      <c r="V81" s="161"/>
      <c r="W81" s="228">
        <f ca="1">COUNTIFS(Table2[Level of Review Required],"*"&amp;$AC$77&amp;"*",Table2[Date Notified (Adjusted)],"&gt;="&amp;start125,Table2[Date Notified (Adjusted)],"&lt;="&amp;closeREP,Table2[Calculated Location],"*"&amp;$D81&amp;"*",Table2[commissioner name second test],"full*")</f>
        <v>0</v>
      </c>
      <c r="X81" s="229" t="e">
        <f t="shared" ca="1" si="13"/>
        <v>#DIV/0!</v>
      </c>
      <c r="Y81" s="237">
        <f ca="1">COUNTIFS(Table2[Level of Review Required],"*"&amp;$AC$77&amp;"*",Table2[Date Notified (Adjusted)],"&gt;="&amp;start125,Table2[Date Notified (Adjusted)],"&lt;="&amp;closeREP,Table2[Calculated Location],"*"&amp;$D81&amp;"*")</f>
        <v>0</v>
      </c>
    </row>
    <row r="82" spans="2:25" x14ac:dyDescent="0.25">
      <c r="B82" s="222" t="s">
        <v>259</v>
      </c>
      <c r="C82" s="161"/>
      <c r="D82" s="162" t="s">
        <v>122</v>
      </c>
      <c r="E82" s="163" t="e">
        <f ca="1">COUNTIFS(Table2[Level of Review Required],"*"&amp;$AC$77&amp;"*",Table2[Date Notified (Adjusted)],"&gt;="&amp;E$31,Table2[Date Notified (Adjusted)],"&lt;"&amp;F$31,Table2[commissioner name second test],"full*",Table2[Calculated Location],"*"&amp;$D82&amp;"*")/COUNTIFS(Table2[Level of Review Required],"*"&amp;$AC$77&amp;"*",Table2[Date Notified (Adjusted)],"&gt;="&amp;E$31,Table2[Date Notified (Adjusted)],"&lt;"&amp;F$31,Table2[Calculated Location],"*"&amp;$D82&amp;"*")</f>
        <v>#DIV/0!</v>
      </c>
      <c r="F82" s="164" t="e">
        <f ca="1">COUNTIFS(Table2[Level of Review Required],"*"&amp;$AC$77&amp;"*",Table2[Date Notified (Adjusted)],"&gt;="&amp;F$31,Table2[Date Notified (Adjusted)],"&lt;"&amp;G$31,Table2[commissioner name second test],"full*",Table2[Calculated Location],"*"&amp;$D82&amp;"*")/COUNTIFS(Table2[Level of Review Required],"*"&amp;$AC$77&amp;"*",Table2[Date Notified (Adjusted)],"&gt;="&amp;F$31,Table2[Date Notified (Adjusted)],"&lt;"&amp;G$31,Table2[Calculated Location],"*"&amp;$D82&amp;"*")</f>
        <v>#DIV/0!</v>
      </c>
      <c r="G82" s="164" t="e">
        <f ca="1">COUNTIFS(Table2[Level of Review Required],"*"&amp;$AC$77&amp;"*",Table2[Date Notified (Adjusted)],"&gt;="&amp;G$31,Table2[Date Notified (Adjusted)],"&lt;"&amp;H$31,Table2[commissioner name second test],"full*",Table2[Calculated Location],"*"&amp;$D82&amp;"*")/COUNTIFS(Table2[Level of Review Required],"*"&amp;$AC$77&amp;"*",Table2[Date Notified (Adjusted)],"&gt;="&amp;G$31,Table2[Date Notified (Adjusted)],"&lt;"&amp;H$31,Table2[Calculated Location],"*"&amp;$D82&amp;"*")</f>
        <v>#DIV/0!</v>
      </c>
      <c r="H82" s="164" t="e">
        <f ca="1">COUNTIFS(Table2[Level of Review Required],"*"&amp;$AC$77&amp;"*",Table2[Date Notified (Adjusted)],"&gt;="&amp;H$31,Table2[Date Notified (Adjusted)],"&lt;"&amp;I$31,Table2[commissioner name second test],"full*",Table2[Calculated Location],"*"&amp;$D82&amp;"*")/COUNTIFS(Table2[Level of Review Required],"*"&amp;$AC$77&amp;"*",Table2[Date Notified (Adjusted)],"&gt;="&amp;H$31,Table2[Date Notified (Adjusted)],"&lt;"&amp;I$31,Table2[Calculated Location],"*"&amp;$D82&amp;"*")</f>
        <v>#DIV/0!</v>
      </c>
      <c r="I82" s="164" t="e">
        <f ca="1">COUNTIFS(Table2[Level of Review Required],"*"&amp;$AC$77&amp;"*",Table2[Date Notified (Adjusted)],"&gt;="&amp;I$31,Table2[Date Notified (Adjusted)],"&lt;"&amp;J$31,Table2[commissioner name second test],"full*",Table2[Calculated Location],"*"&amp;$D82&amp;"*")/COUNTIFS(Table2[Level of Review Required],"*"&amp;$AC$77&amp;"*",Table2[Date Notified (Adjusted)],"&gt;="&amp;I$31,Table2[Date Notified (Adjusted)],"&lt;"&amp;J$31,Table2[Calculated Location],"*"&amp;$D82&amp;"*")</f>
        <v>#DIV/0!</v>
      </c>
      <c r="J82" s="164" t="e">
        <f ca="1">COUNTIFS(Table2[Level of Review Required],"*"&amp;$AC$77&amp;"*",Table2[Date Notified (Adjusted)],"&gt;="&amp;J$31,Table2[Date Notified (Adjusted)],"&lt;"&amp;K$31,Table2[commissioner name second test],"full*",Table2[Calculated Location],"*"&amp;$D82&amp;"*")/COUNTIFS(Table2[Level of Review Required],"*"&amp;$AC$77&amp;"*",Table2[Date Notified (Adjusted)],"&gt;="&amp;J$31,Table2[Date Notified (Adjusted)],"&lt;"&amp;K$31,Table2[Calculated Location],"*"&amp;$D82&amp;"*")</f>
        <v>#DIV/0!</v>
      </c>
      <c r="K82" s="164" t="e">
        <f ca="1">COUNTIFS(Table2[Level of Review Required],"*"&amp;$AC$77&amp;"*",Table2[Date Notified (Adjusted)],"&gt;="&amp;K$31,Table2[Date Notified (Adjusted)],"&lt;"&amp;L$31,Table2[commissioner name second test],"full*",Table2[Calculated Location],"*"&amp;$D82&amp;"*")/COUNTIFS(Table2[Level of Review Required],"*"&amp;$AC$77&amp;"*",Table2[Date Notified (Adjusted)],"&gt;="&amp;K$31,Table2[Date Notified (Adjusted)],"&lt;"&amp;L$31,Table2[Calculated Location],"*"&amp;$D82&amp;"*")</f>
        <v>#DIV/0!</v>
      </c>
      <c r="L82" s="164" t="e">
        <f ca="1">COUNTIFS(Table2[Level of Review Required],"*"&amp;$AC$77&amp;"*",Table2[Date Notified (Adjusted)],"&gt;="&amp;L$31,Table2[Date Notified (Adjusted)],"&lt;"&amp;M$31,Table2[commissioner name second test],"full*",Table2[Calculated Location],"*"&amp;$D82&amp;"*")/COUNTIFS(Table2[Level of Review Required],"*"&amp;$AC$77&amp;"*",Table2[Date Notified (Adjusted)],"&gt;="&amp;L$31,Table2[Date Notified (Adjusted)],"&lt;"&amp;M$31,Table2[Calculated Location],"*"&amp;$D82&amp;"*")</f>
        <v>#DIV/0!</v>
      </c>
      <c r="M82" s="164" t="e">
        <f ca="1">COUNTIFS(Table2[Level of Review Required],"*"&amp;$AC$77&amp;"*",Table2[Date Notified (Adjusted)],"&gt;="&amp;M$31,Table2[Date Notified (Adjusted)],"&lt;"&amp;N$31,Table2[commissioner name second test],"full*",Table2[Calculated Location],"*"&amp;$D82&amp;"*")/COUNTIFS(Table2[Level of Review Required],"*"&amp;$AC$77&amp;"*",Table2[Date Notified (Adjusted)],"&gt;="&amp;M$31,Table2[Date Notified (Adjusted)],"&lt;"&amp;N$31,Table2[Calculated Location],"*"&amp;$D82&amp;"*")</f>
        <v>#DIV/0!</v>
      </c>
      <c r="N82" s="164" t="e">
        <f ca="1">COUNTIFS(Table2[Level of Review Required],"*"&amp;$AC$77&amp;"*",Table2[Date Notified (Adjusted)],"&gt;="&amp;N$31,Table2[Date Notified (Adjusted)],"&lt;"&amp;O$31,Table2[commissioner name second test],"full*",Table2[Calculated Location],"*"&amp;$D82&amp;"*")/COUNTIFS(Table2[Level of Review Required],"*"&amp;$AC$77&amp;"*",Table2[Date Notified (Adjusted)],"&gt;="&amp;N$31,Table2[Date Notified (Adjusted)],"&lt;"&amp;O$31,Table2[Calculated Location],"*"&amp;$D82&amp;"*")</f>
        <v>#DIV/0!</v>
      </c>
      <c r="O82" s="164" t="e">
        <f ca="1">COUNTIFS(Table2[Level of Review Required],"*"&amp;$AC$77&amp;"*",Table2[Date Notified (Adjusted)],"&gt;="&amp;O$31,Table2[Date Notified (Adjusted)],"&lt;"&amp;P$31,Table2[commissioner name second test],"full*",Table2[Calculated Location],"*"&amp;$D82&amp;"*")/COUNTIFS(Table2[Level of Review Required],"*"&amp;$AC$77&amp;"*",Table2[Date Notified (Adjusted)],"&gt;="&amp;O$31,Table2[Date Notified (Adjusted)],"&lt;"&amp;P$31,Table2[Calculated Location],"*"&amp;$D82&amp;"*")</f>
        <v>#DIV/0!</v>
      </c>
      <c r="P82" s="164" t="e">
        <f ca="1">COUNTIFS(Table2[Level of Review Required],"*"&amp;$AC$77&amp;"*",Table2[Date Notified (Adjusted)],"&gt;="&amp;P$31,Table2[Date Notified (Adjusted)],"&lt;"&amp;Q$31,Table2[commissioner name second test],"full*",Table2[Calculated Location],"*"&amp;$D82&amp;"*")/COUNTIFS(Table2[Level of Review Required],"*"&amp;$AC$77&amp;"*",Table2[Date Notified (Adjusted)],"&gt;="&amp;P$31,Table2[Date Notified (Adjusted)],"&lt;"&amp;Q$31,Table2[Calculated Location],"*"&amp;$D82&amp;"*")</f>
        <v>#DIV/0!</v>
      </c>
      <c r="Q82" s="164" t="e">
        <f ca="1">COUNTIFS(Table2[Level of Review Required],"*"&amp;$AC$77&amp;"*",Table2[Date Notified (Adjusted)],"&gt;="&amp;Q$31,Table2[Date Notified (Adjusted)],"&lt;"&amp;R$31,Table2[commissioner name second test],"full*",Table2[Calculated Location],"*"&amp;$D82&amp;"*")/COUNTIFS(Table2[Level of Review Required],"*"&amp;$AC$77&amp;"*",Table2[Date Notified (Adjusted)],"&gt;="&amp;Q$31,Table2[Date Notified (Adjusted)],"&lt;"&amp;R$31,Table2[Calculated Location],"*"&amp;$D82&amp;"*")</f>
        <v>#DIV/0!</v>
      </c>
      <c r="R82" s="164" t="e">
        <f ca="1">COUNTIFS(Table2[Level of Review Required],"*"&amp;$AC$77&amp;"*",Table2[Date Notified (Adjusted)],"&gt;="&amp;R$31,Table2[Date Notified (Adjusted)],"&lt;"&amp;S$31,Table2[commissioner name second test],"full*",Table2[Calculated Location],"*"&amp;$D82&amp;"*")/COUNTIFS(Table2[Level of Review Required],"*"&amp;$AC$77&amp;"*",Table2[Date Notified (Adjusted)],"&gt;="&amp;R$31,Table2[Date Notified (Adjusted)],"&lt;"&amp;S$31,Table2[Calculated Location],"*"&amp;$D82&amp;"*")</f>
        <v>#DIV/0!</v>
      </c>
      <c r="S82" s="164" t="e">
        <f ca="1">COUNTIFS(Table2[Level of Review Required],"*"&amp;$AC$77&amp;"*",Table2[Date Notified (Adjusted)],"&gt;="&amp;S$31,Table2[Date Notified (Adjusted)],"&lt;"&amp;T$31,Table2[commissioner name second test],"full*",Table2[Calculated Location],"*"&amp;$D82&amp;"*")/COUNTIFS(Table2[Level of Review Required],"*"&amp;$AC$77&amp;"*",Table2[Date Notified (Adjusted)],"&gt;="&amp;S$31,Table2[Date Notified (Adjusted)],"&lt;"&amp;T$31,Table2[Calculated Location],"*"&amp;$D82&amp;"*")</f>
        <v>#DIV/0!</v>
      </c>
      <c r="T82" s="164" t="e">
        <f ca="1">COUNTIFS(Table2[Level of Review Required],"*"&amp;$AC$77&amp;"*",Table2[Date Notified (Adjusted)],"&gt;="&amp;T$31,Table2[Date Notified (Adjusted)],"&lt;"&amp;U$31,Table2[commissioner name second test],"full*",Table2[Calculated Location],"*"&amp;$D82&amp;"*")/COUNTIFS(Table2[Level of Review Required],"*"&amp;$AC$77&amp;"*",Table2[Date Notified (Adjusted)],"&gt;="&amp;T$31,Table2[Date Notified (Adjusted)],"&lt;"&amp;U$31,Table2[Calculated Location],"*"&amp;$D82&amp;"*")</f>
        <v>#DIV/0!</v>
      </c>
      <c r="U82" s="165"/>
      <c r="V82" s="161"/>
      <c r="W82" s="228">
        <f ca="1">COUNTIFS(Table2[Level of Review Required],"*"&amp;$AC$77&amp;"*",Table2[Date Notified (Adjusted)],"&gt;="&amp;start125,Table2[Date Notified (Adjusted)],"&lt;="&amp;closeREP,Table2[Calculated Location],"*"&amp;$D82&amp;"*",Table2[commissioner name second test],"full*")</f>
        <v>0</v>
      </c>
      <c r="X82" s="229" t="e">
        <f t="shared" ca="1" si="13"/>
        <v>#DIV/0!</v>
      </c>
      <c r="Y82" s="237">
        <f ca="1">COUNTIFS(Table2[Level of Review Required],"*"&amp;$AC$77&amp;"*",Table2[Date Notified (Adjusted)],"&gt;="&amp;start125,Table2[Date Notified (Adjusted)],"&lt;="&amp;closeREP,Table2[Calculated Location],"*"&amp;$D82&amp;"*")</f>
        <v>0</v>
      </c>
    </row>
    <row r="83" spans="2:25" x14ac:dyDescent="0.25">
      <c r="B83" s="222" t="s">
        <v>260</v>
      </c>
      <c r="C83" s="161"/>
      <c r="D83" s="162" t="s">
        <v>123</v>
      </c>
      <c r="E83" s="163" t="e">
        <f ca="1">COUNTIFS(Table2[Level of Review Required],"*"&amp;$AC$77&amp;"*",Table2[Date Notified (Adjusted)],"&gt;="&amp;E$31,Table2[Date Notified (Adjusted)],"&lt;"&amp;F$31,Table2[commissioner name second test],"full*",Table2[Calculated Location],"*"&amp;$D83&amp;"*")/COUNTIFS(Table2[Level of Review Required],"*"&amp;$AC$77&amp;"*",Table2[Date Notified (Adjusted)],"&gt;="&amp;E$31,Table2[Date Notified (Adjusted)],"&lt;"&amp;F$31,Table2[Calculated Location],"*"&amp;$D83&amp;"*")</f>
        <v>#DIV/0!</v>
      </c>
      <c r="F83" s="164" t="e">
        <f ca="1">COUNTIFS(Table2[Level of Review Required],"*"&amp;$AC$77&amp;"*",Table2[Date Notified (Adjusted)],"&gt;="&amp;F$31,Table2[Date Notified (Adjusted)],"&lt;"&amp;G$31,Table2[commissioner name second test],"full*",Table2[Calculated Location],"*"&amp;$D83&amp;"*")/COUNTIFS(Table2[Level of Review Required],"*"&amp;$AC$77&amp;"*",Table2[Date Notified (Adjusted)],"&gt;="&amp;F$31,Table2[Date Notified (Adjusted)],"&lt;"&amp;G$31,Table2[Calculated Location],"*"&amp;$D83&amp;"*")</f>
        <v>#DIV/0!</v>
      </c>
      <c r="G83" s="164" t="e">
        <f ca="1">COUNTIFS(Table2[Level of Review Required],"*"&amp;$AC$77&amp;"*",Table2[Date Notified (Adjusted)],"&gt;="&amp;G$31,Table2[Date Notified (Adjusted)],"&lt;"&amp;H$31,Table2[commissioner name second test],"full*",Table2[Calculated Location],"*"&amp;$D83&amp;"*")/COUNTIFS(Table2[Level of Review Required],"*"&amp;$AC$77&amp;"*",Table2[Date Notified (Adjusted)],"&gt;="&amp;G$31,Table2[Date Notified (Adjusted)],"&lt;"&amp;H$31,Table2[Calculated Location],"*"&amp;$D83&amp;"*")</f>
        <v>#DIV/0!</v>
      </c>
      <c r="H83" s="164" t="e">
        <f ca="1">COUNTIFS(Table2[Level of Review Required],"*"&amp;$AC$77&amp;"*",Table2[Date Notified (Adjusted)],"&gt;="&amp;H$31,Table2[Date Notified (Adjusted)],"&lt;"&amp;I$31,Table2[commissioner name second test],"full*",Table2[Calculated Location],"*"&amp;$D83&amp;"*")/COUNTIFS(Table2[Level of Review Required],"*"&amp;$AC$77&amp;"*",Table2[Date Notified (Adjusted)],"&gt;="&amp;H$31,Table2[Date Notified (Adjusted)],"&lt;"&amp;I$31,Table2[Calculated Location],"*"&amp;$D83&amp;"*")</f>
        <v>#DIV/0!</v>
      </c>
      <c r="I83" s="164" t="e">
        <f ca="1">COUNTIFS(Table2[Level of Review Required],"*"&amp;$AC$77&amp;"*",Table2[Date Notified (Adjusted)],"&gt;="&amp;I$31,Table2[Date Notified (Adjusted)],"&lt;"&amp;J$31,Table2[commissioner name second test],"full*",Table2[Calculated Location],"*"&amp;$D83&amp;"*")/COUNTIFS(Table2[Level of Review Required],"*"&amp;$AC$77&amp;"*",Table2[Date Notified (Adjusted)],"&gt;="&amp;I$31,Table2[Date Notified (Adjusted)],"&lt;"&amp;J$31,Table2[Calculated Location],"*"&amp;$D83&amp;"*")</f>
        <v>#DIV/0!</v>
      </c>
      <c r="J83" s="164" t="e">
        <f ca="1">COUNTIFS(Table2[Level of Review Required],"*"&amp;$AC$77&amp;"*",Table2[Date Notified (Adjusted)],"&gt;="&amp;J$31,Table2[Date Notified (Adjusted)],"&lt;"&amp;K$31,Table2[commissioner name second test],"full*",Table2[Calculated Location],"*"&amp;$D83&amp;"*")/COUNTIFS(Table2[Level of Review Required],"*"&amp;$AC$77&amp;"*",Table2[Date Notified (Adjusted)],"&gt;="&amp;J$31,Table2[Date Notified (Adjusted)],"&lt;"&amp;K$31,Table2[Calculated Location],"*"&amp;$D83&amp;"*")</f>
        <v>#DIV/0!</v>
      </c>
      <c r="K83" s="164" t="e">
        <f ca="1">COUNTIFS(Table2[Level of Review Required],"*"&amp;$AC$77&amp;"*",Table2[Date Notified (Adjusted)],"&gt;="&amp;K$31,Table2[Date Notified (Adjusted)],"&lt;"&amp;L$31,Table2[commissioner name second test],"full*",Table2[Calculated Location],"*"&amp;$D83&amp;"*")/COUNTIFS(Table2[Level of Review Required],"*"&amp;$AC$77&amp;"*",Table2[Date Notified (Adjusted)],"&gt;="&amp;K$31,Table2[Date Notified (Adjusted)],"&lt;"&amp;L$31,Table2[Calculated Location],"*"&amp;$D83&amp;"*")</f>
        <v>#DIV/0!</v>
      </c>
      <c r="L83" s="164" t="e">
        <f ca="1">COUNTIFS(Table2[Level of Review Required],"*"&amp;$AC$77&amp;"*",Table2[Date Notified (Adjusted)],"&gt;="&amp;L$31,Table2[Date Notified (Adjusted)],"&lt;"&amp;M$31,Table2[commissioner name second test],"full*",Table2[Calculated Location],"*"&amp;$D83&amp;"*")/COUNTIFS(Table2[Level of Review Required],"*"&amp;$AC$77&amp;"*",Table2[Date Notified (Adjusted)],"&gt;="&amp;L$31,Table2[Date Notified (Adjusted)],"&lt;"&amp;M$31,Table2[Calculated Location],"*"&amp;$D83&amp;"*")</f>
        <v>#DIV/0!</v>
      </c>
      <c r="M83" s="164" t="e">
        <f ca="1">COUNTIFS(Table2[Level of Review Required],"*"&amp;$AC$77&amp;"*",Table2[Date Notified (Adjusted)],"&gt;="&amp;M$31,Table2[Date Notified (Adjusted)],"&lt;"&amp;N$31,Table2[commissioner name second test],"full*",Table2[Calculated Location],"*"&amp;$D83&amp;"*")/COUNTIFS(Table2[Level of Review Required],"*"&amp;$AC$77&amp;"*",Table2[Date Notified (Adjusted)],"&gt;="&amp;M$31,Table2[Date Notified (Adjusted)],"&lt;"&amp;N$31,Table2[Calculated Location],"*"&amp;$D83&amp;"*")</f>
        <v>#DIV/0!</v>
      </c>
      <c r="N83" s="164" t="e">
        <f ca="1">COUNTIFS(Table2[Level of Review Required],"*"&amp;$AC$77&amp;"*",Table2[Date Notified (Adjusted)],"&gt;="&amp;N$31,Table2[Date Notified (Adjusted)],"&lt;"&amp;O$31,Table2[commissioner name second test],"full*",Table2[Calculated Location],"*"&amp;$D83&amp;"*")/COUNTIFS(Table2[Level of Review Required],"*"&amp;$AC$77&amp;"*",Table2[Date Notified (Adjusted)],"&gt;="&amp;N$31,Table2[Date Notified (Adjusted)],"&lt;"&amp;O$31,Table2[Calculated Location],"*"&amp;$D83&amp;"*")</f>
        <v>#DIV/0!</v>
      </c>
      <c r="O83" s="164" t="e">
        <f ca="1">COUNTIFS(Table2[Level of Review Required],"*"&amp;$AC$77&amp;"*",Table2[Date Notified (Adjusted)],"&gt;="&amp;O$31,Table2[Date Notified (Adjusted)],"&lt;"&amp;P$31,Table2[commissioner name second test],"full*",Table2[Calculated Location],"*"&amp;$D83&amp;"*")/COUNTIFS(Table2[Level of Review Required],"*"&amp;$AC$77&amp;"*",Table2[Date Notified (Adjusted)],"&gt;="&amp;O$31,Table2[Date Notified (Adjusted)],"&lt;"&amp;P$31,Table2[Calculated Location],"*"&amp;$D83&amp;"*")</f>
        <v>#DIV/0!</v>
      </c>
      <c r="P83" s="164" t="e">
        <f ca="1">COUNTIFS(Table2[Level of Review Required],"*"&amp;$AC$77&amp;"*",Table2[Date Notified (Adjusted)],"&gt;="&amp;P$31,Table2[Date Notified (Adjusted)],"&lt;"&amp;Q$31,Table2[commissioner name second test],"full*",Table2[Calculated Location],"*"&amp;$D83&amp;"*")/COUNTIFS(Table2[Level of Review Required],"*"&amp;$AC$77&amp;"*",Table2[Date Notified (Adjusted)],"&gt;="&amp;P$31,Table2[Date Notified (Adjusted)],"&lt;"&amp;Q$31,Table2[Calculated Location],"*"&amp;$D83&amp;"*")</f>
        <v>#DIV/0!</v>
      </c>
      <c r="Q83" s="164" t="e">
        <f ca="1">COUNTIFS(Table2[Level of Review Required],"*"&amp;$AC$77&amp;"*",Table2[Date Notified (Adjusted)],"&gt;="&amp;Q$31,Table2[Date Notified (Adjusted)],"&lt;"&amp;R$31,Table2[commissioner name second test],"full*",Table2[Calculated Location],"*"&amp;$D83&amp;"*")/COUNTIFS(Table2[Level of Review Required],"*"&amp;$AC$77&amp;"*",Table2[Date Notified (Adjusted)],"&gt;="&amp;Q$31,Table2[Date Notified (Adjusted)],"&lt;"&amp;R$31,Table2[Calculated Location],"*"&amp;$D83&amp;"*")</f>
        <v>#DIV/0!</v>
      </c>
      <c r="R83" s="164" t="e">
        <f ca="1">COUNTIFS(Table2[Level of Review Required],"*"&amp;$AC$77&amp;"*",Table2[Date Notified (Adjusted)],"&gt;="&amp;R$31,Table2[Date Notified (Adjusted)],"&lt;"&amp;S$31,Table2[commissioner name second test],"full*",Table2[Calculated Location],"*"&amp;$D83&amp;"*")/COUNTIFS(Table2[Level of Review Required],"*"&amp;$AC$77&amp;"*",Table2[Date Notified (Adjusted)],"&gt;="&amp;R$31,Table2[Date Notified (Adjusted)],"&lt;"&amp;S$31,Table2[Calculated Location],"*"&amp;$D83&amp;"*")</f>
        <v>#DIV/0!</v>
      </c>
      <c r="S83" s="164" t="e">
        <f ca="1">COUNTIFS(Table2[Level of Review Required],"*"&amp;$AC$77&amp;"*",Table2[Date Notified (Adjusted)],"&gt;="&amp;S$31,Table2[Date Notified (Adjusted)],"&lt;"&amp;T$31,Table2[commissioner name second test],"full*",Table2[Calculated Location],"*"&amp;$D83&amp;"*")/COUNTIFS(Table2[Level of Review Required],"*"&amp;$AC$77&amp;"*",Table2[Date Notified (Adjusted)],"&gt;="&amp;S$31,Table2[Date Notified (Adjusted)],"&lt;"&amp;T$31,Table2[Calculated Location],"*"&amp;$D83&amp;"*")</f>
        <v>#DIV/0!</v>
      </c>
      <c r="T83" s="164" t="e">
        <f ca="1">COUNTIFS(Table2[Level of Review Required],"*"&amp;$AC$77&amp;"*",Table2[Date Notified (Adjusted)],"&gt;="&amp;T$31,Table2[Date Notified (Adjusted)],"&lt;"&amp;U$31,Table2[commissioner name second test],"full*",Table2[Calculated Location],"*"&amp;$D83&amp;"*")/COUNTIFS(Table2[Level of Review Required],"*"&amp;$AC$77&amp;"*",Table2[Date Notified (Adjusted)],"&gt;="&amp;T$31,Table2[Date Notified (Adjusted)],"&lt;"&amp;U$31,Table2[Calculated Location],"*"&amp;$D83&amp;"*")</f>
        <v>#DIV/0!</v>
      </c>
      <c r="U83" s="165"/>
      <c r="V83" s="161"/>
      <c r="W83" s="228">
        <f ca="1">COUNTIFS(Table2[Level of Review Required],"*"&amp;$AC$77&amp;"*",Table2[Date Notified (Adjusted)],"&gt;="&amp;start125,Table2[Date Notified (Adjusted)],"&lt;="&amp;closeREP,Table2[Calculated Location],"*"&amp;$D83&amp;"*",Table2[commissioner name second test],"full*")</f>
        <v>0</v>
      </c>
      <c r="X83" s="229" t="e">
        <f t="shared" ca="1" si="13"/>
        <v>#DIV/0!</v>
      </c>
      <c r="Y83" s="237">
        <f ca="1">COUNTIFS(Table2[Level of Review Required],"*"&amp;$AC$77&amp;"*",Table2[Date Notified (Adjusted)],"&gt;="&amp;start125,Table2[Date Notified (Adjusted)],"&lt;="&amp;closeREP,Table2[Calculated Location],"*"&amp;$D83&amp;"*")</f>
        <v>0</v>
      </c>
    </row>
    <row r="84" spans="2:25" x14ac:dyDescent="0.25">
      <c r="B84" s="222" t="s">
        <v>261</v>
      </c>
      <c r="C84" s="161"/>
      <c r="D84" s="162" t="s">
        <v>117</v>
      </c>
      <c r="E84" s="163" t="e">
        <f ca="1">COUNTIFS(Table2[Level of Review Required],"*"&amp;$AC$77&amp;"*",Table2[Date Notified (Adjusted)],"&gt;="&amp;E$31,Table2[Date Notified (Adjusted)],"&lt;"&amp;F$31,Table2[commissioner name second test],"full*",Table2[Calculated Location],"*"&amp;$D84&amp;"*")/COUNTIFS(Table2[Level of Review Required],"*"&amp;$AC$77&amp;"*",Table2[Date Notified (Adjusted)],"&gt;="&amp;E$31,Table2[Date Notified (Adjusted)],"&lt;"&amp;F$31,Table2[Calculated Location],"*"&amp;$D84&amp;"*")</f>
        <v>#DIV/0!</v>
      </c>
      <c r="F84" s="164" t="e">
        <f ca="1">COUNTIFS(Table2[Level of Review Required],"*"&amp;$AC$77&amp;"*",Table2[Date Notified (Adjusted)],"&gt;="&amp;F$31,Table2[Date Notified (Adjusted)],"&lt;"&amp;G$31,Table2[commissioner name second test],"full*",Table2[Calculated Location],"*"&amp;$D84&amp;"*")/COUNTIFS(Table2[Level of Review Required],"*"&amp;$AC$77&amp;"*",Table2[Date Notified (Adjusted)],"&gt;="&amp;F$31,Table2[Date Notified (Adjusted)],"&lt;"&amp;G$31,Table2[Calculated Location],"*"&amp;$D84&amp;"*")</f>
        <v>#DIV/0!</v>
      </c>
      <c r="G84" s="164" t="e">
        <f ca="1">COUNTIFS(Table2[Level of Review Required],"*"&amp;$AC$77&amp;"*",Table2[Date Notified (Adjusted)],"&gt;="&amp;G$31,Table2[Date Notified (Adjusted)],"&lt;"&amp;H$31,Table2[commissioner name second test],"full*",Table2[Calculated Location],"*"&amp;$D84&amp;"*")/COUNTIFS(Table2[Level of Review Required],"*"&amp;$AC$77&amp;"*",Table2[Date Notified (Adjusted)],"&gt;="&amp;G$31,Table2[Date Notified (Adjusted)],"&lt;"&amp;H$31,Table2[Calculated Location],"*"&amp;$D84&amp;"*")</f>
        <v>#DIV/0!</v>
      </c>
      <c r="H84" s="164" t="e">
        <f ca="1">COUNTIFS(Table2[Level of Review Required],"*"&amp;$AC$77&amp;"*",Table2[Date Notified (Adjusted)],"&gt;="&amp;H$31,Table2[Date Notified (Adjusted)],"&lt;"&amp;I$31,Table2[commissioner name second test],"full*",Table2[Calculated Location],"*"&amp;$D84&amp;"*")/COUNTIFS(Table2[Level of Review Required],"*"&amp;$AC$77&amp;"*",Table2[Date Notified (Adjusted)],"&gt;="&amp;H$31,Table2[Date Notified (Adjusted)],"&lt;"&amp;I$31,Table2[Calculated Location],"*"&amp;$D84&amp;"*")</f>
        <v>#DIV/0!</v>
      </c>
      <c r="I84" s="164" t="e">
        <f ca="1">COUNTIFS(Table2[Level of Review Required],"*"&amp;$AC$77&amp;"*",Table2[Date Notified (Adjusted)],"&gt;="&amp;I$31,Table2[Date Notified (Adjusted)],"&lt;"&amp;J$31,Table2[commissioner name second test],"full*",Table2[Calculated Location],"*"&amp;$D84&amp;"*")/COUNTIFS(Table2[Level of Review Required],"*"&amp;$AC$77&amp;"*",Table2[Date Notified (Adjusted)],"&gt;="&amp;I$31,Table2[Date Notified (Adjusted)],"&lt;"&amp;J$31,Table2[Calculated Location],"*"&amp;$D84&amp;"*")</f>
        <v>#DIV/0!</v>
      </c>
      <c r="J84" s="164" t="e">
        <f ca="1">COUNTIFS(Table2[Level of Review Required],"*"&amp;$AC$77&amp;"*",Table2[Date Notified (Adjusted)],"&gt;="&amp;J$31,Table2[Date Notified (Adjusted)],"&lt;"&amp;K$31,Table2[commissioner name second test],"full*",Table2[Calculated Location],"*"&amp;$D84&amp;"*")/COUNTIFS(Table2[Level of Review Required],"*"&amp;$AC$77&amp;"*",Table2[Date Notified (Adjusted)],"&gt;="&amp;J$31,Table2[Date Notified (Adjusted)],"&lt;"&amp;K$31,Table2[Calculated Location],"*"&amp;$D84&amp;"*")</f>
        <v>#DIV/0!</v>
      </c>
      <c r="K84" s="164" t="e">
        <f ca="1">COUNTIFS(Table2[Level of Review Required],"*"&amp;$AC$77&amp;"*",Table2[Date Notified (Adjusted)],"&gt;="&amp;K$31,Table2[Date Notified (Adjusted)],"&lt;"&amp;L$31,Table2[commissioner name second test],"full*",Table2[Calculated Location],"*"&amp;$D84&amp;"*")/COUNTIFS(Table2[Level of Review Required],"*"&amp;$AC$77&amp;"*",Table2[Date Notified (Adjusted)],"&gt;="&amp;K$31,Table2[Date Notified (Adjusted)],"&lt;"&amp;L$31,Table2[Calculated Location],"*"&amp;$D84&amp;"*")</f>
        <v>#DIV/0!</v>
      </c>
      <c r="L84" s="164" t="e">
        <f ca="1">COUNTIFS(Table2[Level of Review Required],"*"&amp;$AC$77&amp;"*",Table2[Date Notified (Adjusted)],"&gt;="&amp;L$31,Table2[Date Notified (Adjusted)],"&lt;"&amp;M$31,Table2[commissioner name second test],"full*",Table2[Calculated Location],"*"&amp;$D84&amp;"*")/COUNTIFS(Table2[Level of Review Required],"*"&amp;$AC$77&amp;"*",Table2[Date Notified (Adjusted)],"&gt;="&amp;L$31,Table2[Date Notified (Adjusted)],"&lt;"&amp;M$31,Table2[Calculated Location],"*"&amp;$D84&amp;"*")</f>
        <v>#DIV/0!</v>
      </c>
      <c r="M84" s="164" t="e">
        <f ca="1">COUNTIFS(Table2[Level of Review Required],"*"&amp;$AC$77&amp;"*",Table2[Date Notified (Adjusted)],"&gt;="&amp;M$31,Table2[Date Notified (Adjusted)],"&lt;"&amp;N$31,Table2[commissioner name second test],"full*",Table2[Calculated Location],"*"&amp;$D84&amp;"*")/COUNTIFS(Table2[Level of Review Required],"*"&amp;$AC$77&amp;"*",Table2[Date Notified (Adjusted)],"&gt;="&amp;M$31,Table2[Date Notified (Adjusted)],"&lt;"&amp;N$31,Table2[Calculated Location],"*"&amp;$D84&amp;"*")</f>
        <v>#DIV/0!</v>
      </c>
      <c r="N84" s="164" t="e">
        <f ca="1">COUNTIFS(Table2[Level of Review Required],"*"&amp;$AC$77&amp;"*",Table2[Date Notified (Adjusted)],"&gt;="&amp;N$31,Table2[Date Notified (Adjusted)],"&lt;"&amp;O$31,Table2[commissioner name second test],"full*",Table2[Calculated Location],"*"&amp;$D84&amp;"*")/COUNTIFS(Table2[Level of Review Required],"*"&amp;$AC$77&amp;"*",Table2[Date Notified (Adjusted)],"&gt;="&amp;N$31,Table2[Date Notified (Adjusted)],"&lt;"&amp;O$31,Table2[Calculated Location],"*"&amp;$D84&amp;"*")</f>
        <v>#DIV/0!</v>
      </c>
      <c r="O84" s="164" t="e">
        <f ca="1">COUNTIFS(Table2[Level of Review Required],"*"&amp;$AC$77&amp;"*",Table2[Date Notified (Adjusted)],"&gt;="&amp;O$31,Table2[Date Notified (Adjusted)],"&lt;"&amp;P$31,Table2[commissioner name second test],"full*",Table2[Calculated Location],"*"&amp;$D84&amp;"*")/COUNTIFS(Table2[Level of Review Required],"*"&amp;$AC$77&amp;"*",Table2[Date Notified (Adjusted)],"&gt;="&amp;O$31,Table2[Date Notified (Adjusted)],"&lt;"&amp;P$31,Table2[Calculated Location],"*"&amp;$D84&amp;"*")</f>
        <v>#DIV/0!</v>
      </c>
      <c r="P84" s="164" t="e">
        <f ca="1">COUNTIFS(Table2[Level of Review Required],"*"&amp;$AC$77&amp;"*",Table2[Date Notified (Adjusted)],"&gt;="&amp;P$31,Table2[Date Notified (Adjusted)],"&lt;"&amp;Q$31,Table2[commissioner name second test],"full*",Table2[Calculated Location],"*"&amp;$D84&amp;"*")/COUNTIFS(Table2[Level of Review Required],"*"&amp;$AC$77&amp;"*",Table2[Date Notified (Adjusted)],"&gt;="&amp;P$31,Table2[Date Notified (Adjusted)],"&lt;"&amp;Q$31,Table2[Calculated Location],"*"&amp;$D84&amp;"*")</f>
        <v>#DIV/0!</v>
      </c>
      <c r="Q84" s="164" t="e">
        <f ca="1">COUNTIFS(Table2[Level of Review Required],"*"&amp;$AC$77&amp;"*",Table2[Date Notified (Adjusted)],"&gt;="&amp;Q$31,Table2[Date Notified (Adjusted)],"&lt;"&amp;R$31,Table2[commissioner name second test],"full*",Table2[Calculated Location],"*"&amp;$D84&amp;"*")/COUNTIFS(Table2[Level of Review Required],"*"&amp;$AC$77&amp;"*",Table2[Date Notified (Adjusted)],"&gt;="&amp;Q$31,Table2[Date Notified (Adjusted)],"&lt;"&amp;R$31,Table2[Calculated Location],"*"&amp;$D84&amp;"*")</f>
        <v>#DIV/0!</v>
      </c>
      <c r="R84" s="164" t="e">
        <f ca="1">COUNTIFS(Table2[Level of Review Required],"*"&amp;$AC$77&amp;"*",Table2[Date Notified (Adjusted)],"&gt;="&amp;R$31,Table2[Date Notified (Adjusted)],"&lt;"&amp;S$31,Table2[commissioner name second test],"full*",Table2[Calculated Location],"*"&amp;$D84&amp;"*")/COUNTIFS(Table2[Level of Review Required],"*"&amp;$AC$77&amp;"*",Table2[Date Notified (Adjusted)],"&gt;="&amp;R$31,Table2[Date Notified (Adjusted)],"&lt;"&amp;S$31,Table2[Calculated Location],"*"&amp;$D84&amp;"*")</f>
        <v>#DIV/0!</v>
      </c>
      <c r="S84" s="164" t="e">
        <f ca="1">COUNTIFS(Table2[Level of Review Required],"*"&amp;$AC$77&amp;"*",Table2[Date Notified (Adjusted)],"&gt;="&amp;S$31,Table2[Date Notified (Adjusted)],"&lt;"&amp;T$31,Table2[commissioner name second test],"full*",Table2[Calculated Location],"*"&amp;$D84&amp;"*")/COUNTIFS(Table2[Level of Review Required],"*"&amp;$AC$77&amp;"*",Table2[Date Notified (Adjusted)],"&gt;="&amp;S$31,Table2[Date Notified (Adjusted)],"&lt;"&amp;T$31,Table2[Calculated Location],"*"&amp;$D84&amp;"*")</f>
        <v>#DIV/0!</v>
      </c>
      <c r="T84" s="164" t="e">
        <f ca="1">COUNTIFS(Table2[Level of Review Required],"*"&amp;$AC$77&amp;"*",Table2[Date Notified (Adjusted)],"&gt;="&amp;T$31,Table2[Date Notified (Adjusted)],"&lt;"&amp;U$31,Table2[commissioner name second test],"full*",Table2[Calculated Location],"*"&amp;$D84&amp;"*")/COUNTIFS(Table2[Level of Review Required],"*"&amp;$AC$77&amp;"*",Table2[Date Notified (Adjusted)],"&gt;="&amp;T$31,Table2[Date Notified (Adjusted)],"&lt;"&amp;U$31,Table2[Calculated Location],"*"&amp;$D84&amp;"*")</f>
        <v>#DIV/0!</v>
      </c>
      <c r="U84" s="165"/>
      <c r="V84" s="161"/>
      <c r="W84" s="228">
        <f ca="1">COUNTIFS(Table2[Level of Review Required],"*"&amp;$AC$77&amp;"*",Table2[Date Notified (Adjusted)],"&gt;="&amp;start125,Table2[Date Notified (Adjusted)],"&lt;="&amp;closeREP,Table2[Calculated Location],"*"&amp;$D84&amp;"*",Table2[commissioner name second test],"full*")</f>
        <v>0</v>
      </c>
      <c r="X84" s="229" t="e">
        <f t="shared" ca="1" si="13"/>
        <v>#DIV/0!</v>
      </c>
      <c r="Y84" s="237">
        <f ca="1">COUNTIFS(Table2[Level of Review Required],"*"&amp;$AC$77&amp;"*",Table2[Date Notified (Adjusted)],"&gt;="&amp;start125,Table2[Date Notified (Adjusted)],"&lt;="&amp;closeREP,Table2[Calculated Location],"*"&amp;$D84&amp;"*")</f>
        <v>0</v>
      </c>
    </row>
    <row r="85" spans="2:25" x14ac:dyDescent="0.25">
      <c r="B85" s="224" t="s">
        <v>262</v>
      </c>
      <c r="C85" s="166"/>
      <c r="D85" s="167" t="s">
        <v>104</v>
      </c>
      <c r="E85" s="168" t="e">
        <f ca="1">COUNTIFS(Table2[Level of Review Required],"*"&amp;$AC$77&amp;"*",Table2[Date Notified (Adjusted)],"&gt;="&amp;E$31,Table2[Date Notified (Adjusted)],"&lt;"&amp;F$31,Table2[commissioner name second test],"full*",Table2[Calculated Location],"*"&amp;$D85&amp;"*")/COUNTIFS(Table2[Level of Review Required],"*"&amp;$AC$77&amp;"*",Table2[Date Notified (Adjusted)],"&gt;="&amp;E$31,Table2[Date Notified (Adjusted)],"&lt;"&amp;F$31,Table2[Calculated Location],"*"&amp;$D85&amp;"*")</f>
        <v>#DIV/0!</v>
      </c>
      <c r="F85" s="169" t="e">
        <f ca="1">COUNTIFS(Table2[Level of Review Required],"*"&amp;$AC$77&amp;"*",Table2[Date Notified (Adjusted)],"&gt;="&amp;F$31,Table2[Date Notified (Adjusted)],"&lt;"&amp;G$31,Table2[commissioner name second test],"full*",Table2[Calculated Location],"*"&amp;$D85&amp;"*")/COUNTIFS(Table2[Level of Review Required],"*"&amp;$AC$77&amp;"*",Table2[Date Notified (Adjusted)],"&gt;="&amp;F$31,Table2[Date Notified (Adjusted)],"&lt;"&amp;G$31,Table2[Calculated Location],"*"&amp;$D85&amp;"*")</f>
        <v>#DIV/0!</v>
      </c>
      <c r="G85" s="169" t="e">
        <f ca="1">COUNTIFS(Table2[Level of Review Required],"*"&amp;$AC$77&amp;"*",Table2[Date Notified (Adjusted)],"&gt;="&amp;G$31,Table2[Date Notified (Adjusted)],"&lt;"&amp;H$31,Table2[commissioner name second test],"full*",Table2[Calculated Location],"*"&amp;$D85&amp;"*")/COUNTIFS(Table2[Level of Review Required],"*"&amp;$AC$77&amp;"*",Table2[Date Notified (Adjusted)],"&gt;="&amp;G$31,Table2[Date Notified (Adjusted)],"&lt;"&amp;H$31,Table2[Calculated Location],"*"&amp;$D85&amp;"*")</f>
        <v>#DIV/0!</v>
      </c>
      <c r="H85" s="169" t="e">
        <f ca="1">COUNTIFS(Table2[Level of Review Required],"*"&amp;$AC$77&amp;"*",Table2[Date Notified (Adjusted)],"&gt;="&amp;H$31,Table2[Date Notified (Adjusted)],"&lt;"&amp;I$31,Table2[commissioner name second test],"full*",Table2[Calculated Location],"*"&amp;$D85&amp;"*")/COUNTIFS(Table2[Level of Review Required],"*"&amp;$AC$77&amp;"*",Table2[Date Notified (Adjusted)],"&gt;="&amp;H$31,Table2[Date Notified (Adjusted)],"&lt;"&amp;I$31,Table2[Calculated Location],"*"&amp;$D85&amp;"*")</f>
        <v>#DIV/0!</v>
      </c>
      <c r="I85" s="169" t="e">
        <f ca="1">COUNTIFS(Table2[Level of Review Required],"*"&amp;$AC$77&amp;"*",Table2[Date Notified (Adjusted)],"&gt;="&amp;I$31,Table2[Date Notified (Adjusted)],"&lt;"&amp;J$31,Table2[commissioner name second test],"full*",Table2[Calculated Location],"*"&amp;$D85&amp;"*")/COUNTIFS(Table2[Level of Review Required],"*"&amp;$AC$77&amp;"*",Table2[Date Notified (Adjusted)],"&gt;="&amp;I$31,Table2[Date Notified (Adjusted)],"&lt;"&amp;J$31,Table2[Calculated Location],"*"&amp;$D85&amp;"*")</f>
        <v>#DIV/0!</v>
      </c>
      <c r="J85" s="169" t="e">
        <f ca="1">COUNTIFS(Table2[Level of Review Required],"*"&amp;$AC$77&amp;"*",Table2[Date Notified (Adjusted)],"&gt;="&amp;J$31,Table2[Date Notified (Adjusted)],"&lt;"&amp;K$31,Table2[commissioner name second test],"full*",Table2[Calculated Location],"*"&amp;$D85&amp;"*")/COUNTIFS(Table2[Level of Review Required],"*"&amp;$AC$77&amp;"*",Table2[Date Notified (Adjusted)],"&gt;="&amp;J$31,Table2[Date Notified (Adjusted)],"&lt;"&amp;K$31,Table2[Calculated Location],"*"&amp;$D85&amp;"*")</f>
        <v>#DIV/0!</v>
      </c>
      <c r="K85" s="169" t="e">
        <f ca="1">COUNTIFS(Table2[Level of Review Required],"*"&amp;$AC$77&amp;"*",Table2[Date Notified (Adjusted)],"&gt;="&amp;K$31,Table2[Date Notified (Adjusted)],"&lt;"&amp;L$31,Table2[commissioner name second test],"full*",Table2[Calculated Location],"*"&amp;$D85&amp;"*")/COUNTIFS(Table2[Level of Review Required],"*"&amp;$AC$77&amp;"*",Table2[Date Notified (Adjusted)],"&gt;="&amp;K$31,Table2[Date Notified (Adjusted)],"&lt;"&amp;L$31,Table2[Calculated Location],"*"&amp;$D85&amp;"*")</f>
        <v>#DIV/0!</v>
      </c>
      <c r="L85" s="169" t="e">
        <f ca="1">COUNTIFS(Table2[Level of Review Required],"*"&amp;$AC$77&amp;"*",Table2[Date Notified (Adjusted)],"&gt;="&amp;L$31,Table2[Date Notified (Adjusted)],"&lt;"&amp;M$31,Table2[commissioner name second test],"full*",Table2[Calculated Location],"*"&amp;$D85&amp;"*")/COUNTIFS(Table2[Level of Review Required],"*"&amp;$AC$77&amp;"*",Table2[Date Notified (Adjusted)],"&gt;="&amp;L$31,Table2[Date Notified (Adjusted)],"&lt;"&amp;M$31,Table2[Calculated Location],"*"&amp;$D85&amp;"*")</f>
        <v>#DIV/0!</v>
      </c>
      <c r="M85" s="169" t="e">
        <f ca="1">COUNTIFS(Table2[Level of Review Required],"*"&amp;$AC$77&amp;"*",Table2[Date Notified (Adjusted)],"&gt;="&amp;M$31,Table2[Date Notified (Adjusted)],"&lt;"&amp;N$31,Table2[commissioner name second test],"full*",Table2[Calculated Location],"*"&amp;$D85&amp;"*")/COUNTIFS(Table2[Level of Review Required],"*"&amp;$AC$77&amp;"*",Table2[Date Notified (Adjusted)],"&gt;="&amp;M$31,Table2[Date Notified (Adjusted)],"&lt;"&amp;N$31,Table2[Calculated Location],"*"&amp;$D85&amp;"*")</f>
        <v>#DIV/0!</v>
      </c>
      <c r="N85" s="169" t="e">
        <f ca="1">COUNTIFS(Table2[Level of Review Required],"*"&amp;$AC$77&amp;"*",Table2[Date Notified (Adjusted)],"&gt;="&amp;N$31,Table2[Date Notified (Adjusted)],"&lt;"&amp;O$31,Table2[commissioner name second test],"full*",Table2[Calculated Location],"*"&amp;$D85&amp;"*")/COUNTIFS(Table2[Level of Review Required],"*"&amp;$AC$77&amp;"*",Table2[Date Notified (Adjusted)],"&gt;="&amp;N$31,Table2[Date Notified (Adjusted)],"&lt;"&amp;O$31,Table2[Calculated Location],"*"&amp;$D85&amp;"*")</f>
        <v>#DIV/0!</v>
      </c>
      <c r="O85" s="169" t="e">
        <f ca="1">COUNTIFS(Table2[Level of Review Required],"*"&amp;$AC$77&amp;"*",Table2[Date Notified (Adjusted)],"&gt;="&amp;O$31,Table2[Date Notified (Adjusted)],"&lt;"&amp;P$31,Table2[commissioner name second test],"full*",Table2[Calculated Location],"*"&amp;$D85&amp;"*")/COUNTIFS(Table2[Level of Review Required],"*"&amp;$AC$77&amp;"*",Table2[Date Notified (Adjusted)],"&gt;="&amp;O$31,Table2[Date Notified (Adjusted)],"&lt;"&amp;P$31,Table2[Calculated Location],"*"&amp;$D85&amp;"*")</f>
        <v>#DIV/0!</v>
      </c>
      <c r="P85" s="169" t="e">
        <f ca="1">COUNTIFS(Table2[Level of Review Required],"*"&amp;$AC$77&amp;"*",Table2[Date Notified (Adjusted)],"&gt;="&amp;P$31,Table2[Date Notified (Adjusted)],"&lt;"&amp;Q$31,Table2[commissioner name second test],"full*",Table2[Calculated Location],"*"&amp;$D85&amp;"*")/COUNTIFS(Table2[Level of Review Required],"*"&amp;$AC$77&amp;"*",Table2[Date Notified (Adjusted)],"&gt;="&amp;P$31,Table2[Date Notified (Adjusted)],"&lt;"&amp;Q$31,Table2[Calculated Location],"*"&amp;$D85&amp;"*")</f>
        <v>#DIV/0!</v>
      </c>
      <c r="Q85" s="169" t="e">
        <f ca="1">COUNTIFS(Table2[Level of Review Required],"*"&amp;$AC$77&amp;"*",Table2[Date Notified (Adjusted)],"&gt;="&amp;Q$31,Table2[Date Notified (Adjusted)],"&lt;"&amp;R$31,Table2[commissioner name second test],"full*",Table2[Calculated Location],"*"&amp;$D85&amp;"*")/COUNTIFS(Table2[Level of Review Required],"*"&amp;$AC$77&amp;"*",Table2[Date Notified (Adjusted)],"&gt;="&amp;Q$31,Table2[Date Notified (Adjusted)],"&lt;"&amp;R$31,Table2[Calculated Location],"*"&amp;$D85&amp;"*")</f>
        <v>#DIV/0!</v>
      </c>
      <c r="R85" s="169" t="e">
        <f ca="1">COUNTIFS(Table2[Level of Review Required],"*"&amp;$AC$77&amp;"*",Table2[Date Notified (Adjusted)],"&gt;="&amp;R$31,Table2[Date Notified (Adjusted)],"&lt;"&amp;S$31,Table2[commissioner name second test],"full*",Table2[Calculated Location],"*"&amp;$D85&amp;"*")/COUNTIFS(Table2[Level of Review Required],"*"&amp;$AC$77&amp;"*",Table2[Date Notified (Adjusted)],"&gt;="&amp;R$31,Table2[Date Notified (Adjusted)],"&lt;"&amp;S$31,Table2[Calculated Location],"*"&amp;$D85&amp;"*")</f>
        <v>#DIV/0!</v>
      </c>
      <c r="S85" s="169" t="e">
        <f ca="1">COUNTIFS(Table2[Level of Review Required],"*"&amp;$AC$77&amp;"*",Table2[Date Notified (Adjusted)],"&gt;="&amp;S$31,Table2[Date Notified (Adjusted)],"&lt;"&amp;T$31,Table2[commissioner name second test],"full*",Table2[Calculated Location],"*"&amp;$D85&amp;"*")/COUNTIFS(Table2[Level of Review Required],"*"&amp;$AC$77&amp;"*",Table2[Date Notified (Adjusted)],"&gt;="&amp;S$31,Table2[Date Notified (Adjusted)],"&lt;"&amp;T$31,Table2[Calculated Location],"*"&amp;$D85&amp;"*")</f>
        <v>#DIV/0!</v>
      </c>
      <c r="T85" s="169" t="e">
        <f ca="1">COUNTIFS(Table2[Level of Review Required],"*"&amp;$AC$77&amp;"*",Table2[Date Notified (Adjusted)],"&gt;="&amp;T$31,Table2[Date Notified (Adjusted)],"&lt;"&amp;U$31,Table2[commissioner name second test],"full*",Table2[Calculated Location],"*"&amp;$D85&amp;"*")/COUNTIFS(Table2[Level of Review Required],"*"&amp;$AC$77&amp;"*",Table2[Date Notified (Adjusted)],"&gt;="&amp;T$31,Table2[Date Notified (Adjusted)],"&lt;"&amp;U$31,Table2[Calculated Location],"*"&amp;$D85&amp;"*")</f>
        <v>#DIV/0!</v>
      </c>
      <c r="U85" s="170"/>
      <c r="V85" s="166"/>
      <c r="W85" s="230">
        <f ca="1">COUNTIFS(Table2[Level of Review Required],"*"&amp;$AC$77&amp;"*",Table2[Date Notified (Adjusted)],"&gt;="&amp;start125,Table2[Date Notified (Adjusted)],"&lt;="&amp;closeREP,Table2[Calculated Location],"*"&amp;$D85&amp;"*",Table2[commissioner name second test],"full*")</f>
        <v>0</v>
      </c>
      <c r="X85" s="231" t="e">
        <f t="shared" ca="1" si="13"/>
        <v>#DIV/0!</v>
      </c>
      <c r="Y85" s="238">
        <f ca="1">COUNTIFS(Table2[Level of Review Required],"*"&amp;$AC$77&amp;"*",Table2[Date Notified (Adjusted)],"&gt;="&amp;start125,Table2[Date Notified (Adjusted)],"&lt;="&amp;closeREP,Table2[Calculated Location],"*"&amp;$D85&amp;"*")</f>
        <v>0</v>
      </c>
    </row>
    <row r="86" spans="2:25" x14ac:dyDescent="0.25">
      <c r="B86" s="211" t="s">
        <v>154</v>
      </c>
      <c r="C86" s="13"/>
      <c r="D86" s="210"/>
      <c r="E86" s="172"/>
      <c r="F86" s="173"/>
      <c r="G86" s="173"/>
      <c r="H86" s="173"/>
      <c r="I86" s="173"/>
      <c r="J86" s="173"/>
      <c r="K86" s="173"/>
      <c r="L86" s="173"/>
      <c r="M86" s="173"/>
      <c r="N86" s="173"/>
      <c r="O86" s="173"/>
      <c r="P86" s="173"/>
      <c r="Q86" s="173"/>
      <c r="R86" s="173"/>
      <c r="S86" s="173"/>
      <c r="T86" s="173"/>
      <c r="U86" s="174"/>
      <c r="V86" s="174"/>
      <c r="W86" s="174">
        <f ca="1">SUM(W78:W85)</f>
        <v>0</v>
      </c>
      <c r="X86" s="173" t="e">
        <f ca="1">W86/Y86</f>
        <v>#DIV/0!</v>
      </c>
      <c r="Y86" s="212">
        <f ca="1">SUM(Y78:Y85)</f>
        <v>0</v>
      </c>
    </row>
    <row r="87" spans="2:25" x14ac:dyDescent="0.25">
      <c r="B87" s="220" t="s">
        <v>105</v>
      </c>
      <c r="C87" s="157"/>
      <c r="D87" s="158" t="s">
        <v>124</v>
      </c>
      <c r="E87" s="159" t="e">
        <f ca="1">COUNTIFS(Table2[Level of Review Required],"*"&amp;$AC$77&amp;"*",Table2[Date Notified (Adjusted)],"&gt;="&amp;E$31,Table2[Date Notified (Adjusted)],"&lt;"&amp;F$31,Table2[commissioner name second test],"full*",Table2[Calculated Location],"*"&amp;$D87&amp;"*")/COUNTIFS(Table2[Level of Review Required],"*"&amp;$AC$77&amp;"*",Table2[Date Notified (Adjusted)],"&gt;="&amp;E$31,Table2[Date Notified (Adjusted)],"&lt;"&amp;F$31,Table2[Calculated Location],"*"&amp;$D87&amp;"*")</f>
        <v>#DIV/0!</v>
      </c>
      <c r="F87" s="160" t="e">
        <f ca="1">COUNTIFS(Table2[Level of Review Required],"*"&amp;$AC$77&amp;"*",Table2[Date Notified (Adjusted)],"&gt;="&amp;F$31,Table2[Date Notified (Adjusted)],"&lt;"&amp;G$31,Table2[commissioner name second test],"full*",Table2[Calculated Location],"*"&amp;$D87&amp;"*")/COUNTIFS(Table2[Level of Review Required],"*"&amp;$AC$77&amp;"*",Table2[Date Notified (Adjusted)],"&gt;="&amp;F$31,Table2[Date Notified (Adjusted)],"&lt;"&amp;G$31,Table2[Calculated Location],"*"&amp;$D87&amp;"*")</f>
        <v>#DIV/0!</v>
      </c>
      <c r="G87" s="160" t="e">
        <f ca="1">COUNTIFS(Table2[Level of Review Required],"*"&amp;$AC$77&amp;"*",Table2[Date Notified (Adjusted)],"&gt;="&amp;G$31,Table2[Date Notified (Adjusted)],"&lt;"&amp;H$31,Table2[commissioner name second test],"full*",Table2[Calculated Location],"*"&amp;$D87&amp;"*")/COUNTIFS(Table2[Level of Review Required],"*"&amp;$AC$77&amp;"*",Table2[Date Notified (Adjusted)],"&gt;="&amp;G$31,Table2[Date Notified (Adjusted)],"&lt;"&amp;H$31,Table2[Calculated Location],"*"&amp;$D87&amp;"*")</f>
        <v>#DIV/0!</v>
      </c>
      <c r="H87" s="160" t="e">
        <f ca="1">COUNTIFS(Table2[Level of Review Required],"*"&amp;$AC$77&amp;"*",Table2[Date Notified (Adjusted)],"&gt;="&amp;H$31,Table2[Date Notified (Adjusted)],"&lt;"&amp;I$31,Table2[commissioner name second test],"full*",Table2[Calculated Location],"*"&amp;$D87&amp;"*")/COUNTIFS(Table2[Level of Review Required],"*"&amp;$AC$77&amp;"*",Table2[Date Notified (Adjusted)],"&gt;="&amp;H$31,Table2[Date Notified (Adjusted)],"&lt;"&amp;I$31,Table2[Calculated Location],"*"&amp;$D87&amp;"*")</f>
        <v>#DIV/0!</v>
      </c>
      <c r="I87" s="160" t="e">
        <f ca="1">COUNTIFS(Table2[Level of Review Required],"*"&amp;$AC$77&amp;"*",Table2[Date Notified (Adjusted)],"&gt;="&amp;I$31,Table2[Date Notified (Adjusted)],"&lt;"&amp;J$31,Table2[commissioner name second test],"full*",Table2[Calculated Location],"*"&amp;$D87&amp;"*")/COUNTIFS(Table2[Level of Review Required],"*"&amp;$AC$77&amp;"*",Table2[Date Notified (Adjusted)],"&gt;="&amp;I$31,Table2[Date Notified (Adjusted)],"&lt;"&amp;J$31,Table2[Calculated Location],"*"&amp;$D87&amp;"*")</f>
        <v>#DIV/0!</v>
      </c>
      <c r="J87" s="160" t="e">
        <f ca="1">COUNTIFS(Table2[Level of Review Required],"*"&amp;$AC$77&amp;"*",Table2[Date Notified (Adjusted)],"&gt;="&amp;J$31,Table2[Date Notified (Adjusted)],"&lt;"&amp;K$31,Table2[commissioner name second test],"full*",Table2[Calculated Location],"*"&amp;$D87&amp;"*")/COUNTIFS(Table2[Level of Review Required],"*"&amp;$AC$77&amp;"*",Table2[Date Notified (Adjusted)],"&gt;="&amp;J$31,Table2[Date Notified (Adjusted)],"&lt;"&amp;K$31,Table2[Calculated Location],"*"&amp;$D87&amp;"*")</f>
        <v>#DIV/0!</v>
      </c>
      <c r="K87" s="160" t="e">
        <f ca="1">COUNTIFS(Table2[Level of Review Required],"*"&amp;$AC$77&amp;"*",Table2[Date Notified (Adjusted)],"&gt;="&amp;K$31,Table2[Date Notified (Adjusted)],"&lt;"&amp;L$31,Table2[commissioner name second test],"full*",Table2[Calculated Location],"*"&amp;$D87&amp;"*")/COUNTIFS(Table2[Level of Review Required],"*"&amp;$AC$77&amp;"*",Table2[Date Notified (Adjusted)],"&gt;="&amp;K$31,Table2[Date Notified (Adjusted)],"&lt;"&amp;L$31,Table2[Calculated Location],"*"&amp;$D87&amp;"*")</f>
        <v>#DIV/0!</v>
      </c>
      <c r="L87" s="160" t="e">
        <f ca="1">COUNTIFS(Table2[Level of Review Required],"*"&amp;$AC$77&amp;"*",Table2[Date Notified (Adjusted)],"&gt;="&amp;L$31,Table2[Date Notified (Adjusted)],"&lt;"&amp;M$31,Table2[commissioner name second test],"full*",Table2[Calculated Location],"*"&amp;$D87&amp;"*")/COUNTIFS(Table2[Level of Review Required],"*"&amp;$AC$77&amp;"*",Table2[Date Notified (Adjusted)],"&gt;="&amp;L$31,Table2[Date Notified (Adjusted)],"&lt;"&amp;M$31,Table2[Calculated Location],"*"&amp;$D87&amp;"*")</f>
        <v>#DIV/0!</v>
      </c>
      <c r="M87" s="160" t="e">
        <f ca="1">COUNTIFS(Table2[Level of Review Required],"*"&amp;$AC$77&amp;"*",Table2[Date Notified (Adjusted)],"&gt;="&amp;M$31,Table2[Date Notified (Adjusted)],"&lt;"&amp;N$31,Table2[commissioner name second test],"full*",Table2[Calculated Location],"*"&amp;$D87&amp;"*")/COUNTIFS(Table2[Level of Review Required],"*"&amp;$AC$77&amp;"*",Table2[Date Notified (Adjusted)],"&gt;="&amp;M$31,Table2[Date Notified (Adjusted)],"&lt;"&amp;N$31,Table2[Calculated Location],"*"&amp;$D87&amp;"*")</f>
        <v>#DIV/0!</v>
      </c>
      <c r="N87" s="160" t="e">
        <f ca="1">COUNTIFS(Table2[Level of Review Required],"*"&amp;$AC$77&amp;"*",Table2[Date Notified (Adjusted)],"&gt;="&amp;N$31,Table2[Date Notified (Adjusted)],"&lt;"&amp;O$31,Table2[commissioner name second test],"full*",Table2[Calculated Location],"*"&amp;$D87&amp;"*")/COUNTIFS(Table2[Level of Review Required],"*"&amp;$AC$77&amp;"*",Table2[Date Notified (Adjusted)],"&gt;="&amp;N$31,Table2[Date Notified (Adjusted)],"&lt;"&amp;O$31,Table2[Calculated Location],"*"&amp;$D87&amp;"*")</f>
        <v>#DIV/0!</v>
      </c>
      <c r="O87" s="160" t="e">
        <f ca="1">COUNTIFS(Table2[Level of Review Required],"*"&amp;$AC$77&amp;"*",Table2[Date Notified (Adjusted)],"&gt;="&amp;O$31,Table2[Date Notified (Adjusted)],"&lt;"&amp;P$31,Table2[commissioner name second test],"full*",Table2[Calculated Location],"*"&amp;$D87&amp;"*")/COUNTIFS(Table2[Level of Review Required],"*"&amp;$AC$77&amp;"*",Table2[Date Notified (Adjusted)],"&gt;="&amp;O$31,Table2[Date Notified (Adjusted)],"&lt;"&amp;P$31,Table2[Calculated Location],"*"&amp;$D87&amp;"*")</f>
        <v>#DIV/0!</v>
      </c>
      <c r="P87" s="160" t="e">
        <f ca="1">COUNTIFS(Table2[Level of Review Required],"*"&amp;$AC$77&amp;"*",Table2[Date Notified (Adjusted)],"&gt;="&amp;P$31,Table2[Date Notified (Adjusted)],"&lt;"&amp;Q$31,Table2[commissioner name second test],"full*",Table2[Calculated Location],"*"&amp;$D87&amp;"*")/COUNTIFS(Table2[Level of Review Required],"*"&amp;$AC$77&amp;"*",Table2[Date Notified (Adjusted)],"&gt;="&amp;P$31,Table2[Date Notified (Adjusted)],"&lt;"&amp;Q$31,Table2[Calculated Location],"*"&amp;$D87&amp;"*")</f>
        <v>#DIV/0!</v>
      </c>
      <c r="Q87" s="160" t="e">
        <f ca="1">COUNTIFS(Table2[Level of Review Required],"*"&amp;$AC$77&amp;"*",Table2[Date Notified (Adjusted)],"&gt;="&amp;Q$31,Table2[Date Notified (Adjusted)],"&lt;"&amp;R$31,Table2[commissioner name second test],"full*",Table2[Calculated Location],"*"&amp;$D87&amp;"*")/COUNTIFS(Table2[Level of Review Required],"*"&amp;$AC$77&amp;"*",Table2[Date Notified (Adjusted)],"&gt;="&amp;Q$31,Table2[Date Notified (Adjusted)],"&lt;"&amp;R$31,Table2[Calculated Location],"*"&amp;$D87&amp;"*")</f>
        <v>#DIV/0!</v>
      </c>
      <c r="R87" s="160" t="e">
        <f ca="1">COUNTIFS(Table2[Level of Review Required],"*"&amp;$AC$77&amp;"*",Table2[Date Notified (Adjusted)],"&gt;="&amp;R$31,Table2[Date Notified (Adjusted)],"&lt;"&amp;S$31,Table2[commissioner name second test],"full*",Table2[Calculated Location],"*"&amp;$D87&amp;"*")/COUNTIFS(Table2[Level of Review Required],"*"&amp;$AC$77&amp;"*",Table2[Date Notified (Adjusted)],"&gt;="&amp;R$31,Table2[Date Notified (Adjusted)],"&lt;"&amp;S$31,Table2[Calculated Location],"*"&amp;$D87&amp;"*")</f>
        <v>#DIV/0!</v>
      </c>
      <c r="S87" s="160" t="e">
        <f ca="1">COUNTIFS(Table2[Level of Review Required],"*"&amp;$AC$77&amp;"*",Table2[Date Notified (Adjusted)],"&gt;="&amp;S$31,Table2[Date Notified (Adjusted)],"&lt;"&amp;T$31,Table2[commissioner name second test],"full*",Table2[Calculated Location],"*"&amp;$D87&amp;"*")/COUNTIFS(Table2[Level of Review Required],"*"&amp;$AC$77&amp;"*",Table2[Date Notified (Adjusted)],"&gt;="&amp;S$31,Table2[Date Notified (Adjusted)],"&lt;"&amp;T$31,Table2[Calculated Location],"*"&amp;$D87&amp;"*")</f>
        <v>#DIV/0!</v>
      </c>
      <c r="T87" s="160" t="e">
        <f ca="1">COUNTIFS(Table2[Level of Review Required],"*"&amp;$AC$77&amp;"*",Table2[Date Notified (Adjusted)],"&gt;="&amp;T$31,Table2[Date Notified (Adjusted)],"&lt;"&amp;U$31,Table2[commissioner name second test],"full*",Table2[Calculated Location],"*"&amp;$D87&amp;"*")/COUNTIFS(Table2[Level of Review Required],"*"&amp;$AC$77&amp;"*",Table2[Date Notified (Adjusted)],"&gt;="&amp;T$31,Table2[Date Notified (Adjusted)],"&lt;"&amp;U$31,Table2[Calculated Location],"*"&amp;$D87&amp;"*")</f>
        <v>#DIV/0!</v>
      </c>
      <c r="U87" s="157"/>
      <c r="V87" s="157"/>
      <c r="W87" s="226">
        <f ca="1">COUNTIFS(Table2[Level of Review Required],"*"&amp;$AC$77&amp;"*",Table2[Date Notified (Adjusted)],"&gt;="&amp;start125,Table2[Date Notified (Adjusted)],"&lt;="&amp;closeREP,Table2[Calculated Location],"*"&amp;$D87&amp;"*",Table2[commissioner name second test],"full*")</f>
        <v>0</v>
      </c>
      <c r="X87" s="227" t="e">
        <f t="shared" ref="X87:X96" ca="1" si="15">W87/Y87</f>
        <v>#DIV/0!</v>
      </c>
      <c r="Y87" s="236">
        <f ca="1">COUNTIFS(Table2[Level of Review Required],"*"&amp;$AC$77&amp;"*",Table2[Date Notified (Adjusted)],"&gt;="&amp;start125,Table2[Date Notified (Adjusted)],"&lt;="&amp;closeREP,Table2[Calculated Location],"*"&amp;$D87&amp;"*")</f>
        <v>0</v>
      </c>
    </row>
    <row r="88" spans="2:25" x14ac:dyDescent="0.25">
      <c r="B88" s="222" t="s">
        <v>106</v>
      </c>
      <c r="C88" s="161"/>
      <c r="D88" s="162" t="s">
        <v>125</v>
      </c>
      <c r="E88" s="163" t="e">
        <f ca="1">COUNTIFS(Table2[Level of Review Required],"*"&amp;$AC$77&amp;"*",Table2[Date Notified (Adjusted)],"&gt;="&amp;E$31,Table2[Date Notified (Adjusted)],"&lt;"&amp;F$31,Table2[commissioner name second test],"full*",Table2[Calculated Location],"*"&amp;$D88&amp;"*")/COUNTIFS(Table2[Level of Review Required],"*"&amp;$AC$77&amp;"*",Table2[Date Notified (Adjusted)],"&gt;="&amp;E$31,Table2[Date Notified (Adjusted)],"&lt;"&amp;F$31,Table2[Calculated Location],"*"&amp;$D88&amp;"*")</f>
        <v>#DIV/0!</v>
      </c>
      <c r="F88" s="164" t="e">
        <f ca="1">COUNTIFS(Table2[Level of Review Required],"*"&amp;$AC$77&amp;"*",Table2[Date Notified (Adjusted)],"&gt;="&amp;F$31,Table2[Date Notified (Adjusted)],"&lt;"&amp;G$31,Table2[commissioner name second test],"full*",Table2[Calculated Location],"*"&amp;$D88&amp;"*")/COUNTIFS(Table2[Level of Review Required],"*"&amp;$AC$77&amp;"*",Table2[Date Notified (Adjusted)],"&gt;="&amp;F$31,Table2[Date Notified (Adjusted)],"&lt;"&amp;G$31,Table2[Calculated Location],"*"&amp;$D88&amp;"*")</f>
        <v>#DIV/0!</v>
      </c>
      <c r="G88" s="164" t="e">
        <f ca="1">COUNTIFS(Table2[Level of Review Required],"*"&amp;$AC$77&amp;"*",Table2[Date Notified (Adjusted)],"&gt;="&amp;G$31,Table2[Date Notified (Adjusted)],"&lt;"&amp;H$31,Table2[commissioner name second test],"full*",Table2[Calculated Location],"*"&amp;$D88&amp;"*")/COUNTIFS(Table2[Level of Review Required],"*"&amp;$AC$77&amp;"*",Table2[Date Notified (Adjusted)],"&gt;="&amp;G$31,Table2[Date Notified (Adjusted)],"&lt;"&amp;H$31,Table2[Calculated Location],"*"&amp;$D88&amp;"*")</f>
        <v>#DIV/0!</v>
      </c>
      <c r="H88" s="164" t="e">
        <f ca="1">COUNTIFS(Table2[Level of Review Required],"*"&amp;$AC$77&amp;"*",Table2[Date Notified (Adjusted)],"&gt;="&amp;H$31,Table2[Date Notified (Adjusted)],"&lt;"&amp;I$31,Table2[commissioner name second test],"full*",Table2[Calculated Location],"*"&amp;$D88&amp;"*")/COUNTIFS(Table2[Level of Review Required],"*"&amp;$AC$77&amp;"*",Table2[Date Notified (Adjusted)],"&gt;="&amp;H$31,Table2[Date Notified (Adjusted)],"&lt;"&amp;I$31,Table2[Calculated Location],"*"&amp;$D88&amp;"*")</f>
        <v>#DIV/0!</v>
      </c>
      <c r="I88" s="164" t="e">
        <f ca="1">COUNTIFS(Table2[Level of Review Required],"*"&amp;$AC$77&amp;"*",Table2[Date Notified (Adjusted)],"&gt;="&amp;I$31,Table2[Date Notified (Adjusted)],"&lt;"&amp;J$31,Table2[commissioner name second test],"full*",Table2[Calculated Location],"*"&amp;$D88&amp;"*")/COUNTIFS(Table2[Level of Review Required],"*"&amp;$AC$77&amp;"*",Table2[Date Notified (Adjusted)],"&gt;="&amp;I$31,Table2[Date Notified (Adjusted)],"&lt;"&amp;J$31,Table2[Calculated Location],"*"&amp;$D88&amp;"*")</f>
        <v>#DIV/0!</v>
      </c>
      <c r="J88" s="164" t="e">
        <f ca="1">COUNTIFS(Table2[Level of Review Required],"*"&amp;$AC$77&amp;"*",Table2[Date Notified (Adjusted)],"&gt;="&amp;J$31,Table2[Date Notified (Adjusted)],"&lt;"&amp;K$31,Table2[commissioner name second test],"full*",Table2[Calculated Location],"*"&amp;$D88&amp;"*")/COUNTIFS(Table2[Level of Review Required],"*"&amp;$AC$77&amp;"*",Table2[Date Notified (Adjusted)],"&gt;="&amp;J$31,Table2[Date Notified (Adjusted)],"&lt;"&amp;K$31,Table2[Calculated Location],"*"&amp;$D88&amp;"*")</f>
        <v>#DIV/0!</v>
      </c>
      <c r="K88" s="164" t="e">
        <f ca="1">COUNTIFS(Table2[Level of Review Required],"*"&amp;$AC$77&amp;"*",Table2[Date Notified (Adjusted)],"&gt;="&amp;K$31,Table2[Date Notified (Adjusted)],"&lt;"&amp;L$31,Table2[commissioner name second test],"full*",Table2[Calculated Location],"*"&amp;$D88&amp;"*")/COUNTIFS(Table2[Level of Review Required],"*"&amp;$AC$77&amp;"*",Table2[Date Notified (Adjusted)],"&gt;="&amp;K$31,Table2[Date Notified (Adjusted)],"&lt;"&amp;L$31,Table2[Calculated Location],"*"&amp;$D88&amp;"*")</f>
        <v>#DIV/0!</v>
      </c>
      <c r="L88" s="164" t="e">
        <f ca="1">COUNTIFS(Table2[Level of Review Required],"*"&amp;$AC$77&amp;"*",Table2[Date Notified (Adjusted)],"&gt;="&amp;L$31,Table2[Date Notified (Adjusted)],"&lt;"&amp;M$31,Table2[commissioner name second test],"full*",Table2[Calculated Location],"*"&amp;$D88&amp;"*")/COUNTIFS(Table2[Level of Review Required],"*"&amp;$AC$77&amp;"*",Table2[Date Notified (Adjusted)],"&gt;="&amp;L$31,Table2[Date Notified (Adjusted)],"&lt;"&amp;M$31,Table2[Calculated Location],"*"&amp;$D88&amp;"*")</f>
        <v>#DIV/0!</v>
      </c>
      <c r="M88" s="164" t="e">
        <f ca="1">COUNTIFS(Table2[Level of Review Required],"*"&amp;$AC$77&amp;"*",Table2[Date Notified (Adjusted)],"&gt;="&amp;M$31,Table2[Date Notified (Adjusted)],"&lt;"&amp;N$31,Table2[commissioner name second test],"full*",Table2[Calculated Location],"*"&amp;$D88&amp;"*")/COUNTIFS(Table2[Level of Review Required],"*"&amp;$AC$77&amp;"*",Table2[Date Notified (Adjusted)],"&gt;="&amp;M$31,Table2[Date Notified (Adjusted)],"&lt;"&amp;N$31,Table2[Calculated Location],"*"&amp;$D88&amp;"*")</f>
        <v>#DIV/0!</v>
      </c>
      <c r="N88" s="164" t="e">
        <f ca="1">COUNTIFS(Table2[Level of Review Required],"*"&amp;$AC$77&amp;"*",Table2[Date Notified (Adjusted)],"&gt;="&amp;N$31,Table2[Date Notified (Adjusted)],"&lt;"&amp;O$31,Table2[commissioner name second test],"full*",Table2[Calculated Location],"*"&amp;$D88&amp;"*")/COUNTIFS(Table2[Level of Review Required],"*"&amp;$AC$77&amp;"*",Table2[Date Notified (Adjusted)],"&gt;="&amp;N$31,Table2[Date Notified (Adjusted)],"&lt;"&amp;O$31,Table2[Calculated Location],"*"&amp;$D88&amp;"*")</f>
        <v>#DIV/0!</v>
      </c>
      <c r="O88" s="164" t="e">
        <f ca="1">COUNTIFS(Table2[Level of Review Required],"*"&amp;$AC$77&amp;"*",Table2[Date Notified (Adjusted)],"&gt;="&amp;O$31,Table2[Date Notified (Adjusted)],"&lt;"&amp;P$31,Table2[commissioner name second test],"full*",Table2[Calculated Location],"*"&amp;$D88&amp;"*")/COUNTIFS(Table2[Level of Review Required],"*"&amp;$AC$77&amp;"*",Table2[Date Notified (Adjusted)],"&gt;="&amp;O$31,Table2[Date Notified (Adjusted)],"&lt;"&amp;P$31,Table2[Calculated Location],"*"&amp;$D88&amp;"*")</f>
        <v>#DIV/0!</v>
      </c>
      <c r="P88" s="164" t="e">
        <f ca="1">COUNTIFS(Table2[Level of Review Required],"*"&amp;$AC$77&amp;"*",Table2[Date Notified (Adjusted)],"&gt;="&amp;P$31,Table2[Date Notified (Adjusted)],"&lt;"&amp;Q$31,Table2[commissioner name second test],"full*",Table2[Calculated Location],"*"&amp;$D88&amp;"*")/COUNTIFS(Table2[Level of Review Required],"*"&amp;$AC$77&amp;"*",Table2[Date Notified (Adjusted)],"&gt;="&amp;P$31,Table2[Date Notified (Adjusted)],"&lt;"&amp;Q$31,Table2[Calculated Location],"*"&amp;$D88&amp;"*")</f>
        <v>#DIV/0!</v>
      </c>
      <c r="Q88" s="164" t="e">
        <f ca="1">COUNTIFS(Table2[Level of Review Required],"*"&amp;$AC$77&amp;"*",Table2[Date Notified (Adjusted)],"&gt;="&amp;Q$31,Table2[Date Notified (Adjusted)],"&lt;"&amp;R$31,Table2[commissioner name second test],"full*",Table2[Calculated Location],"*"&amp;$D88&amp;"*")/COUNTIFS(Table2[Level of Review Required],"*"&amp;$AC$77&amp;"*",Table2[Date Notified (Adjusted)],"&gt;="&amp;Q$31,Table2[Date Notified (Adjusted)],"&lt;"&amp;R$31,Table2[Calculated Location],"*"&amp;$D88&amp;"*")</f>
        <v>#DIV/0!</v>
      </c>
      <c r="R88" s="164" t="e">
        <f ca="1">COUNTIFS(Table2[Level of Review Required],"*"&amp;$AC$77&amp;"*",Table2[Date Notified (Adjusted)],"&gt;="&amp;R$31,Table2[Date Notified (Adjusted)],"&lt;"&amp;S$31,Table2[commissioner name second test],"full*",Table2[Calculated Location],"*"&amp;$D88&amp;"*")/COUNTIFS(Table2[Level of Review Required],"*"&amp;$AC$77&amp;"*",Table2[Date Notified (Adjusted)],"&gt;="&amp;R$31,Table2[Date Notified (Adjusted)],"&lt;"&amp;S$31,Table2[Calculated Location],"*"&amp;$D88&amp;"*")</f>
        <v>#DIV/0!</v>
      </c>
      <c r="S88" s="164" t="e">
        <f ca="1">COUNTIFS(Table2[Level of Review Required],"*"&amp;$AC$77&amp;"*",Table2[Date Notified (Adjusted)],"&gt;="&amp;S$31,Table2[Date Notified (Adjusted)],"&lt;"&amp;T$31,Table2[commissioner name second test],"full*",Table2[Calculated Location],"*"&amp;$D88&amp;"*")/COUNTIFS(Table2[Level of Review Required],"*"&amp;$AC$77&amp;"*",Table2[Date Notified (Adjusted)],"&gt;="&amp;S$31,Table2[Date Notified (Adjusted)],"&lt;"&amp;T$31,Table2[Calculated Location],"*"&amp;$D88&amp;"*")</f>
        <v>#DIV/0!</v>
      </c>
      <c r="T88" s="164" t="e">
        <f ca="1">COUNTIFS(Table2[Level of Review Required],"*"&amp;$AC$77&amp;"*",Table2[Date Notified (Adjusted)],"&gt;="&amp;T$31,Table2[Date Notified (Adjusted)],"&lt;"&amp;U$31,Table2[commissioner name second test],"full*",Table2[Calculated Location],"*"&amp;$D88&amp;"*")/COUNTIFS(Table2[Level of Review Required],"*"&amp;$AC$77&amp;"*",Table2[Date Notified (Adjusted)],"&gt;="&amp;T$31,Table2[Date Notified (Adjusted)],"&lt;"&amp;U$31,Table2[Calculated Location],"*"&amp;$D88&amp;"*")</f>
        <v>#DIV/0!</v>
      </c>
      <c r="U88" s="161"/>
      <c r="V88" s="161"/>
      <c r="W88" s="228">
        <f ca="1">COUNTIFS(Table2[Level of Review Required],"*"&amp;$AC$77&amp;"*",Table2[Date Notified (Adjusted)],"&gt;="&amp;start125,Table2[Date Notified (Adjusted)],"&lt;="&amp;closeREP,Table2[Calculated Location],"*"&amp;$D88&amp;"*",Table2[commissioner name second test],"full*")</f>
        <v>0</v>
      </c>
      <c r="X88" s="229" t="e">
        <f t="shared" ca="1" si="15"/>
        <v>#DIV/0!</v>
      </c>
      <c r="Y88" s="237">
        <f ca="1">COUNTIFS(Table2[Level of Review Required],"*"&amp;$AC$77&amp;"*",Table2[Date Notified (Adjusted)],"&gt;="&amp;start125,Table2[Date Notified (Adjusted)],"&lt;="&amp;closeREP,Table2[Calculated Location],"*"&amp;$D88&amp;"*")</f>
        <v>0</v>
      </c>
    </row>
    <row r="89" spans="2:25" x14ac:dyDescent="0.25">
      <c r="B89" s="222" t="s">
        <v>107</v>
      </c>
      <c r="C89" s="161"/>
      <c r="D89" s="162" t="s">
        <v>126</v>
      </c>
      <c r="E89" s="163" t="e">
        <f ca="1">COUNTIFS(Table2[Level of Review Required],"*"&amp;$AC$77&amp;"*",Table2[Date Notified (Adjusted)],"&gt;="&amp;E$31,Table2[Date Notified (Adjusted)],"&lt;"&amp;F$31,Table2[commissioner name second test],"full*",Table2[Calculated Location],"*"&amp;$D89&amp;"*")/COUNTIFS(Table2[Level of Review Required],"*"&amp;$AC$77&amp;"*",Table2[Date Notified (Adjusted)],"&gt;="&amp;E$31,Table2[Date Notified (Adjusted)],"&lt;"&amp;F$31,Table2[Calculated Location],"*"&amp;$D89&amp;"*")</f>
        <v>#DIV/0!</v>
      </c>
      <c r="F89" s="164" t="e">
        <f ca="1">COUNTIFS(Table2[Level of Review Required],"*"&amp;$AC$77&amp;"*",Table2[Date Notified (Adjusted)],"&gt;="&amp;F$31,Table2[Date Notified (Adjusted)],"&lt;"&amp;G$31,Table2[commissioner name second test],"full*",Table2[Calculated Location],"*"&amp;$D89&amp;"*")/COUNTIFS(Table2[Level of Review Required],"*"&amp;$AC$77&amp;"*",Table2[Date Notified (Adjusted)],"&gt;="&amp;F$31,Table2[Date Notified (Adjusted)],"&lt;"&amp;G$31,Table2[Calculated Location],"*"&amp;$D89&amp;"*")</f>
        <v>#DIV/0!</v>
      </c>
      <c r="G89" s="164" t="e">
        <f ca="1">COUNTIFS(Table2[Level of Review Required],"*"&amp;$AC$77&amp;"*",Table2[Date Notified (Adjusted)],"&gt;="&amp;G$31,Table2[Date Notified (Adjusted)],"&lt;"&amp;H$31,Table2[commissioner name second test],"full*",Table2[Calculated Location],"*"&amp;$D89&amp;"*")/COUNTIFS(Table2[Level of Review Required],"*"&amp;$AC$77&amp;"*",Table2[Date Notified (Adjusted)],"&gt;="&amp;G$31,Table2[Date Notified (Adjusted)],"&lt;"&amp;H$31,Table2[Calculated Location],"*"&amp;$D89&amp;"*")</f>
        <v>#DIV/0!</v>
      </c>
      <c r="H89" s="164" t="e">
        <f ca="1">COUNTIFS(Table2[Level of Review Required],"*"&amp;$AC$77&amp;"*",Table2[Date Notified (Adjusted)],"&gt;="&amp;H$31,Table2[Date Notified (Adjusted)],"&lt;"&amp;I$31,Table2[commissioner name second test],"full*",Table2[Calculated Location],"*"&amp;$D89&amp;"*")/COUNTIFS(Table2[Level of Review Required],"*"&amp;$AC$77&amp;"*",Table2[Date Notified (Adjusted)],"&gt;="&amp;H$31,Table2[Date Notified (Adjusted)],"&lt;"&amp;I$31,Table2[Calculated Location],"*"&amp;$D89&amp;"*")</f>
        <v>#DIV/0!</v>
      </c>
      <c r="I89" s="164" t="e">
        <f ca="1">COUNTIFS(Table2[Level of Review Required],"*"&amp;$AC$77&amp;"*",Table2[Date Notified (Adjusted)],"&gt;="&amp;I$31,Table2[Date Notified (Adjusted)],"&lt;"&amp;J$31,Table2[commissioner name second test],"full*",Table2[Calculated Location],"*"&amp;$D89&amp;"*")/COUNTIFS(Table2[Level of Review Required],"*"&amp;$AC$77&amp;"*",Table2[Date Notified (Adjusted)],"&gt;="&amp;I$31,Table2[Date Notified (Adjusted)],"&lt;"&amp;J$31,Table2[Calculated Location],"*"&amp;$D89&amp;"*")</f>
        <v>#DIV/0!</v>
      </c>
      <c r="J89" s="164" t="e">
        <f ca="1">COUNTIFS(Table2[Level of Review Required],"*"&amp;$AC$77&amp;"*",Table2[Date Notified (Adjusted)],"&gt;="&amp;J$31,Table2[Date Notified (Adjusted)],"&lt;"&amp;K$31,Table2[commissioner name second test],"full*",Table2[Calculated Location],"*"&amp;$D89&amp;"*")/COUNTIFS(Table2[Level of Review Required],"*"&amp;$AC$77&amp;"*",Table2[Date Notified (Adjusted)],"&gt;="&amp;J$31,Table2[Date Notified (Adjusted)],"&lt;"&amp;K$31,Table2[Calculated Location],"*"&amp;$D89&amp;"*")</f>
        <v>#DIV/0!</v>
      </c>
      <c r="K89" s="164" t="e">
        <f ca="1">COUNTIFS(Table2[Level of Review Required],"*"&amp;$AC$77&amp;"*",Table2[Date Notified (Adjusted)],"&gt;="&amp;K$31,Table2[Date Notified (Adjusted)],"&lt;"&amp;L$31,Table2[commissioner name second test],"full*",Table2[Calculated Location],"*"&amp;$D89&amp;"*")/COUNTIFS(Table2[Level of Review Required],"*"&amp;$AC$77&amp;"*",Table2[Date Notified (Adjusted)],"&gt;="&amp;K$31,Table2[Date Notified (Adjusted)],"&lt;"&amp;L$31,Table2[Calculated Location],"*"&amp;$D89&amp;"*")</f>
        <v>#DIV/0!</v>
      </c>
      <c r="L89" s="164" t="e">
        <f ca="1">COUNTIFS(Table2[Level of Review Required],"*"&amp;$AC$77&amp;"*",Table2[Date Notified (Adjusted)],"&gt;="&amp;L$31,Table2[Date Notified (Adjusted)],"&lt;"&amp;M$31,Table2[commissioner name second test],"full*",Table2[Calculated Location],"*"&amp;$D89&amp;"*")/COUNTIFS(Table2[Level of Review Required],"*"&amp;$AC$77&amp;"*",Table2[Date Notified (Adjusted)],"&gt;="&amp;L$31,Table2[Date Notified (Adjusted)],"&lt;"&amp;M$31,Table2[Calculated Location],"*"&amp;$D89&amp;"*")</f>
        <v>#DIV/0!</v>
      </c>
      <c r="M89" s="164" t="e">
        <f ca="1">COUNTIFS(Table2[Level of Review Required],"*"&amp;$AC$77&amp;"*",Table2[Date Notified (Adjusted)],"&gt;="&amp;M$31,Table2[Date Notified (Adjusted)],"&lt;"&amp;N$31,Table2[commissioner name second test],"full*",Table2[Calculated Location],"*"&amp;$D89&amp;"*")/COUNTIFS(Table2[Level of Review Required],"*"&amp;$AC$77&amp;"*",Table2[Date Notified (Adjusted)],"&gt;="&amp;M$31,Table2[Date Notified (Adjusted)],"&lt;"&amp;N$31,Table2[Calculated Location],"*"&amp;$D89&amp;"*")</f>
        <v>#DIV/0!</v>
      </c>
      <c r="N89" s="164" t="e">
        <f ca="1">COUNTIFS(Table2[Level of Review Required],"*"&amp;$AC$77&amp;"*",Table2[Date Notified (Adjusted)],"&gt;="&amp;N$31,Table2[Date Notified (Adjusted)],"&lt;"&amp;O$31,Table2[commissioner name second test],"full*",Table2[Calculated Location],"*"&amp;$D89&amp;"*")/COUNTIFS(Table2[Level of Review Required],"*"&amp;$AC$77&amp;"*",Table2[Date Notified (Adjusted)],"&gt;="&amp;N$31,Table2[Date Notified (Adjusted)],"&lt;"&amp;O$31,Table2[Calculated Location],"*"&amp;$D89&amp;"*")</f>
        <v>#DIV/0!</v>
      </c>
      <c r="O89" s="164" t="e">
        <f ca="1">COUNTIFS(Table2[Level of Review Required],"*"&amp;$AC$77&amp;"*",Table2[Date Notified (Adjusted)],"&gt;="&amp;O$31,Table2[Date Notified (Adjusted)],"&lt;"&amp;P$31,Table2[commissioner name second test],"full*",Table2[Calculated Location],"*"&amp;$D89&amp;"*")/COUNTIFS(Table2[Level of Review Required],"*"&amp;$AC$77&amp;"*",Table2[Date Notified (Adjusted)],"&gt;="&amp;O$31,Table2[Date Notified (Adjusted)],"&lt;"&amp;P$31,Table2[Calculated Location],"*"&amp;$D89&amp;"*")</f>
        <v>#DIV/0!</v>
      </c>
      <c r="P89" s="164" t="e">
        <f ca="1">COUNTIFS(Table2[Level of Review Required],"*"&amp;$AC$77&amp;"*",Table2[Date Notified (Adjusted)],"&gt;="&amp;P$31,Table2[Date Notified (Adjusted)],"&lt;"&amp;Q$31,Table2[commissioner name second test],"full*",Table2[Calculated Location],"*"&amp;$D89&amp;"*")/COUNTIFS(Table2[Level of Review Required],"*"&amp;$AC$77&amp;"*",Table2[Date Notified (Adjusted)],"&gt;="&amp;P$31,Table2[Date Notified (Adjusted)],"&lt;"&amp;Q$31,Table2[Calculated Location],"*"&amp;$D89&amp;"*")</f>
        <v>#DIV/0!</v>
      </c>
      <c r="Q89" s="164" t="e">
        <f ca="1">COUNTIFS(Table2[Level of Review Required],"*"&amp;$AC$77&amp;"*",Table2[Date Notified (Adjusted)],"&gt;="&amp;Q$31,Table2[Date Notified (Adjusted)],"&lt;"&amp;R$31,Table2[commissioner name second test],"full*",Table2[Calculated Location],"*"&amp;$D89&amp;"*")/COUNTIFS(Table2[Level of Review Required],"*"&amp;$AC$77&amp;"*",Table2[Date Notified (Adjusted)],"&gt;="&amp;Q$31,Table2[Date Notified (Adjusted)],"&lt;"&amp;R$31,Table2[Calculated Location],"*"&amp;$D89&amp;"*")</f>
        <v>#DIV/0!</v>
      </c>
      <c r="R89" s="164" t="e">
        <f ca="1">COUNTIFS(Table2[Level of Review Required],"*"&amp;$AC$77&amp;"*",Table2[Date Notified (Adjusted)],"&gt;="&amp;R$31,Table2[Date Notified (Adjusted)],"&lt;"&amp;S$31,Table2[commissioner name second test],"full*",Table2[Calculated Location],"*"&amp;$D89&amp;"*")/COUNTIFS(Table2[Level of Review Required],"*"&amp;$AC$77&amp;"*",Table2[Date Notified (Adjusted)],"&gt;="&amp;R$31,Table2[Date Notified (Adjusted)],"&lt;"&amp;S$31,Table2[Calculated Location],"*"&amp;$D89&amp;"*")</f>
        <v>#DIV/0!</v>
      </c>
      <c r="S89" s="164" t="e">
        <f ca="1">COUNTIFS(Table2[Level of Review Required],"*"&amp;$AC$77&amp;"*",Table2[Date Notified (Adjusted)],"&gt;="&amp;S$31,Table2[Date Notified (Adjusted)],"&lt;"&amp;T$31,Table2[commissioner name second test],"full*",Table2[Calculated Location],"*"&amp;$D89&amp;"*")/COUNTIFS(Table2[Level of Review Required],"*"&amp;$AC$77&amp;"*",Table2[Date Notified (Adjusted)],"&gt;="&amp;S$31,Table2[Date Notified (Adjusted)],"&lt;"&amp;T$31,Table2[Calculated Location],"*"&amp;$D89&amp;"*")</f>
        <v>#DIV/0!</v>
      </c>
      <c r="T89" s="164" t="e">
        <f ca="1">COUNTIFS(Table2[Level of Review Required],"*"&amp;$AC$77&amp;"*",Table2[Date Notified (Adjusted)],"&gt;="&amp;T$31,Table2[Date Notified (Adjusted)],"&lt;"&amp;U$31,Table2[commissioner name second test],"full*",Table2[Calculated Location],"*"&amp;$D89&amp;"*")/COUNTIFS(Table2[Level of Review Required],"*"&amp;$AC$77&amp;"*",Table2[Date Notified (Adjusted)],"&gt;="&amp;T$31,Table2[Date Notified (Adjusted)],"&lt;"&amp;U$31,Table2[Calculated Location],"*"&amp;$D89&amp;"*")</f>
        <v>#DIV/0!</v>
      </c>
      <c r="U89" s="161"/>
      <c r="V89" s="161"/>
      <c r="W89" s="228">
        <f ca="1">COUNTIFS(Table2[Level of Review Required],"*"&amp;$AC$77&amp;"*",Table2[Date Notified (Adjusted)],"&gt;="&amp;start125,Table2[Date Notified (Adjusted)],"&lt;="&amp;closeREP,Table2[Calculated Location],"*"&amp;$D89&amp;"*",Table2[commissioner name second test],"full*")</f>
        <v>0</v>
      </c>
      <c r="X89" s="229" t="e">
        <f t="shared" ca="1" si="15"/>
        <v>#DIV/0!</v>
      </c>
      <c r="Y89" s="237">
        <f ca="1">COUNTIFS(Table2[Level of Review Required],"*"&amp;$AC$77&amp;"*",Table2[Date Notified (Adjusted)],"&gt;="&amp;start125,Table2[Date Notified (Adjusted)],"&lt;="&amp;closeREP,Table2[Calculated Location],"*"&amp;$D89&amp;"*")</f>
        <v>0</v>
      </c>
    </row>
    <row r="90" spans="2:25" x14ac:dyDescent="0.25">
      <c r="B90" s="222" t="s">
        <v>108</v>
      </c>
      <c r="C90" s="161"/>
      <c r="D90" s="162" t="s">
        <v>127</v>
      </c>
      <c r="E90" s="163" t="e">
        <f ca="1">COUNTIFS(Table2[Level of Review Required],"*"&amp;$AC$77&amp;"*",Table2[Date Notified (Adjusted)],"&gt;="&amp;E$31,Table2[Date Notified (Adjusted)],"&lt;"&amp;F$31,Table2[commissioner name second test],"full*",Table2[Calculated Location],"*"&amp;$D90&amp;"*")/COUNTIFS(Table2[Level of Review Required],"*"&amp;$AC$77&amp;"*",Table2[Date Notified (Adjusted)],"&gt;="&amp;E$31,Table2[Date Notified (Adjusted)],"&lt;"&amp;F$31,Table2[Calculated Location],"*"&amp;$D90&amp;"*")</f>
        <v>#DIV/0!</v>
      </c>
      <c r="F90" s="164" t="e">
        <f ca="1">COUNTIFS(Table2[Level of Review Required],"*"&amp;$AC$77&amp;"*",Table2[Date Notified (Adjusted)],"&gt;="&amp;F$31,Table2[Date Notified (Adjusted)],"&lt;"&amp;G$31,Table2[commissioner name second test],"full*",Table2[Calculated Location],"*"&amp;$D90&amp;"*")/COUNTIFS(Table2[Level of Review Required],"*"&amp;$AC$77&amp;"*",Table2[Date Notified (Adjusted)],"&gt;="&amp;F$31,Table2[Date Notified (Adjusted)],"&lt;"&amp;G$31,Table2[Calculated Location],"*"&amp;$D90&amp;"*")</f>
        <v>#DIV/0!</v>
      </c>
      <c r="G90" s="164" t="e">
        <f ca="1">COUNTIFS(Table2[Level of Review Required],"*"&amp;$AC$77&amp;"*",Table2[Date Notified (Adjusted)],"&gt;="&amp;G$31,Table2[Date Notified (Adjusted)],"&lt;"&amp;H$31,Table2[commissioner name second test],"full*",Table2[Calculated Location],"*"&amp;$D90&amp;"*")/COUNTIFS(Table2[Level of Review Required],"*"&amp;$AC$77&amp;"*",Table2[Date Notified (Adjusted)],"&gt;="&amp;G$31,Table2[Date Notified (Adjusted)],"&lt;"&amp;H$31,Table2[Calculated Location],"*"&amp;$D90&amp;"*")</f>
        <v>#DIV/0!</v>
      </c>
      <c r="H90" s="164" t="e">
        <f ca="1">COUNTIFS(Table2[Level of Review Required],"*"&amp;$AC$77&amp;"*",Table2[Date Notified (Adjusted)],"&gt;="&amp;H$31,Table2[Date Notified (Adjusted)],"&lt;"&amp;I$31,Table2[commissioner name second test],"full*",Table2[Calculated Location],"*"&amp;$D90&amp;"*")/COUNTIFS(Table2[Level of Review Required],"*"&amp;$AC$77&amp;"*",Table2[Date Notified (Adjusted)],"&gt;="&amp;H$31,Table2[Date Notified (Adjusted)],"&lt;"&amp;I$31,Table2[Calculated Location],"*"&amp;$D90&amp;"*")</f>
        <v>#DIV/0!</v>
      </c>
      <c r="I90" s="164" t="e">
        <f ca="1">COUNTIFS(Table2[Level of Review Required],"*"&amp;$AC$77&amp;"*",Table2[Date Notified (Adjusted)],"&gt;="&amp;I$31,Table2[Date Notified (Adjusted)],"&lt;"&amp;J$31,Table2[commissioner name second test],"full*",Table2[Calculated Location],"*"&amp;$D90&amp;"*")/COUNTIFS(Table2[Level of Review Required],"*"&amp;$AC$77&amp;"*",Table2[Date Notified (Adjusted)],"&gt;="&amp;I$31,Table2[Date Notified (Adjusted)],"&lt;"&amp;J$31,Table2[Calculated Location],"*"&amp;$D90&amp;"*")</f>
        <v>#DIV/0!</v>
      </c>
      <c r="J90" s="164" t="e">
        <f ca="1">COUNTIFS(Table2[Level of Review Required],"*"&amp;$AC$77&amp;"*",Table2[Date Notified (Adjusted)],"&gt;="&amp;J$31,Table2[Date Notified (Adjusted)],"&lt;"&amp;K$31,Table2[commissioner name second test],"full*",Table2[Calculated Location],"*"&amp;$D90&amp;"*")/COUNTIFS(Table2[Level of Review Required],"*"&amp;$AC$77&amp;"*",Table2[Date Notified (Adjusted)],"&gt;="&amp;J$31,Table2[Date Notified (Adjusted)],"&lt;"&amp;K$31,Table2[Calculated Location],"*"&amp;$D90&amp;"*")</f>
        <v>#DIV/0!</v>
      </c>
      <c r="K90" s="164" t="e">
        <f ca="1">COUNTIFS(Table2[Level of Review Required],"*"&amp;$AC$77&amp;"*",Table2[Date Notified (Adjusted)],"&gt;="&amp;K$31,Table2[Date Notified (Adjusted)],"&lt;"&amp;L$31,Table2[commissioner name second test],"full*",Table2[Calculated Location],"*"&amp;$D90&amp;"*")/COUNTIFS(Table2[Level of Review Required],"*"&amp;$AC$77&amp;"*",Table2[Date Notified (Adjusted)],"&gt;="&amp;K$31,Table2[Date Notified (Adjusted)],"&lt;"&amp;L$31,Table2[Calculated Location],"*"&amp;$D90&amp;"*")</f>
        <v>#DIV/0!</v>
      </c>
      <c r="L90" s="164" t="e">
        <f ca="1">COUNTIFS(Table2[Level of Review Required],"*"&amp;$AC$77&amp;"*",Table2[Date Notified (Adjusted)],"&gt;="&amp;L$31,Table2[Date Notified (Adjusted)],"&lt;"&amp;M$31,Table2[commissioner name second test],"full*",Table2[Calculated Location],"*"&amp;$D90&amp;"*")/COUNTIFS(Table2[Level of Review Required],"*"&amp;$AC$77&amp;"*",Table2[Date Notified (Adjusted)],"&gt;="&amp;L$31,Table2[Date Notified (Adjusted)],"&lt;"&amp;M$31,Table2[Calculated Location],"*"&amp;$D90&amp;"*")</f>
        <v>#DIV/0!</v>
      </c>
      <c r="M90" s="164" t="e">
        <f ca="1">COUNTIFS(Table2[Level of Review Required],"*"&amp;$AC$77&amp;"*",Table2[Date Notified (Adjusted)],"&gt;="&amp;M$31,Table2[Date Notified (Adjusted)],"&lt;"&amp;N$31,Table2[commissioner name second test],"full*",Table2[Calculated Location],"*"&amp;$D90&amp;"*")/COUNTIFS(Table2[Level of Review Required],"*"&amp;$AC$77&amp;"*",Table2[Date Notified (Adjusted)],"&gt;="&amp;M$31,Table2[Date Notified (Adjusted)],"&lt;"&amp;N$31,Table2[Calculated Location],"*"&amp;$D90&amp;"*")</f>
        <v>#DIV/0!</v>
      </c>
      <c r="N90" s="164" t="e">
        <f ca="1">COUNTIFS(Table2[Level of Review Required],"*"&amp;$AC$77&amp;"*",Table2[Date Notified (Adjusted)],"&gt;="&amp;N$31,Table2[Date Notified (Adjusted)],"&lt;"&amp;O$31,Table2[commissioner name second test],"full*",Table2[Calculated Location],"*"&amp;$D90&amp;"*")/COUNTIFS(Table2[Level of Review Required],"*"&amp;$AC$77&amp;"*",Table2[Date Notified (Adjusted)],"&gt;="&amp;N$31,Table2[Date Notified (Adjusted)],"&lt;"&amp;O$31,Table2[Calculated Location],"*"&amp;$D90&amp;"*")</f>
        <v>#DIV/0!</v>
      </c>
      <c r="O90" s="164" t="e">
        <f ca="1">COUNTIFS(Table2[Level of Review Required],"*"&amp;$AC$77&amp;"*",Table2[Date Notified (Adjusted)],"&gt;="&amp;O$31,Table2[Date Notified (Adjusted)],"&lt;"&amp;P$31,Table2[commissioner name second test],"full*",Table2[Calculated Location],"*"&amp;$D90&amp;"*")/COUNTIFS(Table2[Level of Review Required],"*"&amp;$AC$77&amp;"*",Table2[Date Notified (Adjusted)],"&gt;="&amp;O$31,Table2[Date Notified (Adjusted)],"&lt;"&amp;P$31,Table2[Calculated Location],"*"&amp;$D90&amp;"*")</f>
        <v>#DIV/0!</v>
      </c>
      <c r="P90" s="164" t="e">
        <f ca="1">COUNTIFS(Table2[Level of Review Required],"*"&amp;$AC$77&amp;"*",Table2[Date Notified (Adjusted)],"&gt;="&amp;P$31,Table2[Date Notified (Adjusted)],"&lt;"&amp;Q$31,Table2[commissioner name second test],"full*",Table2[Calculated Location],"*"&amp;$D90&amp;"*")/COUNTIFS(Table2[Level of Review Required],"*"&amp;$AC$77&amp;"*",Table2[Date Notified (Adjusted)],"&gt;="&amp;P$31,Table2[Date Notified (Adjusted)],"&lt;"&amp;Q$31,Table2[Calculated Location],"*"&amp;$D90&amp;"*")</f>
        <v>#DIV/0!</v>
      </c>
      <c r="Q90" s="164" t="e">
        <f ca="1">COUNTIFS(Table2[Level of Review Required],"*"&amp;$AC$77&amp;"*",Table2[Date Notified (Adjusted)],"&gt;="&amp;Q$31,Table2[Date Notified (Adjusted)],"&lt;"&amp;R$31,Table2[commissioner name second test],"full*",Table2[Calculated Location],"*"&amp;$D90&amp;"*")/COUNTIFS(Table2[Level of Review Required],"*"&amp;$AC$77&amp;"*",Table2[Date Notified (Adjusted)],"&gt;="&amp;Q$31,Table2[Date Notified (Adjusted)],"&lt;"&amp;R$31,Table2[Calculated Location],"*"&amp;$D90&amp;"*")</f>
        <v>#DIV/0!</v>
      </c>
      <c r="R90" s="164" t="e">
        <f ca="1">COUNTIFS(Table2[Level of Review Required],"*"&amp;$AC$77&amp;"*",Table2[Date Notified (Adjusted)],"&gt;="&amp;R$31,Table2[Date Notified (Adjusted)],"&lt;"&amp;S$31,Table2[commissioner name second test],"full*",Table2[Calculated Location],"*"&amp;$D90&amp;"*")/COUNTIFS(Table2[Level of Review Required],"*"&amp;$AC$77&amp;"*",Table2[Date Notified (Adjusted)],"&gt;="&amp;R$31,Table2[Date Notified (Adjusted)],"&lt;"&amp;S$31,Table2[Calculated Location],"*"&amp;$D90&amp;"*")</f>
        <v>#DIV/0!</v>
      </c>
      <c r="S90" s="164" t="e">
        <f ca="1">COUNTIFS(Table2[Level of Review Required],"*"&amp;$AC$77&amp;"*",Table2[Date Notified (Adjusted)],"&gt;="&amp;S$31,Table2[Date Notified (Adjusted)],"&lt;"&amp;T$31,Table2[commissioner name second test],"full*",Table2[Calculated Location],"*"&amp;$D90&amp;"*")/COUNTIFS(Table2[Level of Review Required],"*"&amp;$AC$77&amp;"*",Table2[Date Notified (Adjusted)],"&gt;="&amp;S$31,Table2[Date Notified (Adjusted)],"&lt;"&amp;T$31,Table2[Calculated Location],"*"&amp;$D90&amp;"*")</f>
        <v>#DIV/0!</v>
      </c>
      <c r="T90" s="164" t="e">
        <f ca="1">COUNTIFS(Table2[Level of Review Required],"*"&amp;$AC$77&amp;"*",Table2[Date Notified (Adjusted)],"&gt;="&amp;T$31,Table2[Date Notified (Adjusted)],"&lt;"&amp;U$31,Table2[commissioner name second test],"full*",Table2[Calculated Location],"*"&amp;$D90&amp;"*")/COUNTIFS(Table2[Level of Review Required],"*"&amp;$AC$77&amp;"*",Table2[Date Notified (Adjusted)],"&gt;="&amp;T$31,Table2[Date Notified (Adjusted)],"&lt;"&amp;U$31,Table2[Calculated Location],"*"&amp;$D90&amp;"*")</f>
        <v>#DIV/0!</v>
      </c>
      <c r="U90" s="161"/>
      <c r="V90" s="161"/>
      <c r="W90" s="228">
        <f ca="1">COUNTIFS(Table2[Level of Review Required],"*"&amp;$AC$77&amp;"*",Table2[Date Notified (Adjusted)],"&gt;="&amp;start125,Table2[Date Notified (Adjusted)],"&lt;="&amp;closeREP,Table2[Calculated Location],"*"&amp;$D90&amp;"*",Table2[commissioner name second test],"full*")</f>
        <v>0</v>
      </c>
      <c r="X90" s="229" t="e">
        <f t="shared" ca="1" si="15"/>
        <v>#DIV/0!</v>
      </c>
      <c r="Y90" s="237">
        <f ca="1">COUNTIFS(Table2[Level of Review Required],"*"&amp;$AC$77&amp;"*",Table2[Date Notified (Adjusted)],"&gt;="&amp;start125,Table2[Date Notified (Adjusted)],"&lt;="&amp;closeREP,Table2[Calculated Location],"*"&amp;$D90&amp;"*")</f>
        <v>0</v>
      </c>
    </row>
    <row r="91" spans="2:25" x14ac:dyDescent="0.25">
      <c r="B91" s="222" t="s">
        <v>109</v>
      </c>
      <c r="C91" s="161"/>
      <c r="D91" s="162" t="s">
        <v>128</v>
      </c>
      <c r="E91" s="163" t="e">
        <f ca="1">COUNTIFS(Table2[Level of Review Required],"*"&amp;$AC$77&amp;"*",Table2[Date Notified (Adjusted)],"&gt;="&amp;E$31,Table2[Date Notified (Adjusted)],"&lt;"&amp;F$31,Table2[commissioner name second test],"full*",Table2[Calculated Location],"*"&amp;$D91&amp;"*")/COUNTIFS(Table2[Level of Review Required],"*"&amp;$AC$77&amp;"*",Table2[Date Notified (Adjusted)],"&gt;="&amp;E$31,Table2[Date Notified (Adjusted)],"&lt;"&amp;F$31,Table2[Calculated Location],"*"&amp;$D91&amp;"*")</f>
        <v>#DIV/0!</v>
      </c>
      <c r="F91" s="164" t="e">
        <f ca="1">COUNTIFS(Table2[Level of Review Required],"*"&amp;$AC$77&amp;"*",Table2[Date Notified (Adjusted)],"&gt;="&amp;F$31,Table2[Date Notified (Adjusted)],"&lt;"&amp;G$31,Table2[commissioner name second test],"full*",Table2[Calculated Location],"*"&amp;$D91&amp;"*")/COUNTIFS(Table2[Level of Review Required],"*"&amp;$AC$77&amp;"*",Table2[Date Notified (Adjusted)],"&gt;="&amp;F$31,Table2[Date Notified (Adjusted)],"&lt;"&amp;G$31,Table2[Calculated Location],"*"&amp;$D91&amp;"*")</f>
        <v>#DIV/0!</v>
      </c>
      <c r="G91" s="164" t="e">
        <f ca="1">COUNTIFS(Table2[Level of Review Required],"*"&amp;$AC$77&amp;"*",Table2[Date Notified (Adjusted)],"&gt;="&amp;G$31,Table2[Date Notified (Adjusted)],"&lt;"&amp;H$31,Table2[commissioner name second test],"full*",Table2[Calculated Location],"*"&amp;$D91&amp;"*")/COUNTIFS(Table2[Level of Review Required],"*"&amp;$AC$77&amp;"*",Table2[Date Notified (Adjusted)],"&gt;="&amp;G$31,Table2[Date Notified (Adjusted)],"&lt;"&amp;H$31,Table2[Calculated Location],"*"&amp;$D91&amp;"*")</f>
        <v>#DIV/0!</v>
      </c>
      <c r="H91" s="164" t="e">
        <f ca="1">COUNTIFS(Table2[Level of Review Required],"*"&amp;$AC$77&amp;"*",Table2[Date Notified (Adjusted)],"&gt;="&amp;H$31,Table2[Date Notified (Adjusted)],"&lt;"&amp;I$31,Table2[commissioner name second test],"full*",Table2[Calculated Location],"*"&amp;$D91&amp;"*")/COUNTIFS(Table2[Level of Review Required],"*"&amp;$AC$77&amp;"*",Table2[Date Notified (Adjusted)],"&gt;="&amp;H$31,Table2[Date Notified (Adjusted)],"&lt;"&amp;I$31,Table2[Calculated Location],"*"&amp;$D91&amp;"*")</f>
        <v>#DIV/0!</v>
      </c>
      <c r="I91" s="164" t="e">
        <f ca="1">COUNTIFS(Table2[Level of Review Required],"*"&amp;$AC$77&amp;"*",Table2[Date Notified (Adjusted)],"&gt;="&amp;I$31,Table2[Date Notified (Adjusted)],"&lt;"&amp;J$31,Table2[commissioner name second test],"full*",Table2[Calculated Location],"*"&amp;$D91&amp;"*")/COUNTIFS(Table2[Level of Review Required],"*"&amp;$AC$77&amp;"*",Table2[Date Notified (Adjusted)],"&gt;="&amp;I$31,Table2[Date Notified (Adjusted)],"&lt;"&amp;J$31,Table2[Calculated Location],"*"&amp;$D91&amp;"*")</f>
        <v>#DIV/0!</v>
      </c>
      <c r="J91" s="164" t="e">
        <f ca="1">COUNTIFS(Table2[Level of Review Required],"*"&amp;$AC$77&amp;"*",Table2[Date Notified (Adjusted)],"&gt;="&amp;J$31,Table2[Date Notified (Adjusted)],"&lt;"&amp;K$31,Table2[commissioner name second test],"full*",Table2[Calculated Location],"*"&amp;$D91&amp;"*")/COUNTIFS(Table2[Level of Review Required],"*"&amp;$AC$77&amp;"*",Table2[Date Notified (Adjusted)],"&gt;="&amp;J$31,Table2[Date Notified (Adjusted)],"&lt;"&amp;K$31,Table2[Calculated Location],"*"&amp;$D91&amp;"*")</f>
        <v>#DIV/0!</v>
      </c>
      <c r="K91" s="164" t="e">
        <f ca="1">COUNTIFS(Table2[Level of Review Required],"*"&amp;$AC$77&amp;"*",Table2[Date Notified (Adjusted)],"&gt;="&amp;K$31,Table2[Date Notified (Adjusted)],"&lt;"&amp;L$31,Table2[commissioner name second test],"full*",Table2[Calculated Location],"*"&amp;$D91&amp;"*")/COUNTIFS(Table2[Level of Review Required],"*"&amp;$AC$77&amp;"*",Table2[Date Notified (Adjusted)],"&gt;="&amp;K$31,Table2[Date Notified (Adjusted)],"&lt;"&amp;L$31,Table2[Calculated Location],"*"&amp;$D91&amp;"*")</f>
        <v>#DIV/0!</v>
      </c>
      <c r="L91" s="164" t="e">
        <f ca="1">COUNTIFS(Table2[Level of Review Required],"*"&amp;$AC$77&amp;"*",Table2[Date Notified (Adjusted)],"&gt;="&amp;L$31,Table2[Date Notified (Adjusted)],"&lt;"&amp;M$31,Table2[commissioner name second test],"full*",Table2[Calculated Location],"*"&amp;$D91&amp;"*")/COUNTIFS(Table2[Level of Review Required],"*"&amp;$AC$77&amp;"*",Table2[Date Notified (Adjusted)],"&gt;="&amp;L$31,Table2[Date Notified (Adjusted)],"&lt;"&amp;M$31,Table2[Calculated Location],"*"&amp;$D91&amp;"*")</f>
        <v>#DIV/0!</v>
      </c>
      <c r="M91" s="164" t="e">
        <f ca="1">COUNTIFS(Table2[Level of Review Required],"*"&amp;$AC$77&amp;"*",Table2[Date Notified (Adjusted)],"&gt;="&amp;M$31,Table2[Date Notified (Adjusted)],"&lt;"&amp;N$31,Table2[commissioner name second test],"full*",Table2[Calculated Location],"*"&amp;$D91&amp;"*")/COUNTIFS(Table2[Level of Review Required],"*"&amp;$AC$77&amp;"*",Table2[Date Notified (Adjusted)],"&gt;="&amp;M$31,Table2[Date Notified (Adjusted)],"&lt;"&amp;N$31,Table2[Calculated Location],"*"&amp;$D91&amp;"*")</f>
        <v>#DIV/0!</v>
      </c>
      <c r="N91" s="164" t="e">
        <f ca="1">COUNTIFS(Table2[Level of Review Required],"*"&amp;$AC$77&amp;"*",Table2[Date Notified (Adjusted)],"&gt;="&amp;N$31,Table2[Date Notified (Adjusted)],"&lt;"&amp;O$31,Table2[commissioner name second test],"full*",Table2[Calculated Location],"*"&amp;$D91&amp;"*")/COUNTIFS(Table2[Level of Review Required],"*"&amp;$AC$77&amp;"*",Table2[Date Notified (Adjusted)],"&gt;="&amp;N$31,Table2[Date Notified (Adjusted)],"&lt;"&amp;O$31,Table2[Calculated Location],"*"&amp;$D91&amp;"*")</f>
        <v>#DIV/0!</v>
      </c>
      <c r="O91" s="164" t="e">
        <f ca="1">COUNTIFS(Table2[Level of Review Required],"*"&amp;$AC$77&amp;"*",Table2[Date Notified (Adjusted)],"&gt;="&amp;O$31,Table2[Date Notified (Adjusted)],"&lt;"&amp;P$31,Table2[commissioner name second test],"full*",Table2[Calculated Location],"*"&amp;$D91&amp;"*")/COUNTIFS(Table2[Level of Review Required],"*"&amp;$AC$77&amp;"*",Table2[Date Notified (Adjusted)],"&gt;="&amp;O$31,Table2[Date Notified (Adjusted)],"&lt;"&amp;P$31,Table2[Calculated Location],"*"&amp;$D91&amp;"*")</f>
        <v>#DIV/0!</v>
      </c>
      <c r="P91" s="164" t="e">
        <f ca="1">COUNTIFS(Table2[Level of Review Required],"*"&amp;$AC$77&amp;"*",Table2[Date Notified (Adjusted)],"&gt;="&amp;P$31,Table2[Date Notified (Adjusted)],"&lt;"&amp;Q$31,Table2[commissioner name second test],"full*",Table2[Calculated Location],"*"&amp;$D91&amp;"*")/COUNTIFS(Table2[Level of Review Required],"*"&amp;$AC$77&amp;"*",Table2[Date Notified (Adjusted)],"&gt;="&amp;P$31,Table2[Date Notified (Adjusted)],"&lt;"&amp;Q$31,Table2[Calculated Location],"*"&amp;$D91&amp;"*")</f>
        <v>#DIV/0!</v>
      </c>
      <c r="Q91" s="164" t="e">
        <f ca="1">COUNTIFS(Table2[Level of Review Required],"*"&amp;$AC$77&amp;"*",Table2[Date Notified (Adjusted)],"&gt;="&amp;Q$31,Table2[Date Notified (Adjusted)],"&lt;"&amp;R$31,Table2[commissioner name second test],"full*",Table2[Calculated Location],"*"&amp;$D91&amp;"*")/COUNTIFS(Table2[Level of Review Required],"*"&amp;$AC$77&amp;"*",Table2[Date Notified (Adjusted)],"&gt;="&amp;Q$31,Table2[Date Notified (Adjusted)],"&lt;"&amp;R$31,Table2[Calculated Location],"*"&amp;$D91&amp;"*")</f>
        <v>#DIV/0!</v>
      </c>
      <c r="R91" s="164" t="e">
        <f ca="1">COUNTIFS(Table2[Level of Review Required],"*"&amp;$AC$77&amp;"*",Table2[Date Notified (Adjusted)],"&gt;="&amp;R$31,Table2[Date Notified (Adjusted)],"&lt;"&amp;S$31,Table2[commissioner name second test],"full*",Table2[Calculated Location],"*"&amp;$D91&amp;"*")/COUNTIFS(Table2[Level of Review Required],"*"&amp;$AC$77&amp;"*",Table2[Date Notified (Adjusted)],"&gt;="&amp;R$31,Table2[Date Notified (Adjusted)],"&lt;"&amp;S$31,Table2[Calculated Location],"*"&amp;$D91&amp;"*")</f>
        <v>#DIV/0!</v>
      </c>
      <c r="S91" s="164" t="e">
        <f ca="1">COUNTIFS(Table2[Level of Review Required],"*"&amp;$AC$77&amp;"*",Table2[Date Notified (Adjusted)],"&gt;="&amp;S$31,Table2[Date Notified (Adjusted)],"&lt;"&amp;T$31,Table2[commissioner name second test],"full*",Table2[Calculated Location],"*"&amp;$D91&amp;"*")/COUNTIFS(Table2[Level of Review Required],"*"&amp;$AC$77&amp;"*",Table2[Date Notified (Adjusted)],"&gt;="&amp;S$31,Table2[Date Notified (Adjusted)],"&lt;"&amp;T$31,Table2[Calculated Location],"*"&amp;$D91&amp;"*")</f>
        <v>#DIV/0!</v>
      </c>
      <c r="T91" s="164" t="e">
        <f ca="1">COUNTIFS(Table2[Level of Review Required],"*"&amp;$AC$77&amp;"*",Table2[Date Notified (Adjusted)],"&gt;="&amp;T$31,Table2[Date Notified (Adjusted)],"&lt;"&amp;U$31,Table2[commissioner name second test],"full*",Table2[Calculated Location],"*"&amp;$D91&amp;"*")/COUNTIFS(Table2[Level of Review Required],"*"&amp;$AC$77&amp;"*",Table2[Date Notified (Adjusted)],"&gt;="&amp;T$31,Table2[Date Notified (Adjusted)],"&lt;"&amp;U$31,Table2[Calculated Location],"*"&amp;$D91&amp;"*")</f>
        <v>#DIV/0!</v>
      </c>
      <c r="U91" s="161"/>
      <c r="V91" s="161"/>
      <c r="W91" s="228">
        <f ca="1">COUNTIFS(Table2[Level of Review Required],"*"&amp;$AC$77&amp;"*",Table2[Date Notified (Adjusted)],"&gt;="&amp;start125,Table2[Date Notified (Adjusted)],"&lt;="&amp;closeREP,Table2[Calculated Location],"*"&amp;$D91&amp;"*",Table2[commissioner name second test],"full*")</f>
        <v>0</v>
      </c>
      <c r="X91" s="229" t="e">
        <f t="shared" ca="1" si="15"/>
        <v>#DIV/0!</v>
      </c>
      <c r="Y91" s="237">
        <f ca="1">COUNTIFS(Table2[Level of Review Required],"*"&amp;$AC$77&amp;"*",Table2[Date Notified (Adjusted)],"&gt;="&amp;start125,Table2[Date Notified (Adjusted)],"&lt;="&amp;closeREP,Table2[Calculated Location],"*"&amp;$D91&amp;"*")</f>
        <v>0</v>
      </c>
    </row>
    <row r="92" spans="2:25" x14ac:dyDescent="0.25">
      <c r="B92" s="222" t="s">
        <v>110</v>
      </c>
      <c r="C92" s="161"/>
      <c r="D92" s="162" t="s">
        <v>129</v>
      </c>
      <c r="E92" s="163" t="e">
        <f ca="1">COUNTIFS(Table2[Level of Review Required],"*"&amp;$AC$77&amp;"*",Table2[Date Notified (Adjusted)],"&gt;="&amp;E$31,Table2[Date Notified (Adjusted)],"&lt;"&amp;F$31,Table2[commissioner name second test],"full*",Table2[Calculated Location],"*"&amp;$D92&amp;"*")/COUNTIFS(Table2[Level of Review Required],"*"&amp;$AC$77&amp;"*",Table2[Date Notified (Adjusted)],"&gt;="&amp;E$31,Table2[Date Notified (Adjusted)],"&lt;"&amp;F$31,Table2[Calculated Location],"*"&amp;$D92&amp;"*")</f>
        <v>#DIV/0!</v>
      </c>
      <c r="F92" s="164" t="e">
        <f ca="1">COUNTIFS(Table2[Level of Review Required],"*"&amp;$AC$77&amp;"*",Table2[Date Notified (Adjusted)],"&gt;="&amp;F$31,Table2[Date Notified (Adjusted)],"&lt;"&amp;G$31,Table2[commissioner name second test],"full*",Table2[Calculated Location],"*"&amp;$D92&amp;"*")/COUNTIFS(Table2[Level of Review Required],"*"&amp;$AC$77&amp;"*",Table2[Date Notified (Adjusted)],"&gt;="&amp;F$31,Table2[Date Notified (Adjusted)],"&lt;"&amp;G$31,Table2[Calculated Location],"*"&amp;$D92&amp;"*")</f>
        <v>#DIV/0!</v>
      </c>
      <c r="G92" s="164" t="e">
        <f ca="1">COUNTIFS(Table2[Level of Review Required],"*"&amp;$AC$77&amp;"*",Table2[Date Notified (Adjusted)],"&gt;="&amp;G$31,Table2[Date Notified (Adjusted)],"&lt;"&amp;H$31,Table2[commissioner name second test],"full*",Table2[Calculated Location],"*"&amp;$D92&amp;"*")/COUNTIFS(Table2[Level of Review Required],"*"&amp;$AC$77&amp;"*",Table2[Date Notified (Adjusted)],"&gt;="&amp;G$31,Table2[Date Notified (Adjusted)],"&lt;"&amp;H$31,Table2[Calculated Location],"*"&amp;$D92&amp;"*")</f>
        <v>#DIV/0!</v>
      </c>
      <c r="H92" s="164" t="e">
        <f ca="1">COUNTIFS(Table2[Level of Review Required],"*"&amp;$AC$77&amp;"*",Table2[Date Notified (Adjusted)],"&gt;="&amp;H$31,Table2[Date Notified (Adjusted)],"&lt;"&amp;I$31,Table2[commissioner name second test],"full*",Table2[Calculated Location],"*"&amp;$D92&amp;"*")/COUNTIFS(Table2[Level of Review Required],"*"&amp;$AC$77&amp;"*",Table2[Date Notified (Adjusted)],"&gt;="&amp;H$31,Table2[Date Notified (Adjusted)],"&lt;"&amp;I$31,Table2[Calculated Location],"*"&amp;$D92&amp;"*")</f>
        <v>#DIV/0!</v>
      </c>
      <c r="I92" s="164" t="e">
        <f ca="1">COUNTIFS(Table2[Level of Review Required],"*"&amp;$AC$77&amp;"*",Table2[Date Notified (Adjusted)],"&gt;="&amp;I$31,Table2[Date Notified (Adjusted)],"&lt;"&amp;J$31,Table2[commissioner name second test],"full*",Table2[Calculated Location],"*"&amp;$D92&amp;"*")/COUNTIFS(Table2[Level of Review Required],"*"&amp;$AC$77&amp;"*",Table2[Date Notified (Adjusted)],"&gt;="&amp;I$31,Table2[Date Notified (Adjusted)],"&lt;"&amp;J$31,Table2[Calculated Location],"*"&amp;$D92&amp;"*")</f>
        <v>#DIV/0!</v>
      </c>
      <c r="J92" s="164" t="e">
        <f ca="1">COUNTIFS(Table2[Level of Review Required],"*"&amp;$AC$77&amp;"*",Table2[Date Notified (Adjusted)],"&gt;="&amp;J$31,Table2[Date Notified (Adjusted)],"&lt;"&amp;K$31,Table2[commissioner name second test],"full*",Table2[Calculated Location],"*"&amp;$D92&amp;"*")/COUNTIFS(Table2[Level of Review Required],"*"&amp;$AC$77&amp;"*",Table2[Date Notified (Adjusted)],"&gt;="&amp;J$31,Table2[Date Notified (Adjusted)],"&lt;"&amp;K$31,Table2[Calculated Location],"*"&amp;$D92&amp;"*")</f>
        <v>#DIV/0!</v>
      </c>
      <c r="K92" s="164" t="e">
        <f ca="1">COUNTIFS(Table2[Level of Review Required],"*"&amp;$AC$77&amp;"*",Table2[Date Notified (Adjusted)],"&gt;="&amp;K$31,Table2[Date Notified (Adjusted)],"&lt;"&amp;L$31,Table2[commissioner name second test],"full*",Table2[Calculated Location],"*"&amp;$D92&amp;"*")/COUNTIFS(Table2[Level of Review Required],"*"&amp;$AC$77&amp;"*",Table2[Date Notified (Adjusted)],"&gt;="&amp;K$31,Table2[Date Notified (Adjusted)],"&lt;"&amp;L$31,Table2[Calculated Location],"*"&amp;$D92&amp;"*")</f>
        <v>#DIV/0!</v>
      </c>
      <c r="L92" s="164" t="e">
        <f ca="1">COUNTIFS(Table2[Level of Review Required],"*"&amp;$AC$77&amp;"*",Table2[Date Notified (Adjusted)],"&gt;="&amp;L$31,Table2[Date Notified (Adjusted)],"&lt;"&amp;M$31,Table2[commissioner name second test],"full*",Table2[Calculated Location],"*"&amp;$D92&amp;"*")/COUNTIFS(Table2[Level of Review Required],"*"&amp;$AC$77&amp;"*",Table2[Date Notified (Adjusted)],"&gt;="&amp;L$31,Table2[Date Notified (Adjusted)],"&lt;"&amp;M$31,Table2[Calculated Location],"*"&amp;$D92&amp;"*")</f>
        <v>#DIV/0!</v>
      </c>
      <c r="M92" s="164" t="e">
        <f ca="1">COUNTIFS(Table2[Level of Review Required],"*"&amp;$AC$77&amp;"*",Table2[Date Notified (Adjusted)],"&gt;="&amp;M$31,Table2[Date Notified (Adjusted)],"&lt;"&amp;N$31,Table2[commissioner name second test],"full*",Table2[Calculated Location],"*"&amp;$D92&amp;"*")/COUNTIFS(Table2[Level of Review Required],"*"&amp;$AC$77&amp;"*",Table2[Date Notified (Adjusted)],"&gt;="&amp;M$31,Table2[Date Notified (Adjusted)],"&lt;"&amp;N$31,Table2[Calculated Location],"*"&amp;$D92&amp;"*")</f>
        <v>#DIV/0!</v>
      </c>
      <c r="N92" s="164" t="e">
        <f ca="1">COUNTIFS(Table2[Level of Review Required],"*"&amp;$AC$77&amp;"*",Table2[Date Notified (Adjusted)],"&gt;="&amp;N$31,Table2[Date Notified (Adjusted)],"&lt;"&amp;O$31,Table2[commissioner name second test],"full*",Table2[Calculated Location],"*"&amp;$D92&amp;"*")/COUNTIFS(Table2[Level of Review Required],"*"&amp;$AC$77&amp;"*",Table2[Date Notified (Adjusted)],"&gt;="&amp;N$31,Table2[Date Notified (Adjusted)],"&lt;"&amp;O$31,Table2[Calculated Location],"*"&amp;$D92&amp;"*")</f>
        <v>#DIV/0!</v>
      </c>
      <c r="O92" s="164" t="e">
        <f ca="1">COUNTIFS(Table2[Level of Review Required],"*"&amp;$AC$77&amp;"*",Table2[Date Notified (Adjusted)],"&gt;="&amp;O$31,Table2[Date Notified (Adjusted)],"&lt;"&amp;P$31,Table2[commissioner name second test],"full*",Table2[Calculated Location],"*"&amp;$D92&amp;"*")/COUNTIFS(Table2[Level of Review Required],"*"&amp;$AC$77&amp;"*",Table2[Date Notified (Adjusted)],"&gt;="&amp;O$31,Table2[Date Notified (Adjusted)],"&lt;"&amp;P$31,Table2[Calculated Location],"*"&amp;$D92&amp;"*")</f>
        <v>#DIV/0!</v>
      </c>
      <c r="P92" s="164" t="e">
        <f ca="1">COUNTIFS(Table2[Level of Review Required],"*"&amp;$AC$77&amp;"*",Table2[Date Notified (Adjusted)],"&gt;="&amp;P$31,Table2[Date Notified (Adjusted)],"&lt;"&amp;Q$31,Table2[commissioner name second test],"full*",Table2[Calculated Location],"*"&amp;$D92&amp;"*")/COUNTIFS(Table2[Level of Review Required],"*"&amp;$AC$77&amp;"*",Table2[Date Notified (Adjusted)],"&gt;="&amp;P$31,Table2[Date Notified (Adjusted)],"&lt;"&amp;Q$31,Table2[Calculated Location],"*"&amp;$D92&amp;"*")</f>
        <v>#DIV/0!</v>
      </c>
      <c r="Q92" s="164" t="e">
        <f ca="1">COUNTIFS(Table2[Level of Review Required],"*"&amp;$AC$77&amp;"*",Table2[Date Notified (Adjusted)],"&gt;="&amp;Q$31,Table2[Date Notified (Adjusted)],"&lt;"&amp;R$31,Table2[commissioner name second test],"full*",Table2[Calculated Location],"*"&amp;$D92&amp;"*")/COUNTIFS(Table2[Level of Review Required],"*"&amp;$AC$77&amp;"*",Table2[Date Notified (Adjusted)],"&gt;="&amp;Q$31,Table2[Date Notified (Adjusted)],"&lt;"&amp;R$31,Table2[Calculated Location],"*"&amp;$D92&amp;"*")</f>
        <v>#DIV/0!</v>
      </c>
      <c r="R92" s="164" t="e">
        <f ca="1">COUNTIFS(Table2[Level of Review Required],"*"&amp;$AC$77&amp;"*",Table2[Date Notified (Adjusted)],"&gt;="&amp;R$31,Table2[Date Notified (Adjusted)],"&lt;"&amp;S$31,Table2[commissioner name second test],"full*",Table2[Calculated Location],"*"&amp;$D92&amp;"*")/COUNTIFS(Table2[Level of Review Required],"*"&amp;$AC$77&amp;"*",Table2[Date Notified (Adjusted)],"&gt;="&amp;R$31,Table2[Date Notified (Adjusted)],"&lt;"&amp;S$31,Table2[Calculated Location],"*"&amp;$D92&amp;"*")</f>
        <v>#DIV/0!</v>
      </c>
      <c r="S92" s="164" t="e">
        <f ca="1">COUNTIFS(Table2[Level of Review Required],"*"&amp;$AC$77&amp;"*",Table2[Date Notified (Adjusted)],"&gt;="&amp;S$31,Table2[Date Notified (Adjusted)],"&lt;"&amp;T$31,Table2[commissioner name second test],"full*",Table2[Calculated Location],"*"&amp;$D92&amp;"*")/COUNTIFS(Table2[Level of Review Required],"*"&amp;$AC$77&amp;"*",Table2[Date Notified (Adjusted)],"&gt;="&amp;S$31,Table2[Date Notified (Adjusted)],"&lt;"&amp;T$31,Table2[Calculated Location],"*"&amp;$D92&amp;"*")</f>
        <v>#DIV/0!</v>
      </c>
      <c r="T92" s="164" t="e">
        <f ca="1">COUNTIFS(Table2[Level of Review Required],"*"&amp;$AC$77&amp;"*",Table2[Date Notified (Adjusted)],"&gt;="&amp;T$31,Table2[Date Notified (Adjusted)],"&lt;"&amp;U$31,Table2[commissioner name second test],"full*",Table2[Calculated Location],"*"&amp;$D92&amp;"*")/COUNTIFS(Table2[Level of Review Required],"*"&amp;$AC$77&amp;"*",Table2[Date Notified (Adjusted)],"&gt;="&amp;T$31,Table2[Date Notified (Adjusted)],"&lt;"&amp;U$31,Table2[Calculated Location],"*"&amp;$D92&amp;"*")</f>
        <v>#DIV/0!</v>
      </c>
      <c r="U92" s="161"/>
      <c r="V92" s="161"/>
      <c r="W92" s="228">
        <f ca="1">COUNTIFS(Table2[Level of Review Required],"*"&amp;$AC$77&amp;"*",Table2[Date Notified (Adjusted)],"&gt;="&amp;start125,Table2[Date Notified (Adjusted)],"&lt;="&amp;closeREP,Table2[Calculated Location],"*"&amp;$D92&amp;"*",Table2[commissioner name second test],"full*")</f>
        <v>0</v>
      </c>
      <c r="X92" s="229" t="e">
        <f t="shared" ca="1" si="15"/>
        <v>#DIV/0!</v>
      </c>
      <c r="Y92" s="237">
        <f ca="1">COUNTIFS(Table2[Level of Review Required],"*"&amp;$AC$77&amp;"*",Table2[Date Notified (Adjusted)],"&gt;="&amp;start125,Table2[Date Notified (Adjusted)],"&lt;="&amp;closeREP,Table2[Calculated Location],"*"&amp;$D92&amp;"*")</f>
        <v>0</v>
      </c>
    </row>
    <row r="93" spans="2:25" x14ac:dyDescent="0.25">
      <c r="B93" s="222" t="s">
        <v>111</v>
      </c>
      <c r="C93" s="161"/>
      <c r="D93" s="162" t="s">
        <v>130</v>
      </c>
      <c r="E93" s="163" t="e">
        <f ca="1">COUNTIFS(Table2[Level of Review Required],"*"&amp;$AC$77&amp;"*",Table2[Date Notified (Adjusted)],"&gt;="&amp;E$31,Table2[Date Notified (Adjusted)],"&lt;"&amp;F$31,Table2[commissioner name second test],"full*",Table2[Calculated Location],"*"&amp;$D93&amp;"*")/COUNTIFS(Table2[Level of Review Required],"*"&amp;$AC$77&amp;"*",Table2[Date Notified (Adjusted)],"&gt;="&amp;E$31,Table2[Date Notified (Adjusted)],"&lt;"&amp;F$31,Table2[Calculated Location],"*"&amp;$D93&amp;"*")</f>
        <v>#DIV/0!</v>
      </c>
      <c r="F93" s="164" t="e">
        <f ca="1">COUNTIFS(Table2[Level of Review Required],"*"&amp;$AC$77&amp;"*",Table2[Date Notified (Adjusted)],"&gt;="&amp;F$31,Table2[Date Notified (Adjusted)],"&lt;"&amp;G$31,Table2[commissioner name second test],"full*",Table2[Calculated Location],"*"&amp;$D93&amp;"*")/COUNTIFS(Table2[Level of Review Required],"*"&amp;$AC$77&amp;"*",Table2[Date Notified (Adjusted)],"&gt;="&amp;F$31,Table2[Date Notified (Adjusted)],"&lt;"&amp;G$31,Table2[Calculated Location],"*"&amp;$D93&amp;"*")</f>
        <v>#DIV/0!</v>
      </c>
      <c r="G93" s="164" t="e">
        <f ca="1">COUNTIFS(Table2[Level of Review Required],"*"&amp;$AC$77&amp;"*",Table2[Date Notified (Adjusted)],"&gt;="&amp;G$31,Table2[Date Notified (Adjusted)],"&lt;"&amp;H$31,Table2[commissioner name second test],"full*",Table2[Calculated Location],"*"&amp;$D93&amp;"*")/COUNTIFS(Table2[Level of Review Required],"*"&amp;$AC$77&amp;"*",Table2[Date Notified (Adjusted)],"&gt;="&amp;G$31,Table2[Date Notified (Adjusted)],"&lt;"&amp;H$31,Table2[Calculated Location],"*"&amp;$D93&amp;"*")</f>
        <v>#DIV/0!</v>
      </c>
      <c r="H93" s="164" t="e">
        <f ca="1">COUNTIFS(Table2[Level of Review Required],"*"&amp;$AC$77&amp;"*",Table2[Date Notified (Adjusted)],"&gt;="&amp;H$31,Table2[Date Notified (Adjusted)],"&lt;"&amp;I$31,Table2[commissioner name second test],"full*",Table2[Calculated Location],"*"&amp;$D93&amp;"*")/COUNTIFS(Table2[Level of Review Required],"*"&amp;$AC$77&amp;"*",Table2[Date Notified (Adjusted)],"&gt;="&amp;H$31,Table2[Date Notified (Adjusted)],"&lt;"&amp;I$31,Table2[Calculated Location],"*"&amp;$D93&amp;"*")</f>
        <v>#DIV/0!</v>
      </c>
      <c r="I93" s="164" t="e">
        <f ca="1">COUNTIFS(Table2[Level of Review Required],"*"&amp;$AC$77&amp;"*",Table2[Date Notified (Adjusted)],"&gt;="&amp;I$31,Table2[Date Notified (Adjusted)],"&lt;"&amp;J$31,Table2[commissioner name second test],"full*",Table2[Calculated Location],"*"&amp;$D93&amp;"*")/COUNTIFS(Table2[Level of Review Required],"*"&amp;$AC$77&amp;"*",Table2[Date Notified (Adjusted)],"&gt;="&amp;I$31,Table2[Date Notified (Adjusted)],"&lt;"&amp;J$31,Table2[Calculated Location],"*"&amp;$D93&amp;"*")</f>
        <v>#DIV/0!</v>
      </c>
      <c r="J93" s="164" t="e">
        <f ca="1">COUNTIFS(Table2[Level of Review Required],"*"&amp;$AC$77&amp;"*",Table2[Date Notified (Adjusted)],"&gt;="&amp;J$31,Table2[Date Notified (Adjusted)],"&lt;"&amp;K$31,Table2[commissioner name second test],"full*",Table2[Calculated Location],"*"&amp;$D93&amp;"*")/COUNTIFS(Table2[Level of Review Required],"*"&amp;$AC$77&amp;"*",Table2[Date Notified (Adjusted)],"&gt;="&amp;J$31,Table2[Date Notified (Adjusted)],"&lt;"&amp;K$31,Table2[Calculated Location],"*"&amp;$D93&amp;"*")</f>
        <v>#DIV/0!</v>
      </c>
      <c r="K93" s="164" t="e">
        <f ca="1">COUNTIFS(Table2[Level of Review Required],"*"&amp;$AC$77&amp;"*",Table2[Date Notified (Adjusted)],"&gt;="&amp;K$31,Table2[Date Notified (Adjusted)],"&lt;"&amp;L$31,Table2[commissioner name second test],"full*",Table2[Calculated Location],"*"&amp;$D93&amp;"*")/COUNTIFS(Table2[Level of Review Required],"*"&amp;$AC$77&amp;"*",Table2[Date Notified (Adjusted)],"&gt;="&amp;K$31,Table2[Date Notified (Adjusted)],"&lt;"&amp;L$31,Table2[Calculated Location],"*"&amp;$D93&amp;"*")</f>
        <v>#DIV/0!</v>
      </c>
      <c r="L93" s="164" t="e">
        <f ca="1">COUNTIFS(Table2[Level of Review Required],"*"&amp;$AC$77&amp;"*",Table2[Date Notified (Adjusted)],"&gt;="&amp;L$31,Table2[Date Notified (Adjusted)],"&lt;"&amp;M$31,Table2[commissioner name second test],"full*",Table2[Calculated Location],"*"&amp;$D93&amp;"*")/COUNTIFS(Table2[Level of Review Required],"*"&amp;$AC$77&amp;"*",Table2[Date Notified (Adjusted)],"&gt;="&amp;L$31,Table2[Date Notified (Adjusted)],"&lt;"&amp;M$31,Table2[Calculated Location],"*"&amp;$D93&amp;"*")</f>
        <v>#DIV/0!</v>
      </c>
      <c r="M93" s="164" t="e">
        <f ca="1">COUNTIFS(Table2[Level of Review Required],"*"&amp;$AC$77&amp;"*",Table2[Date Notified (Adjusted)],"&gt;="&amp;M$31,Table2[Date Notified (Adjusted)],"&lt;"&amp;N$31,Table2[commissioner name second test],"full*",Table2[Calculated Location],"*"&amp;$D93&amp;"*")/COUNTIFS(Table2[Level of Review Required],"*"&amp;$AC$77&amp;"*",Table2[Date Notified (Adjusted)],"&gt;="&amp;M$31,Table2[Date Notified (Adjusted)],"&lt;"&amp;N$31,Table2[Calculated Location],"*"&amp;$D93&amp;"*")</f>
        <v>#DIV/0!</v>
      </c>
      <c r="N93" s="164" t="e">
        <f ca="1">COUNTIFS(Table2[Level of Review Required],"*"&amp;$AC$77&amp;"*",Table2[Date Notified (Adjusted)],"&gt;="&amp;N$31,Table2[Date Notified (Adjusted)],"&lt;"&amp;O$31,Table2[commissioner name second test],"full*",Table2[Calculated Location],"*"&amp;$D93&amp;"*")/COUNTIFS(Table2[Level of Review Required],"*"&amp;$AC$77&amp;"*",Table2[Date Notified (Adjusted)],"&gt;="&amp;N$31,Table2[Date Notified (Adjusted)],"&lt;"&amp;O$31,Table2[Calculated Location],"*"&amp;$D93&amp;"*")</f>
        <v>#DIV/0!</v>
      </c>
      <c r="O93" s="164" t="e">
        <f ca="1">COUNTIFS(Table2[Level of Review Required],"*"&amp;$AC$77&amp;"*",Table2[Date Notified (Adjusted)],"&gt;="&amp;O$31,Table2[Date Notified (Adjusted)],"&lt;"&amp;P$31,Table2[commissioner name second test],"full*",Table2[Calculated Location],"*"&amp;$D93&amp;"*")/COUNTIFS(Table2[Level of Review Required],"*"&amp;$AC$77&amp;"*",Table2[Date Notified (Adjusted)],"&gt;="&amp;O$31,Table2[Date Notified (Adjusted)],"&lt;"&amp;P$31,Table2[Calculated Location],"*"&amp;$D93&amp;"*")</f>
        <v>#DIV/0!</v>
      </c>
      <c r="P93" s="164" t="e">
        <f ca="1">COUNTIFS(Table2[Level of Review Required],"*"&amp;$AC$77&amp;"*",Table2[Date Notified (Adjusted)],"&gt;="&amp;P$31,Table2[Date Notified (Adjusted)],"&lt;"&amp;Q$31,Table2[commissioner name second test],"full*",Table2[Calculated Location],"*"&amp;$D93&amp;"*")/COUNTIFS(Table2[Level of Review Required],"*"&amp;$AC$77&amp;"*",Table2[Date Notified (Adjusted)],"&gt;="&amp;P$31,Table2[Date Notified (Adjusted)],"&lt;"&amp;Q$31,Table2[Calculated Location],"*"&amp;$D93&amp;"*")</f>
        <v>#DIV/0!</v>
      </c>
      <c r="Q93" s="164" t="e">
        <f ca="1">COUNTIFS(Table2[Level of Review Required],"*"&amp;$AC$77&amp;"*",Table2[Date Notified (Adjusted)],"&gt;="&amp;Q$31,Table2[Date Notified (Adjusted)],"&lt;"&amp;R$31,Table2[commissioner name second test],"full*",Table2[Calculated Location],"*"&amp;$D93&amp;"*")/COUNTIFS(Table2[Level of Review Required],"*"&amp;$AC$77&amp;"*",Table2[Date Notified (Adjusted)],"&gt;="&amp;Q$31,Table2[Date Notified (Adjusted)],"&lt;"&amp;R$31,Table2[Calculated Location],"*"&amp;$D93&amp;"*")</f>
        <v>#DIV/0!</v>
      </c>
      <c r="R93" s="164" t="e">
        <f ca="1">COUNTIFS(Table2[Level of Review Required],"*"&amp;$AC$77&amp;"*",Table2[Date Notified (Adjusted)],"&gt;="&amp;R$31,Table2[Date Notified (Adjusted)],"&lt;"&amp;S$31,Table2[commissioner name second test],"full*",Table2[Calculated Location],"*"&amp;$D93&amp;"*")/COUNTIFS(Table2[Level of Review Required],"*"&amp;$AC$77&amp;"*",Table2[Date Notified (Adjusted)],"&gt;="&amp;R$31,Table2[Date Notified (Adjusted)],"&lt;"&amp;S$31,Table2[Calculated Location],"*"&amp;$D93&amp;"*")</f>
        <v>#DIV/0!</v>
      </c>
      <c r="S93" s="164" t="e">
        <f ca="1">COUNTIFS(Table2[Level of Review Required],"*"&amp;$AC$77&amp;"*",Table2[Date Notified (Adjusted)],"&gt;="&amp;S$31,Table2[Date Notified (Adjusted)],"&lt;"&amp;T$31,Table2[commissioner name second test],"full*",Table2[Calculated Location],"*"&amp;$D93&amp;"*")/COUNTIFS(Table2[Level of Review Required],"*"&amp;$AC$77&amp;"*",Table2[Date Notified (Adjusted)],"&gt;="&amp;S$31,Table2[Date Notified (Adjusted)],"&lt;"&amp;T$31,Table2[Calculated Location],"*"&amp;$D93&amp;"*")</f>
        <v>#DIV/0!</v>
      </c>
      <c r="T93" s="164" t="e">
        <f ca="1">COUNTIFS(Table2[Level of Review Required],"*"&amp;$AC$77&amp;"*",Table2[Date Notified (Adjusted)],"&gt;="&amp;T$31,Table2[Date Notified (Adjusted)],"&lt;"&amp;U$31,Table2[commissioner name second test],"full*",Table2[Calculated Location],"*"&amp;$D93&amp;"*")/COUNTIFS(Table2[Level of Review Required],"*"&amp;$AC$77&amp;"*",Table2[Date Notified (Adjusted)],"&gt;="&amp;T$31,Table2[Date Notified (Adjusted)],"&lt;"&amp;U$31,Table2[Calculated Location],"*"&amp;$D93&amp;"*")</f>
        <v>#DIV/0!</v>
      </c>
      <c r="U93" s="161"/>
      <c r="V93" s="161"/>
      <c r="W93" s="228">
        <f ca="1">COUNTIFS(Table2[Level of Review Required],"*"&amp;$AC$77&amp;"*",Table2[Date Notified (Adjusted)],"&gt;="&amp;start125,Table2[Date Notified (Adjusted)],"&lt;="&amp;closeREP,Table2[Calculated Location],"*"&amp;$D93&amp;"*",Table2[commissioner name second test],"full*")</f>
        <v>0</v>
      </c>
      <c r="X93" s="229" t="e">
        <f t="shared" ca="1" si="15"/>
        <v>#DIV/0!</v>
      </c>
      <c r="Y93" s="237">
        <f ca="1">COUNTIFS(Table2[Level of Review Required],"*"&amp;$AC$77&amp;"*",Table2[Date Notified (Adjusted)],"&gt;="&amp;start125,Table2[Date Notified (Adjusted)],"&lt;="&amp;closeREP,Table2[Calculated Location],"*"&amp;$D93&amp;"*")</f>
        <v>0</v>
      </c>
    </row>
    <row r="94" spans="2:25" x14ac:dyDescent="0.25">
      <c r="B94" s="222" t="s">
        <v>112</v>
      </c>
      <c r="C94" s="161"/>
      <c r="D94" s="162" t="s">
        <v>131</v>
      </c>
      <c r="E94" s="163" t="e">
        <f ca="1">COUNTIFS(Table2[Level of Review Required],"*"&amp;$AC$77&amp;"*",Table2[Date Notified (Adjusted)],"&gt;="&amp;E$31,Table2[Date Notified (Adjusted)],"&lt;"&amp;F$31,Table2[commissioner name second test],"full*",Table2[Calculated Location],"*"&amp;$D94&amp;"*")/COUNTIFS(Table2[Level of Review Required],"*"&amp;$AC$77&amp;"*",Table2[Date Notified (Adjusted)],"&gt;="&amp;E$31,Table2[Date Notified (Adjusted)],"&lt;"&amp;F$31,Table2[Calculated Location],"*"&amp;$D94&amp;"*")</f>
        <v>#DIV/0!</v>
      </c>
      <c r="F94" s="164" t="e">
        <f ca="1">COUNTIFS(Table2[Level of Review Required],"*"&amp;$AC$77&amp;"*",Table2[Date Notified (Adjusted)],"&gt;="&amp;F$31,Table2[Date Notified (Adjusted)],"&lt;"&amp;G$31,Table2[commissioner name second test],"full*",Table2[Calculated Location],"*"&amp;$D94&amp;"*")/COUNTIFS(Table2[Level of Review Required],"*"&amp;$AC$77&amp;"*",Table2[Date Notified (Adjusted)],"&gt;="&amp;F$31,Table2[Date Notified (Adjusted)],"&lt;"&amp;G$31,Table2[Calculated Location],"*"&amp;$D94&amp;"*")</f>
        <v>#DIV/0!</v>
      </c>
      <c r="G94" s="164" t="e">
        <f ca="1">COUNTIFS(Table2[Level of Review Required],"*"&amp;$AC$77&amp;"*",Table2[Date Notified (Adjusted)],"&gt;="&amp;G$31,Table2[Date Notified (Adjusted)],"&lt;"&amp;H$31,Table2[commissioner name second test],"full*",Table2[Calculated Location],"*"&amp;$D94&amp;"*")/COUNTIFS(Table2[Level of Review Required],"*"&amp;$AC$77&amp;"*",Table2[Date Notified (Adjusted)],"&gt;="&amp;G$31,Table2[Date Notified (Adjusted)],"&lt;"&amp;H$31,Table2[Calculated Location],"*"&amp;$D94&amp;"*")</f>
        <v>#DIV/0!</v>
      </c>
      <c r="H94" s="164" t="e">
        <f ca="1">COUNTIFS(Table2[Level of Review Required],"*"&amp;$AC$77&amp;"*",Table2[Date Notified (Adjusted)],"&gt;="&amp;H$31,Table2[Date Notified (Adjusted)],"&lt;"&amp;I$31,Table2[commissioner name second test],"full*",Table2[Calculated Location],"*"&amp;$D94&amp;"*")/COUNTIFS(Table2[Level of Review Required],"*"&amp;$AC$77&amp;"*",Table2[Date Notified (Adjusted)],"&gt;="&amp;H$31,Table2[Date Notified (Adjusted)],"&lt;"&amp;I$31,Table2[Calculated Location],"*"&amp;$D94&amp;"*")</f>
        <v>#DIV/0!</v>
      </c>
      <c r="I94" s="164" t="e">
        <f ca="1">COUNTIFS(Table2[Level of Review Required],"*"&amp;$AC$77&amp;"*",Table2[Date Notified (Adjusted)],"&gt;="&amp;I$31,Table2[Date Notified (Adjusted)],"&lt;"&amp;J$31,Table2[commissioner name second test],"full*",Table2[Calculated Location],"*"&amp;$D94&amp;"*")/COUNTIFS(Table2[Level of Review Required],"*"&amp;$AC$77&amp;"*",Table2[Date Notified (Adjusted)],"&gt;="&amp;I$31,Table2[Date Notified (Adjusted)],"&lt;"&amp;J$31,Table2[Calculated Location],"*"&amp;$D94&amp;"*")</f>
        <v>#DIV/0!</v>
      </c>
      <c r="J94" s="164" t="e">
        <f ca="1">COUNTIFS(Table2[Level of Review Required],"*"&amp;$AC$77&amp;"*",Table2[Date Notified (Adjusted)],"&gt;="&amp;J$31,Table2[Date Notified (Adjusted)],"&lt;"&amp;K$31,Table2[commissioner name second test],"full*",Table2[Calculated Location],"*"&amp;$D94&amp;"*")/COUNTIFS(Table2[Level of Review Required],"*"&amp;$AC$77&amp;"*",Table2[Date Notified (Adjusted)],"&gt;="&amp;J$31,Table2[Date Notified (Adjusted)],"&lt;"&amp;K$31,Table2[Calculated Location],"*"&amp;$D94&amp;"*")</f>
        <v>#DIV/0!</v>
      </c>
      <c r="K94" s="164" t="e">
        <f ca="1">COUNTIFS(Table2[Level of Review Required],"*"&amp;$AC$77&amp;"*",Table2[Date Notified (Adjusted)],"&gt;="&amp;K$31,Table2[Date Notified (Adjusted)],"&lt;"&amp;L$31,Table2[commissioner name second test],"full*",Table2[Calculated Location],"*"&amp;$D94&amp;"*")/COUNTIFS(Table2[Level of Review Required],"*"&amp;$AC$77&amp;"*",Table2[Date Notified (Adjusted)],"&gt;="&amp;K$31,Table2[Date Notified (Adjusted)],"&lt;"&amp;L$31,Table2[Calculated Location],"*"&amp;$D94&amp;"*")</f>
        <v>#DIV/0!</v>
      </c>
      <c r="L94" s="164" t="e">
        <f ca="1">COUNTIFS(Table2[Level of Review Required],"*"&amp;$AC$77&amp;"*",Table2[Date Notified (Adjusted)],"&gt;="&amp;L$31,Table2[Date Notified (Adjusted)],"&lt;"&amp;M$31,Table2[commissioner name second test],"full*",Table2[Calculated Location],"*"&amp;$D94&amp;"*")/COUNTIFS(Table2[Level of Review Required],"*"&amp;$AC$77&amp;"*",Table2[Date Notified (Adjusted)],"&gt;="&amp;L$31,Table2[Date Notified (Adjusted)],"&lt;"&amp;M$31,Table2[Calculated Location],"*"&amp;$D94&amp;"*")</f>
        <v>#DIV/0!</v>
      </c>
      <c r="M94" s="164" t="e">
        <f ca="1">COUNTIFS(Table2[Level of Review Required],"*"&amp;$AC$77&amp;"*",Table2[Date Notified (Adjusted)],"&gt;="&amp;M$31,Table2[Date Notified (Adjusted)],"&lt;"&amp;N$31,Table2[commissioner name second test],"full*",Table2[Calculated Location],"*"&amp;$D94&amp;"*")/COUNTIFS(Table2[Level of Review Required],"*"&amp;$AC$77&amp;"*",Table2[Date Notified (Adjusted)],"&gt;="&amp;M$31,Table2[Date Notified (Adjusted)],"&lt;"&amp;N$31,Table2[Calculated Location],"*"&amp;$D94&amp;"*")</f>
        <v>#DIV/0!</v>
      </c>
      <c r="N94" s="164" t="e">
        <f ca="1">COUNTIFS(Table2[Level of Review Required],"*"&amp;$AC$77&amp;"*",Table2[Date Notified (Adjusted)],"&gt;="&amp;N$31,Table2[Date Notified (Adjusted)],"&lt;"&amp;O$31,Table2[commissioner name second test],"full*",Table2[Calculated Location],"*"&amp;$D94&amp;"*")/COUNTIFS(Table2[Level of Review Required],"*"&amp;$AC$77&amp;"*",Table2[Date Notified (Adjusted)],"&gt;="&amp;N$31,Table2[Date Notified (Adjusted)],"&lt;"&amp;O$31,Table2[Calculated Location],"*"&amp;$D94&amp;"*")</f>
        <v>#DIV/0!</v>
      </c>
      <c r="O94" s="164" t="e">
        <f ca="1">COUNTIFS(Table2[Level of Review Required],"*"&amp;$AC$77&amp;"*",Table2[Date Notified (Adjusted)],"&gt;="&amp;O$31,Table2[Date Notified (Adjusted)],"&lt;"&amp;P$31,Table2[commissioner name second test],"full*",Table2[Calculated Location],"*"&amp;$D94&amp;"*")/COUNTIFS(Table2[Level of Review Required],"*"&amp;$AC$77&amp;"*",Table2[Date Notified (Adjusted)],"&gt;="&amp;O$31,Table2[Date Notified (Adjusted)],"&lt;"&amp;P$31,Table2[Calculated Location],"*"&amp;$D94&amp;"*")</f>
        <v>#DIV/0!</v>
      </c>
      <c r="P94" s="164" t="e">
        <f ca="1">COUNTIFS(Table2[Level of Review Required],"*"&amp;$AC$77&amp;"*",Table2[Date Notified (Adjusted)],"&gt;="&amp;P$31,Table2[Date Notified (Adjusted)],"&lt;"&amp;Q$31,Table2[commissioner name second test],"full*",Table2[Calculated Location],"*"&amp;$D94&amp;"*")/COUNTIFS(Table2[Level of Review Required],"*"&amp;$AC$77&amp;"*",Table2[Date Notified (Adjusted)],"&gt;="&amp;P$31,Table2[Date Notified (Adjusted)],"&lt;"&amp;Q$31,Table2[Calculated Location],"*"&amp;$D94&amp;"*")</f>
        <v>#DIV/0!</v>
      </c>
      <c r="Q94" s="164" t="e">
        <f ca="1">COUNTIFS(Table2[Level of Review Required],"*"&amp;$AC$77&amp;"*",Table2[Date Notified (Adjusted)],"&gt;="&amp;Q$31,Table2[Date Notified (Adjusted)],"&lt;"&amp;R$31,Table2[commissioner name second test],"full*",Table2[Calculated Location],"*"&amp;$D94&amp;"*")/COUNTIFS(Table2[Level of Review Required],"*"&amp;$AC$77&amp;"*",Table2[Date Notified (Adjusted)],"&gt;="&amp;Q$31,Table2[Date Notified (Adjusted)],"&lt;"&amp;R$31,Table2[Calculated Location],"*"&amp;$D94&amp;"*")</f>
        <v>#DIV/0!</v>
      </c>
      <c r="R94" s="164" t="e">
        <f ca="1">COUNTIFS(Table2[Level of Review Required],"*"&amp;$AC$77&amp;"*",Table2[Date Notified (Adjusted)],"&gt;="&amp;R$31,Table2[Date Notified (Adjusted)],"&lt;"&amp;S$31,Table2[commissioner name second test],"full*",Table2[Calculated Location],"*"&amp;$D94&amp;"*")/COUNTIFS(Table2[Level of Review Required],"*"&amp;$AC$77&amp;"*",Table2[Date Notified (Adjusted)],"&gt;="&amp;R$31,Table2[Date Notified (Adjusted)],"&lt;"&amp;S$31,Table2[Calculated Location],"*"&amp;$D94&amp;"*")</f>
        <v>#DIV/0!</v>
      </c>
      <c r="S94" s="164" t="e">
        <f ca="1">COUNTIFS(Table2[Level of Review Required],"*"&amp;$AC$77&amp;"*",Table2[Date Notified (Adjusted)],"&gt;="&amp;S$31,Table2[Date Notified (Adjusted)],"&lt;"&amp;T$31,Table2[commissioner name second test],"full*",Table2[Calculated Location],"*"&amp;$D94&amp;"*")/COUNTIFS(Table2[Level of Review Required],"*"&amp;$AC$77&amp;"*",Table2[Date Notified (Adjusted)],"&gt;="&amp;S$31,Table2[Date Notified (Adjusted)],"&lt;"&amp;T$31,Table2[Calculated Location],"*"&amp;$D94&amp;"*")</f>
        <v>#DIV/0!</v>
      </c>
      <c r="T94" s="164" t="e">
        <f ca="1">COUNTIFS(Table2[Level of Review Required],"*"&amp;$AC$77&amp;"*",Table2[Date Notified (Adjusted)],"&gt;="&amp;T$31,Table2[Date Notified (Adjusted)],"&lt;"&amp;U$31,Table2[commissioner name second test],"full*",Table2[Calculated Location],"*"&amp;$D94&amp;"*")/COUNTIFS(Table2[Level of Review Required],"*"&amp;$AC$77&amp;"*",Table2[Date Notified (Adjusted)],"&gt;="&amp;T$31,Table2[Date Notified (Adjusted)],"&lt;"&amp;U$31,Table2[Calculated Location],"*"&amp;$D94&amp;"*")</f>
        <v>#DIV/0!</v>
      </c>
      <c r="U94" s="161"/>
      <c r="V94" s="161"/>
      <c r="W94" s="228">
        <f ca="1">COUNTIFS(Table2[Level of Review Required],"*"&amp;$AC$77&amp;"*",Table2[Date Notified (Adjusted)],"&gt;="&amp;start125,Table2[Date Notified (Adjusted)],"&lt;="&amp;closeREP,Table2[Calculated Location],"*"&amp;$D94&amp;"*",Table2[commissioner name second test],"full*")</f>
        <v>0</v>
      </c>
      <c r="X94" s="229" t="e">
        <f t="shared" ca="1" si="15"/>
        <v>#DIV/0!</v>
      </c>
      <c r="Y94" s="237">
        <f ca="1">COUNTIFS(Table2[Level of Review Required],"*"&amp;$AC$77&amp;"*",Table2[Date Notified (Adjusted)],"&gt;="&amp;start125,Table2[Date Notified (Adjusted)],"&lt;="&amp;closeREP,Table2[Calculated Location],"*"&amp;$D94&amp;"*")</f>
        <v>0</v>
      </c>
    </row>
    <row r="95" spans="2:25" x14ac:dyDescent="0.25">
      <c r="B95" s="222" t="s">
        <v>113</v>
      </c>
      <c r="C95" s="161"/>
      <c r="D95" s="162" t="s">
        <v>132</v>
      </c>
      <c r="E95" s="163" t="e">
        <f ca="1">COUNTIFS(Table2[Level of Review Required],"*"&amp;$AC$77&amp;"*",Table2[Date Notified (Adjusted)],"&gt;="&amp;E$31,Table2[Date Notified (Adjusted)],"&lt;"&amp;F$31,Table2[commissioner name second test],"full*",Table2[Calculated Location],"*"&amp;$D95&amp;"*")/COUNTIFS(Table2[Level of Review Required],"*"&amp;$AC$77&amp;"*",Table2[Date Notified (Adjusted)],"&gt;="&amp;E$31,Table2[Date Notified (Adjusted)],"&lt;"&amp;F$31,Table2[Calculated Location],"*"&amp;$D95&amp;"*")</f>
        <v>#DIV/0!</v>
      </c>
      <c r="F95" s="164" t="e">
        <f ca="1">COUNTIFS(Table2[Level of Review Required],"*"&amp;$AC$77&amp;"*",Table2[Date Notified (Adjusted)],"&gt;="&amp;F$31,Table2[Date Notified (Adjusted)],"&lt;"&amp;G$31,Table2[commissioner name second test],"full*",Table2[Calculated Location],"*"&amp;$D95&amp;"*")/COUNTIFS(Table2[Level of Review Required],"*"&amp;$AC$77&amp;"*",Table2[Date Notified (Adjusted)],"&gt;="&amp;F$31,Table2[Date Notified (Adjusted)],"&lt;"&amp;G$31,Table2[Calculated Location],"*"&amp;$D95&amp;"*")</f>
        <v>#DIV/0!</v>
      </c>
      <c r="G95" s="164" t="e">
        <f ca="1">COUNTIFS(Table2[Level of Review Required],"*"&amp;$AC$77&amp;"*",Table2[Date Notified (Adjusted)],"&gt;="&amp;G$31,Table2[Date Notified (Adjusted)],"&lt;"&amp;H$31,Table2[commissioner name second test],"full*",Table2[Calculated Location],"*"&amp;$D95&amp;"*")/COUNTIFS(Table2[Level of Review Required],"*"&amp;$AC$77&amp;"*",Table2[Date Notified (Adjusted)],"&gt;="&amp;G$31,Table2[Date Notified (Adjusted)],"&lt;"&amp;H$31,Table2[Calculated Location],"*"&amp;$D95&amp;"*")</f>
        <v>#DIV/0!</v>
      </c>
      <c r="H95" s="164" t="e">
        <f ca="1">COUNTIFS(Table2[Level of Review Required],"*"&amp;$AC$77&amp;"*",Table2[Date Notified (Adjusted)],"&gt;="&amp;H$31,Table2[Date Notified (Adjusted)],"&lt;"&amp;I$31,Table2[commissioner name second test],"full*",Table2[Calculated Location],"*"&amp;$D95&amp;"*")/COUNTIFS(Table2[Level of Review Required],"*"&amp;$AC$77&amp;"*",Table2[Date Notified (Adjusted)],"&gt;="&amp;H$31,Table2[Date Notified (Adjusted)],"&lt;"&amp;I$31,Table2[Calculated Location],"*"&amp;$D95&amp;"*")</f>
        <v>#DIV/0!</v>
      </c>
      <c r="I95" s="164" t="e">
        <f ca="1">COUNTIFS(Table2[Level of Review Required],"*"&amp;$AC$77&amp;"*",Table2[Date Notified (Adjusted)],"&gt;="&amp;I$31,Table2[Date Notified (Adjusted)],"&lt;"&amp;J$31,Table2[commissioner name second test],"full*",Table2[Calculated Location],"*"&amp;$D95&amp;"*")/COUNTIFS(Table2[Level of Review Required],"*"&amp;$AC$77&amp;"*",Table2[Date Notified (Adjusted)],"&gt;="&amp;I$31,Table2[Date Notified (Adjusted)],"&lt;"&amp;J$31,Table2[Calculated Location],"*"&amp;$D95&amp;"*")</f>
        <v>#DIV/0!</v>
      </c>
      <c r="J95" s="164" t="e">
        <f ca="1">COUNTIFS(Table2[Level of Review Required],"*"&amp;$AC$77&amp;"*",Table2[Date Notified (Adjusted)],"&gt;="&amp;J$31,Table2[Date Notified (Adjusted)],"&lt;"&amp;K$31,Table2[commissioner name second test],"full*",Table2[Calculated Location],"*"&amp;$D95&amp;"*")/COUNTIFS(Table2[Level of Review Required],"*"&amp;$AC$77&amp;"*",Table2[Date Notified (Adjusted)],"&gt;="&amp;J$31,Table2[Date Notified (Adjusted)],"&lt;"&amp;K$31,Table2[Calculated Location],"*"&amp;$D95&amp;"*")</f>
        <v>#DIV/0!</v>
      </c>
      <c r="K95" s="164" t="e">
        <f ca="1">COUNTIFS(Table2[Level of Review Required],"*"&amp;$AC$77&amp;"*",Table2[Date Notified (Adjusted)],"&gt;="&amp;K$31,Table2[Date Notified (Adjusted)],"&lt;"&amp;L$31,Table2[commissioner name second test],"full*",Table2[Calculated Location],"*"&amp;$D95&amp;"*")/COUNTIFS(Table2[Level of Review Required],"*"&amp;$AC$77&amp;"*",Table2[Date Notified (Adjusted)],"&gt;="&amp;K$31,Table2[Date Notified (Adjusted)],"&lt;"&amp;L$31,Table2[Calculated Location],"*"&amp;$D95&amp;"*")</f>
        <v>#DIV/0!</v>
      </c>
      <c r="L95" s="164" t="e">
        <f ca="1">COUNTIFS(Table2[Level of Review Required],"*"&amp;$AC$77&amp;"*",Table2[Date Notified (Adjusted)],"&gt;="&amp;L$31,Table2[Date Notified (Adjusted)],"&lt;"&amp;M$31,Table2[commissioner name second test],"full*",Table2[Calculated Location],"*"&amp;$D95&amp;"*")/COUNTIFS(Table2[Level of Review Required],"*"&amp;$AC$77&amp;"*",Table2[Date Notified (Adjusted)],"&gt;="&amp;L$31,Table2[Date Notified (Adjusted)],"&lt;"&amp;M$31,Table2[Calculated Location],"*"&amp;$D95&amp;"*")</f>
        <v>#DIV/0!</v>
      </c>
      <c r="M95" s="164" t="e">
        <f ca="1">COUNTIFS(Table2[Level of Review Required],"*"&amp;$AC$77&amp;"*",Table2[Date Notified (Adjusted)],"&gt;="&amp;M$31,Table2[Date Notified (Adjusted)],"&lt;"&amp;N$31,Table2[commissioner name second test],"full*",Table2[Calculated Location],"*"&amp;$D95&amp;"*")/COUNTIFS(Table2[Level of Review Required],"*"&amp;$AC$77&amp;"*",Table2[Date Notified (Adjusted)],"&gt;="&amp;M$31,Table2[Date Notified (Adjusted)],"&lt;"&amp;N$31,Table2[Calculated Location],"*"&amp;$D95&amp;"*")</f>
        <v>#DIV/0!</v>
      </c>
      <c r="N95" s="164" t="e">
        <f ca="1">COUNTIFS(Table2[Level of Review Required],"*"&amp;$AC$77&amp;"*",Table2[Date Notified (Adjusted)],"&gt;="&amp;N$31,Table2[Date Notified (Adjusted)],"&lt;"&amp;O$31,Table2[commissioner name second test],"full*",Table2[Calculated Location],"*"&amp;$D95&amp;"*")/COUNTIFS(Table2[Level of Review Required],"*"&amp;$AC$77&amp;"*",Table2[Date Notified (Adjusted)],"&gt;="&amp;N$31,Table2[Date Notified (Adjusted)],"&lt;"&amp;O$31,Table2[Calculated Location],"*"&amp;$D95&amp;"*")</f>
        <v>#DIV/0!</v>
      </c>
      <c r="O95" s="164" t="e">
        <f ca="1">COUNTIFS(Table2[Level of Review Required],"*"&amp;$AC$77&amp;"*",Table2[Date Notified (Adjusted)],"&gt;="&amp;O$31,Table2[Date Notified (Adjusted)],"&lt;"&amp;P$31,Table2[commissioner name second test],"full*",Table2[Calculated Location],"*"&amp;$D95&amp;"*")/COUNTIFS(Table2[Level of Review Required],"*"&amp;$AC$77&amp;"*",Table2[Date Notified (Adjusted)],"&gt;="&amp;O$31,Table2[Date Notified (Adjusted)],"&lt;"&amp;P$31,Table2[Calculated Location],"*"&amp;$D95&amp;"*")</f>
        <v>#DIV/0!</v>
      </c>
      <c r="P95" s="164" t="e">
        <f ca="1">COUNTIFS(Table2[Level of Review Required],"*"&amp;$AC$77&amp;"*",Table2[Date Notified (Adjusted)],"&gt;="&amp;P$31,Table2[Date Notified (Adjusted)],"&lt;"&amp;Q$31,Table2[commissioner name second test],"full*",Table2[Calculated Location],"*"&amp;$D95&amp;"*")/COUNTIFS(Table2[Level of Review Required],"*"&amp;$AC$77&amp;"*",Table2[Date Notified (Adjusted)],"&gt;="&amp;P$31,Table2[Date Notified (Adjusted)],"&lt;"&amp;Q$31,Table2[Calculated Location],"*"&amp;$D95&amp;"*")</f>
        <v>#DIV/0!</v>
      </c>
      <c r="Q95" s="164" t="e">
        <f ca="1">COUNTIFS(Table2[Level of Review Required],"*"&amp;$AC$77&amp;"*",Table2[Date Notified (Adjusted)],"&gt;="&amp;Q$31,Table2[Date Notified (Adjusted)],"&lt;"&amp;R$31,Table2[commissioner name second test],"full*",Table2[Calculated Location],"*"&amp;$D95&amp;"*")/COUNTIFS(Table2[Level of Review Required],"*"&amp;$AC$77&amp;"*",Table2[Date Notified (Adjusted)],"&gt;="&amp;Q$31,Table2[Date Notified (Adjusted)],"&lt;"&amp;R$31,Table2[Calculated Location],"*"&amp;$D95&amp;"*")</f>
        <v>#DIV/0!</v>
      </c>
      <c r="R95" s="164" t="e">
        <f ca="1">COUNTIFS(Table2[Level of Review Required],"*"&amp;$AC$77&amp;"*",Table2[Date Notified (Adjusted)],"&gt;="&amp;R$31,Table2[Date Notified (Adjusted)],"&lt;"&amp;S$31,Table2[commissioner name second test],"full*",Table2[Calculated Location],"*"&amp;$D95&amp;"*")/COUNTIFS(Table2[Level of Review Required],"*"&amp;$AC$77&amp;"*",Table2[Date Notified (Adjusted)],"&gt;="&amp;R$31,Table2[Date Notified (Adjusted)],"&lt;"&amp;S$31,Table2[Calculated Location],"*"&amp;$D95&amp;"*")</f>
        <v>#DIV/0!</v>
      </c>
      <c r="S95" s="164" t="e">
        <f ca="1">COUNTIFS(Table2[Level of Review Required],"*"&amp;$AC$77&amp;"*",Table2[Date Notified (Adjusted)],"&gt;="&amp;S$31,Table2[Date Notified (Adjusted)],"&lt;"&amp;T$31,Table2[commissioner name second test],"full*",Table2[Calculated Location],"*"&amp;$D95&amp;"*")/COUNTIFS(Table2[Level of Review Required],"*"&amp;$AC$77&amp;"*",Table2[Date Notified (Adjusted)],"&gt;="&amp;S$31,Table2[Date Notified (Adjusted)],"&lt;"&amp;T$31,Table2[Calculated Location],"*"&amp;$D95&amp;"*")</f>
        <v>#DIV/0!</v>
      </c>
      <c r="T95" s="164" t="e">
        <f ca="1">COUNTIFS(Table2[Level of Review Required],"*"&amp;$AC$77&amp;"*",Table2[Date Notified (Adjusted)],"&gt;="&amp;T$31,Table2[Date Notified (Adjusted)],"&lt;"&amp;U$31,Table2[commissioner name second test],"full*",Table2[Calculated Location],"*"&amp;$D95&amp;"*")/COUNTIFS(Table2[Level of Review Required],"*"&amp;$AC$77&amp;"*",Table2[Date Notified (Adjusted)],"&gt;="&amp;T$31,Table2[Date Notified (Adjusted)],"&lt;"&amp;U$31,Table2[Calculated Location],"*"&amp;$D95&amp;"*")</f>
        <v>#DIV/0!</v>
      </c>
      <c r="U95" s="161"/>
      <c r="V95" s="161"/>
      <c r="W95" s="228">
        <f ca="1">COUNTIFS(Table2[Level of Review Required],"*"&amp;$AC$77&amp;"*",Table2[Date Notified (Adjusted)],"&gt;="&amp;start125,Table2[Date Notified (Adjusted)],"&lt;="&amp;closeREP,Table2[Calculated Location],"*"&amp;$D95&amp;"*",Table2[commissioner name second test],"full*")</f>
        <v>0</v>
      </c>
      <c r="X95" s="229" t="e">
        <f t="shared" ca="1" si="15"/>
        <v>#DIV/0!</v>
      </c>
      <c r="Y95" s="237">
        <f ca="1">COUNTIFS(Table2[Level of Review Required],"*"&amp;$AC$77&amp;"*",Table2[Date Notified (Adjusted)],"&gt;="&amp;start125,Table2[Date Notified (Adjusted)],"&lt;="&amp;closeREP,Table2[Calculated Location],"*"&amp;$D95&amp;"*")</f>
        <v>0</v>
      </c>
    </row>
    <row r="96" spans="2:25" x14ac:dyDescent="0.25">
      <c r="B96" s="224" t="s">
        <v>80</v>
      </c>
      <c r="C96" s="166"/>
      <c r="D96" s="171" t="s">
        <v>45</v>
      </c>
      <c r="E96" s="168" t="e">
        <f ca="1">COUNTIFS(Table2[Level of Review Required],"*"&amp;$AC$77&amp;"*",Table2[Date Notified (Adjusted)],"&gt;="&amp;E$31,Table2[Date Notified (Adjusted)],"&lt;"&amp;F$31,Table2[commissioner name second test],"full*",Table2[Calculated Location],"*"&amp;$D96&amp;"*")/COUNTIFS(Table2[Level of Review Required],"*"&amp;$AC$77&amp;"*",Table2[Date Notified (Adjusted)],"&gt;="&amp;E$31,Table2[Date Notified (Adjusted)],"&lt;"&amp;F$31,Table2[Calculated Location],"*"&amp;$D96&amp;"*")</f>
        <v>#DIV/0!</v>
      </c>
      <c r="F96" s="169" t="e">
        <f ca="1">COUNTIFS(Table2[Level of Review Required],"*"&amp;$AC$77&amp;"*",Table2[Date Notified (Adjusted)],"&gt;="&amp;F$31,Table2[Date Notified (Adjusted)],"&lt;"&amp;G$31,Table2[commissioner name second test],"full*",Table2[Calculated Location],"*"&amp;$D96&amp;"*")/COUNTIFS(Table2[Level of Review Required],"*"&amp;$AC$77&amp;"*",Table2[Date Notified (Adjusted)],"&gt;="&amp;F$31,Table2[Date Notified (Adjusted)],"&lt;"&amp;G$31,Table2[Calculated Location],"*"&amp;$D96&amp;"*")</f>
        <v>#DIV/0!</v>
      </c>
      <c r="G96" s="169" t="e">
        <f ca="1">COUNTIFS(Table2[Level of Review Required],"*"&amp;$AC$77&amp;"*",Table2[Date Notified (Adjusted)],"&gt;="&amp;G$31,Table2[Date Notified (Adjusted)],"&lt;"&amp;H$31,Table2[commissioner name second test],"full*",Table2[Calculated Location],"*"&amp;$D96&amp;"*")/COUNTIFS(Table2[Level of Review Required],"*"&amp;$AC$77&amp;"*",Table2[Date Notified (Adjusted)],"&gt;="&amp;G$31,Table2[Date Notified (Adjusted)],"&lt;"&amp;H$31,Table2[Calculated Location],"*"&amp;$D96&amp;"*")</f>
        <v>#DIV/0!</v>
      </c>
      <c r="H96" s="169" t="e">
        <f ca="1">COUNTIFS(Table2[Level of Review Required],"*"&amp;$AC$77&amp;"*",Table2[Date Notified (Adjusted)],"&gt;="&amp;H$31,Table2[Date Notified (Adjusted)],"&lt;"&amp;I$31,Table2[commissioner name second test],"full*",Table2[Calculated Location],"*"&amp;$D96&amp;"*")/COUNTIFS(Table2[Level of Review Required],"*"&amp;$AC$77&amp;"*",Table2[Date Notified (Adjusted)],"&gt;="&amp;H$31,Table2[Date Notified (Adjusted)],"&lt;"&amp;I$31,Table2[Calculated Location],"*"&amp;$D96&amp;"*")</f>
        <v>#DIV/0!</v>
      </c>
      <c r="I96" s="169" t="e">
        <f ca="1">COUNTIFS(Table2[Level of Review Required],"*"&amp;$AC$77&amp;"*",Table2[Date Notified (Adjusted)],"&gt;="&amp;I$31,Table2[Date Notified (Adjusted)],"&lt;"&amp;J$31,Table2[commissioner name second test],"full*",Table2[Calculated Location],"*"&amp;$D96&amp;"*")/COUNTIFS(Table2[Level of Review Required],"*"&amp;$AC$77&amp;"*",Table2[Date Notified (Adjusted)],"&gt;="&amp;I$31,Table2[Date Notified (Adjusted)],"&lt;"&amp;J$31,Table2[Calculated Location],"*"&amp;$D96&amp;"*")</f>
        <v>#DIV/0!</v>
      </c>
      <c r="J96" s="169" t="e">
        <f ca="1">COUNTIFS(Table2[Level of Review Required],"*"&amp;$AC$77&amp;"*",Table2[Date Notified (Adjusted)],"&gt;="&amp;J$31,Table2[Date Notified (Adjusted)],"&lt;"&amp;K$31,Table2[commissioner name second test],"full*",Table2[Calculated Location],"*"&amp;$D96&amp;"*")/COUNTIFS(Table2[Level of Review Required],"*"&amp;$AC$77&amp;"*",Table2[Date Notified (Adjusted)],"&gt;="&amp;J$31,Table2[Date Notified (Adjusted)],"&lt;"&amp;K$31,Table2[Calculated Location],"*"&amp;$D96&amp;"*")</f>
        <v>#DIV/0!</v>
      </c>
      <c r="K96" s="169" t="e">
        <f ca="1">COUNTIFS(Table2[Level of Review Required],"*"&amp;$AC$77&amp;"*",Table2[Date Notified (Adjusted)],"&gt;="&amp;K$31,Table2[Date Notified (Adjusted)],"&lt;"&amp;L$31,Table2[commissioner name second test],"full*",Table2[Calculated Location],"*"&amp;$D96&amp;"*")/COUNTIFS(Table2[Level of Review Required],"*"&amp;$AC$77&amp;"*",Table2[Date Notified (Adjusted)],"&gt;="&amp;K$31,Table2[Date Notified (Adjusted)],"&lt;"&amp;L$31,Table2[Calculated Location],"*"&amp;$D96&amp;"*")</f>
        <v>#DIV/0!</v>
      </c>
      <c r="L96" s="169" t="e">
        <f ca="1">COUNTIFS(Table2[Level of Review Required],"*"&amp;$AC$77&amp;"*",Table2[Date Notified (Adjusted)],"&gt;="&amp;L$31,Table2[Date Notified (Adjusted)],"&lt;"&amp;M$31,Table2[commissioner name second test],"full*",Table2[Calculated Location],"*"&amp;$D96&amp;"*")/COUNTIFS(Table2[Level of Review Required],"*"&amp;$AC$77&amp;"*",Table2[Date Notified (Adjusted)],"&gt;="&amp;L$31,Table2[Date Notified (Adjusted)],"&lt;"&amp;M$31,Table2[Calculated Location],"*"&amp;$D96&amp;"*")</f>
        <v>#DIV/0!</v>
      </c>
      <c r="M96" s="169" t="e">
        <f ca="1">COUNTIFS(Table2[Level of Review Required],"*"&amp;$AC$77&amp;"*",Table2[Date Notified (Adjusted)],"&gt;="&amp;M$31,Table2[Date Notified (Adjusted)],"&lt;"&amp;N$31,Table2[commissioner name second test],"full*",Table2[Calculated Location],"*"&amp;$D96&amp;"*")/COUNTIFS(Table2[Level of Review Required],"*"&amp;$AC$77&amp;"*",Table2[Date Notified (Adjusted)],"&gt;="&amp;M$31,Table2[Date Notified (Adjusted)],"&lt;"&amp;N$31,Table2[Calculated Location],"*"&amp;$D96&amp;"*")</f>
        <v>#DIV/0!</v>
      </c>
      <c r="N96" s="169" t="e">
        <f ca="1">COUNTIFS(Table2[Level of Review Required],"*"&amp;$AC$77&amp;"*",Table2[Date Notified (Adjusted)],"&gt;="&amp;N$31,Table2[Date Notified (Adjusted)],"&lt;"&amp;O$31,Table2[commissioner name second test],"full*",Table2[Calculated Location],"*"&amp;$D96&amp;"*")/COUNTIFS(Table2[Level of Review Required],"*"&amp;$AC$77&amp;"*",Table2[Date Notified (Adjusted)],"&gt;="&amp;N$31,Table2[Date Notified (Adjusted)],"&lt;"&amp;O$31,Table2[Calculated Location],"*"&amp;$D96&amp;"*")</f>
        <v>#DIV/0!</v>
      </c>
      <c r="O96" s="169" t="e">
        <f ca="1">COUNTIFS(Table2[Level of Review Required],"*"&amp;$AC$77&amp;"*",Table2[Date Notified (Adjusted)],"&gt;="&amp;O$31,Table2[Date Notified (Adjusted)],"&lt;"&amp;P$31,Table2[commissioner name second test],"full*",Table2[Calculated Location],"*"&amp;$D96&amp;"*")/COUNTIFS(Table2[Level of Review Required],"*"&amp;$AC$77&amp;"*",Table2[Date Notified (Adjusted)],"&gt;="&amp;O$31,Table2[Date Notified (Adjusted)],"&lt;"&amp;P$31,Table2[Calculated Location],"*"&amp;$D96&amp;"*")</f>
        <v>#DIV/0!</v>
      </c>
      <c r="P96" s="169" t="e">
        <f ca="1">COUNTIFS(Table2[Level of Review Required],"*"&amp;$AC$77&amp;"*",Table2[Date Notified (Adjusted)],"&gt;="&amp;P$31,Table2[Date Notified (Adjusted)],"&lt;"&amp;Q$31,Table2[commissioner name second test],"full*",Table2[Calculated Location],"*"&amp;$D96&amp;"*")/COUNTIFS(Table2[Level of Review Required],"*"&amp;$AC$77&amp;"*",Table2[Date Notified (Adjusted)],"&gt;="&amp;P$31,Table2[Date Notified (Adjusted)],"&lt;"&amp;Q$31,Table2[Calculated Location],"*"&amp;$D96&amp;"*")</f>
        <v>#DIV/0!</v>
      </c>
      <c r="Q96" s="169" t="e">
        <f ca="1">COUNTIFS(Table2[Level of Review Required],"*"&amp;$AC$77&amp;"*",Table2[Date Notified (Adjusted)],"&gt;="&amp;Q$31,Table2[Date Notified (Adjusted)],"&lt;"&amp;R$31,Table2[commissioner name second test],"full*",Table2[Calculated Location],"*"&amp;$D96&amp;"*")/COUNTIFS(Table2[Level of Review Required],"*"&amp;$AC$77&amp;"*",Table2[Date Notified (Adjusted)],"&gt;="&amp;Q$31,Table2[Date Notified (Adjusted)],"&lt;"&amp;R$31,Table2[Calculated Location],"*"&amp;$D96&amp;"*")</f>
        <v>#DIV/0!</v>
      </c>
      <c r="R96" s="169" t="e">
        <f ca="1">COUNTIFS(Table2[Level of Review Required],"*"&amp;$AC$77&amp;"*",Table2[Date Notified (Adjusted)],"&gt;="&amp;R$31,Table2[Date Notified (Adjusted)],"&lt;"&amp;S$31,Table2[commissioner name second test],"full*",Table2[Calculated Location],"*"&amp;$D96&amp;"*")/COUNTIFS(Table2[Level of Review Required],"*"&amp;$AC$77&amp;"*",Table2[Date Notified (Adjusted)],"&gt;="&amp;R$31,Table2[Date Notified (Adjusted)],"&lt;"&amp;S$31,Table2[Calculated Location],"*"&amp;$D96&amp;"*")</f>
        <v>#DIV/0!</v>
      </c>
      <c r="S96" s="169" t="e">
        <f ca="1">COUNTIFS(Table2[Level of Review Required],"*"&amp;$AC$77&amp;"*",Table2[Date Notified (Adjusted)],"&gt;="&amp;S$31,Table2[Date Notified (Adjusted)],"&lt;"&amp;T$31,Table2[commissioner name second test],"full*",Table2[Calculated Location],"*"&amp;$D96&amp;"*")/COUNTIFS(Table2[Level of Review Required],"*"&amp;$AC$77&amp;"*",Table2[Date Notified (Adjusted)],"&gt;="&amp;S$31,Table2[Date Notified (Adjusted)],"&lt;"&amp;T$31,Table2[Calculated Location],"*"&amp;$D96&amp;"*")</f>
        <v>#DIV/0!</v>
      </c>
      <c r="T96" s="169" t="e">
        <f ca="1">COUNTIFS(Table2[Level of Review Required],"*"&amp;$AC$77&amp;"*",Table2[Date Notified (Adjusted)],"&gt;="&amp;T$31,Table2[Date Notified (Adjusted)],"&lt;"&amp;U$31,Table2[commissioner name second test],"full*",Table2[Calculated Location],"*"&amp;$D96&amp;"*")/COUNTIFS(Table2[Level of Review Required],"*"&amp;$AC$77&amp;"*",Table2[Date Notified (Adjusted)],"&gt;="&amp;T$31,Table2[Date Notified (Adjusted)],"&lt;"&amp;U$31,Table2[Calculated Location],"*"&amp;$D96&amp;"*")</f>
        <v>#DIV/0!</v>
      </c>
      <c r="U96" s="166"/>
      <c r="V96" s="166"/>
      <c r="W96" s="230">
        <f ca="1">COUNTIFS(Table2[Level of Review Required],"*"&amp;$AC$77&amp;"*",Table2[Date Notified (Adjusted)],"&gt;="&amp;start125,Table2[Date Notified (Adjusted)],"&lt;="&amp;closeREP,Table2[Calculated Location],"*"&amp;$D96&amp;"*",Table2[commissioner name second test],"full*")</f>
        <v>0</v>
      </c>
      <c r="X96" s="231" t="e">
        <f t="shared" ca="1" si="15"/>
        <v>#DIV/0!</v>
      </c>
      <c r="Y96" s="238">
        <f ca="1">COUNTIFS(Table2[Level of Review Required],"*"&amp;$AC$77&amp;"*",Table2[Date Notified (Adjusted)],"&gt;="&amp;start125,Table2[Date Notified (Adjusted)],"&lt;="&amp;closeREP,Table2[Calculated Location],"*"&amp;$D96&amp;"*")</f>
        <v>0</v>
      </c>
    </row>
    <row r="97" spans="2:25" x14ac:dyDescent="0.25">
      <c r="B97" s="213" t="s">
        <v>153</v>
      </c>
      <c r="C97" s="13"/>
      <c r="D97" s="13"/>
      <c r="E97" s="174"/>
      <c r="F97" s="174"/>
      <c r="G97" s="174"/>
      <c r="H97" s="174"/>
      <c r="I97" s="174"/>
      <c r="J97" s="174"/>
      <c r="K97" s="174"/>
      <c r="L97" s="174"/>
      <c r="M97" s="174"/>
      <c r="N97" s="174"/>
      <c r="O97" s="174"/>
      <c r="P97" s="174"/>
      <c r="Q97" s="174"/>
      <c r="R97" s="174"/>
      <c r="S97" s="174"/>
      <c r="T97" s="174"/>
      <c r="U97" s="174"/>
      <c r="V97" s="174"/>
      <c r="W97" s="174">
        <f ca="1">SUM(W87:W96)</f>
        <v>0</v>
      </c>
      <c r="X97" s="173" t="e">
        <f ca="1">W97/Y97</f>
        <v>#DIV/0!</v>
      </c>
      <c r="Y97" s="212">
        <f ca="1">SUM(Y87:Y96)</f>
        <v>0</v>
      </c>
    </row>
    <row r="98" spans="2:25" x14ac:dyDescent="0.25">
      <c r="B98" s="214"/>
      <c r="C98" s="215"/>
      <c r="D98" s="215"/>
      <c r="E98" s="216"/>
      <c r="F98" s="215"/>
      <c r="G98" s="215"/>
      <c r="H98" s="215"/>
      <c r="I98" s="215"/>
      <c r="J98" s="215"/>
      <c r="K98" s="215"/>
      <c r="L98" s="215"/>
      <c r="M98" s="215"/>
      <c r="N98" s="215"/>
      <c r="O98" s="215"/>
      <c r="P98" s="215"/>
      <c r="Q98" s="215"/>
      <c r="R98" s="215"/>
      <c r="S98" s="215"/>
      <c r="T98" s="215"/>
      <c r="U98" s="215"/>
      <c r="V98" s="215"/>
      <c r="W98" s="217">
        <f ca="1">SUM(W78:W85)+SUM(W87:W96)</f>
        <v>0</v>
      </c>
      <c r="X98" s="218" t="e">
        <f ca="1">W98/Y98</f>
        <v>#DIV/0!</v>
      </c>
      <c r="Y98" s="219">
        <f ca="1">SUM(Y78:Y85)+SUM(Y87:Y96)</f>
        <v>0</v>
      </c>
    </row>
  </sheetData>
  <mergeCells count="10">
    <mergeCell ref="E4:F4"/>
    <mergeCell ref="E5:F5"/>
    <mergeCell ref="E6:F6"/>
    <mergeCell ref="E7:F7"/>
    <mergeCell ref="E8:F8"/>
    <mergeCell ref="E23:F23"/>
    <mergeCell ref="E24:F24"/>
    <mergeCell ref="E25:F25"/>
    <mergeCell ref="E26:F26"/>
    <mergeCell ref="E27:F27"/>
  </mergeCells>
  <conditionalFormatting sqref="A19:Y19">
    <cfRule type="expression" dxfId="25" priority="19">
      <formula>$F$19&lt;&gt;1</formula>
    </cfRule>
    <cfRule type="expression" dxfId="24" priority="20">
      <formula>$F$19=1</formula>
    </cfRule>
  </conditionalFormatting>
  <conditionalFormatting sqref="E52:T52">
    <cfRule type="colorScale" priority="18">
      <colorScale>
        <cfvo type="min"/>
        <cfvo type="max"/>
        <color rgb="FFFFEF9C"/>
        <color rgb="FF63BE7B"/>
      </colorScale>
    </cfRule>
  </conditionalFormatting>
  <conditionalFormatting sqref="E32:T50">
    <cfRule type="cellIs" dxfId="23" priority="17" operator="equal">
      <formula>0</formula>
    </cfRule>
  </conditionalFormatting>
  <conditionalFormatting sqref="E32:T50">
    <cfRule type="colorScale" priority="15">
      <colorScale>
        <cfvo type="num" val="0"/>
        <cfvo type="percentile" val="50"/>
        <cfvo type="num" val="1"/>
        <color rgb="FFF8696B"/>
        <color rgb="FFFFEB84"/>
        <color rgb="FF63BE7B"/>
      </colorScale>
    </cfRule>
    <cfRule type="containsErrors" dxfId="22" priority="16">
      <formula>ISERROR(E32)</formula>
    </cfRule>
  </conditionalFormatting>
  <conditionalFormatting sqref="X32:X39 X41:X50">
    <cfRule type="containsErrors" dxfId="21" priority="13">
      <formula>ISERROR(X32)</formula>
    </cfRule>
    <cfRule type="colorScale" priority="14">
      <colorScale>
        <cfvo type="num" val="0"/>
        <cfvo type="percentile" val="50"/>
        <cfvo type="num" val="1"/>
        <color rgb="FFF8696B"/>
        <color rgb="FFFFEB84"/>
        <color rgb="FF63BE7B"/>
      </colorScale>
    </cfRule>
  </conditionalFormatting>
  <conditionalFormatting sqref="E75:T75">
    <cfRule type="colorScale" priority="12">
      <colorScale>
        <cfvo type="min"/>
        <cfvo type="max"/>
        <color rgb="FFFFEF9C"/>
        <color rgb="FF63BE7B"/>
      </colorScale>
    </cfRule>
  </conditionalFormatting>
  <conditionalFormatting sqref="E55:T73">
    <cfRule type="cellIs" dxfId="20" priority="11" operator="equal">
      <formula>0</formula>
    </cfRule>
  </conditionalFormatting>
  <conditionalFormatting sqref="E55:T73">
    <cfRule type="colorScale" priority="9">
      <colorScale>
        <cfvo type="num" val="0"/>
        <cfvo type="percentile" val="50"/>
        <cfvo type="num" val="1"/>
        <color rgb="FFF8696B"/>
        <color rgb="FFFFEB84"/>
        <color rgb="FF63BE7B"/>
      </colorScale>
    </cfRule>
    <cfRule type="containsErrors" dxfId="19" priority="10">
      <formula>ISERROR(E55)</formula>
    </cfRule>
  </conditionalFormatting>
  <conditionalFormatting sqref="X55:X62 X64:X73">
    <cfRule type="containsErrors" dxfId="18" priority="7">
      <formula>ISERROR(X55)</formula>
    </cfRule>
    <cfRule type="colorScale" priority="8">
      <colorScale>
        <cfvo type="num" val="0"/>
        <cfvo type="percentile" val="50"/>
        <cfvo type="num" val="1"/>
        <color rgb="FFF8696B"/>
        <color rgb="FFFFEB84"/>
        <color rgb="FF63BE7B"/>
      </colorScale>
    </cfRule>
  </conditionalFormatting>
  <conditionalFormatting sqref="E98:T98">
    <cfRule type="colorScale" priority="6">
      <colorScale>
        <cfvo type="min"/>
        <cfvo type="max"/>
        <color rgb="FFFFEF9C"/>
        <color rgb="FF63BE7B"/>
      </colorScale>
    </cfRule>
  </conditionalFormatting>
  <conditionalFormatting sqref="E78:T96">
    <cfRule type="cellIs" dxfId="17" priority="5" operator="equal">
      <formula>0</formula>
    </cfRule>
  </conditionalFormatting>
  <conditionalFormatting sqref="E78:T96">
    <cfRule type="colorScale" priority="3">
      <colorScale>
        <cfvo type="num" val="0"/>
        <cfvo type="percentile" val="50"/>
        <cfvo type="num" val="1"/>
        <color rgb="FFF8696B"/>
        <color rgb="FFFFEB84"/>
        <color rgb="FF63BE7B"/>
      </colorScale>
    </cfRule>
    <cfRule type="containsErrors" dxfId="16" priority="4">
      <formula>ISERROR(E78)</formula>
    </cfRule>
  </conditionalFormatting>
  <conditionalFormatting sqref="X78:X85 X87:X96">
    <cfRule type="containsErrors" dxfId="15" priority="1">
      <formula>ISERROR(X78)</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31 AC54 AC77">
      <formula1>"comprehensive,concise,aggregate"</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CC99"/>
  </sheetPr>
  <dimension ref="A2:AC97"/>
  <sheetViews>
    <sheetView showGridLines="0" topLeftCell="A73" workbookViewId="0">
      <selection activeCell="C73" sqref="C1:D1048576"/>
    </sheetView>
  </sheetViews>
  <sheetFormatPr defaultRowHeight="15" x14ac:dyDescent="0.25"/>
  <cols>
    <col min="3" max="4" width="9.140625" hidden="1" customWidth="1"/>
    <col min="5" max="5" width="11.5703125" bestFit="1" customWidth="1"/>
    <col min="6" max="6" width="9.42578125" customWidth="1"/>
    <col min="7" max="8" width="9.1406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49" t="s">
        <v>444</v>
      </c>
      <c r="G3" s="269" t="s">
        <v>441</v>
      </c>
      <c r="H3" s="269" t="s">
        <v>443</v>
      </c>
      <c r="I3" s="112" t="s">
        <v>82</v>
      </c>
    </row>
    <row r="4" spans="5:9" ht="15.75" thickBot="1" x14ac:dyDescent="0.3">
      <c r="E4" s="454" t="s">
        <v>219</v>
      </c>
      <c r="F4" s="454"/>
      <c r="G4" s="109">
        <f ca="1">COUNTIFS(Table2[Level of Review Required],$E4,Table2[Date Notified (Adjusted)],"&gt;="&amp;start125,Table2[Date Notified (Adjusted)],"&lt;="&amp;closeREP,Table2[name reviewer],"&lt;&gt;red")</f>
        <v>0</v>
      </c>
      <c r="H4" s="109">
        <f ca="1">COUNTIFS(Table2[Level of Review Required],$E4,Table2[Date Notified (Adjusted)],"&gt;="&amp;start125,Table2[Date Notified (Adjusted)],"&lt;="&amp;closeREP,Table2[name reviewer],"red")</f>
        <v>0</v>
      </c>
      <c r="I4" s="113">
        <f t="shared" ref="I4:I9" ca="1" si="0">SUM(G4:H4)</f>
        <v>0</v>
      </c>
    </row>
    <row r="5" spans="5:9" ht="15.75" thickBot="1" x14ac:dyDescent="0.3">
      <c r="E5" s="454" t="s">
        <v>217</v>
      </c>
      <c r="F5" s="454"/>
      <c r="G5" s="109">
        <f ca="1">COUNTIFS(Table2[Level of Review Required],$E5,Table2[Date Notified (Adjusted)],"&gt;="&amp;start125,Table2[Date Notified (Adjusted)],"&lt;="&amp;closeREP,Table2[name reviewer],"&lt;&gt;red")</f>
        <v>0</v>
      </c>
      <c r="H5" s="109">
        <f ca="1">COUNTIFS(Table2[Level of Review Required],$E5,Table2[Date Notified (Adjusted)],"&gt;="&amp;start125,Table2[Date Notified (Adjusted)],"&lt;="&amp;closeREP,Table2[name reviewer],"red")</f>
        <v>0</v>
      </c>
      <c r="I5" s="113">
        <f t="shared" ca="1" si="0"/>
        <v>0</v>
      </c>
    </row>
    <row r="6" spans="5:9" ht="15.75" thickBot="1" x14ac:dyDescent="0.3">
      <c r="E6" s="454" t="s">
        <v>214</v>
      </c>
      <c r="F6" s="454"/>
      <c r="G6" s="109">
        <f ca="1">COUNTIFS(Table2[Level of Review Required],$E6,Table2[Date Notified (Adjusted)],"&gt;="&amp;start125,Table2[Date Notified (Adjusted)],"&lt;="&amp;closeREP,Table2[name reviewer],"&lt;&gt;red")</f>
        <v>0</v>
      </c>
      <c r="H6" s="109">
        <f ca="1">COUNTIFS(Table2[Level of Review Required],$E6,Table2[Date Notified (Adjusted)],"&gt;="&amp;start125,Table2[Date Notified (Adjusted)],"&lt;="&amp;closeREP,Table2[name reviewer],"red")</f>
        <v>0</v>
      </c>
      <c r="I6" s="113">
        <f t="shared" ca="1" si="0"/>
        <v>0</v>
      </c>
    </row>
    <row r="7" spans="5:9" ht="15.75" thickBot="1" x14ac:dyDescent="0.3">
      <c r="E7" s="454" t="s">
        <v>222</v>
      </c>
      <c r="F7" s="454"/>
      <c r="G7" s="109">
        <f ca="1">COUNTIFS(Table2[Level of Review Required],"*further*",Table2[Date Notified (Adjusted)],"&gt;="&amp;start125,Table2[Date Notified (Adjusted)],"&lt;="&amp;closeREP,Table2[name reviewer],"&lt;&gt;red")</f>
        <v>0</v>
      </c>
      <c r="H7" s="109">
        <f ca="1">COUNTIFS(Table2[Level of Review Required],"*further*",Table2[Date Notified (Adjusted)],"&gt;="&amp;start125,Table2[Date Notified (Adjusted)],"&lt;="&amp;closeREP,Table2[name reviewer],"red")</f>
        <v>0</v>
      </c>
      <c r="I7" s="113">
        <f t="shared" ca="1" si="0"/>
        <v>0</v>
      </c>
    </row>
    <row r="8" spans="5:9" ht="15.75" thickBot="1" x14ac:dyDescent="0.3">
      <c r="E8" s="454" t="s">
        <v>344</v>
      </c>
      <c r="F8" s="454"/>
      <c r="G8" s="109">
        <f ca="1">COUNTIFS(Table2[Level of Review Required],"",Table2[Date Notified (Adjusted)],"&gt;="&amp;start125,Table2[Date Notified (Adjusted)],"&lt;="&amp;closeREP,Table2[name reviewer],"&lt;&gt;red")</f>
        <v>0</v>
      </c>
      <c r="H8" s="109">
        <f ca="1">COUNTIFS(Table2[Level of Review Required],"",Table2[Date Notified (Adjusted)],"&gt;="&amp;start125,Table2[Date Notified (Adjusted)],"&lt;="&amp;closeREP,Table2[name reviewer],"red")</f>
        <v>0</v>
      </c>
      <c r="I8" s="113">
        <f t="shared" ca="1" si="0"/>
        <v>0</v>
      </c>
    </row>
    <row r="9" spans="5:9" x14ac:dyDescent="0.25">
      <c r="F9" s="112" t="s">
        <v>82</v>
      </c>
      <c r="G9" s="113">
        <f ca="1">SUM(G4:G8)</f>
        <v>0</v>
      </c>
      <c r="H9" s="113">
        <f t="shared" ref="H9" ca="1" si="1">SUM(H4:H8)</f>
        <v>0</v>
      </c>
      <c r="I9" s="114">
        <f t="shared" ca="1" si="0"/>
        <v>0</v>
      </c>
    </row>
    <row r="18" spans="1:29" x14ac:dyDescent="0.25">
      <c r="E18" s="107" t="s">
        <v>338</v>
      </c>
      <c r="F18" s="270" t="e">
        <f ca="1">COUNTIFS(Table2[reviewer name second check],"&lt;&gt;",Table2[Record exclusion],"in scope")/COUNTIF(Table2[Record exclusion],"in scope")</f>
        <v>#DIV/0!</v>
      </c>
      <c r="I18" t="e">
        <f ca="1">IF(F18&lt;&gt;1,"Please remember to complete manual check based on automated pre-check","")</f>
        <v>#DIV/0!</v>
      </c>
    </row>
    <row r="20" spans="1:29" ht="15.75" thickBot="1" x14ac:dyDescent="0.3"/>
    <row r="21" spans="1:29" ht="15.75" thickBot="1" x14ac:dyDescent="0.3">
      <c r="G21" s="115" t="s">
        <v>271</v>
      </c>
      <c r="H21" s="115" t="s">
        <v>273</v>
      </c>
      <c r="I21" s="115" t="s">
        <v>272</v>
      </c>
      <c r="J21" s="112" t="s">
        <v>82</v>
      </c>
    </row>
    <row r="22" spans="1:29" ht="15.75" thickBot="1" x14ac:dyDescent="0.3">
      <c r="A22" s="103" t="str">
        <f>CONCATENATE("Reviewer Name where Level of Review Required is ",E22)</f>
        <v>Reviewer Name where Level of Review Required is Comprehensive Review</v>
      </c>
      <c r="E22" s="454" t="s">
        <v>219</v>
      </c>
      <c r="F22" s="454"/>
      <c r="G22" s="109">
        <f ca="1">COUNTIFS(Table2[Level of Review Required],$E22,Table2[Date Notified (Adjusted)],"&gt;="&amp;start125,Table2[Date Notified (Adjusted)],"&lt;="&amp;closeREP,Table2[reviewer name second check],"full*")</f>
        <v>0</v>
      </c>
      <c r="H22" s="109">
        <f ca="1">COUNTIFS(Table2[Level of Review Required],$E22,Table2[Date Notified (Adjusted)],"&gt;="&amp;start125,Table2[Date Notified (Adjusted)],"&lt;="&amp;closeREP,Table2[reviewer name second check],"&lt;&gt;*full*",Table2[reviewer name second check],"&lt;&gt;empty")</f>
        <v>0</v>
      </c>
      <c r="I22" s="109">
        <f ca="1">COUNTIFS(Table2[Level of Review Required],$E22,Table2[Date Notified (Adjusted)],"&gt;="&amp;start125,Table2[Date Notified (Adjusted)],"&lt;="&amp;closeREP,Table2[reviewer name second check],"empty")</f>
        <v>0</v>
      </c>
      <c r="J22" s="113">
        <f ca="1">SUM(G22:I22)</f>
        <v>0</v>
      </c>
    </row>
    <row r="23" spans="1:29" ht="15.75" thickBot="1" x14ac:dyDescent="0.3">
      <c r="A23" s="103" t="str">
        <f t="shared" ref="A23:A24" si="2">CONCATENATE("Reviewer Name where Level of Review Required is ",E23)</f>
        <v>Reviewer Name where Level of Review Required is Concise Review</v>
      </c>
      <c r="E23" s="454" t="s">
        <v>217</v>
      </c>
      <c r="F23" s="454"/>
      <c r="G23" s="109">
        <f ca="1">COUNTIFS(Table2[Level of Review Required],$E23,Table2[Date Notified (Adjusted)],"&gt;="&amp;start125,Table2[Date Notified (Adjusted)],"&lt;="&amp;closeREP,Table2[reviewer name second check],"full*")</f>
        <v>0</v>
      </c>
      <c r="H23" s="109">
        <f ca="1">COUNTIFS(Table2[Level of Review Required],$E23,Table2[Date Notified (Adjusted)],"&gt;="&amp;start125,Table2[Date Notified (Adjusted)],"&lt;="&amp;closeREP,Table2[reviewer name second check],"&lt;&gt;*full*",Table2[reviewer name second check],"&lt;&gt;empty")</f>
        <v>0</v>
      </c>
      <c r="I23" s="109">
        <f ca="1">COUNTIFS(Table2[Level of Review Required],$E23,Table2[Date Notified (Adjusted)],"&gt;="&amp;start125,Table2[Date Notified (Adjusted)],"&lt;="&amp;closeREP,Table2[reviewer name second check],"empty")</f>
        <v>0</v>
      </c>
      <c r="J23" s="113">
        <f t="shared" ref="J23:J27" ca="1" si="3">SUM(G23:I23)</f>
        <v>0</v>
      </c>
    </row>
    <row r="24" spans="1:29" ht="15.75" thickBot="1" x14ac:dyDescent="0.3">
      <c r="A24" s="103" t="str">
        <f t="shared" si="2"/>
        <v>Reviewer Name where Level of Review Required is Aggregate Review</v>
      </c>
      <c r="E24" s="454" t="s">
        <v>214</v>
      </c>
      <c r="F24" s="454"/>
      <c r="G24" s="109">
        <f ca="1">COUNTIFS(Table2[Level of Review Required],$E24,Table2[Date Notified (Adjusted)],"&gt;="&amp;start125,Table2[Date Notified (Adjusted)],"&lt;="&amp;closeREP,Table2[reviewer name second check],"full*")</f>
        <v>0</v>
      </c>
      <c r="H24" s="109">
        <f ca="1">COUNTIFS(Table2[Level of Review Required],$E24,Table2[Date Notified (Adjusted)],"&gt;="&amp;start125,Table2[Date Notified (Adjusted)],"&lt;="&amp;closeREP,Table2[reviewer name second check],"&lt;&gt;*full*",Table2[reviewer name second check],"&lt;&gt;empty")</f>
        <v>0</v>
      </c>
      <c r="I24" s="109">
        <f ca="1">COUNTIFS(Table2[Level of Review Required],$E24,Table2[Date Notified (Adjusted)],"&gt;="&amp;start125,Table2[Date Notified (Adjusted)],"&lt;="&amp;closeREP,Table2[reviewer name second check],"empty")</f>
        <v>0</v>
      </c>
      <c r="J24" s="113">
        <f t="shared" ca="1" si="3"/>
        <v>0</v>
      </c>
    </row>
    <row r="25" spans="1:29" ht="15.75" thickBot="1" x14ac:dyDescent="0.3">
      <c r="E25" s="454" t="s">
        <v>222</v>
      </c>
      <c r="F25" s="454"/>
      <c r="G25" s="109">
        <f ca="1">COUNTIFS(Table2[Level of Review Required],"*further*",Table2[Date Notified (Adjusted)],"&gt;="&amp;start125,Table2[Date Notified (Adjusted)],"&lt;="&amp;closeREP,Table2[reviewer name second check],"full*")</f>
        <v>0</v>
      </c>
      <c r="H25" s="109">
        <f ca="1">COUNTIFS(Table2[Level of Review Required],"*further*",Table2[Date Notified (Adjusted)],"&gt;="&amp;start125,Table2[Date Notified (Adjusted)],"&lt;="&amp;closeREP,Table2[reviewer name second check],"&lt;&gt;*full*",Table2[reviewer name second check],"&lt;&gt;empty")</f>
        <v>0</v>
      </c>
      <c r="I25" s="109">
        <f ca="1">COUNTIFS(Table2[Level of Review Required],"*further*",Table2[Date Notified (Adjusted)],"&gt;="&amp;start125,Table2[Date Notified (Adjusted)],"&lt;="&amp;closeREP,Table2[reviewer name second check],"empty")</f>
        <v>0</v>
      </c>
      <c r="J25" s="113">
        <f t="shared" ca="1" si="3"/>
        <v>0</v>
      </c>
    </row>
    <row r="26" spans="1:29" ht="15.75" thickBot="1" x14ac:dyDescent="0.3">
      <c r="E26" s="454" t="s">
        <v>344</v>
      </c>
      <c r="F26" s="454"/>
      <c r="G26" s="109">
        <f ca="1">COUNTIFS(Table2[Level of Review Required],"",Table2[Date Notified (Adjusted)],"&gt;="&amp;start125,Table2[Date Notified (Adjusted)],"&lt;="&amp;closeREP,Table2[reviewer name second check],"full*")</f>
        <v>0</v>
      </c>
      <c r="H26" s="109">
        <f ca="1">COUNTIFS(Table2[Level of Review Required],"",Table2[Date Notified (Adjusted)],"&gt;="&amp;start125,Table2[Date Notified (Adjusted)],"&lt;="&amp;closeREP,Table2[reviewer name second check],"&lt;&gt;*full*",Table2[reviewer name second check],"&lt;&gt;empty")</f>
        <v>0</v>
      </c>
      <c r="I26" s="109">
        <f ca="1">COUNTIFS(Table2[Level of Review Required],"",Table2[Date Notified (Adjusted)],"&gt;="&amp;start125,Table2[Date Notified (Adjusted)],"&lt;="&amp;closeREP,Table2[reviewer name second check],"empty")</f>
        <v>0</v>
      </c>
      <c r="J26" s="113">
        <f t="shared" ca="1" si="3"/>
        <v>0</v>
      </c>
    </row>
    <row r="27" spans="1:29" x14ac:dyDescent="0.25">
      <c r="F27" s="112" t="s">
        <v>82</v>
      </c>
      <c r="G27" s="113">
        <f ca="1">SUM(G22:G26)</f>
        <v>0</v>
      </c>
      <c r="H27" s="113">
        <f t="shared" ref="H27:I27" ca="1" si="4">SUM(H22:H26)</f>
        <v>0</v>
      </c>
      <c r="I27" s="113">
        <f t="shared" ca="1" si="4"/>
        <v>0</v>
      </c>
      <c r="J27" s="114">
        <f t="shared" ca="1" si="3"/>
        <v>0</v>
      </c>
    </row>
    <row r="29" spans="1:29" ht="15.75" thickBot="1" x14ac:dyDescent="0.3"/>
    <row r="30" spans="1:29" ht="42" customHeight="1" thickBot="1" x14ac:dyDescent="0.3">
      <c r="B30" s="239"/>
      <c r="C30" s="240"/>
      <c r="D30" s="241"/>
      <c r="E30" s="242">
        <f ca="1">start125</f>
        <v>44470</v>
      </c>
      <c r="F30" s="242">
        <f ca="1">DATE(YEAR(E30),MONTH(E30)+1,1)</f>
        <v>44501</v>
      </c>
      <c r="G30" s="242">
        <f t="shared" ref="G30:U30" ca="1" si="5">DATE(YEAR(F30),MONTH(F30)+1,1)</f>
        <v>44531</v>
      </c>
      <c r="H30" s="242">
        <f t="shared" ca="1" si="5"/>
        <v>44562</v>
      </c>
      <c r="I30" s="242">
        <f t="shared" ca="1" si="5"/>
        <v>44593</v>
      </c>
      <c r="J30" s="242">
        <f t="shared" ca="1" si="5"/>
        <v>44621</v>
      </c>
      <c r="K30" s="242">
        <f t="shared" ca="1" si="5"/>
        <v>44652</v>
      </c>
      <c r="L30" s="242">
        <f t="shared" ca="1" si="5"/>
        <v>44682</v>
      </c>
      <c r="M30" s="242">
        <f t="shared" ca="1" si="5"/>
        <v>44713</v>
      </c>
      <c r="N30" s="242">
        <f t="shared" ca="1" si="5"/>
        <v>44743</v>
      </c>
      <c r="O30" s="242">
        <f t="shared" ca="1" si="5"/>
        <v>44774</v>
      </c>
      <c r="P30" s="242">
        <f t="shared" ca="1" si="5"/>
        <v>44805</v>
      </c>
      <c r="Q30" s="243">
        <f t="shared" ca="1" si="5"/>
        <v>44835</v>
      </c>
      <c r="R30" s="243">
        <f t="shared" ca="1" si="5"/>
        <v>44866</v>
      </c>
      <c r="S30" s="243">
        <f t="shared" ca="1" si="5"/>
        <v>44896</v>
      </c>
      <c r="T30" s="243">
        <f t="shared" ca="1" si="5"/>
        <v>44927</v>
      </c>
      <c r="U30" s="243">
        <f t="shared" ca="1" si="5"/>
        <v>44958</v>
      </c>
      <c r="V30" s="244"/>
      <c r="W30" s="234" t="str">
        <f>CONCATENATE("Full reviewer name LR ",AC30)</f>
        <v>Full reviewer name LR comprehensive</v>
      </c>
      <c r="X30" s="235" t="s">
        <v>245</v>
      </c>
      <c r="Y30" s="209" t="str">
        <f ca="1">CONCATENATE(TEXT(E30,"mmmyy"),"-",TEXT(T30,"mmmyy")," LR ",AC30)</f>
        <v>Oct21-Jan23 LR comprehensive</v>
      </c>
      <c r="AB30" s="101" t="s">
        <v>325</v>
      </c>
      <c r="AC30" s="102" t="s">
        <v>337</v>
      </c>
    </row>
    <row r="31" spans="1:29" x14ac:dyDescent="0.25">
      <c r="B31" s="220" t="s">
        <v>256</v>
      </c>
      <c r="C31" s="157"/>
      <c r="D31" s="158" t="s">
        <v>121</v>
      </c>
      <c r="E31" s="159" t="e">
        <f ca="1">COUNTIFS(Table2[Level of Review Required],"*"&amp;$AC$30&amp;"*",Table2[Date Notified (Adjusted)],"&gt;="&amp;E$30,Table2[Date Notified (Adjusted)],"&lt;"&amp;F$30,Table2[reviewer name second check],"full*",Table2[Calculated Location],"*"&amp;$D31&amp;"*")/COUNTIFS(Table2[Level of Review Required],"*"&amp;$AC$30&amp;"*",Table2[Date Notified (Adjusted)],"&gt;="&amp;E$30,Table2[Date Notified (Adjusted)],"&lt;"&amp;F$30,Table2[Calculated Location],"*"&amp;$D31&amp;"*")</f>
        <v>#DIV/0!</v>
      </c>
      <c r="F31" s="160" t="e">
        <f ca="1">COUNTIFS(Table2[Level of Review Required],"*"&amp;$AC$30&amp;"*",Table2[Date Notified (Adjusted)],"&gt;="&amp;F$30,Table2[Date Notified (Adjusted)],"&lt;"&amp;G$30,Table2[reviewer name second check],"full*",Table2[Calculated Location],"*"&amp;$D31&amp;"*")/COUNTIFS(Table2[Level of Review Required],"*"&amp;$AC$30&amp;"*",Table2[Date Notified (Adjusted)],"&gt;="&amp;F$30,Table2[Date Notified (Adjusted)],"&lt;"&amp;G$30,Table2[Calculated Location],"*"&amp;$D31&amp;"*")</f>
        <v>#DIV/0!</v>
      </c>
      <c r="G31" s="160" t="e">
        <f ca="1">COUNTIFS(Table2[Level of Review Required],"*"&amp;$AC$30&amp;"*",Table2[Date Notified (Adjusted)],"&gt;="&amp;G$30,Table2[Date Notified (Adjusted)],"&lt;"&amp;H$30,Table2[reviewer name second check],"full*",Table2[Calculated Location],"*"&amp;$D31&amp;"*")/COUNTIFS(Table2[Level of Review Required],"*"&amp;$AC$30&amp;"*",Table2[Date Notified (Adjusted)],"&gt;="&amp;G$30,Table2[Date Notified (Adjusted)],"&lt;"&amp;H$30,Table2[Calculated Location],"*"&amp;$D31&amp;"*")</f>
        <v>#DIV/0!</v>
      </c>
      <c r="H31" s="160" t="e">
        <f ca="1">COUNTIFS(Table2[Level of Review Required],"*"&amp;$AC$30&amp;"*",Table2[Date Notified (Adjusted)],"&gt;="&amp;H$30,Table2[Date Notified (Adjusted)],"&lt;"&amp;I$30,Table2[reviewer name second check],"full*",Table2[Calculated Location],"*"&amp;$D31&amp;"*")/COUNTIFS(Table2[Level of Review Required],"*"&amp;$AC$30&amp;"*",Table2[Date Notified (Adjusted)],"&gt;="&amp;H$30,Table2[Date Notified (Adjusted)],"&lt;"&amp;I$30,Table2[Calculated Location],"*"&amp;$D31&amp;"*")</f>
        <v>#DIV/0!</v>
      </c>
      <c r="I31" s="160" t="e">
        <f ca="1">COUNTIFS(Table2[Level of Review Required],"*"&amp;$AC$30&amp;"*",Table2[Date Notified (Adjusted)],"&gt;="&amp;I$30,Table2[Date Notified (Adjusted)],"&lt;"&amp;J$30,Table2[reviewer name second check],"full*",Table2[Calculated Location],"*"&amp;$D31&amp;"*")/COUNTIFS(Table2[Level of Review Required],"*"&amp;$AC$30&amp;"*",Table2[Date Notified (Adjusted)],"&gt;="&amp;I$30,Table2[Date Notified (Adjusted)],"&lt;"&amp;J$30,Table2[Calculated Location],"*"&amp;$D31&amp;"*")</f>
        <v>#DIV/0!</v>
      </c>
      <c r="J31" s="160" t="e">
        <f ca="1">COUNTIFS(Table2[Level of Review Required],"*"&amp;$AC$30&amp;"*",Table2[Date Notified (Adjusted)],"&gt;="&amp;J$30,Table2[Date Notified (Adjusted)],"&lt;"&amp;K$30,Table2[reviewer name second check],"full*",Table2[Calculated Location],"*"&amp;$D31&amp;"*")/COUNTIFS(Table2[Level of Review Required],"*"&amp;$AC$30&amp;"*",Table2[Date Notified (Adjusted)],"&gt;="&amp;J$30,Table2[Date Notified (Adjusted)],"&lt;"&amp;K$30,Table2[Calculated Location],"*"&amp;$D31&amp;"*")</f>
        <v>#DIV/0!</v>
      </c>
      <c r="K31" s="160" t="e">
        <f ca="1">COUNTIFS(Table2[Level of Review Required],"*"&amp;$AC$30&amp;"*",Table2[Date Notified (Adjusted)],"&gt;="&amp;K$30,Table2[Date Notified (Adjusted)],"&lt;"&amp;L$30,Table2[reviewer name second check],"full*",Table2[Calculated Location],"*"&amp;$D31&amp;"*")/COUNTIFS(Table2[Level of Review Required],"*"&amp;$AC$30&amp;"*",Table2[Date Notified (Adjusted)],"&gt;="&amp;K$30,Table2[Date Notified (Adjusted)],"&lt;"&amp;L$30,Table2[Calculated Location],"*"&amp;$D31&amp;"*")</f>
        <v>#DIV/0!</v>
      </c>
      <c r="L31" s="160" t="e">
        <f ca="1">COUNTIFS(Table2[Level of Review Required],"*"&amp;$AC$30&amp;"*",Table2[Date Notified (Adjusted)],"&gt;="&amp;L$30,Table2[Date Notified (Adjusted)],"&lt;"&amp;M$30,Table2[reviewer name second check],"full*",Table2[Calculated Location],"*"&amp;$D31&amp;"*")/COUNTIFS(Table2[Level of Review Required],"*"&amp;$AC$30&amp;"*",Table2[Date Notified (Adjusted)],"&gt;="&amp;L$30,Table2[Date Notified (Adjusted)],"&lt;"&amp;M$30,Table2[Calculated Location],"*"&amp;$D31&amp;"*")</f>
        <v>#DIV/0!</v>
      </c>
      <c r="M31" s="160" t="e">
        <f ca="1">COUNTIFS(Table2[Level of Review Required],"*"&amp;$AC$30&amp;"*",Table2[Date Notified (Adjusted)],"&gt;="&amp;M$30,Table2[Date Notified (Adjusted)],"&lt;"&amp;N$30,Table2[reviewer name second check],"full*",Table2[Calculated Location],"*"&amp;$D31&amp;"*")/COUNTIFS(Table2[Level of Review Required],"*"&amp;$AC$30&amp;"*",Table2[Date Notified (Adjusted)],"&gt;="&amp;M$30,Table2[Date Notified (Adjusted)],"&lt;"&amp;N$30,Table2[Calculated Location],"*"&amp;$D31&amp;"*")</f>
        <v>#DIV/0!</v>
      </c>
      <c r="N31" s="160" t="e">
        <f ca="1">COUNTIFS(Table2[Level of Review Required],"*"&amp;$AC$30&amp;"*",Table2[Date Notified (Adjusted)],"&gt;="&amp;N$30,Table2[Date Notified (Adjusted)],"&lt;"&amp;O$30,Table2[reviewer name second check],"full*",Table2[Calculated Location],"*"&amp;$D31&amp;"*")/COUNTIFS(Table2[Level of Review Required],"*"&amp;$AC$30&amp;"*",Table2[Date Notified (Adjusted)],"&gt;="&amp;N$30,Table2[Date Notified (Adjusted)],"&lt;"&amp;O$30,Table2[Calculated Location],"*"&amp;$D31&amp;"*")</f>
        <v>#DIV/0!</v>
      </c>
      <c r="O31" s="160" t="e">
        <f ca="1">COUNTIFS(Table2[Level of Review Required],"*"&amp;$AC$30&amp;"*",Table2[Date Notified (Adjusted)],"&gt;="&amp;O$30,Table2[Date Notified (Adjusted)],"&lt;"&amp;P$30,Table2[reviewer name second check],"full*",Table2[Calculated Location],"*"&amp;$D31&amp;"*")/COUNTIFS(Table2[Level of Review Required],"*"&amp;$AC$30&amp;"*",Table2[Date Notified (Adjusted)],"&gt;="&amp;O$30,Table2[Date Notified (Adjusted)],"&lt;"&amp;P$30,Table2[Calculated Location],"*"&amp;$D31&amp;"*")</f>
        <v>#DIV/0!</v>
      </c>
      <c r="P31" s="160" t="e">
        <f ca="1">COUNTIFS(Table2[Level of Review Required],"*"&amp;$AC$30&amp;"*",Table2[Date Notified (Adjusted)],"&gt;="&amp;P$30,Table2[Date Notified (Adjusted)],"&lt;"&amp;Q$30,Table2[reviewer name second check],"full*",Table2[Calculated Location],"*"&amp;$D31&amp;"*")/COUNTIFS(Table2[Level of Review Required],"*"&amp;$AC$30&amp;"*",Table2[Date Notified (Adjusted)],"&gt;="&amp;P$30,Table2[Date Notified (Adjusted)],"&lt;"&amp;Q$30,Table2[Calculated Location],"*"&amp;$D31&amp;"*")</f>
        <v>#DIV/0!</v>
      </c>
      <c r="Q31" s="160" t="e">
        <f ca="1">COUNTIFS(Table2[Level of Review Required],"*"&amp;$AC$30&amp;"*",Table2[Date Notified (Adjusted)],"&gt;="&amp;Q$30,Table2[Date Notified (Adjusted)],"&lt;"&amp;R$30,Table2[reviewer name second check],"full*",Table2[Calculated Location],"*"&amp;$D31&amp;"*")/COUNTIFS(Table2[Level of Review Required],"*"&amp;$AC$30&amp;"*",Table2[Date Notified (Adjusted)],"&gt;="&amp;Q$30,Table2[Date Notified (Adjusted)],"&lt;"&amp;R$30,Table2[Calculated Location],"*"&amp;$D31&amp;"*")</f>
        <v>#DIV/0!</v>
      </c>
      <c r="R31" s="160" t="e">
        <f ca="1">COUNTIFS(Table2[Level of Review Required],"*"&amp;$AC$30&amp;"*",Table2[Date Notified (Adjusted)],"&gt;="&amp;R$30,Table2[Date Notified (Adjusted)],"&lt;"&amp;S$30,Table2[reviewer name second check],"full*",Table2[Calculated Location],"*"&amp;$D31&amp;"*")/COUNTIFS(Table2[Level of Review Required],"*"&amp;$AC$30&amp;"*",Table2[Date Notified (Adjusted)],"&gt;="&amp;R$30,Table2[Date Notified (Adjusted)],"&lt;"&amp;S$30,Table2[Calculated Location],"*"&amp;$D31&amp;"*")</f>
        <v>#DIV/0!</v>
      </c>
      <c r="S31" s="160" t="e">
        <f ca="1">COUNTIFS(Table2[Level of Review Required],"*"&amp;$AC$30&amp;"*",Table2[Date Notified (Adjusted)],"&gt;="&amp;S$30,Table2[Date Notified (Adjusted)],"&lt;"&amp;T$30,Table2[reviewer name second check],"full*",Table2[Calculated Location],"*"&amp;$D31&amp;"*")/COUNTIFS(Table2[Level of Review Required],"*"&amp;$AC$30&amp;"*",Table2[Date Notified (Adjusted)],"&gt;="&amp;S$30,Table2[Date Notified (Adjusted)],"&lt;"&amp;T$30,Table2[Calculated Location],"*"&amp;$D31&amp;"*")</f>
        <v>#DIV/0!</v>
      </c>
      <c r="T31" s="160" t="e">
        <f ca="1">COUNTIFS(Table2[Level of Review Required],"*"&amp;$AC$30&amp;"*",Table2[Date Notified (Adjusted)],"&gt;="&amp;T$30,Table2[Date Notified (Adjusted)],"&lt;"&amp;U$30,Table2[reviewer name second check],"full*",Table2[Calculated Location],"*"&amp;$D31&amp;"*")/COUNTIFS(Table2[Level of Review Required],"*"&amp;$AC$30&amp;"*",Table2[Date Notified (Adjusted)],"&gt;="&amp;T$30,Table2[Date Notified (Adjusted)],"&lt;"&amp;U$30,Table2[Calculated Location],"*"&amp;$D31&amp;"*")</f>
        <v>#DIV/0!</v>
      </c>
      <c r="U31" s="157"/>
      <c r="V31" s="157"/>
      <c r="W31" s="226">
        <f ca="1">COUNTIFS(Table2[Level of Review Required],"*"&amp;$AC$30&amp;"*",Table2[Date Notified (Adjusted)],"&gt;="&amp;start125,Table2[Date Notified (Adjusted)],"&lt;="&amp;closeREP,Table2[Calculated Location],"*"&amp;$D31&amp;"*",Table2[reviewer name second check],"full*")</f>
        <v>0</v>
      </c>
      <c r="X31" s="227" t="e">
        <f ca="1">W31/Y31</f>
        <v>#DIV/0!</v>
      </c>
      <c r="Y31" s="236">
        <f ca="1">COUNTIFS(Table2[Level of Review Required],"*"&amp;$AC$30&amp;"*",Table2[Date Notified (Adjusted)],"&gt;="&amp;start125,Table2[Date Notified (Adjusted)],"&lt;="&amp;closeREP,Table2[Calculated Location],"*"&amp;$D31&amp;"*")</f>
        <v>0</v>
      </c>
    </row>
    <row r="32" spans="1:29" x14ac:dyDescent="0.25">
      <c r="B32" s="222" t="s">
        <v>234</v>
      </c>
      <c r="C32" s="161"/>
      <c r="D32" s="162" t="s">
        <v>118</v>
      </c>
      <c r="E32" s="163" t="e">
        <f ca="1">COUNTIFS(Table2[Level of Review Required],"*"&amp;$AC$30&amp;"*",Table2[Date Notified (Adjusted)],"&gt;="&amp;E$30,Table2[Date Notified (Adjusted)],"&lt;"&amp;F$30,Table2[reviewer name second check],"full*",Table2[Calculated Location],"*"&amp;$D32&amp;"*")/COUNTIFS(Table2[Level of Review Required],"*"&amp;$AC$30&amp;"*",Table2[Date Notified (Adjusted)],"&gt;="&amp;E$30,Table2[Date Notified (Adjusted)],"&lt;"&amp;F$30,Table2[Calculated Location],"*"&amp;$D32&amp;"*")</f>
        <v>#DIV/0!</v>
      </c>
      <c r="F32" s="164" t="e">
        <f ca="1">COUNTIFS(Table2[Level of Review Required],"*"&amp;$AC$30&amp;"*",Table2[Date Notified (Adjusted)],"&gt;="&amp;F$30,Table2[Date Notified (Adjusted)],"&lt;"&amp;G$30,Table2[reviewer name second check],"full*",Table2[Calculated Location],"*"&amp;$D32&amp;"*")/COUNTIFS(Table2[Level of Review Required],"*"&amp;$AC$30&amp;"*",Table2[Date Notified (Adjusted)],"&gt;="&amp;F$30,Table2[Date Notified (Adjusted)],"&lt;"&amp;G$30,Table2[Calculated Location],"*"&amp;$D32&amp;"*")</f>
        <v>#DIV/0!</v>
      </c>
      <c r="G32" s="164" t="e">
        <f ca="1">COUNTIFS(Table2[Level of Review Required],"*"&amp;$AC$30&amp;"*",Table2[Date Notified (Adjusted)],"&gt;="&amp;G$30,Table2[Date Notified (Adjusted)],"&lt;"&amp;H$30,Table2[reviewer name second check],"full*",Table2[Calculated Location],"*"&amp;$D32&amp;"*")/COUNTIFS(Table2[Level of Review Required],"*"&amp;$AC$30&amp;"*",Table2[Date Notified (Adjusted)],"&gt;="&amp;G$30,Table2[Date Notified (Adjusted)],"&lt;"&amp;H$30,Table2[Calculated Location],"*"&amp;$D32&amp;"*")</f>
        <v>#DIV/0!</v>
      </c>
      <c r="H32" s="164" t="e">
        <f ca="1">COUNTIFS(Table2[Level of Review Required],"*"&amp;$AC$30&amp;"*",Table2[Date Notified (Adjusted)],"&gt;="&amp;H$30,Table2[Date Notified (Adjusted)],"&lt;"&amp;I$30,Table2[reviewer name second check],"full*",Table2[Calculated Location],"*"&amp;$D32&amp;"*")/COUNTIFS(Table2[Level of Review Required],"*"&amp;$AC$30&amp;"*",Table2[Date Notified (Adjusted)],"&gt;="&amp;H$30,Table2[Date Notified (Adjusted)],"&lt;"&amp;I$30,Table2[Calculated Location],"*"&amp;$D32&amp;"*")</f>
        <v>#DIV/0!</v>
      </c>
      <c r="I32" s="164" t="e">
        <f ca="1">COUNTIFS(Table2[Level of Review Required],"*"&amp;$AC$30&amp;"*",Table2[Date Notified (Adjusted)],"&gt;="&amp;I$30,Table2[Date Notified (Adjusted)],"&lt;"&amp;J$30,Table2[reviewer name second check],"full*",Table2[Calculated Location],"*"&amp;$D32&amp;"*")/COUNTIFS(Table2[Level of Review Required],"*"&amp;$AC$30&amp;"*",Table2[Date Notified (Adjusted)],"&gt;="&amp;I$30,Table2[Date Notified (Adjusted)],"&lt;"&amp;J$30,Table2[Calculated Location],"*"&amp;$D32&amp;"*")</f>
        <v>#DIV/0!</v>
      </c>
      <c r="J32" s="164" t="e">
        <f ca="1">COUNTIFS(Table2[Level of Review Required],"*"&amp;$AC$30&amp;"*",Table2[Date Notified (Adjusted)],"&gt;="&amp;J$30,Table2[Date Notified (Adjusted)],"&lt;"&amp;K$30,Table2[reviewer name second check],"full*",Table2[Calculated Location],"*"&amp;$D32&amp;"*")/COUNTIFS(Table2[Level of Review Required],"*"&amp;$AC$30&amp;"*",Table2[Date Notified (Adjusted)],"&gt;="&amp;J$30,Table2[Date Notified (Adjusted)],"&lt;"&amp;K$30,Table2[Calculated Location],"*"&amp;$D32&amp;"*")</f>
        <v>#DIV/0!</v>
      </c>
      <c r="K32" s="164" t="e">
        <f ca="1">COUNTIFS(Table2[Level of Review Required],"*"&amp;$AC$30&amp;"*",Table2[Date Notified (Adjusted)],"&gt;="&amp;K$30,Table2[Date Notified (Adjusted)],"&lt;"&amp;L$30,Table2[reviewer name second check],"full*",Table2[Calculated Location],"*"&amp;$D32&amp;"*")/COUNTIFS(Table2[Level of Review Required],"*"&amp;$AC$30&amp;"*",Table2[Date Notified (Adjusted)],"&gt;="&amp;K$30,Table2[Date Notified (Adjusted)],"&lt;"&amp;L$30,Table2[Calculated Location],"*"&amp;$D32&amp;"*")</f>
        <v>#DIV/0!</v>
      </c>
      <c r="L32" s="164" t="e">
        <f ca="1">COUNTIFS(Table2[Level of Review Required],"*"&amp;$AC$30&amp;"*",Table2[Date Notified (Adjusted)],"&gt;="&amp;L$30,Table2[Date Notified (Adjusted)],"&lt;"&amp;M$30,Table2[reviewer name second check],"full*",Table2[Calculated Location],"*"&amp;$D32&amp;"*")/COUNTIFS(Table2[Level of Review Required],"*"&amp;$AC$30&amp;"*",Table2[Date Notified (Adjusted)],"&gt;="&amp;L$30,Table2[Date Notified (Adjusted)],"&lt;"&amp;M$30,Table2[Calculated Location],"*"&amp;$D32&amp;"*")</f>
        <v>#DIV/0!</v>
      </c>
      <c r="M32" s="164" t="e">
        <f ca="1">COUNTIFS(Table2[Level of Review Required],"*"&amp;$AC$30&amp;"*",Table2[Date Notified (Adjusted)],"&gt;="&amp;M$30,Table2[Date Notified (Adjusted)],"&lt;"&amp;N$30,Table2[reviewer name second check],"full*",Table2[Calculated Location],"*"&amp;$D32&amp;"*")/COUNTIFS(Table2[Level of Review Required],"*"&amp;$AC$30&amp;"*",Table2[Date Notified (Adjusted)],"&gt;="&amp;M$30,Table2[Date Notified (Adjusted)],"&lt;"&amp;N$30,Table2[Calculated Location],"*"&amp;$D32&amp;"*")</f>
        <v>#DIV/0!</v>
      </c>
      <c r="N32" s="164" t="e">
        <f ca="1">COUNTIFS(Table2[Level of Review Required],"*"&amp;$AC$30&amp;"*",Table2[Date Notified (Adjusted)],"&gt;="&amp;N$30,Table2[Date Notified (Adjusted)],"&lt;"&amp;O$30,Table2[reviewer name second check],"full*",Table2[Calculated Location],"*"&amp;$D32&amp;"*")/COUNTIFS(Table2[Level of Review Required],"*"&amp;$AC$30&amp;"*",Table2[Date Notified (Adjusted)],"&gt;="&amp;N$30,Table2[Date Notified (Adjusted)],"&lt;"&amp;O$30,Table2[Calculated Location],"*"&amp;$D32&amp;"*")</f>
        <v>#DIV/0!</v>
      </c>
      <c r="O32" s="164" t="e">
        <f ca="1">COUNTIFS(Table2[Level of Review Required],"*"&amp;$AC$30&amp;"*",Table2[Date Notified (Adjusted)],"&gt;="&amp;O$30,Table2[Date Notified (Adjusted)],"&lt;"&amp;P$30,Table2[reviewer name second check],"full*",Table2[Calculated Location],"*"&amp;$D32&amp;"*")/COUNTIFS(Table2[Level of Review Required],"*"&amp;$AC$30&amp;"*",Table2[Date Notified (Adjusted)],"&gt;="&amp;O$30,Table2[Date Notified (Adjusted)],"&lt;"&amp;P$30,Table2[Calculated Location],"*"&amp;$D32&amp;"*")</f>
        <v>#DIV/0!</v>
      </c>
      <c r="P32" s="164" t="e">
        <f ca="1">COUNTIFS(Table2[Level of Review Required],"*"&amp;$AC$30&amp;"*",Table2[Date Notified (Adjusted)],"&gt;="&amp;P$30,Table2[Date Notified (Adjusted)],"&lt;"&amp;Q$30,Table2[reviewer name second check],"full*",Table2[Calculated Location],"*"&amp;$D32&amp;"*")/COUNTIFS(Table2[Level of Review Required],"*"&amp;$AC$30&amp;"*",Table2[Date Notified (Adjusted)],"&gt;="&amp;P$30,Table2[Date Notified (Adjusted)],"&lt;"&amp;Q$30,Table2[Calculated Location],"*"&amp;$D32&amp;"*")</f>
        <v>#DIV/0!</v>
      </c>
      <c r="Q32" s="164" t="e">
        <f ca="1">COUNTIFS(Table2[Level of Review Required],"*"&amp;$AC$30&amp;"*",Table2[Date Notified (Adjusted)],"&gt;="&amp;Q$30,Table2[Date Notified (Adjusted)],"&lt;"&amp;R$30,Table2[reviewer name second check],"full*",Table2[Calculated Location],"*"&amp;$D32&amp;"*")/COUNTIFS(Table2[Level of Review Required],"*"&amp;$AC$30&amp;"*",Table2[Date Notified (Adjusted)],"&gt;="&amp;Q$30,Table2[Date Notified (Adjusted)],"&lt;"&amp;R$30,Table2[Calculated Location],"*"&amp;$D32&amp;"*")</f>
        <v>#DIV/0!</v>
      </c>
      <c r="R32" s="164" t="e">
        <f ca="1">COUNTIFS(Table2[Level of Review Required],"*"&amp;$AC$30&amp;"*",Table2[Date Notified (Adjusted)],"&gt;="&amp;R$30,Table2[Date Notified (Adjusted)],"&lt;"&amp;S$30,Table2[reviewer name second check],"full*",Table2[Calculated Location],"*"&amp;$D32&amp;"*")/COUNTIFS(Table2[Level of Review Required],"*"&amp;$AC$30&amp;"*",Table2[Date Notified (Adjusted)],"&gt;="&amp;R$30,Table2[Date Notified (Adjusted)],"&lt;"&amp;S$30,Table2[Calculated Location],"*"&amp;$D32&amp;"*")</f>
        <v>#DIV/0!</v>
      </c>
      <c r="S32" s="164" t="e">
        <f ca="1">COUNTIFS(Table2[Level of Review Required],"*"&amp;$AC$30&amp;"*",Table2[Date Notified (Adjusted)],"&gt;="&amp;S$30,Table2[Date Notified (Adjusted)],"&lt;"&amp;T$30,Table2[reviewer name second check],"full*",Table2[Calculated Location],"*"&amp;$D32&amp;"*")/COUNTIFS(Table2[Level of Review Required],"*"&amp;$AC$30&amp;"*",Table2[Date Notified (Adjusted)],"&gt;="&amp;S$30,Table2[Date Notified (Adjusted)],"&lt;"&amp;T$30,Table2[Calculated Location],"*"&amp;$D32&amp;"*")</f>
        <v>#DIV/0!</v>
      </c>
      <c r="T32" s="164" t="e">
        <f ca="1">COUNTIFS(Table2[Level of Review Required],"*"&amp;$AC$30&amp;"*",Table2[Date Notified (Adjusted)],"&gt;="&amp;T$30,Table2[Date Notified (Adjusted)],"&lt;"&amp;U$30,Table2[reviewer name second check],"full*",Table2[Calculated Location],"*"&amp;$D32&amp;"*")/COUNTIFS(Table2[Level of Review Required],"*"&amp;$AC$30&amp;"*",Table2[Date Notified (Adjusted)],"&gt;="&amp;T$30,Table2[Date Notified (Adjusted)],"&lt;"&amp;U$30,Table2[Calculated Location],"*"&amp;$D32&amp;"*")</f>
        <v>#DIV/0!</v>
      </c>
      <c r="U32" s="161"/>
      <c r="V32" s="161"/>
      <c r="W32" s="228">
        <f ca="1">COUNTIFS(Table2[Level of Review Required],"*"&amp;$AC$30&amp;"*",Table2[Date Notified (Adjusted)],"&gt;="&amp;start125,Table2[Date Notified (Adjusted)],"&lt;="&amp;closeREP,Table2[Calculated Location],"*"&amp;$D32&amp;"*",Table2[reviewer name second check],"full*")</f>
        <v>0</v>
      </c>
      <c r="X32" s="229" t="e">
        <f t="shared" ref="X32:X49" ca="1" si="6">W32/Y32</f>
        <v>#DIV/0!</v>
      </c>
      <c r="Y32" s="237">
        <f ca="1">COUNTIFS(Table2[Level of Review Required],"*"&amp;$AC$30&amp;"*",Table2[Date Notified (Adjusted)],"&gt;="&amp;start125,Table2[Date Notified (Adjusted)],"&lt;="&amp;closeREP,Table2[Calculated Location],"*"&amp;$D32&amp;"*")</f>
        <v>0</v>
      </c>
    </row>
    <row r="33" spans="2:25" x14ac:dyDescent="0.25">
      <c r="B33" s="222" t="s">
        <v>257</v>
      </c>
      <c r="C33" s="162"/>
      <c r="D33" s="162" t="s">
        <v>119</v>
      </c>
      <c r="E33" s="163" t="e">
        <f ca="1">COUNTIFS(Table2[Level of Review Required],"*"&amp;$AC$30&amp;"*",Table2[Date Notified (Adjusted)],"&gt;="&amp;E$30,Table2[Date Notified (Adjusted)],"&lt;"&amp;F$30,Table2[reviewer name second check],"full*",Table2[Calculated Location],"*"&amp;$D33&amp;"*")/COUNTIFS(Table2[Level of Review Required],"*"&amp;$AC$30&amp;"*",Table2[Date Notified (Adjusted)],"&gt;="&amp;E$30,Table2[Date Notified (Adjusted)],"&lt;"&amp;F$30,Table2[Calculated Location],"*"&amp;$D33&amp;"*")</f>
        <v>#DIV/0!</v>
      </c>
      <c r="F33" s="164" t="e">
        <f ca="1">COUNTIFS(Table2[Level of Review Required],"*"&amp;$AC$30&amp;"*",Table2[Date Notified (Adjusted)],"&gt;="&amp;F$30,Table2[Date Notified (Adjusted)],"&lt;"&amp;G$30,Table2[reviewer name second check],"full*",Table2[Calculated Location],"*"&amp;$D33&amp;"*")/COUNTIFS(Table2[Level of Review Required],"*"&amp;$AC$30&amp;"*",Table2[Date Notified (Adjusted)],"&gt;="&amp;F$30,Table2[Date Notified (Adjusted)],"&lt;"&amp;G$30,Table2[Calculated Location],"*"&amp;$D33&amp;"*")</f>
        <v>#DIV/0!</v>
      </c>
      <c r="G33" s="164" t="e">
        <f ca="1">COUNTIFS(Table2[Level of Review Required],"*"&amp;$AC$30&amp;"*",Table2[Date Notified (Adjusted)],"&gt;="&amp;G$30,Table2[Date Notified (Adjusted)],"&lt;"&amp;H$30,Table2[reviewer name second check],"full*",Table2[Calculated Location],"*"&amp;$D33&amp;"*")/COUNTIFS(Table2[Level of Review Required],"*"&amp;$AC$30&amp;"*",Table2[Date Notified (Adjusted)],"&gt;="&amp;G$30,Table2[Date Notified (Adjusted)],"&lt;"&amp;H$30,Table2[Calculated Location],"*"&amp;$D33&amp;"*")</f>
        <v>#DIV/0!</v>
      </c>
      <c r="H33" s="164" t="e">
        <f ca="1">COUNTIFS(Table2[Level of Review Required],"*"&amp;$AC$30&amp;"*",Table2[Date Notified (Adjusted)],"&gt;="&amp;H$30,Table2[Date Notified (Adjusted)],"&lt;"&amp;I$30,Table2[reviewer name second check],"full*",Table2[Calculated Location],"*"&amp;$D33&amp;"*")/COUNTIFS(Table2[Level of Review Required],"*"&amp;$AC$30&amp;"*",Table2[Date Notified (Adjusted)],"&gt;="&amp;H$30,Table2[Date Notified (Adjusted)],"&lt;"&amp;I$30,Table2[Calculated Location],"*"&amp;$D33&amp;"*")</f>
        <v>#DIV/0!</v>
      </c>
      <c r="I33" s="164" t="e">
        <f ca="1">COUNTIFS(Table2[Level of Review Required],"*"&amp;$AC$30&amp;"*",Table2[Date Notified (Adjusted)],"&gt;="&amp;I$30,Table2[Date Notified (Adjusted)],"&lt;"&amp;J$30,Table2[reviewer name second check],"full*",Table2[Calculated Location],"*"&amp;$D33&amp;"*")/COUNTIFS(Table2[Level of Review Required],"*"&amp;$AC$30&amp;"*",Table2[Date Notified (Adjusted)],"&gt;="&amp;I$30,Table2[Date Notified (Adjusted)],"&lt;"&amp;J$30,Table2[Calculated Location],"*"&amp;$D33&amp;"*")</f>
        <v>#DIV/0!</v>
      </c>
      <c r="J33" s="164" t="e">
        <f ca="1">COUNTIFS(Table2[Level of Review Required],"*"&amp;$AC$30&amp;"*",Table2[Date Notified (Adjusted)],"&gt;="&amp;J$30,Table2[Date Notified (Adjusted)],"&lt;"&amp;K$30,Table2[reviewer name second check],"full*",Table2[Calculated Location],"*"&amp;$D33&amp;"*")/COUNTIFS(Table2[Level of Review Required],"*"&amp;$AC$30&amp;"*",Table2[Date Notified (Adjusted)],"&gt;="&amp;J$30,Table2[Date Notified (Adjusted)],"&lt;"&amp;K$30,Table2[Calculated Location],"*"&amp;$D33&amp;"*")</f>
        <v>#DIV/0!</v>
      </c>
      <c r="K33" s="164" t="e">
        <f ca="1">COUNTIFS(Table2[Level of Review Required],"*"&amp;$AC$30&amp;"*",Table2[Date Notified (Adjusted)],"&gt;="&amp;K$30,Table2[Date Notified (Adjusted)],"&lt;"&amp;L$30,Table2[reviewer name second check],"full*",Table2[Calculated Location],"*"&amp;$D33&amp;"*")/COUNTIFS(Table2[Level of Review Required],"*"&amp;$AC$30&amp;"*",Table2[Date Notified (Adjusted)],"&gt;="&amp;K$30,Table2[Date Notified (Adjusted)],"&lt;"&amp;L$30,Table2[Calculated Location],"*"&amp;$D33&amp;"*")</f>
        <v>#DIV/0!</v>
      </c>
      <c r="L33" s="164" t="e">
        <f ca="1">COUNTIFS(Table2[Level of Review Required],"*"&amp;$AC$30&amp;"*",Table2[Date Notified (Adjusted)],"&gt;="&amp;L$30,Table2[Date Notified (Adjusted)],"&lt;"&amp;M$30,Table2[reviewer name second check],"full*",Table2[Calculated Location],"*"&amp;$D33&amp;"*")/COUNTIFS(Table2[Level of Review Required],"*"&amp;$AC$30&amp;"*",Table2[Date Notified (Adjusted)],"&gt;="&amp;L$30,Table2[Date Notified (Adjusted)],"&lt;"&amp;M$30,Table2[Calculated Location],"*"&amp;$D33&amp;"*")</f>
        <v>#DIV/0!</v>
      </c>
      <c r="M33" s="164" t="e">
        <f ca="1">COUNTIFS(Table2[Level of Review Required],"*"&amp;$AC$30&amp;"*",Table2[Date Notified (Adjusted)],"&gt;="&amp;M$30,Table2[Date Notified (Adjusted)],"&lt;"&amp;N$30,Table2[reviewer name second check],"full*",Table2[Calculated Location],"*"&amp;$D33&amp;"*")/COUNTIFS(Table2[Level of Review Required],"*"&amp;$AC$30&amp;"*",Table2[Date Notified (Adjusted)],"&gt;="&amp;M$30,Table2[Date Notified (Adjusted)],"&lt;"&amp;N$30,Table2[Calculated Location],"*"&amp;$D33&amp;"*")</f>
        <v>#DIV/0!</v>
      </c>
      <c r="N33" s="164" t="e">
        <f ca="1">COUNTIFS(Table2[Level of Review Required],"*"&amp;$AC$30&amp;"*",Table2[Date Notified (Adjusted)],"&gt;="&amp;N$30,Table2[Date Notified (Adjusted)],"&lt;"&amp;O$30,Table2[reviewer name second check],"full*",Table2[Calculated Location],"*"&amp;$D33&amp;"*")/COUNTIFS(Table2[Level of Review Required],"*"&amp;$AC$30&amp;"*",Table2[Date Notified (Adjusted)],"&gt;="&amp;N$30,Table2[Date Notified (Adjusted)],"&lt;"&amp;O$30,Table2[Calculated Location],"*"&amp;$D33&amp;"*")</f>
        <v>#DIV/0!</v>
      </c>
      <c r="O33" s="164" t="e">
        <f ca="1">COUNTIFS(Table2[Level of Review Required],"*"&amp;$AC$30&amp;"*",Table2[Date Notified (Adjusted)],"&gt;="&amp;O$30,Table2[Date Notified (Adjusted)],"&lt;"&amp;P$30,Table2[reviewer name second check],"full*",Table2[Calculated Location],"*"&amp;$D33&amp;"*")/COUNTIFS(Table2[Level of Review Required],"*"&amp;$AC$30&amp;"*",Table2[Date Notified (Adjusted)],"&gt;="&amp;O$30,Table2[Date Notified (Adjusted)],"&lt;"&amp;P$30,Table2[Calculated Location],"*"&amp;$D33&amp;"*")</f>
        <v>#DIV/0!</v>
      </c>
      <c r="P33" s="164" t="e">
        <f ca="1">COUNTIFS(Table2[Level of Review Required],"*"&amp;$AC$30&amp;"*",Table2[Date Notified (Adjusted)],"&gt;="&amp;P$30,Table2[Date Notified (Adjusted)],"&lt;"&amp;Q$30,Table2[reviewer name second check],"full*",Table2[Calculated Location],"*"&amp;$D33&amp;"*")/COUNTIFS(Table2[Level of Review Required],"*"&amp;$AC$30&amp;"*",Table2[Date Notified (Adjusted)],"&gt;="&amp;P$30,Table2[Date Notified (Adjusted)],"&lt;"&amp;Q$30,Table2[Calculated Location],"*"&amp;$D33&amp;"*")</f>
        <v>#DIV/0!</v>
      </c>
      <c r="Q33" s="164" t="e">
        <f ca="1">COUNTIFS(Table2[Level of Review Required],"*"&amp;$AC$30&amp;"*",Table2[Date Notified (Adjusted)],"&gt;="&amp;Q$30,Table2[Date Notified (Adjusted)],"&lt;"&amp;R$30,Table2[reviewer name second check],"full*",Table2[Calculated Location],"*"&amp;$D33&amp;"*")/COUNTIFS(Table2[Level of Review Required],"*"&amp;$AC$30&amp;"*",Table2[Date Notified (Adjusted)],"&gt;="&amp;Q$30,Table2[Date Notified (Adjusted)],"&lt;"&amp;R$30,Table2[Calculated Location],"*"&amp;$D33&amp;"*")</f>
        <v>#DIV/0!</v>
      </c>
      <c r="R33" s="164" t="e">
        <f ca="1">COUNTIFS(Table2[Level of Review Required],"*"&amp;$AC$30&amp;"*",Table2[Date Notified (Adjusted)],"&gt;="&amp;R$30,Table2[Date Notified (Adjusted)],"&lt;"&amp;S$30,Table2[reviewer name second check],"full*",Table2[Calculated Location],"*"&amp;$D33&amp;"*")/COUNTIFS(Table2[Level of Review Required],"*"&amp;$AC$30&amp;"*",Table2[Date Notified (Adjusted)],"&gt;="&amp;R$30,Table2[Date Notified (Adjusted)],"&lt;"&amp;S$30,Table2[Calculated Location],"*"&amp;$D33&amp;"*")</f>
        <v>#DIV/0!</v>
      </c>
      <c r="S33" s="164" t="e">
        <f ca="1">COUNTIFS(Table2[Level of Review Required],"*"&amp;$AC$30&amp;"*",Table2[Date Notified (Adjusted)],"&gt;="&amp;S$30,Table2[Date Notified (Adjusted)],"&lt;"&amp;T$30,Table2[reviewer name second check],"full*",Table2[Calculated Location],"*"&amp;$D33&amp;"*")/COUNTIFS(Table2[Level of Review Required],"*"&amp;$AC$30&amp;"*",Table2[Date Notified (Adjusted)],"&gt;="&amp;S$30,Table2[Date Notified (Adjusted)],"&lt;"&amp;T$30,Table2[Calculated Location],"*"&amp;$D33&amp;"*")</f>
        <v>#DIV/0!</v>
      </c>
      <c r="T33" s="164" t="e">
        <f ca="1">COUNTIFS(Table2[Level of Review Required],"*"&amp;$AC$30&amp;"*",Table2[Date Notified (Adjusted)],"&gt;="&amp;T$30,Table2[Date Notified (Adjusted)],"&lt;"&amp;U$30,Table2[reviewer name second check],"full*",Table2[Calculated Location],"*"&amp;$D33&amp;"*")/COUNTIFS(Table2[Level of Review Required],"*"&amp;$AC$30&amp;"*",Table2[Date Notified (Adjusted)],"&gt;="&amp;T$30,Table2[Date Notified (Adjusted)],"&lt;"&amp;U$30,Table2[Calculated Location],"*"&amp;$D33&amp;"*")</f>
        <v>#DIV/0!</v>
      </c>
      <c r="U33" s="161"/>
      <c r="V33" s="161"/>
      <c r="W33" s="228">
        <f ca="1">COUNTIFS(Table2[Level of Review Required],"*"&amp;$AC$30&amp;"*",Table2[Date Notified (Adjusted)],"&gt;="&amp;start125,Table2[Date Notified (Adjusted)],"&lt;="&amp;closeREP,Table2[Calculated Location],"*"&amp;$D33&amp;"*",Table2[reviewer name second check],"full*")</f>
        <v>0</v>
      </c>
      <c r="X33" s="229" t="e">
        <f t="shared" ref="X33" ca="1" si="7">W33/Y33</f>
        <v>#DIV/0!</v>
      </c>
      <c r="Y33" s="237">
        <f ca="1">COUNTIFS(Table2[Level of Review Required],"*"&amp;$AC$30&amp;"*",Table2[Date Notified (Adjusted)],"&gt;="&amp;start125,Table2[Date Notified (Adjusted)],"&lt;="&amp;closeREP,Table2[Calculated Location],"*"&amp;$D33&amp;"*")</f>
        <v>0</v>
      </c>
    </row>
    <row r="34" spans="2:25" x14ac:dyDescent="0.25">
      <c r="B34" s="222" t="s">
        <v>258</v>
      </c>
      <c r="C34" s="161"/>
      <c r="D34" s="162" t="s">
        <v>120</v>
      </c>
      <c r="E34" s="163" t="e">
        <f ca="1">COUNTIFS(Table2[Level of Review Required],"*"&amp;$AC$30&amp;"*",Table2[Date Notified (Adjusted)],"&gt;="&amp;E$30,Table2[Date Notified (Adjusted)],"&lt;"&amp;F$30,Table2[reviewer name second check],"full*",Table2[Calculated Location],"*"&amp;$D34&amp;"*")/COUNTIFS(Table2[Level of Review Required],"*"&amp;$AC$30&amp;"*",Table2[Date Notified (Adjusted)],"&gt;="&amp;E$30,Table2[Date Notified (Adjusted)],"&lt;"&amp;F$30,Table2[Calculated Location],"*"&amp;$D34&amp;"*")</f>
        <v>#DIV/0!</v>
      </c>
      <c r="F34" s="164" t="e">
        <f ca="1">COUNTIFS(Table2[Level of Review Required],"*"&amp;$AC$30&amp;"*",Table2[Date Notified (Adjusted)],"&gt;="&amp;F$30,Table2[Date Notified (Adjusted)],"&lt;"&amp;G$30,Table2[reviewer name second check],"full*",Table2[Calculated Location],"*"&amp;$D34&amp;"*")/COUNTIFS(Table2[Level of Review Required],"*"&amp;$AC$30&amp;"*",Table2[Date Notified (Adjusted)],"&gt;="&amp;F$30,Table2[Date Notified (Adjusted)],"&lt;"&amp;G$30,Table2[Calculated Location],"*"&amp;$D34&amp;"*")</f>
        <v>#DIV/0!</v>
      </c>
      <c r="G34" s="164" t="e">
        <f ca="1">COUNTIFS(Table2[Level of Review Required],"*"&amp;$AC$30&amp;"*",Table2[Date Notified (Adjusted)],"&gt;="&amp;G$30,Table2[Date Notified (Adjusted)],"&lt;"&amp;H$30,Table2[reviewer name second check],"full*",Table2[Calculated Location],"*"&amp;$D34&amp;"*")/COUNTIFS(Table2[Level of Review Required],"*"&amp;$AC$30&amp;"*",Table2[Date Notified (Adjusted)],"&gt;="&amp;G$30,Table2[Date Notified (Adjusted)],"&lt;"&amp;H$30,Table2[Calculated Location],"*"&amp;$D34&amp;"*")</f>
        <v>#DIV/0!</v>
      </c>
      <c r="H34" s="164" t="e">
        <f ca="1">COUNTIFS(Table2[Level of Review Required],"*"&amp;$AC$30&amp;"*",Table2[Date Notified (Adjusted)],"&gt;="&amp;H$30,Table2[Date Notified (Adjusted)],"&lt;"&amp;I$30,Table2[reviewer name second check],"full*",Table2[Calculated Location],"*"&amp;$D34&amp;"*")/COUNTIFS(Table2[Level of Review Required],"*"&amp;$AC$30&amp;"*",Table2[Date Notified (Adjusted)],"&gt;="&amp;H$30,Table2[Date Notified (Adjusted)],"&lt;"&amp;I$30,Table2[Calculated Location],"*"&amp;$D34&amp;"*")</f>
        <v>#DIV/0!</v>
      </c>
      <c r="I34" s="164" t="e">
        <f ca="1">COUNTIFS(Table2[Level of Review Required],"*"&amp;$AC$30&amp;"*",Table2[Date Notified (Adjusted)],"&gt;="&amp;I$30,Table2[Date Notified (Adjusted)],"&lt;"&amp;J$30,Table2[reviewer name second check],"full*",Table2[Calculated Location],"*"&amp;$D34&amp;"*")/COUNTIFS(Table2[Level of Review Required],"*"&amp;$AC$30&amp;"*",Table2[Date Notified (Adjusted)],"&gt;="&amp;I$30,Table2[Date Notified (Adjusted)],"&lt;"&amp;J$30,Table2[Calculated Location],"*"&amp;$D34&amp;"*")</f>
        <v>#DIV/0!</v>
      </c>
      <c r="J34" s="164" t="e">
        <f ca="1">COUNTIFS(Table2[Level of Review Required],"*"&amp;$AC$30&amp;"*",Table2[Date Notified (Adjusted)],"&gt;="&amp;J$30,Table2[Date Notified (Adjusted)],"&lt;"&amp;K$30,Table2[reviewer name second check],"full*",Table2[Calculated Location],"*"&amp;$D34&amp;"*")/COUNTIFS(Table2[Level of Review Required],"*"&amp;$AC$30&amp;"*",Table2[Date Notified (Adjusted)],"&gt;="&amp;J$30,Table2[Date Notified (Adjusted)],"&lt;"&amp;K$30,Table2[Calculated Location],"*"&amp;$D34&amp;"*")</f>
        <v>#DIV/0!</v>
      </c>
      <c r="K34" s="164" t="e">
        <f ca="1">COUNTIFS(Table2[Level of Review Required],"*"&amp;$AC$30&amp;"*",Table2[Date Notified (Adjusted)],"&gt;="&amp;K$30,Table2[Date Notified (Adjusted)],"&lt;"&amp;L$30,Table2[reviewer name second check],"full*",Table2[Calculated Location],"*"&amp;$D34&amp;"*")/COUNTIFS(Table2[Level of Review Required],"*"&amp;$AC$30&amp;"*",Table2[Date Notified (Adjusted)],"&gt;="&amp;K$30,Table2[Date Notified (Adjusted)],"&lt;"&amp;L$30,Table2[Calculated Location],"*"&amp;$D34&amp;"*")</f>
        <v>#DIV/0!</v>
      </c>
      <c r="L34" s="164" t="e">
        <f ca="1">COUNTIFS(Table2[Level of Review Required],"*"&amp;$AC$30&amp;"*",Table2[Date Notified (Adjusted)],"&gt;="&amp;L$30,Table2[Date Notified (Adjusted)],"&lt;"&amp;M$30,Table2[reviewer name second check],"full*",Table2[Calculated Location],"*"&amp;$D34&amp;"*")/COUNTIFS(Table2[Level of Review Required],"*"&amp;$AC$30&amp;"*",Table2[Date Notified (Adjusted)],"&gt;="&amp;L$30,Table2[Date Notified (Adjusted)],"&lt;"&amp;M$30,Table2[Calculated Location],"*"&amp;$D34&amp;"*")</f>
        <v>#DIV/0!</v>
      </c>
      <c r="M34" s="164" t="e">
        <f ca="1">COUNTIFS(Table2[Level of Review Required],"*"&amp;$AC$30&amp;"*",Table2[Date Notified (Adjusted)],"&gt;="&amp;M$30,Table2[Date Notified (Adjusted)],"&lt;"&amp;N$30,Table2[reviewer name second check],"full*",Table2[Calculated Location],"*"&amp;$D34&amp;"*")/COUNTIFS(Table2[Level of Review Required],"*"&amp;$AC$30&amp;"*",Table2[Date Notified (Adjusted)],"&gt;="&amp;M$30,Table2[Date Notified (Adjusted)],"&lt;"&amp;N$30,Table2[Calculated Location],"*"&amp;$D34&amp;"*")</f>
        <v>#DIV/0!</v>
      </c>
      <c r="N34" s="164" t="e">
        <f ca="1">COUNTIFS(Table2[Level of Review Required],"*"&amp;$AC$30&amp;"*",Table2[Date Notified (Adjusted)],"&gt;="&amp;N$30,Table2[Date Notified (Adjusted)],"&lt;"&amp;O$30,Table2[reviewer name second check],"full*",Table2[Calculated Location],"*"&amp;$D34&amp;"*")/COUNTIFS(Table2[Level of Review Required],"*"&amp;$AC$30&amp;"*",Table2[Date Notified (Adjusted)],"&gt;="&amp;N$30,Table2[Date Notified (Adjusted)],"&lt;"&amp;O$30,Table2[Calculated Location],"*"&amp;$D34&amp;"*")</f>
        <v>#DIV/0!</v>
      </c>
      <c r="O34" s="164" t="e">
        <f ca="1">COUNTIFS(Table2[Level of Review Required],"*"&amp;$AC$30&amp;"*",Table2[Date Notified (Adjusted)],"&gt;="&amp;O$30,Table2[Date Notified (Adjusted)],"&lt;"&amp;P$30,Table2[reviewer name second check],"full*",Table2[Calculated Location],"*"&amp;$D34&amp;"*")/COUNTIFS(Table2[Level of Review Required],"*"&amp;$AC$30&amp;"*",Table2[Date Notified (Adjusted)],"&gt;="&amp;O$30,Table2[Date Notified (Adjusted)],"&lt;"&amp;P$30,Table2[Calculated Location],"*"&amp;$D34&amp;"*")</f>
        <v>#DIV/0!</v>
      </c>
      <c r="P34" s="164" t="e">
        <f ca="1">COUNTIFS(Table2[Level of Review Required],"*"&amp;$AC$30&amp;"*",Table2[Date Notified (Adjusted)],"&gt;="&amp;P$30,Table2[Date Notified (Adjusted)],"&lt;"&amp;Q$30,Table2[reviewer name second check],"full*",Table2[Calculated Location],"*"&amp;$D34&amp;"*")/COUNTIFS(Table2[Level of Review Required],"*"&amp;$AC$30&amp;"*",Table2[Date Notified (Adjusted)],"&gt;="&amp;P$30,Table2[Date Notified (Adjusted)],"&lt;"&amp;Q$30,Table2[Calculated Location],"*"&amp;$D34&amp;"*")</f>
        <v>#DIV/0!</v>
      </c>
      <c r="Q34" s="164" t="e">
        <f ca="1">COUNTIFS(Table2[Level of Review Required],"*"&amp;$AC$30&amp;"*",Table2[Date Notified (Adjusted)],"&gt;="&amp;Q$30,Table2[Date Notified (Adjusted)],"&lt;"&amp;R$30,Table2[reviewer name second check],"full*",Table2[Calculated Location],"*"&amp;$D34&amp;"*")/COUNTIFS(Table2[Level of Review Required],"*"&amp;$AC$30&amp;"*",Table2[Date Notified (Adjusted)],"&gt;="&amp;Q$30,Table2[Date Notified (Adjusted)],"&lt;"&amp;R$30,Table2[Calculated Location],"*"&amp;$D34&amp;"*")</f>
        <v>#DIV/0!</v>
      </c>
      <c r="R34" s="164" t="e">
        <f ca="1">COUNTIFS(Table2[Level of Review Required],"*"&amp;$AC$30&amp;"*",Table2[Date Notified (Adjusted)],"&gt;="&amp;R$30,Table2[Date Notified (Adjusted)],"&lt;"&amp;S$30,Table2[reviewer name second check],"full*",Table2[Calculated Location],"*"&amp;$D34&amp;"*")/COUNTIFS(Table2[Level of Review Required],"*"&amp;$AC$30&amp;"*",Table2[Date Notified (Adjusted)],"&gt;="&amp;R$30,Table2[Date Notified (Adjusted)],"&lt;"&amp;S$30,Table2[Calculated Location],"*"&amp;$D34&amp;"*")</f>
        <v>#DIV/0!</v>
      </c>
      <c r="S34" s="164" t="e">
        <f ca="1">COUNTIFS(Table2[Level of Review Required],"*"&amp;$AC$30&amp;"*",Table2[Date Notified (Adjusted)],"&gt;="&amp;S$30,Table2[Date Notified (Adjusted)],"&lt;"&amp;T$30,Table2[reviewer name second check],"full*",Table2[Calculated Location],"*"&amp;$D34&amp;"*")/COUNTIFS(Table2[Level of Review Required],"*"&amp;$AC$30&amp;"*",Table2[Date Notified (Adjusted)],"&gt;="&amp;S$30,Table2[Date Notified (Adjusted)],"&lt;"&amp;T$30,Table2[Calculated Location],"*"&amp;$D34&amp;"*")</f>
        <v>#DIV/0!</v>
      </c>
      <c r="T34" s="164" t="e">
        <f ca="1">COUNTIFS(Table2[Level of Review Required],"*"&amp;$AC$30&amp;"*",Table2[Date Notified (Adjusted)],"&gt;="&amp;T$30,Table2[Date Notified (Adjusted)],"&lt;"&amp;U$30,Table2[reviewer name second check],"full*",Table2[Calculated Location],"*"&amp;$D34&amp;"*")/COUNTIFS(Table2[Level of Review Required],"*"&amp;$AC$30&amp;"*",Table2[Date Notified (Adjusted)],"&gt;="&amp;T$30,Table2[Date Notified (Adjusted)],"&lt;"&amp;U$30,Table2[Calculated Location],"*"&amp;$D34&amp;"*")</f>
        <v>#DIV/0!</v>
      </c>
      <c r="U34" s="161"/>
      <c r="V34" s="161"/>
      <c r="W34" s="228">
        <f ca="1">COUNTIFS(Table2[Level of Review Required],"*"&amp;$AC$30&amp;"*",Table2[Date Notified (Adjusted)],"&gt;="&amp;start125,Table2[Date Notified (Adjusted)],"&lt;="&amp;closeREP,Table2[Calculated Location],"*"&amp;$D34&amp;"*",Table2[reviewer name second check],"full*")</f>
        <v>0</v>
      </c>
      <c r="X34" s="229" t="e">
        <f t="shared" ca="1" si="6"/>
        <v>#DIV/0!</v>
      </c>
      <c r="Y34" s="237">
        <f ca="1">COUNTIFS(Table2[Level of Review Required],"*"&amp;$AC$30&amp;"*",Table2[Date Notified (Adjusted)],"&gt;="&amp;start125,Table2[Date Notified (Adjusted)],"&lt;="&amp;closeREP,Table2[Calculated Location],"*"&amp;$D34&amp;"*")</f>
        <v>0</v>
      </c>
    </row>
    <row r="35" spans="2:25" x14ac:dyDescent="0.25">
      <c r="B35" s="222" t="s">
        <v>259</v>
      </c>
      <c r="C35" s="161"/>
      <c r="D35" s="162" t="s">
        <v>122</v>
      </c>
      <c r="E35" s="163" t="e">
        <f ca="1">COUNTIFS(Table2[Level of Review Required],"*"&amp;$AC$30&amp;"*",Table2[Date Notified (Adjusted)],"&gt;="&amp;E$30,Table2[Date Notified (Adjusted)],"&lt;"&amp;F$30,Table2[reviewer name second check],"full*",Table2[Calculated Location],"*"&amp;$D35&amp;"*")/COUNTIFS(Table2[Level of Review Required],"*"&amp;$AC$30&amp;"*",Table2[Date Notified (Adjusted)],"&gt;="&amp;E$30,Table2[Date Notified (Adjusted)],"&lt;"&amp;F$30,Table2[Calculated Location],"*"&amp;$D35&amp;"*")</f>
        <v>#DIV/0!</v>
      </c>
      <c r="F35" s="164" t="e">
        <f ca="1">COUNTIFS(Table2[Level of Review Required],"*"&amp;$AC$30&amp;"*",Table2[Date Notified (Adjusted)],"&gt;="&amp;F$30,Table2[Date Notified (Adjusted)],"&lt;"&amp;G$30,Table2[reviewer name second check],"full*",Table2[Calculated Location],"*"&amp;$D35&amp;"*")/COUNTIFS(Table2[Level of Review Required],"*"&amp;$AC$30&amp;"*",Table2[Date Notified (Adjusted)],"&gt;="&amp;F$30,Table2[Date Notified (Adjusted)],"&lt;"&amp;G$30,Table2[Calculated Location],"*"&amp;$D35&amp;"*")</f>
        <v>#DIV/0!</v>
      </c>
      <c r="G35" s="164" t="e">
        <f ca="1">COUNTIFS(Table2[Level of Review Required],"*"&amp;$AC$30&amp;"*",Table2[Date Notified (Adjusted)],"&gt;="&amp;G$30,Table2[Date Notified (Adjusted)],"&lt;"&amp;H$30,Table2[reviewer name second check],"full*",Table2[Calculated Location],"*"&amp;$D35&amp;"*")/COUNTIFS(Table2[Level of Review Required],"*"&amp;$AC$30&amp;"*",Table2[Date Notified (Adjusted)],"&gt;="&amp;G$30,Table2[Date Notified (Adjusted)],"&lt;"&amp;H$30,Table2[Calculated Location],"*"&amp;$D35&amp;"*")</f>
        <v>#DIV/0!</v>
      </c>
      <c r="H35" s="164" t="e">
        <f ca="1">COUNTIFS(Table2[Level of Review Required],"*"&amp;$AC$30&amp;"*",Table2[Date Notified (Adjusted)],"&gt;="&amp;H$30,Table2[Date Notified (Adjusted)],"&lt;"&amp;I$30,Table2[reviewer name second check],"full*",Table2[Calculated Location],"*"&amp;$D35&amp;"*")/COUNTIFS(Table2[Level of Review Required],"*"&amp;$AC$30&amp;"*",Table2[Date Notified (Adjusted)],"&gt;="&amp;H$30,Table2[Date Notified (Adjusted)],"&lt;"&amp;I$30,Table2[Calculated Location],"*"&amp;$D35&amp;"*")</f>
        <v>#DIV/0!</v>
      </c>
      <c r="I35" s="164" t="e">
        <f ca="1">COUNTIFS(Table2[Level of Review Required],"*"&amp;$AC$30&amp;"*",Table2[Date Notified (Adjusted)],"&gt;="&amp;I$30,Table2[Date Notified (Adjusted)],"&lt;"&amp;J$30,Table2[reviewer name second check],"full*",Table2[Calculated Location],"*"&amp;$D35&amp;"*")/COUNTIFS(Table2[Level of Review Required],"*"&amp;$AC$30&amp;"*",Table2[Date Notified (Adjusted)],"&gt;="&amp;I$30,Table2[Date Notified (Adjusted)],"&lt;"&amp;J$30,Table2[Calculated Location],"*"&amp;$D35&amp;"*")</f>
        <v>#DIV/0!</v>
      </c>
      <c r="J35" s="164" t="e">
        <f ca="1">COUNTIFS(Table2[Level of Review Required],"*"&amp;$AC$30&amp;"*",Table2[Date Notified (Adjusted)],"&gt;="&amp;J$30,Table2[Date Notified (Adjusted)],"&lt;"&amp;K$30,Table2[reviewer name second check],"full*",Table2[Calculated Location],"*"&amp;$D35&amp;"*")/COUNTIFS(Table2[Level of Review Required],"*"&amp;$AC$30&amp;"*",Table2[Date Notified (Adjusted)],"&gt;="&amp;J$30,Table2[Date Notified (Adjusted)],"&lt;"&amp;K$30,Table2[Calculated Location],"*"&amp;$D35&amp;"*")</f>
        <v>#DIV/0!</v>
      </c>
      <c r="K35" s="164" t="e">
        <f ca="1">COUNTIFS(Table2[Level of Review Required],"*"&amp;$AC$30&amp;"*",Table2[Date Notified (Adjusted)],"&gt;="&amp;K$30,Table2[Date Notified (Adjusted)],"&lt;"&amp;L$30,Table2[reviewer name second check],"full*",Table2[Calculated Location],"*"&amp;$D35&amp;"*")/COUNTIFS(Table2[Level of Review Required],"*"&amp;$AC$30&amp;"*",Table2[Date Notified (Adjusted)],"&gt;="&amp;K$30,Table2[Date Notified (Adjusted)],"&lt;"&amp;L$30,Table2[Calculated Location],"*"&amp;$D35&amp;"*")</f>
        <v>#DIV/0!</v>
      </c>
      <c r="L35" s="164" t="e">
        <f ca="1">COUNTIFS(Table2[Level of Review Required],"*"&amp;$AC$30&amp;"*",Table2[Date Notified (Adjusted)],"&gt;="&amp;L$30,Table2[Date Notified (Adjusted)],"&lt;"&amp;M$30,Table2[reviewer name second check],"full*",Table2[Calculated Location],"*"&amp;$D35&amp;"*")/COUNTIFS(Table2[Level of Review Required],"*"&amp;$AC$30&amp;"*",Table2[Date Notified (Adjusted)],"&gt;="&amp;L$30,Table2[Date Notified (Adjusted)],"&lt;"&amp;M$30,Table2[Calculated Location],"*"&amp;$D35&amp;"*")</f>
        <v>#DIV/0!</v>
      </c>
      <c r="M35" s="164" t="e">
        <f ca="1">COUNTIFS(Table2[Level of Review Required],"*"&amp;$AC$30&amp;"*",Table2[Date Notified (Adjusted)],"&gt;="&amp;M$30,Table2[Date Notified (Adjusted)],"&lt;"&amp;N$30,Table2[reviewer name second check],"full*",Table2[Calculated Location],"*"&amp;$D35&amp;"*")/COUNTIFS(Table2[Level of Review Required],"*"&amp;$AC$30&amp;"*",Table2[Date Notified (Adjusted)],"&gt;="&amp;M$30,Table2[Date Notified (Adjusted)],"&lt;"&amp;N$30,Table2[Calculated Location],"*"&amp;$D35&amp;"*")</f>
        <v>#DIV/0!</v>
      </c>
      <c r="N35" s="164" t="e">
        <f ca="1">COUNTIFS(Table2[Level of Review Required],"*"&amp;$AC$30&amp;"*",Table2[Date Notified (Adjusted)],"&gt;="&amp;N$30,Table2[Date Notified (Adjusted)],"&lt;"&amp;O$30,Table2[reviewer name second check],"full*",Table2[Calculated Location],"*"&amp;$D35&amp;"*")/COUNTIFS(Table2[Level of Review Required],"*"&amp;$AC$30&amp;"*",Table2[Date Notified (Adjusted)],"&gt;="&amp;N$30,Table2[Date Notified (Adjusted)],"&lt;"&amp;O$30,Table2[Calculated Location],"*"&amp;$D35&amp;"*")</f>
        <v>#DIV/0!</v>
      </c>
      <c r="O35" s="164" t="e">
        <f ca="1">COUNTIFS(Table2[Level of Review Required],"*"&amp;$AC$30&amp;"*",Table2[Date Notified (Adjusted)],"&gt;="&amp;O$30,Table2[Date Notified (Adjusted)],"&lt;"&amp;P$30,Table2[reviewer name second check],"full*",Table2[Calculated Location],"*"&amp;$D35&amp;"*")/COUNTIFS(Table2[Level of Review Required],"*"&amp;$AC$30&amp;"*",Table2[Date Notified (Adjusted)],"&gt;="&amp;O$30,Table2[Date Notified (Adjusted)],"&lt;"&amp;P$30,Table2[Calculated Location],"*"&amp;$D35&amp;"*")</f>
        <v>#DIV/0!</v>
      </c>
      <c r="P35" s="164" t="e">
        <f ca="1">COUNTIFS(Table2[Level of Review Required],"*"&amp;$AC$30&amp;"*",Table2[Date Notified (Adjusted)],"&gt;="&amp;P$30,Table2[Date Notified (Adjusted)],"&lt;"&amp;Q$30,Table2[reviewer name second check],"full*",Table2[Calculated Location],"*"&amp;$D35&amp;"*")/COUNTIFS(Table2[Level of Review Required],"*"&amp;$AC$30&amp;"*",Table2[Date Notified (Adjusted)],"&gt;="&amp;P$30,Table2[Date Notified (Adjusted)],"&lt;"&amp;Q$30,Table2[Calculated Location],"*"&amp;$D35&amp;"*")</f>
        <v>#DIV/0!</v>
      </c>
      <c r="Q35" s="164" t="e">
        <f ca="1">COUNTIFS(Table2[Level of Review Required],"*"&amp;$AC$30&amp;"*",Table2[Date Notified (Adjusted)],"&gt;="&amp;Q$30,Table2[Date Notified (Adjusted)],"&lt;"&amp;R$30,Table2[reviewer name second check],"full*",Table2[Calculated Location],"*"&amp;$D35&amp;"*")/COUNTIFS(Table2[Level of Review Required],"*"&amp;$AC$30&amp;"*",Table2[Date Notified (Adjusted)],"&gt;="&amp;Q$30,Table2[Date Notified (Adjusted)],"&lt;"&amp;R$30,Table2[Calculated Location],"*"&amp;$D35&amp;"*")</f>
        <v>#DIV/0!</v>
      </c>
      <c r="R35" s="164" t="e">
        <f ca="1">COUNTIFS(Table2[Level of Review Required],"*"&amp;$AC$30&amp;"*",Table2[Date Notified (Adjusted)],"&gt;="&amp;R$30,Table2[Date Notified (Adjusted)],"&lt;"&amp;S$30,Table2[reviewer name second check],"full*",Table2[Calculated Location],"*"&amp;$D35&amp;"*")/COUNTIFS(Table2[Level of Review Required],"*"&amp;$AC$30&amp;"*",Table2[Date Notified (Adjusted)],"&gt;="&amp;R$30,Table2[Date Notified (Adjusted)],"&lt;"&amp;S$30,Table2[Calculated Location],"*"&amp;$D35&amp;"*")</f>
        <v>#DIV/0!</v>
      </c>
      <c r="S35" s="164" t="e">
        <f ca="1">COUNTIFS(Table2[Level of Review Required],"*"&amp;$AC$30&amp;"*",Table2[Date Notified (Adjusted)],"&gt;="&amp;S$30,Table2[Date Notified (Adjusted)],"&lt;"&amp;T$30,Table2[reviewer name second check],"full*",Table2[Calculated Location],"*"&amp;$D35&amp;"*")/COUNTIFS(Table2[Level of Review Required],"*"&amp;$AC$30&amp;"*",Table2[Date Notified (Adjusted)],"&gt;="&amp;S$30,Table2[Date Notified (Adjusted)],"&lt;"&amp;T$30,Table2[Calculated Location],"*"&amp;$D35&amp;"*")</f>
        <v>#DIV/0!</v>
      </c>
      <c r="T35" s="164" t="e">
        <f ca="1">COUNTIFS(Table2[Level of Review Required],"*"&amp;$AC$30&amp;"*",Table2[Date Notified (Adjusted)],"&gt;="&amp;T$30,Table2[Date Notified (Adjusted)],"&lt;"&amp;U$30,Table2[reviewer name second check],"full*",Table2[Calculated Location],"*"&amp;$D35&amp;"*")/COUNTIFS(Table2[Level of Review Required],"*"&amp;$AC$30&amp;"*",Table2[Date Notified (Adjusted)],"&gt;="&amp;T$30,Table2[Date Notified (Adjusted)],"&lt;"&amp;U$30,Table2[Calculated Location],"*"&amp;$D35&amp;"*")</f>
        <v>#DIV/0!</v>
      </c>
      <c r="U35" s="165"/>
      <c r="V35" s="161"/>
      <c r="W35" s="228">
        <f ca="1">COUNTIFS(Table2[Level of Review Required],"*"&amp;$AC$30&amp;"*",Table2[Date Notified (Adjusted)],"&gt;="&amp;start125,Table2[Date Notified (Adjusted)],"&lt;="&amp;closeREP,Table2[Calculated Location],"*"&amp;$D35&amp;"*",Table2[reviewer name second check],"full*")</f>
        <v>0</v>
      </c>
      <c r="X35" s="229" t="e">
        <f t="shared" ca="1" si="6"/>
        <v>#DIV/0!</v>
      </c>
      <c r="Y35" s="237">
        <f ca="1">COUNTIFS(Table2[Level of Review Required],"*"&amp;$AC$30&amp;"*",Table2[Date Notified (Adjusted)],"&gt;="&amp;start125,Table2[Date Notified (Adjusted)],"&lt;="&amp;closeREP,Table2[Calculated Location],"*"&amp;$D35&amp;"*")</f>
        <v>0</v>
      </c>
    </row>
    <row r="36" spans="2:25" x14ac:dyDescent="0.25">
      <c r="B36" s="222" t="s">
        <v>260</v>
      </c>
      <c r="C36" s="161"/>
      <c r="D36" s="162" t="s">
        <v>123</v>
      </c>
      <c r="E36" s="163" t="e">
        <f ca="1">COUNTIFS(Table2[Level of Review Required],"*"&amp;$AC$30&amp;"*",Table2[Date Notified (Adjusted)],"&gt;="&amp;E$30,Table2[Date Notified (Adjusted)],"&lt;"&amp;F$30,Table2[reviewer name second check],"full*",Table2[Calculated Location],"*"&amp;$D36&amp;"*")/COUNTIFS(Table2[Level of Review Required],"*"&amp;$AC$30&amp;"*",Table2[Date Notified (Adjusted)],"&gt;="&amp;E$30,Table2[Date Notified (Adjusted)],"&lt;"&amp;F$30,Table2[Calculated Location],"*"&amp;$D36&amp;"*")</f>
        <v>#DIV/0!</v>
      </c>
      <c r="F36" s="164" t="e">
        <f ca="1">COUNTIFS(Table2[Level of Review Required],"*"&amp;$AC$30&amp;"*",Table2[Date Notified (Adjusted)],"&gt;="&amp;F$30,Table2[Date Notified (Adjusted)],"&lt;"&amp;G$30,Table2[reviewer name second check],"full*",Table2[Calculated Location],"*"&amp;$D36&amp;"*")/COUNTIFS(Table2[Level of Review Required],"*"&amp;$AC$30&amp;"*",Table2[Date Notified (Adjusted)],"&gt;="&amp;F$30,Table2[Date Notified (Adjusted)],"&lt;"&amp;G$30,Table2[Calculated Location],"*"&amp;$D36&amp;"*")</f>
        <v>#DIV/0!</v>
      </c>
      <c r="G36" s="164" t="e">
        <f ca="1">COUNTIFS(Table2[Level of Review Required],"*"&amp;$AC$30&amp;"*",Table2[Date Notified (Adjusted)],"&gt;="&amp;G$30,Table2[Date Notified (Adjusted)],"&lt;"&amp;H$30,Table2[reviewer name second check],"full*",Table2[Calculated Location],"*"&amp;$D36&amp;"*")/COUNTIFS(Table2[Level of Review Required],"*"&amp;$AC$30&amp;"*",Table2[Date Notified (Adjusted)],"&gt;="&amp;G$30,Table2[Date Notified (Adjusted)],"&lt;"&amp;H$30,Table2[Calculated Location],"*"&amp;$D36&amp;"*")</f>
        <v>#DIV/0!</v>
      </c>
      <c r="H36" s="164" t="e">
        <f ca="1">COUNTIFS(Table2[Level of Review Required],"*"&amp;$AC$30&amp;"*",Table2[Date Notified (Adjusted)],"&gt;="&amp;H$30,Table2[Date Notified (Adjusted)],"&lt;"&amp;I$30,Table2[reviewer name second check],"full*",Table2[Calculated Location],"*"&amp;$D36&amp;"*")/COUNTIFS(Table2[Level of Review Required],"*"&amp;$AC$30&amp;"*",Table2[Date Notified (Adjusted)],"&gt;="&amp;H$30,Table2[Date Notified (Adjusted)],"&lt;"&amp;I$30,Table2[Calculated Location],"*"&amp;$D36&amp;"*")</f>
        <v>#DIV/0!</v>
      </c>
      <c r="I36" s="164" t="e">
        <f ca="1">COUNTIFS(Table2[Level of Review Required],"*"&amp;$AC$30&amp;"*",Table2[Date Notified (Adjusted)],"&gt;="&amp;I$30,Table2[Date Notified (Adjusted)],"&lt;"&amp;J$30,Table2[reviewer name second check],"full*",Table2[Calculated Location],"*"&amp;$D36&amp;"*")/COUNTIFS(Table2[Level of Review Required],"*"&amp;$AC$30&amp;"*",Table2[Date Notified (Adjusted)],"&gt;="&amp;I$30,Table2[Date Notified (Adjusted)],"&lt;"&amp;J$30,Table2[Calculated Location],"*"&amp;$D36&amp;"*")</f>
        <v>#DIV/0!</v>
      </c>
      <c r="J36" s="164" t="e">
        <f ca="1">COUNTIFS(Table2[Level of Review Required],"*"&amp;$AC$30&amp;"*",Table2[Date Notified (Adjusted)],"&gt;="&amp;J$30,Table2[Date Notified (Adjusted)],"&lt;"&amp;K$30,Table2[reviewer name second check],"full*",Table2[Calculated Location],"*"&amp;$D36&amp;"*")/COUNTIFS(Table2[Level of Review Required],"*"&amp;$AC$30&amp;"*",Table2[Date Notified (Adjusted)],"&gt;="&amp;J$30,Table2[Date Notified (Adjusted)],"&lt;"&amp;K$30,Table2[Calculated Location],"*"&amp;$D36&amp;"*")</f>
        <v>#DIV/0!</v>
      </c>
      <c r="K36" s="164" t="e">
        <f ca="1">COUNTIFS(Table2[Level of Review Required],"*"&amp;$AC$30&amp;"*",Table2[Date Notified (Adjusted)],"&gt;="&amp;K$30,Table2[Date Notified (Adjusted)],"&lt;"&amp;L$30,Table2[reviewer name second check],"full*",Table2[Calculated Location],"*"&amp;$D36&amp;"*")/COUNTIFS(Table2[Level of Review Required],"*"&amp;$AC$30&amp;"*",Table2[Date Notified (Adjusted)],"&gt;="&amp;K$30,Table2[Date Notified (Adjusted)],"&lt;"&amp;L$30,Table2[Calculated Location],"*"&amp;$D36&amp;"*")</f>
        <v>#DIV/0!</v>
      </c>
      <c r="L36" s="164" t="e">
        <f ca="1">COUNTIFS(Table2[Level of Review Required],"*"&amp;$AC$30&amp;"*",Table2[Date Notified (Adjusted)],"&gt;="&amp;L$30,Table2[Date Notified (Adjusted)],"&lt;"&amp;M$30,Table2[reviewer name second check],"full*",Table2[Calculated Location],"*"&amp;$D36&amp;"*")/COUNTIFS(Table2[Level of Review Required],"*"&amp;$AC$30&amp;"*",Table2[Date Notified (Adjusted)],"&gt;="&amp;L$30,Table2[Date Notified (Adjusted)],"&lt;"&amp;M$30,Table2[Calculated Location],"*"&amp;$D36&amp;"*")</f>
        <v>#DIV/0!</v>
      </c>
      <c r="M36" s="164" t="e">
        <f ca="1">COUNTIFS(Table2[Level of Review Required],"*"&amp;$AC$30&amp;"*",Table2[Date Notified (Adjusted)],"&gt;="&amp;M$30,Table2[Date Notified (Adjusted)],"&lt;"&amp;N$30,Table2[reviewer name second check],"full*",Table2[Calculated Location],"*"&amp;$D36&amp;"*")/COUNTIFS(Table2[Level of Review Required],"*"&amp;$AC$30&amp;"*",Table2[Date Notified (Adjusted)],"&gt;="&amp;M$30,Table2[Date Notified (Adjusted)],"&lt;"&amp;N$30,Table2[Calculated Location],"*"&amp;$D36&amp;"*")</f>
        <v>#DIV/0!</v>
      </c>
      <c r="N36" s="164" t="e">
        <f ca="1">COUNTIFS(Table2[Level of Review Required],"*"&amp;$AC$30&amp;"*",Table2[Date Notified (Adjusted)],"&gt;="&amp;N$30,Table2[Date Notified (Adjusted)],"&lt;"&amp;O$30,Table2[reviewer name second check],"full*",Table2[Calculated Location],"*"&amp;$D36&amp;"*")/COUNTIFS(Table2[Level of Review Required],"*"&amp;$AC$30&amp;"*",Table2[Date Notified (Adjusted)],"&gt;="&amp;N$30,Table2[Date Notified (Adjusted)],"&lt;"&amp;O$30,Table2[Calculated Location],"*"&amp;$D36&amp;"*")</f>
        <v>#DIV/0!</v>
      </c>
      <c r="O36" s="164" t="e">
        <f ca="1">COUNTIFS(Table2[Level of Review Required],"*"&amp;$AC$30&amp;"*",Table2[Date Notified (Adjusted)],"&gt;="&amp;O$30,Table2[Date Notified (Adjusted)],"&lt;"&amp;P$30,Table2[reviewer name second check],"full*",Table2[Calculated Location],"*"&amp;$D36&amp;"*")/COUNTIFS(Table2[Level of Review Required],"*"&amp;$AC$30&amp;"*",Table2[Date Notified (Adjusted)],"&gt;="&amp;O$30,Table2[Date Notified (Adjusted)],"&lt;"&amp;P$30,Table2[Calculated Location],"*"&amp;$D36&amp;"*")</f>
        <v>#DIV/0!</v>
      </c>
      <c r="P36" s="164" t="e">
        <f ca="1">COUNTIFS(Table2[Level of Review Required],"*"&amp;$AC$30&amp;"*",Table2[Date Notified (Adjusted)],"&gt;="&amp;P$30,Table2[Date Notified (Adjusted)],"&lt;"&amp;Q$30,Table2[reviewer name second check],"full*",Table2[Calculated Location],"*"&amp;$D36&amp;"*")/COUNTIFS(Table2[Level of Review Required],"*"&amp;$AC$30&amp;"*",Table2[Date Notified (Adjusted)],"&gt;="&amp;P$30,Table2[Date Notified (Adjusted)],"&lt;"&amp;Q$30,Table2[Calculated Location],"*"&amp;$D36&amp;"*")</f>
        <v>#DIV/0!</v>
      </c>
      <c r="Q36" s="164" t="e">
        <f ca="1">COUNTIFS(Table2[Level of Review Required],"*"&amp;$AC$30&amp;"*",Table2[Date Notified (Adjusted)],"&gt;="&amp;Q$30,Table2[Date Notified (Adjusted)],"&lt;"&amp;R$30,Table2[reviewer name second check],"full*",Table2[Calculated Location],"*"&amp;$D36&amp;"*")/COUNTIFS(Table2[Level of Review Required],"*"&amp;$AC$30&amp;"*",Table2[Date Notified (Adjusted)],"&gt;="&amp;Q$30,Table2[Date Notified (Adjusted)],"&lt;"&amp;R$30,Table2[Calculated Location],"*"&amp;$D36&amp;"*")</f>
        <v>#DIV/0!</v>
      </c>
      <c r="R36" s="164" t="e">
        <f ca="1">COUNTIFS(Table2[Level of Review Required],"*"&amp;$AC$30&amp;"*",Table2[Date Notified (Adjusted)],"&gt;="&amp;R$30,Table2[Date Notified (Adjusted)],"&lt;"&amp;S$30,Table2[reviewer name second check],"full*",Table2[Calculated Location],"*"&amp;$D36&amp;"*")/COUNTIFS(Table2[Level of Review Required],"*"&amp;$AC$30&amp;"*",Table2[Date Notified (Adjusted)],"&gt;="&amp;R$30,Table2[Date Notified (Adjusted)],"&lt;"&amp;S$30,Table2[Calculated Location],"*"&amp;$D36&amp;"*")</f>
        <v>#DIV/0!</v>
      </c>
      <c r="S36" s="164" t="e">
        <f ca="1">COUNTIFS(Table2[Level of Review Required],"*"&amp;$AC$30&amp;"*",Table2[Date Notified (Adjusted)],"&gt;="&amp;S$30,Table2[Date Notified (Adjusted)],"&lt;"&amp;T$30,Table2[reviewer name second check],"full*",Table2[Calculated Location],"*"&amp;$D36&amp;"*")/COUNTIFS(Table2[Level of Review Required],"*"&amp;$AC$30&amp;"*",Table2[Date Notified (Adjusted)],"&gt;="&amp;S$30,Table2[Date Notified (Adjusted)],"&lt;"&amp;T$30,Table2[Calculated Location],"*"&amp;$D36&amp;"*")</f>
        <v>#DIV/0!</v>
      </c>
      <c r="T36" s="164" t="e">
        <f ca="1">COUNTIFS(Table2[Level of Review Required],"*"&amp;$AC$30&amp;"*",Table2[Date Notified (Adjusted)],"&gt;="&amp;T$30,Table2[Date Notified (Adjusted)],"&lt;"&amp;U$30,Table2[reviewer name second check],"full*",Table2[Calculated Location],"*"&amp;$D36&amp;"*")/COUNTIFS(Table2[Level of Review Required],"*"&amp;$AC$30&amp;"*",Table2[Date Notified (Adjusted)],"&gt;="&amp;T$30,Table2[Date Notified (Adjusted)],"&lt;"&amp;U$30,Table2[Calculated Location],"*"&amp;$D36&amp;"*")</f>
        <v>#DIV/0!</v>
      </c>
      <c r="U36" s="165"/>
      <c r="V36" s="161"/>
      <c r="W36" s="228">
        <f ca="1">COUNTIFS(Table2[Level of Review Required],"*"&amp;$AC$30&amp;"*",Table2[Date Notified (Adjusted)],"&gt;="&amp;start125,Table2[Date Notified (Adjusted)],"&lt;="&amp;closeREP,Table2[Calculated Location],"*"&amp;$D36&amp;"*",Table2[reviewer name second check],"full*")</f>
        <v>0</v>
      </c>
      <c r="X36" s="229" t="e">
        <f t="shared" ca="1" si="6"/>
        <v>#DIV/0!</v>
      </c>
      <c r="Y36" s="237">
        <f ca="1">COUNTIFS(Table2[Level of Review Required],"*"&amp;$AC$30&amp;"*",Table2[Date Notified (Adjusted)],"&gt;="&amp;start125,Table2[Date Notified (Adjusted)],"&lt;="&amp;closeREP,Table2[Calculated Location],"*"&amp;$D36&amp;"*")</f>
        <v>0</v>
      </c>
    </row>
    <row r="37" spans="2:25" x14ac:dyDescent="0.25">
      <c r="B37" s="222" t="s">
        <v>261</v>
      </c>
      <c r="C37" s="161"/>
      <c r="D37" s="162" t="s">
        <v>117</v>
      </c>
      <c r="E37" s="163" t="e">
        <f ca="1">COUNTIFS(Table2[Level of Review Required],"*"&amp;$AC$30&amp;"*",Table2[Date Notified (Adjusted)],"&gt;="&amp;E$30,Table2[Date Notified (Adjusted)],"&lt;"&amp;F$30,Table2[reviewer name second check],"full*",Table2[Calculated Location],"*"&amp;$D37&amp;"*")/COUNTIFS(Table2[Level of Review Required],"*"&amp;$AC$30&amp;"*",Table2[Date Notified (Adjusted)],"&gt;="&amp;E$30,Table2[Date Notified (Adjusted)],"&lt;"&amp;F$30,Table2[Calculated Location],"*"&amp;$D37&amp;"*")</f>
        <v>#DIV/0!</v>
      </c>
      <c r="F37" s="164" t="e">
        <f ca="1">COUNTIFS(Table2[Level of Review Required],"*"&amp;$AC$30&amp;"*",Table2[Date Notified (Adjusted)],"&gt;="&amp;F$30,Table2[Date Notified (Adjusted)],"&lt;"&amp;G$30,Table2[reviewer name second check],"full*",Table2[Calculated Location],"*"&amp;$D37&amp;"*")/COUNTIFS(Table2[Level of Review Required],"*"&amp;$AC$30&amp;"*",Table2[Date Notified (Adjusted)],"&gt;="&amp;F$30,Table2[Date Notified (Adjusted)],"&lt;"&amp;G$30,Table2[Calculated Location],"*"&amp;$D37&amp;"*")</f>
        <v>#DIV/0!</v>
      </c>
      <c r="G37" s="164" t="e">
        <f ca="1">COUNTIFS(Table2[Level of Review Required],"*"&amp;$AC$30&amp;"*",Table2[Date Notified (Adjusted)],"&gt;="&amp;G$30,Table2[Date Notified (Adjusted)],"&lt;"&amp;H$30,Table2[reviewer name second check],"full*",Table2[Calculated Location],"*"&amp;$D37&amp;"*")/COUNTIFS(Table2[Level of Review Required],"*"&amp;$AC$30&amp;"*",Table2[Date Notified (Adjusted)],"&gt;="&amp;G$30,Table2[Date Notified (Adjusted)],"&lt;"&amp;H$30,Table2[Calculated Location],"*"&amp;$D37&amp;"*")</f>
        <v>#DIV/0!</v>
      </c>
      <c r="H37" s="164" t="e">
        <f ca="1">COUNTIFS(Table2[Level of Review Required],"*"&amp;$AC$30&amp;"*",Table2[Date Notified (Adjusted)],"&gt;="&amp;H$30,Table2[Date Notified (Adjusted)],"&lt;"&amp;I$30,Table2[reviewer name second check],"full*",Table2[Calculated Location],"*"&amp;$D37&amp;"*")/COUNTIFS(Table2[Level of Review Required],"*"&amp;$AC$30&amp;"*",Table2[Date Notified (Adjusted)],"&gt;="&amp;H$30,Table2[Date Notified (Adjusted)],"&lt;"&amp;I$30,Table2[Calculated Location],"*"&amp;$D37&amp;"*")</f>
        <v>#DIV/0!</v>
      </c>
      <c r="I37" s="164" t="e">
        <f ca="1">COUNTIFS(Table2[Level of Review Required],"*"&amp;$AC$30&amp;"*",Table2[Date Notified (Adjusted)],"&gt;="&amp;I$30,Table2[Date Notified (Adjusted)],"&lt;"&amp;J$30,Table2[reviewer name second check],"full*",Table2[Calculated Location],"*"&amp;$D37&amp;"*")/COUNTIFS(Table2[Level of Review Required],"*"&amp;$AC$30&amp;"*",Table2[Date Notified (Adjusted)],"&gt;="&amp;I$30,Table2[Date Notified (Adjusted)],"&lt;"&amp;J$30,Table2[Calculated Location],"*"&amp;$D37&amp;"*")</f>
        <v>#DIV/0!</v>
      </c>
      <c r="J37" s="164" t="e">
        <f ca="1">COUNTIFS(Table2[Level of Review Required],"*"&amp;$AC$30&amp;"*",Table2[Date Notified (Adjusted)],"&gt;="&amp;J$30,Table2[Date Notified (Adjusted)],"&lt;"&amp;K$30,Table2[reviewer name second check],"full*",Table2[Calculated Location],"*"&amp;$D37&amp;"*")/COUNTIFS(Table2[Level of Review Required],"*"&amp;$AC$30&amp;"*",Table2[Date Notified (Adjusted)],"&gt;="&amp;J$30,Table2[Date Notified (Adjusted)],"&lt;"&amp;K$30,Table2[Calculated Location],"*"&amp;$D37&amp;"*")</f>
        <v>#DIV/0!</v>
      </c>
      <c r="K37" s="164" t="e">
        <f ca="1">COUNTIFS(Table2[Level of Review Required],"*"&amp;$AC$30&amp;"*",Table2[Date Notified (Adjusted)],"&gt;="&amp;K$30,Table2[Date Notified (Adjusted)],"&lt;"&amp;L$30,Table2[reviewer name second check],"full*",Table2[Calculated Location],"*"&amp;$D37&amp;"*")/COUNTIFS(Table2[Level of Review Required],"*"&amp;$AC$30&amp;"*",Table2[Date Notified (Adjusted)],"&gt;="&amp;K$30,Table2[Date Notified (Adjusted)],"&lt;"&amp;L$30,Table2[Calculated Location],"*"&amp;$D37&amp;"*")</f>
        <v>#DIV/0!</v>
      </c>
      <c r="L37" s="164" t="e">
        <f ca="1">COUNTIFS(Table2[Level of Review Required],"*"&amp;$AC$30&amp;"*",Table2[Date Notified (Adjusted)],"&gt;="&amp;L$30,Table2[Date Notified (Adjusted)],"&lt;"&amp;M$30,Table2[reviewer name second check],"full*",Table2[Calculated Location],"*"&amp;$D37&amp;"*")/COUNTIFS(Table2[Level of Review Required],"*"&amp;$AC$30&amp;"*",Table2[Date Notified (Adjusted)],"&gt;="&amp;L$30,Table2[Date Notified (Adjusted)],"&lt;"&amp;M$30,Table2[Calculated Location],"*"&amp;$D37&amp;"*")</f>
        <v>#DIV/0!</v>
      </c>
      <c r="M37" s="164" t="e">
        <f ca="1">COUNTIFS(Table2[Level of Review Required],"*"&amp;$AC$30&amp;"*",Table2[Date Notified (Adjusted)],"&gt;="&amp;M$30,Table2[Date Notified (Adjusted)],"&lt;"&amp;N$30,Table2[reviewer name second check],"full*",Table2[Calculated Location],"*"&amp;$D37&amp;"*")/COUNTIFS(Table2[Level of Review Required],"*"&amp;$AC$30&amp;"*",Table2[Date Notified (Adjusted)],"&gt;="&amp;M$30,Table2[Date Notified (Adjusted)],"&lt;"&amp;N$30,Table2[Calculated Location],"*"&amp;$D37&amp;"*")</f>
        <v>#DIV/0!</v>
      </c>
      <c r="N37" s="164" t="e">
        <f ca="1">COUNTIFS(Table2[Level of Review Required],"*"&amp;$AC$30&amp;"*",Table2[Date Notified (Adjusted)],"&gt;="&amp;N$30,Table2[Date Notified (Adjusted)],"&lt;"&amp;O$30,Table2[reviewer name second check],"full*",Table2[Calculated Location],"*"&amp;$D37&amp;"*")/COUNTIFS(Table2[Level of Review Required],"*"&amp;$AC$30&amp;"*",Table2[Date Notified (Adjusted)],"&gt;="&amp;N$30,Table2[Date Notified (Adjusted)],"&lt;"&amp;O$30,Table2[Calculated Location],"*"&amp;$D37&amp;"*")</f>
        <v>#DIV/0!</v>
      </c>
      <c r="O37" s="164" t="e">
        <f ca="1">COUNTIFS(Table2[Level of Review Required],"*"&amp;$AC$30&amp;"*",Table2[Date Notified (Adjusted)],"&gt;="&amp;O$30,Table2[Date Notified (Adjusted)],"&lt;"&amp;P$30,Table2[reviewer name second check],"full*",Table2[Calculated Location],"*"&amp;$D37&amp;"*")/COUNTIFS(Table2[Level of Review Required],"*"&amp;$AC$30&amp;"*",Table2[Date Notified (Adjusted)],"&gt;="&amp;O$30,Table2[Date Notified (Adjusted)],"&lt;"&amp;P$30,Table2[Calculated Location],"*"&amp;$D37&amp;"*")</f>
        <v>#DIV/0!</v>
      </c>
      <c r="P37" s="164" t="e">
        <f ca="1">COUNTIFS(Table2[Level of Review Required],"*"&amp;$AC$30&amp;"*",Table2[Date Notified (Adjusted)],"&gt;="&amp;P$30,Table2[Date Notified (Adjusted)],"&lt;"&amp;Q$30,Table2[reviewer name second check],"full*",Table2[Calculated Location],"*"&amp;$D37&amp;"*")/COUNTIFS(Table2[Level of Review Required],"*"&amp;$AC$30&amp;"*",Table2[Date Notified (Adjusted)],"&gt;="&amp;P$30,Table2[Date Notified (Adjusted)],"&lt;"&amp;Q$30,Table2[Calculated Location],"*"&amp;$D37&amp;"*")</f>
        <v>#DIV/0!</v>
      </c>
      <c r="Q37" s="164" t="e">
        <f ca="1">COUNTIFS(Table2[Level of Review Required],"*"&amp;$AC$30&amp;"*",Table2[Date Notified (Adjusted)],"&gt;="&amp;Q$30,Table2[Date Notified (Adjusted)],"&lt;"&amp;R$30,Table2[reviewer name second check],"full*",Table2[Calculated Location],"*"&amp;$D37&amp;"*")/COUNTIFS(Table2[Level of Review Required],"*"&amp;$AC$30&amp;"*",Table2[Date Notified (Adjusted)],"&gt;="&amp;Q$30,Table2[Date Notified (Adjusted)],"&lt;"&amp;R$30,Table2[Calculated Location],"*"&amp;$D37&amp;"*")</f>
        <v>#DIV/0!</v>
      </c>
      <c r="R37" s="164" t="e">
        <f ca="1">COUNTIFS(Table2[Level of Review Required],"*"&amp;$AC$30&amp;"*",Table2[Date Notified (Adjusted)],"&gt;="&amp;R$30,Table2[Date Notified (Adjusted)],"&lt;"&amp;S$30,Table2[reviewer name second check],"full*",Table2[Calculated Location],"*"&amp;$D37&amp;"*")/COUNTIFS(Table2[Level of Review Required],"*"&amp;$AC$30&amp;"*",Table2[Date Notified (Adjusted)],"&gt;="&amp;R$30,Table2[Date Notified (Adjusted)],"&lt;"&amp;S$30,Table2[Calculated Location],"*"&amp;$D37&amp;"*")</f>
        <v>#DIV/0!</v>
      </c>
      <c r="S37" s="164" t="e">
        <f ca="1">COUNTIFS(Table2[Level of Review Required],"*"&amp;$AC$30&amp;"*",Table2[Date Notified (Adjusted)],"&gt;="&amp;S$30,Table2[Date Notified (Adjusted)],"&lt;"&amp;T$30,Table2[reviewer name second check],"full*",Table2[Calculated Location],"*"&amp;$D37&amp;"*")/COUNTIFS(Table2[Level of Review Required],"*"&amp;$AC$30&amp;"*",Table2[Date Notified (Adjusted)],"&gt;="&amp;S$30,Table2[Date Notified (Adjusted)],"&lt;"&amp;T$30,Table2[Calculated Location],"*"&amp;$D37&amp;"*")</f>
        <v>#DIV/0!</v>
      </c>
      <c r="T37" s="164" t="e">
        <f ca="1">COUNTIFS(Table2[Level of Review Required],"*"&amp;$AC$30&amp;"*",Table2[Date Notified (Adjusted)],"&gt;="&amp;T$30,Table2[Date Notified (Adjusted)],"&lt;"&amp;U$30,Table2[reviewer name second check],"full*",Table2[Calculated Location],"*"&amp;$D37&amp;"*")/COUNTIFS(Table2[Level of Review Required],"*"&amp;$AC$30&amp;"*",Table2[Date Notified (Adjusted)],"&gt;="&amp;T$30,Table2[Date Notified (Adjusted)],"&lt;"&amp;U$30,Table2[Calculated Location],"*"&amp;$D37&amp;"*")</f>
        <v>#DIV/0!</v>
      </c>
      <c r="U37" s="165"/>
      <c r="V37" s="161"/>
      <c r="W37" s="228">
        <f ca="1">COUNTIFS(Table2[Level of Review Required],"*"&amp;$AC$30&amp;"*",Table2[Date Notified (Adjusted)],"&gt;="&amp;start125,Table2[Date Notified (Adjusted)],"&lt;="&amp;closeREP,Table2[Calculated Location],"*"&amp;$D37&amp;"*",Table2[reviewer name second check],"full*")</f>
        <v>0</v>
      </c>
      <c r="X37" s="229" t="e">
        <f t="shared" ca="1" si="6"/>
        <v>#DIV/0!</v>
      </c>
      <c r="Y37" s="237">
        <f ca="1">COUNTIFS(Table2[Level of Review Required],"*"&amp;$AC$30&amp;"*",Table2[Date Notified (Adjusted)],"&gt;="&amp;start125,Table2[Date Notified (Adjusted)],"&lt;="&amp;closeREP,Table2[Calculated Location],"*"&amp;$D37&amp;"*")</f>
        <v>0</v>
      </c>
    </row>
    <row r="38" spans="2:25" x14ac:dyDescent="0.25">
      <c r="B38" s="224" t="s">
        <v>262</v>
      </c>
      <c r="C38" s="166"/>
      <c r="D38" s="167" t="s">
        <v>104</v>
      </c>
      <c r="E38" s="168" t="e">
        <f ca="1">COUNTIFS(Table2[Level of Review Required],"*"&amp;$AC$30&amp;"*",Table2[Date Notified (Adjusted)],"&gt;="&amp;E$30,Table2[Date Notified (Adjusted)],"&lt;"&amp;F$30,Table2[reviewer name second check],"full*",Table2[Calculated Location],"*"&amp;$D38&amp;"*")/COUNTIFS(Table2[Level of Review Required],"*"&amp;$AC$30&amp;"*",Table2[Date Notified (Adjusted)],"&gt;="&amp;E$30,Table2[Date Notified (Adjusted)],"&lt;"&amp;F$30,Table2[Calculated Location],"*"&amp;$D38&amp;"*")</f>
        <v>#DIV/0!</v>
      </c>
      <c r="F38" s="169" t="e">
        <f ca="1">COUNTIFS(Table2[Level of Review Required],"*"&amp;$AC$30&amp;"*",Table2[Date Notified (Adjusted)],"&gt;="&amp;F$30,Table2[Date Notified (Adjusted)],"&lt;"&amp;G$30,Table2[reviewer name second check],"full*",Table2[Calculated Location],"*"&amp;$D38&amp;"*")/COUNTIFS(Table2[Level of Review Required],"*"&amp;$AC$30&amp;"*",Table2[Date Notified (Adjusted)],"&gt;="&amp;F$30,Table2[Date Notified (Adjusted)],"&lt;"&amp;G$30,Table2[Calculated Location],"*"&amp;$D38&amp;"*")</f>
        <v>#DIV/0!</v>
      </c>
      <c r="G38" s="169" t="e">
        <f ca="1">COUNTIFS(Table2[Level of Review Required],"*"&amp;$AC$30&amp;"*",Table2[Date Notified (Adjusted)],"&gt;="&amp;G$30,Table2[Date Notified (Adjusted)],"&lt;"&amp;H$30,Table2[reviewer name second check],"full*",Table2[Calculated Location],"*"&amp;$D38&amp;"*")/COUNTIFS(Table2[Level of Review Required],"*"&amp;$AC$30&amp;"*",Table2[Date Notified (Adjusted)],"&gt;="&amp;G$30,Table2[Date Notified (Adjusted)],"&lt;"&amp;H$30,Table2[Calculated Location],"*"&amp;$D38&amp;"*")</f>
        <v>#DIV/0!</v>
      </c>
      <c r="H38" s="169" t="e">
        <f ca="1">COUNTIFS(Table2[Level of Review Required],"*"&amp;$AC$30&amp;"*",Table2[Date Notified (Adjusted)],"&gt;="&amp;H$30,Table2[Date Notified (Adjusted)],"&lt;"&amp;I$30,Table2[reviewer name second check],"full*",Table2[Calculated Location],"*"&amp;$D38&amp;"*")/COUNTIFS(Table2[Level of Review Required],"*"&amp;$AC$30&amp;"*",Table2[Date Notified (Adjusted)],"&gt;="&amp;H$30,Table2[Date Notified (Adjusted)],"&lt;"&amp;I$30,Table2[Calculated Location],"*"&amp;$D38&amp;"*")</f>
        <v>#DIV/0!</v>
      </c>
      <c r="I38" s="169" t="e">
        <f ca="1">COUNTIFS(Table2[Level of Review Required],"*"&amp;$AC$30&amp;"*",Table2[Date Notified (Adjusted)],"&gt;="&amp;I$30,Table2[Date Notified (Adjusted)],"&lt;"&amp;J$30,Table2[reviewer name second check],"full*",Table2[Calculated Location],"*"&amp;$D38&amp;"*")/COUNTIFS(Table2[Level of Review Required],"*"&amp;$AC$30&amp;"*",Table2[Date Notified (Adjusted)],"&gt;="&amp;I$30,Table2[Date Notified (Adjusted)],"&lt;"&amp;J$30,Table2[Calculated Location],"*"&amp;$D38&amp;"*")</f>
        <v>#DIV/0!</v>
      </c>
      <c r="J38" s="169" t="e">
        <f ca="1">COUNTIFS(Table2[Level of Review Required],"*"&amp;$AC$30&amp;"*",Table2[Date Notified (Adjusted)],"&gt;="&amp;J$30,Table2[Date Notified (Adjusted)],"&lt;"&amp;K$30,Table2[reviewer name second check],"full*",Table2[Calculated Location],"*"&amp;$D38&amp;"*")/COUNTIFS(Table2[Level of Review Required],"*"&amp;$AC$30&amp;"*",Table2[Date Notified (Adjusted)],"&gt;="&amp;J$30,Table2[Date Notified (Adjusted)],"&lt;"&amp;K$30,Table2[Calculated Location],"*"&amp;$D38&amp;"*")</f>
        <v>#DIV/0!</v>
      </c>
      <c r="K38" s="169" t="e">
        <f ca="1">COUNTIFS(Table2[Level of Review Required],"*"&amp;$AC$30&amp;"*",Table2[Date Notified (Adjusted)],"&gt;="&amp;K$30,Table2[Date Notified (Adjusted)],"&lt;"&amp;L$30,Table2[reviewer name second check],"full*",Table2[Calculated Location],"*"&amp;$D38&amp;"*")/COUNTIFS(Table2[Level of Review Required],"*"&amp;$AC$30&amp;"*",Table2[Date Notified (Adjusted)],"&gt;="&amp;K$30,Table2[Date Notified (Adjusted)],"&lt;"&amp;L$30,Table2[Calculated Location],"*"&amp;$D38&amp;"*")</f>
        <v>#DIV/0!</v>
      </c>
      <c r="L38" s="169" t="e">
        <f ca="1">COUNTIFS(Table2[Level of Review Required],"*"&amp;$AC$30&amp;"*",Table2[Date Notified (Adjusted)],"&gt;="&amp;L$30,Table2[Date Notified (Adjusted)],"&lt;"&amp;M$30,Table2[reviewer name second check],"full*",Table2[Calculated Location],"*"&amp;$D38&amp;"*")/COUNTIFS(Table2[Level of Review Required],"*"&amp;$AC$30&amp;"*",Table2[Date Notified (Adjusted)],"&gt;="&amp;L$30,Table2[Date Notified (Adjusted)],"&lt;"&amp;M$30,Table2[Calculated Location],"*"&amp;$D38&amp;"*")</f>
        <v>#DIV/0!</v>
      </c>
      <c r="M38" s="169" t="e">
        <f ca="1">COUNTIFS(Table2[Level of Review Required],"*"&amp;$AC$30&amp;"*",Table2[Date Notified (Adjusted)],"&gt;="&amp;M$30,Table2[Date Notified (Adjusted)],"&lt;"&amp;N$30,Table2[reviewer name second check],"full*",Table2[Calculated Location],"*"&amp;$D38&amp;"*")/COUNTIFS(Table2[Level of Review Required],"*"&amp;$AC$30&amp;"*",Table2[Date Notified (Adjusted)],"&gt;="&amp;M$30,Table2[Date Notified (Adjusted)],"&lt;"&amp;N$30,Table2[Calculated Location],"*"&amp;$D38&amp;"*")</f>
        <v>#DIV/0!</v>
      </c>
      <c r="N38" s="169" t="e">
        <f ca="1">COUNTIFS(Table2[Level of Review Required],"*"&amp;$AC$30&amp;"*",Table2[Date Notified (Adjusted)],"&gt;="&amp;N$30,Table2[Date Notified (Adjusted)],"&lt;"&amp;O$30,Table2[reviewer name second check],"full*",Table2[Calculated Location],"*"&amp;$D38&amp;"*")/COUNTIFS(Table2[Level of Review Required],"*"&amp;$AC$30&amp;"*",Table2[Date Notified (Adjusted)],"&gt;="&amp;N$30,Table2[Date Notified (Adjusted)],"&lt;"&amp;O$30,Table2[Calculated Location],"*"&amp;$D38&amp;"*")</f>
        <v>#DIV/0!</v>
      </c>
      <c r="O38" s="169" t="e">
        <f ca="1">COUNTIFS(Table2[Level of Review Required],"*"&amp;$AC$30&amp;"*",Table2[Date Notified (Adjusted)],"&gt;="&amp;O$30,Table2[Date Notified (Adjusted)],"&lt;"&amp;P$30,Table2[reviewer name second check],"full*",Table2[Calculated Location],"*"&amp;$D38&amp;"*")/COUNTIFS(Table2[Level of Review Required],"*"&amp;$AC$30&amp;"*",Table2[Date Notified (Adjusted)],"&gt;="&amp;O$30,Table2[Date Notified (Adjusted)],"&lt;"&amp;P$30,Table2[Calculated Location],"*"&amp;$D38&amp;"*")</f>
        <v>#DIV/0!</v>
      </c>
      <c r="P38" s="169" t="e">
        <f ca="1">COUNTIFS(Table2[Level of Review Required],"*"&amp;$AC$30&amp;"*",Table2[Date Notified (Adjusted)],"&gt;="&amp;P$30,Table2[Date Notified (Adjusted)],"&lt;"&amp;Q$30,Table2[reviewer name second check],"full*",Table2[Calculated Location],"*"&amp;$D38&amp;"*")/COUNTIFS(Table2[Level of Review Required],"*"&amp;$AC$30&amp;"*",Table2[Date Notified (Adjusted)],"&gt;="&amp;P$30,Table2[Date Notified (Adjusted)],"&lt;"&amp;Q$30,Table2[Calculated Location],"*"&amp;$D38&amp;"*")</f>
        <v>#DIV/0!</v>
      </c>
      <c r="Q38" s="169" t="e">
        <f ca="1">COUNTIFS(Table2[Level of Review Required],"*"&amp;$AC$30&amp;"*",Table2[Date Notified (Adjusted)],"&gt;="&amp;Q$30,Table2[Date Notified (Adjusted)],"&lt;"&amp;R$30,Table2[reviewer name second check],"full*",Table2[Calculated Location],"*"&amp;$D38&amp;"*")/COUNTIFS(Table2[Level of Review Required],"*"&amp;$AC$30&amp;"*",Table2[Date Notified (Adjusted)],"&gt;="&amp;Q$30,Table2[Date Notified (Adjusted)],"&lt;"&amp;R$30,Table2[Calculated Location],"*"&amp;$D38&amp;"*")</f>
        <v>#DIV/0!</v>
      </c>
      <c r="R38" s="169" t="e">
        <f ca="1">COUNTIFS(Table2[Level of Review Required],"*"&amp;$AC$30&amp;"*",Table2[Date Notified (Adjusted)],"&gt;="&amp;R$30,Table2[Date Notified (Adjusted)],"&lt;"&amp;S$30,Table2[reviewer name second check],"full*",Table2[Calculated Location],"*"&amp;$D38&amp;"*")/COUNTIFS(Table2[Level of Review Required],"*"&amp;$AC$30&amp;"*",Table2[Date Notified (Adjusted)],"&gt;="&amp;R$30,Table2[Date Notified (Adjusted)],"&lt;"&amp;S$30,Table2[Calculated Location],"*"&amp;$D38&amp;"*")</f>
        <v>#DIV/0!</v>
      </c>
      <c r="S38" s="169" t="e">
        <f ca="1">COUNTIFS(Table2[Level of Review Required],"*"&amp;$AC$30&amp;"*",Table2[Date Notified (Adjusted)],"&gt;="&amp;S$30,Table2[Date Notified (Adjusted)],"&lt;"&amp;T$30,Table2[reviewer name second check],"full*",Table2[Calculated Location],"*"&amp;$D38&amp;"*")/COUNTIFS(Table2[Level of Review Required],"*"&amp;$AC$30&amp;"*",Table2[Date Notified (Adjusted)],"&gt;="&amp;S$30,Table2[Date Notified (Adjusted)],"&lt;"&amp;T$30,Table2[Calculated Location],"*"&amp;$D38&amp;"*")</f>
        <v>#DIV/0!</v>
      </c>
      <c r="T38" s="169" t="e">
        <f ca="1">COUNTIFS(Table2[Level of Review Required],"*"&amp;$AC$30&amp;"*",Table2[Date Notified (Adjusted)],"&gt;="&amp;T$30,Table2[Date Notified (Adjusted)],"&lt;"&amp;U$30,Table2[reviewer name second check],"full*",Table2[Calculated Location],"*"&amp;$D38&amp;"*")/COUNTIFS(Table2[Level of Review Required],"*"&amp;$AC$30&amp;"*",Table2[Date Notified (Adjusted)],"&gt;="&amp;T$30,Table2[Date Notified (Adjusted)],"&lt;"&amp;U$30,Table2[Calculated Location],"*"&amp;$D38&amp;"*")</f>
        <v>#DIV/0!</v>
      </c>
      <c r="U38" s="170"/>
      <c r="V38" s="166"/>
      <c r="W38" s="230">
        <f ca="1">COUNTIFS(Table2[Level of Review Required],"*"&amp;$AC$30&amp;"*",Table2[Date Notified (Adjusted)],"&gt;="&amp;start125,Table2[Date Notified (Adjusted)],"&lt;="&amp;closeREP,Table2[Calculated Location],"*"&amp;$D38&amp;"*",Table2[reviewer name second check],"full*")</f>
        <v>0</v>
      </c>
      <c r="X38" s="231" t="e">
        <f t="shared" ca="1" si="6"/>
        <v>#DIV/0!</v>
      </c>
      <c r="Y38" s="238">
        <f ca="1">COUNTIFS(Table2[Level of Review Required],"*"&amp;$AC$30&amp;"*",Table2[Date Notified (Adjusted)],"&gt;="&amp;start125,Table2[Date Notified (Adjusted)],"&lt;="&amp;closeREP,Table2[Calculated Location],"*"&amp;$D38&amp;"*")</f>
        <v>0</v>
      </c>
    </row>
    <row r="39" spans="2:25" x14ac:dyDescent="0.25">
      <c r="B39" s="211" t="s">
        <v>154</v>
      </c>
      <c r="C39" s="13"/>
      <c r="D39" s="210"/>
      <c r="E39" s="172"/>
      <c r="F39" s="173"/>
      <c r="G39" s="173"/>
      <c r="H39" s="173"/>
      <c r="I39" s="173"/>
      <c r="J39" s="173"/>
      <c r="K39" s="173"/>
      <c r="L39" s="173"/>
      <c r="M39" s="173"/>
      <c r="N39" s="173"/>
      <c r="O39" s="173"/>
      <c r="P39" s="173"/>
      <c r="Q39" s="173"/>
      <c r="R39" s="173"/>
      <c r="S39" s="173"/>
      <c r="T39" s="173"/>
      <c r="U39" s="174"/>
      <c r="V39" s="174"/>
      <c r="W39" s="174">
        <f ca="1">SUM(W31:W38)</f>
        <v>0</v>
      </c>
      <c r="X39" s="173" t="e">
        <f ca="1">W39/Y39</f>
        <v>#DIV/0!</v>
      </c>
      <c r="Y39" s="212">
        <f ca="1">SUM(Y31:Y38)</f>
        <v>0</v>
      </c>
    </row>
    <row r="40" spans="2:25" x14ac:dyDescent="0.25">
      <c r="B40" s="220" t="s">
        <v>105</v>
      </c>
      <c r="C40" s="157"/>
      <c r="D40" s="158" t="s">
        <v>124</v>
      </c>
      <c r="E40" s="159" t="e">
        <f ca="1">COUNTIFS(Table2[Level of Review Required],"*"&amp;$AC$30&amp;"*",Table2[Date Notified (Adjusted)],"&gt;="&amp;E$30,Table2[Date Notified (Adjusted)],"&lt;"&amp;F$30,Table2[reviewer name second check],"full*",Table2[Calculated Location],"*"&amp;$D40&amp;"*")/COUNTIFS(Table2[Level of Review Required],"*"&amp;$AC$30&amp;"*",Table2[Date Notified (Adjusted)],"&gt;="&amp;E$30,Table2[Date Notified (Adjusted)],"&lt;"&amp;F$30,Table2[Calculated Location],"*"&amp;$D40&amp;"*")</f>
        <v>#DIV/0!</v>
      </c>
      <c r="F40" s="160" t="e">
        <f ca="1">COUNTIFS(Table2[Level of Review Required],"*"&amp;$AC$30&amp;"*",Table2[Date Notified (Adjusted)],"&gt;="&amp;F$30,Table2[Date Notified (Adjusted)],"&lt;"&amp;G$30,Table2[reviewer name second check],"full*",Table2[Calculated Location],"*"&amp;$D40&amp;"*")/COUNTIFS(Table2[Level of Review Required],"*"&amp;$AC$30&amp;"*",Table2[Date Notified (Adjusted)],"&gt;="&amp;F$30,Table2[Date Notified (Adjusted)],"&lt;"&amp;G$30,Table2[Calculated Location],"*"&amp;$D40&amp;"*")</f>
        <v>#DIV/0!</v>
      </c>
      <c r="G40" s="160" t="e">
        <f ca="1">COUNTIFS(Table2[Level of Review Required],"*"&amp;$AC$30&amp;"*",Table2[Date Notified (Adjusted)],"&gt;="&amp;G$30,Table2[Date Notified (Adjusted)],"&lt;"&amp;H$30,Table2[reviewer name second check],"full*",Table2[Calculated Location],"*"&amp;$D40&amp;"*")/COUNTIFS(Table2[Level of Review Required],"*"&amp;$AC$30&amp;"*",Table2[Date Notified (Adjusted)],"&gt;="&amp;G$30,Table2[Date Notified (Adjusted)],"&lt;"&amp;H$30,Table2[Calculated Location],"*"&amp;$D40&amp;"*")</f>
        <v>#DIV/0!</v>
      </c>
      <c r="H40" s="160" t="e">
        <f ca="1">COUNTIFS(Table2[Level of Review Required],"*"&amp;$AC$30&amp;"*",Table2[Date Notified (Adjusted)],"&gt;="&amp;H$30,Table2[Date Notified (Adjusted)],"&lt;"&amp;I$30,Table2[reviewer name second check],"full*",Table2[Calculated Location],"*"&amp;$D40&amp;"*")/COUNTIFS(Table2[Level of Review Required],"*"&amp;$AC$30&amp;"*",Table2[Date Notified (Adjusted)],"&gt;="&amp;H$30,Table2[Date Notified (Adjusted)],"&lt;"&amp;I$30,Table2[Calculated Location],"*"&amp;$D40&amp;"*")</f>
        <v>#DIV/0!</v>
      </c>
      <c r="I40" s="160" t="e">
        <f ca="1">COUNTIFS(Table2[Level of Review Required],"*"&amp;$AC$30&amp;"*",Table2[Date Notified (Adjusted)],"&gt;="&amp;I$30,Table2[Date Notified (Adjusted)],"&lt;"&amp;J$30,Table2[reviewer name second check],"full*",Table2[Calculated Location],"*"&amp;$D40&amp;"*")/COUNTIFS(Table2[Level of Review Required],"*"&amp;$AC$30&amp;"*",Table2[Date Notified (Adjusted)],"&gt;="&amp;I$30,Table2[Date Notified (Adjusted)],"&lt;"&amp;J$30,Table2[Calculated Location],"*"&amp;$D40&amp;"*")</f>
        <v>#DIV/0!</v>
      </c>
      <c r="J40" s="160" t="e">
        <f ca="1">COUNTIFS(Table2[Level of Review Required],"*"&amp;$AC$30&amp;"*",Table2[Date Notified (Adjusted)],"&gt;="&amp;J$30,Table2[Date Notified (Adjusted)],"&lt;"&amp;K$30,Table2[reviewer name second check],"full*",Table2[Calculated Location],"*"&amp;$D40&amp;"*")/COUNTIFS(Table2[Level of Review Required],"*"&amp;$AC$30&amp;"*",Table2[Date Notified (Adjusted)],"&gt;="&amp;J$30,Table2[Date Notified (Adjusted)],"&lt;"&amp;K$30,Table2[Calculated Location],"*"&amp;$D40&amp;"*")</f>
        <v>#DIV/0!</v>
      </c>
      <c r="K40" s="160" t="e">
        <f ca="1">COUNTIFS(Table2[Level of Review Required],"*"&amp;$AC$30&amp;"*",Table2[Date Notified (Adjusted)],"&gt;="&amp;K$30,Table2[Date Notified (Adjusted)],"&lt;"&amp;L$30,Table2[reviewer name second check],"full*",Table2[Calculated Location],"*"&amp;$D40&amp;"*")/COUNTIFS(Table2[Level of Review Required],"*"&amp;$AC$30&amp;"*",Table2[Date Notified (Adjusted)],"&gt;="&amp;K$30,Table2[Date Notified (Adjusted)],"&lt;"&amp;L$30,Table2[Calculated Location],"*"&amp;$D40&amp;"*")</f>
        <v>#DIV/0!</v>
      </c>
      <c r="L40" s="160" t="e">
        <f ca="1">COUNTIFS(Table2[Level of Review Required],"*"&amp;$AC$30&amp;"*",Table2[Date Notified (Adjusted)],"&gt;="&amp;L$30,Table2[Date Notified (Adjusted)],"&lt;"&amp;M$30,Table2[reviewer name second check],"full*",Table2[Calculated Location],"*"&amp;$D40&amp;"*")/COUNTIFS(Table2[Level of Review Required],"*"&amp;$AC$30&amp;"*",Table2[Date Notified (Adjusted)],"&gt;="&amp;L$30,Table2[Date Notified (Adjusted)],"&lt;"&amp;M$30,Table2[Calculated Location],"*"&amp;$D40&amp;"*")</f>
        <v>#DIV/0!</v>
      </c>
      <c r="M40" s="160" t="e">
        <f ca="1">COUNTIFS(Table2[Level of Review Required],"*"&amp;$AC$30&amp;"*",Table2[Date Notified (Adjusted)],"&gt;="&amp;M$30,Table2[Date Notified (Adjusted)],"&lt;"&amp;N$30,Table2[reviewer name second check],"full*",Table2[Calculated Location],"*"&amp;$D40&amp;"*")/COUNTIFS(Table2[Level of Review Required],"*"&amp;$AC$30&amp;"*",Table2[Date Notified (Adjusted)],"&gt;="&amp;M$30,Table2[Date Notified (Adjusted)],"&lt;"&amp;N$30,Table2[Calculated Location],"*"&amp;$D40&amp;"*")</f>
        <v>#DIV/0!</v>
      </c>
      <c r="N40" s="160" t="e">
        <f ca="1">COUNTIFS(Table2[Level of Review Required],"*"&amp;$AC$30&amp;"*",Table2[Date Notified (Adjusted)],"&gt;="&amp;N$30,Table2[Date Notified (Adjusted)],"&lt;"&amp;O$30,Table2[reviewer name second check],"full*",Table2[Calculated Location],"*"&amp;$D40&amp;"*")/COUNTIFS(Table2[Level of Review Required],"*"&amp;$AC$30&amp;"*",Table2[Date Notified (Adjusted)],"&gt;="&amp;N$30,Table2[Date Notified (Adjusted)],"&lt;"&amp;O$30,Table2[Calculated Location],"*"&amp;$D40&amp;"*")</f>
        <v>#DIV/0!</v>
      </c>
      <c r="O40" s="160" t="e">
        <f ca="1">COUNTIFS(Table2[Level of Review Required],"*"&amp;$AC$30&amp;"*",Table2[Date Notified (Adjusted)],"&gt;="&amp;O$30,Table2[Date Notified (Adjusted)],"&lt;"&amp;P$30,Table2[reviewer name second check],"full*",Table2[Calculated Location],"*"&amp;$D40&amp;"*")/COUNTIFS(Table2[Level of Review Required],"*"&amp;$AC$30&amp;"*",Table2[Date Notified (Adjusted)],"&gt;="&amp;O$30,Table2[Date Notified (Adjusted)],"&lt;"&amp;P$30,Table2[Calculated Location],"*"&amp;$D40&amp;"*")</f>
        <v>#DIV/0!</v>
      </c>
      <c r="P40" s="160" t="e">
        <f ca="1">COUNTIFS(Table2[Level of Review Required],"*"&amp;$AC$30&amp;"*",Table2[Date Notified (Adjusted)],"&gt;="&amp;P$30,Table2[Date Notified (Adjusted)],"&lt;"&amp;Q$30,Table2[reviewer name second check],"full*",Table2[Calculated Location],"*"&amp;$D40&amp;"*")/COUNTIFS(Table2[Level of Review Required],"*"&amp;$AC$30&amp;"*",Table2[Date Notified (Adjusted)],"&gt;="&amp;P$30,Table2[Date Notified (Adjusted)],"&lt;"&amp;Q$30,Table2[Calculated Location],"*"&amp;$D40&amp;"*")</f>
        <v>#DIV/0!</v>
      </c>
      <c r="Q40" s="160" t="e">
        <f ca="1">COUNTIFS(Table2[Level of Review Required],"*"&amp;$AC$30&amp;"*",Table2[Date Notified (Adjusted)],"&gt;="&amp;Q$30,Table2[Date Notified (Adjusted)],"&lt;"&amp;R$30,Table2[reviewer name second check],"full*",Table2[Calculated Location],"*"&amp;$D40&amp;"*")/COUNTIFS(Table2[Level of Review Required],"*"&amp;$AC$30&amp;"*",Table2[Date Notified (Adjusted)],"&gt;="&amp;Q$30,Table2[Date Notified (Adjusted)],"&lt;"&amp;R$30,Table2[Calculated Location],"*"&amp;$D40&amp;"*")</f>
        <v>#DIV/0!</v>
      </c>
      <c r="R40" s="160" t="e">
        <f ca="1">COUNTIFS(Table2[Level of Review Required],"*"&amp;$AC$30&amp;"*",Table2[Date Notified (Adjusted)],"&gt;="&amp;R$30,Table2[Date Notified (Adjusted)],"&lt;"&amp;S$30,Table2[reviewer name second check],"full*",Table2[Calculated Location],"*"&amp;$D40&amp;"*")/COUNTIFS(Table2[Level of Review Required],"*"&amp;$AC$30&amp;"*",Table2[Date Notified (Adjusted)],"&gt;="&amp;R$30,Table2[Date Notified (Adjusted)],"&lt;"&amp;S$30,Table2[Calculated Location],"*"&amp;$D40&amp;"*")</f>
        <v>#DIV/0!</v>
      </c>
      <c r="S40" s="160" t="e">
        <f ca="1">COUNTIFS(Table2[Level of Review Required],"*"&amp;$AC$30&amp;"*",Table2[Date Notified (Adjusted)],"&gt;="&amp;S$30,Table2[Date Notified (Adjusted)],"&lt;"&amp;T$30,Table2[reviewer name second check],"full*",Table2[Calculated Location],"*"&amp;$D40&amp;"*")/COUNTIFS(Table2[Level of Review Required],"*"&amp;$AC$30&amp;"*",Table2[Date Notified (Adjusted)],"&gt;="&amp;S$30,Table2[Date Notified (Adjusted)],"&lt;"&amp;T$30,Table2[Calculated Location],"*"&amp;$D40&amp;"*")</f>
        <v>#DIV/0!</v>
      </c>
      <c r="T40" s="160" t="e">
        <f ca="1">COUNTIFS(Table2[Level of Review Required],"*"&amp;$AC$30&amp;"*",Table2[Date Notified (Adjusted)],"&gt;="&amp;T$30,Table2[Date Notified (Adjusted)],"&lt;"&amp;U$30,Table2[reviewer name second check],"full*",Table2[Calculated Location],"*"&amp;$D40&amp;"*")/COUNTIFS(Table2[Level of Review Required],"*"&amp;$AC$30&amp;"*",Table2[Date Notified (Adjusted)],"&gt;="&amp;T$30,Table2[Date Notified (Adjusted)],"&lt;"&amp;U$30,Table2[Calculated Location],"*"&amp;$D40&amp;"*")</f>
        <v>#DIV/0!</v>
      </c>
      <c r="U40" s="157"/>
      <c r="V40" s="157"/>
      <c r="W40" s="226">
        <f ca="1">COUNTIFS(Table2[Level of Review Required],"*"&amp;$AC$30&amp;"*",Table2[Date Notified (Adjusted)],"&gt;="&amp;start125,Table2[Date Notified (Adjusted)],"&lt;="&amp;closeREP,Table2[Calculated Location],"*"&amp;$D40&amp;"*",Table2[reviewer name second check],"full*")</f>
        <v>0</v>
      </c>
      <c r="X40" s="227" t="e">
        <f t="shared" ca="1" si="6"/>
        <v>#DIV/0!</v>
      </c>
      <c r="Y40" s="236">
        <f ca="1">COUNTIFS(Table2[Level of Review Required],"*"&amp;$AC$30&amp;"*",Table2[Date Notified (Adjusted)],"&gt;="&amp;start125,Table2[Date Notified (Adjusted)],"&lt;="&amp;closeREP,Table2[Calculated Location],"*"&amp;$D40&amp;"*")</f>
        <v>0</v>
      </c>
    </row>
    <row r="41" spans="2:25" x14ac:dyDescent="0.25">
      <c r="B41" s="222" t="s">
        <v>106</v>
      </c>
      <c r="C41" s="161"/>
      <c r="D41" s="162" t="s">
        <v>125</v>
      </c>
      <c r="E41" s="163" t="e">
        <f ca="1">COUNTIFS(Table2[Level of Review Required],"*"&amp;$AC$30&amp;"*",Table2[Date Notified (Adjusted)],"&gt;="&amp;E$30,Table2[Date Notified (Adjusted)],"&lt;"&amp;F$30,Table2[reviewer name second check],"full*",Table2[Calculated Location],"*"&amp;$D41&amp;"*")/COUNTIFS(Table2[Level of Review Required],"*"&amp;$AC$30&amp;"*",Table2[Date Notified (Adjusted)],"&gt;="&amp;E$30,Table2[Date Notified (Adjusted)],"&lt;"&amp;F$30,Table2[Calculated Location],"*"&amp;$D41&amp;"*")</f>
        <v>#DIV/0!</v>
      </c>
      <c r="F41" s="164" t="e">
        <f ca="1">COUNTIFS(Table2[Level of Review Required],"*"&amp;$AC$30&amp;"*",Table2[Date Notified (Adjusted)],"&gt;="&amp;F$30,Table2[Date Notified (Adjusted)],"&lt;"&amp;G$30,Table2[reviewer name second check],"full*",Table2[Calculated Location],"*"&amp;$D41&amp;"*")/COUNTIFS(Table2[Level of Review Required],"*"&amp;$AC$30&amp;"*",Table2[Date Notified (Adjusted)],"&gt;="&amp;F$30,Table2[Date Notified (Adjusted)],"&lt;"&amp;G$30,Table2[Calculated Location],"*"&amp;$D41&amp;"*")</f>
        <v>#DIV/0!</v>
      </c>
      <c r="G41" s="164" t="e">
        <f ca="1">COUNTIFS(Table2[Level of Review Required],"*"&amp;$AC$30&amp;"*",Table2[Date Notified (Adjusted)],"&gt;="&amp;G$30,Table2[Date Notified (Adjusted)],"&lt;"&amp;H$30,Table2[reviewer name second check],"full*",Table2[Calculated Location],"*"&amp;$D41&amp;"*")/COUNTIFS(Table2[Level of Review Required],"*"&amp;$AC$30&amp;"*",Table2[Date Notified (Adjusted)],"&gt;="&amp;G$30,Table2[Date Notified (Adjusted)],"&lt;"&amp;H$30,Table2[Calculated Location],"*"&amp;$D41&amp;"*")</f>
        <v>#DIV/0!</v>
      </c>
      <c r="H41" s="164" t="e">
        <f ca="1">COUNTIFS(Table2[Level of Review Required],"*"&amp;$AC$30&amp;"*",Table2[Date Notified (Adjusted)],"&gt;="&amp;H$30,Table2[Date Notified (Adjusted)],"&lt;"&amp;I$30,Table2[reviewer name second check],"full*",Table2[Calculated Location],"*"&amp;$D41&amp;"*")/COUNTIFS(Table2[Level of Review Required],"*"&amp;$AC$30&amp;"*",Table2[Date Notified (Adjusted)],"&gt;="&amp;H$30,Table2[Date Notified (Adjusted)],"&lt;"&amp;I$30,Table2[Calculated Location],"*"&amp;$D41&amp;"*")</f>
        <v>#DIV/0!</v>
      </c>
      <c r="I41" s="164" t="e">
        <f ca="1">COUNTIFS(Table2[Level of Review Required],"*"&amp;$AC$30&amp;"*",Table2[Date Notified (Adjusted)],"&gt;="&amp;I$30,Table2[Date Notified (Adjusted)],"&lt;"&amp;J$30,Table2[reviewer name second check],"full*",Table2[Calculated Location],"*"&amp;$D41&amp;"*")/COUNTIFS(Table2[Level of Review Required],"*"&amp;$AC$30&amp;"*",Table2[Date Notified (Adjusted)],"&gt;="&amp;I$30,Table2[Date Notified (Adjusted)],"&lt;"&amp;J$30,Table2[Calculated Location],"*"&amp;$D41&amp;"*")</f>
        <v>#DIV/0!</v>
      </c>
      <c r="J41" s="164" t="e">
        <f ca="1">COUNTIFS(Table2[Level of Review Required],"*"&amp;$AC$30&amp;"*",Table2[Date Notified (Adjusted)],"&gt;="&amp;J$30,Table2[Date Notified (Adjusted)],"&lt;"&amp;K$30,Table2[reviewer name second check],"full*",Table2[Calculated Location],"*"&amp;$D41&amp;"*")/COUNTIFS(Table2[Level of Review Required],"*"&amp;$AC$30&amp;"*",Table2[Date Notified (Adjusted)],"&gt;="&amp;J$30,Table2[Date Notified (Adjusted)],"&lt;"&amp;K$30,Table2[Calculated Location],"*"&amp;$D41&amp;"*")</f>
        <v>#DIV/0!</v>
      </c>
      <c r="K41" s="164" t="e">
        <f ca="1">COUNTIFS(Table2[Level of Review Required],"*"&amp;$AC$30&amp;"*",Table2[Date Notified (Adjusted)],"&gt;="&amp;K$30,Table2[Date Notified (Adjusted)],"&lt;"&amp;L$30,Table2[reviewer name second check],"full*",Table2[Calculated Location],"*"&amp;$D41&amp;"*")/COUNTIFS(Table2[Level of Review Required],"*"&amp;$AC$30&amp;"*",Table2[Date Notified (Adjusted)],"&gt;="&amp;K$30,Table2[Date Notified (Adjusted)],"&lt;"&amp;L$30,Table2[Calculated Location],"*"&amp;$D41&amp;"*")</f>
        <v>#DIV/0!</v>
      </c>
      <c r="L41" s="164" t="e">
        <f ca="1">COUNTIFS(Table2[Level of Review Required],"*"&amp;$AC$30&amp;"*",Table2[Date Notified (Adjusted)],"&gt;="&amp;L$30,Table2[Date Notified (Adjusted)],"&lt;"&amp;M$30,Table2[reviewer name second check],"full*",Table2[Calculated Location],"*"&amp;$D41&amp;"*")/COUNTIFS(Table2[Level of Review Required],"*"&amp;$AC$30&amp;"*",Table2[Date Notified (Adjusted)],"&gt;="&amp;L$30,Table2[Date Notified (Adjusted)],"&lt;"&amp;M$30,Table2[Calculated Location],"*"&amp;$D41&amp;"*")</f>
        <v>#DIV/0!</v>
      </c>
      <c r="M41" s="164" t="e">
        <f ca="1">COUNTIFS(Table2[Level of Review Required],"*"&amp;$AC$30&amp;"*",Table2[Date Notified (Adjusted)],"&gt;="&amp;M$30,Table2[Date Notified (Adjusted)],"&lt;"&amp;N$30,Table2[reviewer name second check],"full*",Table2[Calculated Location],"*"&amp;$D41&amp;"*")/COUNTIFS(Table2[Level of Review Required],"*"&amp;$AC$30&amp;"*",Table2[Date Notified (Adjusted)],"&gt;="&amp;M$30,Table2[Date Notified (Adjusted)],"&lt;"&amp;N$30,Table2[Calculated Location],"*"&amp;$D41&amp;"*")</f>
        <v>#DIV/0!</v>
      </c>
      <c r="N41" s="164" t="e">
        <f ca="1">COUNTIFS(Table2[Level of Review Required],"*"&amp;$AC$30&amp;"*",Table2[Date Notified (Adjusted)],"&gt;="&amp;N$30,Table2[Date Notified (Adjusted)],"&lt;"&amp;O$30,Table2[reviewer name second check],"full*",Table2[Calculated Location],"*"&amp;$D41&amp;"*")/COUNTIFS(Table2[Level of Review Required],"*"&amp;$AC$30&amp;"*",Table2[Date Notified (Adjusted)],"&gt;="&amp;N$30,Table2[Date Notified (Adjusted)],"&lt;"&amp;O$30,Table2[Calculated Location],"*"&amp;$D41&amp;"*")</f>
        <v>#DIV/0!</v>
      </c>
      <c r="O41" s="164" t="e">
        <f ca="1">COUNTIFS(Table2[Level of Review Required],"*"&amp;$AC$30&amp;"*",Table2[Date Notified (Adjusted)],"&gt;="&amp;O$30,Table2[Date Notified (Adjusted)],"&lt;"&amp;P$30,Table2[reviewer name second check],"full*",Table2[Calculated Location],"*"&amp;$D41&amp;"*")/COUNTIFS(Table2[Level of Review Required],"*"&amp;$AC$30&amp;"*",Table2[Date Notified (Adjusted)],"&gt;="&amp;O$30,Table2[Date Notified (Adjusted)],"&lt;"&amp;P$30,Table2[Calculated Location],"*"&amp;$D41&amp;"*")</f>
        <v>#DIV/0!</v>
      </c>
      <c r="P41" s="164" t="e">
        <f ca="1">COUNTIFS(Table2[Level of Review Required],"*"&amp;$AC$30&amp;"*",Table2[Date Notified (Adjusted)],"&gt;="&amp;P$30,Table2[Date Notified (Adjusted)],"&lt;"&amp;Q$30,Table2[reviewer name second check],"full*",Table2[Calculated Location],"*"&amp;$D41&amp;"*")/COUNTIFS(Table2[Level of Review Required],"*"&amp;$AC$30&amp;"*",Table2[Date Notified (Adjusted)],"&gt;="&amp;P$30,Table2[Date Notified (Adjusted)],"&lt;"&amp;Q$30,Table2[Calculated Location],"*"&amp;$D41&amp;"*")</f>
        <v>#DIV/0!</v>
      </c>
      <c r="Q41" s="164" t="e">
        <f ca="1">COUNTIFS(Table2[Level of Review Required],"*"&amp;$AC$30&amp;"*",Table2[Date Notified (Adjusted)],"&gt;="&amp;Q$30,Table2[Date Notified (Adjusted)],"&lt;"&amp;R$30,Table2[reviewer name second check],"full*",Table2[Calculated Location],"*"&amp;$D41&amp;"*")/COUNTIFS(Table2[Level of Review Required],"*"&amp;$AC$30&amp;"*",Table2[Date Notified (Adjusted)],"&gt;="&amp;Q$30,Table2[Date Notified (Adjusted)],"&lt;"&amp;R$30,Table2[Calculated Location],"*"&amp;$D41&amp;"*")</f>
        <v>#DIV/0!</v>
      </c>
      <c r="R41" s="164" t="e">
        <f ca="1">COUNTIFS(Table2[Level of Review Required],"*"&amp;$AC$30&amp;"*",Table2[Date Notified (Adjusted)],"&gt;="&amp;R$30,Table2[Date Notified (Adjusted)],"&lt;"&amp;S$30,Table2[reviewer name second check],"full*",Table2[Calculated Location],"*"&amp;$D41&amp;"*")/COUNTIFS(Table2[Level of Review Required],"*"&amp;$AC$30&amp;"*",Table2[Date Notified (Adjusted)],"&gt;="&amp;R$30,Table2[Date Notified (Adjusted)],"&lt;"&amp;S$30,Table2[Calculated Location],"*"&amp;$D41&amp;"*")</f>
        <v>#DIV/0!</v>
      </c>
      <c r="S41" s="164" t="e">
        <f ca="1">COUNTIFS(Table2[Level of Review Required],"*"&amp;$AC$30&amp;"*",Table2[Date Notified (Adjusted)],"&gt;="&amp;S$30,Table2[Date Notified (Adjusted)],"&lt;"&amp;T$30,Table2[reviewer name second check],"full*",Table2[Calculated Location],"*"&amp;$D41&amp;"*")/COUNTIFS(Table2[Level of Review Required],"*"&amp;$AC$30&amp;"*",Table2[Date Notified (Adjusted)],"&gt;="&amp;S$30,Table2[Date Notified (Adjusted)],"&lt;"&amp;T$30,Table2[Calculated Location],"*"&amp;$D41&amp;"*")</f>
        <v>#DIV/0!</v>
      </c>
      <c r="T41" s="164" t="e">
        <f ca="1">COUNTIFS(Table2[Level of Review Required],"*"&amp;$AC$30&amp;"*",Table2[Date Notified (Adjusted)],"&gt;="&amp;T$30,Table2[Date Notified (Adjusted)],"&lt;"&amp;U$30,Table2[reviewer name second check],"full*",Table2[Calculated Location],"*"&amp;$D41&amp;"*")/COUNTIFS(Table2[Level of Review Required],"*"&amp;$AC$30&amp;"*",Table2[Date Notified (Adjusted)],"&gt;="&amp;T$30,Table2[Date Notified (Adjusted)],"&lt;"&amp;U$30,Table2[Calculated Location],"*"&amp;$D41&amp;"*")</f>
        <v>#DIV/0!</v>
      </c>
      <c r="U41" s="161"/>
      <c r="V41" s="161"/>
      <c r="W41" s="228">
        <f ca="1">COUNTIFS(Table2[Level of Review Required],"*"&amp;$AC$30&amp;"*",Table2[Date Notified (Adjusted)],"&gt;="&amp;start125,Table2[Date Notified (Adjusted)],"&lt;="&amp;closeREP,Table2[Calculated Location],"*"&amp;$D41&amp;"*",Table2[reviewer name second check],"full*")</f>
        <v>0</v>
      </c>
      <c r="X41" s="229" t="e">
        <f t="shared" ca="1" si="6"/>
        <v>#DIV/0!</v>
      </c>
      <c r="Y41" s="237">
        <f ca="1">COUNTIFS(Table2[Level of Review Required],"*"&amp;$AC$30&amp;"*",Table2[Date Notified (Adjusted)],"&gt;="&amp;start125,Table2[Date Notified (Adjusted)],"&lt;="&amp;closeREP,Table2[Calculated Location],"*"&amp;$D41&amp;"*")</f>
        <v>0</v>
      </c>
    </row>
    <row r="42" spans="2:25" x14ac:dyDescent="0.25">
      <c r="B42" s="222" t="s">
        <v>107</v>
      </c>
      <c r="C42" s="161"/>
      <c r="D42" s="162" t="s">
        <v>126</v>
      </c>
      <c r="E42" s="163" t="e">
        <f ca="1">COUNTIFS(Table2[Level of Review Required],"*"&amp;$AC$30&amp;"*",Table2[Date Notified (Adjusted)],"&gt;="&amp;E$30,Table2[Date Notified (Adjusted)],"&lt;"&amp;F$30,Table2[reviewer name second check],"full*",Table2[Calculated Location],"*"&amp;$D42&amp;"*")/COUNTIFS(Table2[Level of Review Required],"*"&amp;$AC$30&amp;"*",Table2[Date Notified (Adjusted)],"&gt;="&amp;E$30,Table2[Date Notified (Adjusted)],"&lt;"&amp;F$30,Table2[Calculated Location],"*"&amp;$D42&amp;"*")</f>
        <v>#DIV/0!</v>
      </c>
      <c r="F42" s="164" t="e">
        <f ca="1">COUNTIFS(Table2[Level of Review Required],"*"&amp;$AC$30&amp;"*",Table2[Date Notified (Adjusted)],"&gt;="&amp;F$30,Table2[Date Notified (Adjusted)],"&lt;"&amp;G$30,Table2[reviewer name second check],"full*",Table2[Calculated Location],"*"&amp;$D42&amp;"*")/COUNTIFS(Table2[Level of Review Required],"*"&amp;$AC$30&amp;"*",Table2[Date Notified (Adjusted)],"&gt;="&amp;F$30,Table2[Date Notified (Adjusted)],"&lt;"&amp;G$30,Table2[Calculated Location],"*"&amp;$D42&amp;"*")</f>
        <v>#DIV/0!</v>
      </c>
      <c r="G42" s="164" t="e">
        <f ca="1">COUNTIFS(Table2[Level of Review Required],"*"&amp;$AC$30&amp;"*",Table2[Date Notified (Adjusted)],"&gt;="&amp;G$30,Table2[Date Notified (Adjusted)],"&lt;"&amp;H$30,Table2[reviewer name second check],"full*",Table2[Calculated Location],"*"&amp;$D42&amp;"*")/COUNTIFS(Table2[Level of Review Required],"*"&amp;$AC$30&amp;"*",Table2[Date Notified (Adjusted)],"&gt;="&amp;G$30,Table2[Date Notified (Adjusted)],"&lt;"&amp;H$30,Table2[Calculated Location],"*"&amp;$D42&amp;"*")</f>
        <v>#DIV/0!</v>
      </c>
      <c r="H42" s="164" t="e">
        <f ca="1">COUNTIFS(Table2[Level of Review Required],"*"&amp;$AC$30&amp;"*",Table2[Date Notified (Adjusted)],"&gt;="&amp;H$30,Table2[Date Notified (Adjusted)],"&lt;"&amp;I$30,Table2[reviewer name second check],"full*",Table2[Calculated Location],"*"&amp;$D42&amp;"*")/COUNTIFS(Table2[Level of Review Required],"*"&amp;$AC$30&amp;"*",Table2[Date Notified (Adjusted)],"&gt;="&amp;H$30,Table2[Date Notified (Adjusted)],"&lt;"&amp;I$30,Table2[Calculated Location],"*"&amp;$D42&amp;"*")</f>
        <v>#DIV/0!</v>
      </c>
      <c r="I42" s="164" t="e">
        <f ca="1">COUNTIFS(Table2[Level of Review Required],"*"&amp;$AC$30&amp;"*",Table2[Date Notified (Adjusted)],"&gt;="&amp;I$30,Table2[Date Notified (Adjusted)],"&lt;"&amp;J$30,Table2[reviewer name second check],"full*",Table2[Calculated Location],"*"&amp;$D42&amp;"*")/COUNTIFS(Table2[Level of Review Required],"*"&amp;$AC$30&amp;"*",Table2[Date Notified (Adjusted)],"&gt;="&amp;I$30,Table2[Date Notified (Adjusted)],"&lt;"&amp;J$30,Table2[Calculated Location],"*"&amp;$D42&amp;"*")</f>
        <v>#DIV/0!</v>
      </c>
      <c r="J42" s="164" t="e">
        <f ca="1">COUNTIFS(Table2[Level of Review Required],"*"&amp;$AC$30&amp;"*",Table2[Date Notified (Adjusted)],"&gt;="&amp;J$30,Table2[Date Notified (Adjusted)],"&lt;"&amp;K$30,Table2[reviewer name second check],"full*",Table2[Calculated Location],"*"&amp;$D42&amp;"*")/COUNTIFS(Table2[Level of Review Required],"*"&amp;$AC$30&amp;"*",Table2[Date Notified (Adjusted)],"&gt;="&amp;J$30,Table2[Date Notified (Adjusted)],"&lt;"&amp;K$30,Table2[Calculated Location],"*"&amp;$D42&amp;"*")</f>
        <v>#DIV/0!</v>
      </c>
      <c r="K42" s="164" t="e">
        <f ca="1">COUNTIFS(Table2[Level of Review Required],"*"&amp;$AC$30&amp;"*",Table2[Date Notified (Adjusted)],"&gt;="&amp;K$30,Table2[Date Notified (Adjusted)],"&lt;"&amp;L$30,Table2[reviewer name second check],"full*",Table2[Calculated Location],"*"&amp;$D42&amp;"*")/COUNTIFS(Table2[Level of Review Required],"*"&amp;$AC$30&amp;"*",Table2[Date Notified (Adjusted)],"&gt;="&amp;K$30,Table2[Date Notified (Adjusted)],"&lt;"&amp;L$30,Table2[Calculated Location],"*"&amp;$D42&amp;"*")</f>
        <v>#DIV/0!</v>
      </c>
      <c r="L42" s="164" t="e">
        <f ca="1">COUNTIFS(Table2[Level of Review Required],"*"&amp;$AC$30&amp;"*",Table2[Date Notified (Adjusted)],"&gt;="&amp;L$30,Table2[Date Notified (Adjusted)],"&lt;"&amp;M$30,Table2[reviewer name second check],"full*",Table2[Calculated Location],"*"&amp;$D42&amp;"*")/COUNTIFS(Table2[Level of Review Required],"*"&amp;$AC$30&amp;"*",Table2[Date Notified (Adjusted)],"&gt;="&amp;L$30,Table2[Date Notified (Adjusted)],"&lt;"&amp;M$30,Table2[Calculated Location],"*"&amp;$D42&amp;"*")</f>
        <v>#DIV/0!</v>
      </c>
      <c r="M42" s="164" t="e">
        <f ca="1">COUNTIFS(Table2[Level of Review Required],"*"&amp;$AC$30&amp;"*",Table2[Date Notified (Adjusted)],"&gt;="&amp;M$30,Table2[Date Notified (Adjusted)],"&lt;"&amp;N$30,Table2[reviewer name second check],"full*",Table2[Calculated Location],"*"&amp;$D42&amp;"*")/COUNTIFS(Table2[Level of Review Required],"*"&amp;$AC$30&amp;"*",Table2[Date Notified (Adjusted)],"&gt;="&amp;M$30,Table2[Date Notified (Adjusted)],"&lt;"&amp;N$30,Table2[Calculated Location],"*"&amp;$D42&amp;"*")</f>
        <v>#DIV/0!</v>
      </c>
      <c r="N42" s="164" t="e">
        <f ca="1">COUNTIFS(Table2[Level of Review Required],"*"&amp;$AC$30&amp;"*",Table2[Date Notified (Adjusted)],"&gt;="&amp;N$30,Table2[Date Notified (Adjusted)],"&lt;"&amp;O$30,Table2[reviewer name second check],"full*",Table2[Calculated Location],"*"&amp;$D42&amp;"*")/COUNTIFS(Table2[Level of Review Required],"*"&amp;$AC$30&amp;"*",Table2[Date Notified (Adjusted)],"&gt;="&amp;N$30,Table2[Date Notified (Adjusted)],"&lt;"&amp;O$30,Table2[Calculated Location],"*"&amp;$D42&amp;"*")</f>
        <v>#DIV/0!</v>
      </c>
      <c r="O42" s="164" t="e">
        <f ca="1">COUNTIFS(Table2[Level of Review Required],"*"&amp;$AC$30&amp;"*",Table2[Date Notified (Adjusted)],"&gt;="&amp;O$30,Table2[Date Notified (Adjusted)],"&lt;"&amp;P$30,Table2[reviewer name second check],"full*",Table2[Calculated Location],"*"&amp;$D42&amp;"*")/COUNTIFS(Table2[Level of Review Required],"*"&amp;$AC$30&amp;"*",Table2[Date Notified (Adjusted)],"&gt;="&amp;O$30,Table2[Date Notified (Adjusted)],"&lt;"&amp;P$30,Table2[Calculated Location],"*"&amp;$D42&amp;"*")</f>
        <v>#DIV/0!</v>
      </c>
      <c r="P42" s="164" t="e">
        <f ca="1">COUNTIFS(Table2[Level of Review Required],"*"&amp;$AC$30&amp;"*",Table2[Date Notified (Adjusted)],"&gt;="&amp;P$30,Table2[Date Notified (Adjusted)],"&lt;"&amp;Q$30,Table2[reviewer name second check],"full*",Table2[Calculated Location],"*"&amp;$D42&amp;"*")/COUNTIFS(Table2[Level of Review Required],"*"&amp;$AC$30&amp;"*",Table2[Date Notified (Adjusted)],"&gt;="&amp;P$30,Table2[Date Notified (Adjusted)],"&lt;"&amp;Q$30,Table2[Calculated Location],"*"&amp;$D42&amp;"*")</f>
        <v>#DIV/0!</v>
      </c>
      <c r="Q42" s="164" t="e">
        <f ca="1">COUNTIFS(Table2[Level of Review Required],"*"&amp;$AC$30&amp;"*",Table2[Date Notified (Adjusted)],"&gt;="&amp;Q$30,Table2[Date Notified (Adjusted)],"&lt;"&amp;R$30,Table2[reviewer name second check],"full*",Table2[Calculated Location],"*"&amp;$D42&amp;"*")/COUNTIFS(Table2[Level of Review Required],"*"&amp;$AC$30&amp;"*",Table2[Date Notified (Adjusted)],"&gt;="&amp;Q$30,Table2[Date Notified (Adjusted)],"&lt;"&amp;R$30,Table2[Calculated Location],"*"&amp;$D42&amp;"*")</f>
        <v>#DIV/0!</v>
      </c>
      <c r="R42" s="164" t="e">
        <f ca="1">COUNTIFS(Table2[Level of Review Required],"*"&amp;$AC$30&amp;"*",Table2[Date Notified (Adjusted)],"&gt;="&amp;R$30,Table2[Date Notified (Adjusted)],"&lt;"&amp;S$30,Table2[reviewer name second check],"full*",Table2[Calculated Location],"*"&amp;$D42&amp;"*")/COUNTIFS(Table2[Level of Review Required],"*"&amp;$AC$30&amp;"*",Table2[Date Notified (Adjusted)],"&gt;="&amp;R$30,Table2[Date Notified (Adjusted)],"&lt;"&amp;S$30,Table2[Calculated Location],"*"&amp;$D42&amp;"*")</f>
        <v>#DIV/0!</v>
      </c>
      <c r="S42" s="164" t="e">
        <f ca="1">COUNTIFS(Table2[Level of Review Required],"*"&amp;$AC$30&amp;"*",Table2[Date Notified (Adjusted)],"&gt;="&amp;S$30,Table2[Date Notified (Adjusted)],"&lt;"&amp;T$30,Table2[reviewer name second check],"full*",Table2[Calculated Location],"*"&amp;$D42&amp;"*")/COUNTIFS(Table2[Level of Review Required],"*"&amp;$AC$30&amp;"*",Table2[Date Notified (Adjusted)],"&gt;="&amp;S$30,Table2[Date Notified (Adjusted)],"&lt;"&amp;T$30,Table2[Calculated Location],"*"&amp;$D42&amp;"*")</f>
        <v>#DIV/0!</v>
      </c>
      <c r="T42" s="164" t="e">
        <f ca="1">COUNTIFS(Table2[Level of Review Required],"*"&amp;$AC$30&amp;"*",Table2[Date Notified (Adjusted)],"&gt;="&amp;T$30,Table2[Date Notified (Adjusted)],"&lt;"&amp;U$30,Table2[reviewer name second check],"full*",Table2[Calculated Location],"*"&amp;$D42&amp;"*")/COUNTIFS(Table2[Level of Review Required],"*"&amp;$AC$30&amp;"*",Table2[Date Notified (Adjusted)],"&gt;="&amp;T$30,Table2[Date Notified (Adjusted)],"&lt;"&amp;U$30,Table2[Calculated Location],"*"&amp;$D42&amp;"*")</f>
        <v>#DIV/0!</v>
      </c>
      <c r="U42" s="161"/>
      <c r="V42" s="161"/>
      <c r="W42" s="228">
        <f ca="1">COUNTIFS(Table2[Level of Review Required],"*"&amp;$AC$30&amp;"*",Table2[Date Notified (Adjusted)],"&gt;="&amp;start125,Table2[Date Notified (Adjusted)],"&lt;="&amp;closeREP,Table2[Calculated Location],"*"&amp;$D42&amp;"*",Table2[reviewer name second check],"full*")</f>
        <v>0</v>
      </c>
      <c r="X42" s="229" t="e">
        <f t="shared" ca="1" si="6"/>
        <v>#DIV/0!</v>
      </c>
      <c r="Y42" s="237">
        <f ca="1">COUNTIFS(Table2[Level of Review Required],"*"&amp;$AC$30&amp;"*",Table2[Date Notified (Adjusted)],"&gt;="&amp;start125,Table2[Date Notified (Adjusted)],"&lt;="&amp;closeREP,Table2[Calculated Location],"*"&amp;$D42&amp;"*")</f>
        <v>0</v>
      </c>
    </row>
    <row r="43" spans="2:25" x14ac:dyDescent="0.25">
      <c r="B43" s="222" t="s">
        <v>108</v>
      </c>
      <c r="C43" s="161"/>
      <c r="D43" s="162" t="s">
        <v>127</v>
      </c>
      <c r="E43" s="163" t="e">
        <f ca="1">COUNTIFS(Table2[Level of Review Required],"*"&amp;$AC$30&amp;"*",Table2[Date Notified (Adjusted)],"&gt;="&amp;E$30,Table2[Date Notified (Adjusted)],"&lt;"&amp;F$30,Table2[reviewer name second check],"full*",Table2[Calculated Location],"*"&amp;$D43&amp;"*")/COUNTIFS(Table2[Level of Review Required],"*"&amp;$AC$30&amp;"*",Table2[Date Notified (Adjusted)],"&gt;="&amp;E$30,Table2[Date Notified (Adjusted)],"&lt;"&amp;F$30,Table2[Calculated Location],"*"&amp;$D43&amp;"*")</f>
        <v>#DIV/0!</v>
      </c>
      <c r="F43" s="164" t="e">
        <f ca="1">COUNTIFS(Table2[Level of Review Required],"*"&amp;$AC$30&amp;"*",Table2[Date Notified (Adjusted)],"&gt;="&amp;F$30,Table2[Date Notified (Adjusted)],"&lt;"&amp;G$30,Table2[reviewer name second check],"full*",Table2[Calculated Location],"*"&amp;$D43&amp;"*")/COUNTIFS(Table2[Level of Review Required],"*"&amp;$AC$30&amp;"*",Table2[Date Notified (Adjusted)],"&gt;="&amp;F$30,Table2[Date Notified (Adjusted)],"&lt;"&amp;G$30,Table2[Calculated Location],"*"&amp;$D43&amp;"*")</f>
        <v>#DIV/0!</v>
      </c>
      <c r="G43" s="164" t="e">
        <f ca="1">COUNTIFS(Table2[Level of Review Required],"*"&amp;$AC$30&amp;"*",Table2[Date Notified (Adjusted)],"&gt;="&amp;G$30,Table2[Date Notified (Adjusted)],"&lt;"&amp;H$30,Table2[reviewer name second check],"full*",Table2[Calculated Location],"*"&amp;$D43&amp;"*")/COUNTIFS(Table2[Level of Review Required],"*"&amp;$AC$30&amp;"*",Table2[Date Notified (Adjusted)],"&gt;="&amp;G$30,Table2[Date Notified (Adjusted)],"&lt;"&amp;H$30,Table2[Calculated Location],"*"&amp;$D43&amp;"*")</f>
        <v>#DIV/0!</v>
      </c>
      <c r="H43" s="164" t="e">
        <f ca="1">COUNTIFS(Table2[Level of Review Required],"*"&amp;$AC$30&amp;"*",Table2[Date Notified (Adjusted)],"&gt;="&amp;H$30,Table2[Date Notified (Adjusted)],"&lt;"&amp;I$30,Table2[reviewer name second check],"full*",Table2[Calculated Location],"*"&amp;$D43&amp;"*")/COUNTIFS(Table2[Level of Review Required],"*"&amp;$AC$30&amp;"*",Table2[Date Notified (Adjusted)],"&gt;="&amp;H$30,Table2[Date Notified (Adjusted)],"&lt;"&amp;I$30,Table2[Calculated Location],"*"&amp;$D43&amp;"*")</f>
        <v>#DIV/0!</v>
      </c>
      <c r="I43" s="164" t="e">
        <f ca="1">COUNTIFS(Table2[Level of Review Required],"*"&amp;$AC$30&amp;"*",Table2[Date Notified (Adjusted)],"&gt;="&amp;I$30,Table2[Date Notified (Adjusted)],"&lt;"&amp;J$30,Table2[reviewer name second check],"full*",Table2[Calculated Location],"*"&amp;$D43&amp;"*")/COUNTIFS(Table2[Level of Review Required],"*"&amp;$AC$30&amp;"*",Table2[Date Notified (Adjusted)],"&gt;="&amp;I$30,Table2[Date Notified (Adjusted)],"&lt;"&amp;J$30,Table2[Calculated Location],"*"&amp;$D43&amp;"*")</f>
        <v>#DIV/0!</v>
      </c>
      <c r="J43" s="164" t="e">
        <f ca="1">COUNTIFS(Table2[Level of Review Required],"*"&amp;$AC$30&amp;"*",Table2[Date Notified (Adjusted)],"&gt;="&amp;J$30,Table2[Date Notified (Adjusted)],"&lt;"&amp;K$30,Table2[reviewer name second check],"full*",Table2[Calculated Location],"*"&amp;$D43&amp;"*")/COUNTIFS(Table2[Level of Review Required],"*"&amp;$AC$30&amp;"*",Table2[Date Notified (Adjusted)],"&gt;="&amp;J$30,Table2[Date Notified (Adjusted)],"&lt;"&amp;K$30,Table2[Calculated Location],"*"&amp;$D43&amp;"*")</f>
        <v>#DIV/0!</v>
      </c>
      <c r="K43" s="164" t="e">
        <f ca="1">COUNTIFS(Table2[Level of Review Required],"*"&amp;$AC$30&amp;"*",Table2[Date Notified (Adjusted)],"&gt;="&amp;K$30,Table2[Date Notified (Adjusted)],"&lt;"&amp;L$30,Table2[reviewer name second check],"full*",Table2[Calculated Location],"*"&amp;$D43&amp;"*")/COUNTIFS(Table2[Level of Review Required],"*"&amp;$AC$30&amp;"*",Table2[Date Notified (Adjusted)],"&gt;="&amp;K$30,Table2[Date Notified (Adjusted)],"&lt;"&amp;L$30,Table2[Calculated Location],"*"&amp;$D43&amp;"*")</f>
        <v>#DIV/0!</v>
      </c>
      <c r="L43" s="164" t="e">
        <f ca="1">COUNTIFS(Table2[Level of Review Required],"*"&amp;$AC$30&amp;"*",Table2[Date Notified (Adjusted)],"&gt;="&amp;L$30,Table2[Date Notified (Adjusted)],"&lt;"&amp;M$30,Table2[reviewer name second check],"full*",Table2[Calculated Location],"*"&amp;$D43&amp;"*")/COUNTIFS(Table2[Level of Review Required],"*"&amp;$AC$30&amp;"*",Table2[Date Notified (Adjusted)],"&gt;="&amp;L$30,Table2[Date Notified (Adjusted)],"&lt;"&amp;M$30,Table2[Calculated Location],"*"&amp;$D43&amp;"*")</f>
        <v>#DIV/0!</v>
      </c>
      <c r="M43" s="164" t="e">
        <f ca="1">COUNTIFS(Table2[Level of Review Required],"*"&amp;$AC$30&amp;"*",Table2[Date Notified (Adjusted)],"&gt;="&amp;M$30,Table2[Date Notified (Adjusted)],"&lt;"&amp;N$30,Table2[reviewer name second check],"full*",Table2[Calculated Location],"*"&amp;$D43&amp;"*")/COUNTIFS(Table2[Level of Review Required],"*"&amp;$AC$30&amp;"*",Table2[Date Notified (Adjusted)],"&gt;="&amp;M$30,Table2[Date Notified (Adjusted)],"&lt;"&amp;N$30,Table2[Calculated Location],"*"&amp;$D43&amp;"*")</f>
        <v>#DIV/0!</v>
      </c>
      <c r="N43" s="164" t="e">
        <f ca="1">COUNTIFS(Table2[Level of Review Required],"*"&amp;$AC$30&amp;"*",Table2[Date Notified (Adjusted)],"&gt;="&amp;N$30,Table2[Date Notified (Adjusted)],"&lt;"&amp;O$30,Table2[reviewer name second check],"full*",Table2[Calculated Location],"*"&amp;$D43&amp;"*")/COUNTIFS(Table2[Level of Review Required],"*"&amp;$AC$30&amp;"*",Table2[Date Notified (Adjusted)],"&gt;="&amp;N$30,Table2[Date Notified (Adjusted)],"&lt;"&amp;O$30,Table2[Calculated Location],"*"&amp;$D43&amp;"*")</f>
        <v>#DIV/0!</v>
      </c>
      <c r="O43" s="164" t="e">
        <f ca="1">COUNTIFS(Table2[Level of Review Required],"*"&amp;$AC$30&amp;"*",Table2[Date Notified (Adjusted)],"&gt;="&amp;O$30,Table2[Date Notified (Adjusted)],"&lt;"&amp;P$30,Table2[reviewer name second check],"full*",Table2[Calculated Location],"*"&amp;$D43&amp;"*")/COUNTIFS(Table2[Level of Review Required],"*"&amp;$AC$30&amp;"*",Table2[Date Notified (Adjusted)],"&gt;="&amp;O$30,Table2[Date Notified (Adjusted)],"&lt;"&amp;P$30,Table2[Calculated Location],"*"&amp;$D43&amp;"*")</f>
        <v>#DIV/0!</v>
      </c>
      <c r="P43" s="164" t="e">
        <f ca="1">COUNTIFS(Table2[Level of Review Required],"*"&amp;$AC$30&amp;"*",Table2[Date Notified (Adjusted)],"&gt;="&amp;P$30,Table2[Date Notified (Adjusted)],"&lt;"&amp;Q$30,Table2[reviewer name second check],"full*",Table2[Calculated Location],"*"&amp;$D43&amp;"*")/COUNTIFS(Table2[Level of Review Required],"*"&amp;$AC$30&amp;"*",Table2[Date Notified (Adjusted)],"&gt;="&amp;P$30,Table2[Date Notified (Adjusted)],"&lt;"&amp;Q$30,Table2[Calculated Location],"*"&amp;$D43&amp;"*")</f>
        <v>#DIV/0!</v>
      </c>
      <c r="Q43" s="164" t="e">
        <f ca="1">COUNTIFS(Table2[Level of Review Required],"*"&amp;$AC$30&amp;"*",Table2[Date Notified (Adjusted)],"&gt;="&amp;Q$30,Table2[Date Notified (Adjusted)],"&lt;"&amp;R$30,Table2[reviewer name second check],"full*",Table2[Calculated Location],"*"&amp;$D43&amp;"*")/COUNTIFS(Table2[Level of Review Required],"*"&amp;$AC$30&amp;"*",Table2[Date Notified (Adjusted)],"&gt;="&amp;Q$30,Table2[Date Notified (Adjusted)],"&lt;"&amp;R$30,Table2[Calculated Location],"*"&amp;$D43&amp;"*")</f>
        <v>#DIV/0!</v>
      </c>
      <c r="R43" s="164" t="e">
        <f ca="1">COUNTIFS(Table2[Level of Review Required],"*"&amp;$AC$30&amp;"*",Table2[Date Notified (Adjusted)],"&gt;="&amp;R$30,Table2[Date Notified (Adjusted)],"&lt;"&amp;S$30,Table2[reviewer name second check],"full*",Table2[Calculated Location],"*"&amp;$D43&amp;"*")/COUNTIFS(Table2[Level of Review Required],"*"&amp;$AC$30&amp;"*",Table2[Date Notified (Adjusted)],"&gt;="&amp;R$30,Table2[Date Notified (Adjusted)],"&lt;"&amp;S$30,Table2[Calculated Location],"*"&amp;$D43&amp;"*")</f>
        <v>#DIV/0!</v>
      </c>
      <c r="S43" s="164" t="e">
        <f ca="1">COUNTIFS(Table2[Level of Review Required],"*"&amp;$AC$30&amp;"*",Table2[Date Notified (Adjusted)],"&gt;="&amp;S$30,Table2[Date Notified (Adjusted)],"&lt;"&amp;T$30,Table2[reviewer name second check],"full*",Table2[Calculated Location],"*"&amp;$D43&amp;"*")/COUNTIFS(Table2[Level of Review Required],"*"&amp;$AC$30&amp;"*",Table2[Date Notified (Adjusted)],"&gt;="&amp;S$30,Table2[Date Notified (Adjusted)],"&lt;"&amp;T$30,Table2[Calculated Location],"*"&amp;$D43&amp;"*")</f>
        <v>#DIV/0!</v>
      </c>
      <c r="T43" s="164" t="e">
        <f ca="1">COUNTIFS(Table2[Level of Review Required],"*"&amp;$AC$30&amp;"*",Table2[Date Notified (Adjusted)],"&gt;="&amp;T$30,Table2[Date Notified (Adjusted)],"&lt;"&amp;U$30,Table2[reviewer name second check],"full*",Table2[Calculated Location],"*"&amp;$D43&amp;"*")/COUNTIFS(Table2[Level of Review Required],"*"&amp;$AC$30&amp;"*",Table2[Date Notified (Adjusted)],"&gt;="&amp;T$30,Table2[Date Notified (Adjusted)],"&lt;"&amp;U$30,Table2[Calculated Location],"*"&amp;$D43&amp;"*")</f>
        <v>#DIV/0!</v>
      </c>
      <c r="U43" s="161"/>
      <c r="V43" s="161"/>
      <c r="W43" s="228">
        <f ca="1">COUNTIFS(Table2[Level of Review Required],"*"&amp;$AC$30&amp;"*",Table2[Date Notified (Adjusted)],"&gt;="&amp;start125,Table2[Date Notified (Adjusted)],"&lt;="&amp;closeREP,Table2[Calculated Location],"*"&amp;$D43&amp;"*",Table2[reviewer name second check],"full*")</f>
        <v>0</v>
      </c>
      <c r="X43" s="229" t="e">
        <f t="shared" ca="1" si="6"/>
        <v>#DIV/0!</v>
      </c>
      <c r="Y43" s="237">
        <f ca="1">COUNTIFS(Table2[Level of Review Required],"*"&amp;$AC$30&amp;"*",Table2[Date Notified (Adjusted)],"&gt;="&amp;start125,Table2[Date Notified (Adjusted)],"&lt;="&amp;closeREP,Table2[Calculated Location],"*"&amp;$D43&amp;"*")</f>
        <v>0</v>
      </c>
    </row>
    <row r="44" spans="2:25" x14ac:dyDescent="0.25">
      <c r="B44" s="222" t="s">
        <v>109</v>
      </c>
      <c r="C44" s="161"/>
      <c r="D44" s="162" t="s">
        <v>128</v>
      </c>
      <c r="E44" s="163" t="e">
        <f ca="1">COUNTIFS(Table2[Level of Review Required],"*"&amp;$AC$30&amp;"*",Table2[Date Notified (Adjusted)],"&gt;="&amp;E$30,Table2[Date Notified (Adjusted)],"&lt;"&amp;F$30,Table2[reviewer name second check],"full*",Table2[Calculated Location],"*"&amp;$D44&amp;"*")/COUNTIFS(Table2[Level of Review Required],"*"&amp;$AC$30&amp;"*",Table2[Date Notified (Adjusted)],"&gt;="&amp;E$30,Table2[Date Notified (Adjusted)],"&lt;"&amp;F$30,Table2[Calculated Location],"*"&amp;$D44&amp;"*")</f>
        <v>#DIV/0!</v>
      </c>
      <c r="F44" s="164" t="e">
        <f ca="1">COUNTIFS(Table2[Level of Review Required],"*"&amp;$AC$30&amp;"*",Table2[Date Notified (Adjusted)],"&gt;="&amp;F$30,Table2[Date Notified (Adjusted)],"&lt;"&amp;G$30,Table2[reviewer name second check],"full*",Table2[Calculated Location],"*"&amp;$D44&amp;"*")/COUNTIFS(Table2[Level of Review Required],"*"&amp;$AC$30&amp;"*",Table2[Date Notified (Adjusted)],"&gt;="&amp;F$30,Table2[Date Notified (Adjusted)],"&lt;"&amp;G$30,Table2[Calculated Location],"*"&amp;$D44&amp;"*")</f>
        <v>#DIV/0!</v>
      </c>
      <c r="G44" s="164" t="e">
        <f ca="1">COUNTIFS(Table2[Level of Review Required],"*"&amp;$AC$30&amp;"*",Table2[Date Notified (Adjusted)],"&gt;="&amp;G$30,Table2[Date Notified (Adjusted)],"&lt;"&amp;H$30,Table2[reviewer name second check],"full*",Table2[Calculated Location],"*"&amp;$D44&amp;"*")/COUNTIFS(Table2[Level of Review Required],"*"&amp;$AC$30&amp;"*",Table2[Date Notified (Adjusted)],"&gt;="&amp;G$30,Table2[Date Notified (Adjusted)],"&lt;"&amp;H$30,Table2[Calculated Location],"*"&amp;$D44&amp;"*")</f>
        <v>#DIV/0!</v>
      </c>
      <c r="H44" s="164" t="e">
        <f ca="1">COUNTIFS(Table2[Level of Review Required],"*"&amp;$AC$30&amp;"*",Table2[Date Notified (Adjusted)],"&gt;="&amp;H$30,Table2[Date Notified (Adjusted)],"&lt;"&amp;I$30,Table2[reviewer name second check],"full*",Table2[Calculated Location],"*"&amp;$D44&amp;"*")/COUNTIFS(Table2[Level of Review Required],"*"&amp;$AC$30&amp;"*",Table2[Date Notified (Adjusted)],"&gt;="&amp;H$30,Table2[Date Notified (Adjusted)],"&lt;"&amp;I$30,Table2[Calculated Location],"*"&amp;$D44&amp;"*")</f>
        <v>#DIV/0!</v>
      </c>
      <c r="I44" s="164" t="e">
        <f ca="1">COUNTIFS(Table2[Level of Review Required],"*"&amp;$AC$30&amp;"*",Table2[Date Notified (Adjusted)],"&gt;="&amp;I$30,Table2[Date Notified (Adjusted)],"&lt;"&amp;J$30,Table2[reviewer name second check],"full*",Table2[Calculated Location],"*"&amp;$D44&amp;"*")/COUNTIFS(Table2[Level of Review Required],"*"&amp;$AC$30&amp;"*",Table2[Date Notified (Adjusted)],"&gt;="&amp;I$30,Table2[Date Notified (Adjusted)],"&lt;"&amp;J$30,Table2[Calculated Location],"*"&amp;$D44&amp;"*")</f>
        <v>#DIV/0!</v>
      </c>
      <c r="J44" s="164" t="e">
        <f ca="1">COUNTIFS(Table2[Level of Review Required],"*"&amp;$AC$30&amp;"*",Table2[Date Notified (Adjusted)],"&gt;="&amp;J$30,Table2[Date Notified (Adjusted)],"&lt;"&amp;K$30,Table2[reviewer name second check],"full*",Table2[Calculated Location],"*"&amp;$D44&amp;"*")/COUNTIFS(Table2[Level of Review Required],"*"&amp;$AC$30&amp;"*",Table2[Date Notified (Adjusted)],"&gt;="&amp;J$30,Table2[Date Notified (Adjusted)],"&lt;"&amp;K$30,Table2[Calculated Location],"*"&amp;$D44&amp;"*")</f>
        <v>#DIV/0!</v>
      </c>
      <c r="K44" s="164" t="e">
        <f ca="1">COUNTIFS(Table2[Level of Review Required],"*"&amp;$AC$30&amp;"*",Table2[Date Notified (Adjusted)],"&gt;="&amp;K$30,Table2[Date Notified (Adjusted)],"&lt;"&amp;L$30,Table2[reviewer name second check],"full*",Table2[Calculated Location],"*"&amp;$D44&amp;"*")/COUNTIFS(Table2[Level of Review Required],"*"&amp;$AC$30&amp;"*",Table2[Date Notified (Adjusted)],"&gt;="&amp;K$30,Table2[Date Notified (Adjusted)],"&lt;"&amp;L$30,Table2[Calculated Location],"*"&amp;$D44&amp;"*")</f>
        <v>#DIV/0!</v>
      </c>
      <c r="L44" s="164" t="e">
        <f ca="1">COUNTIFS(Table2[Level of Review Required],"*"&amp;$AC$30&amp;"*",Table2[Date Notified (Adjusted)],"&gt;="&amp;L$30,Table2[Date Notified (Adjusted)],"&lt;"&amp;M$30,Table2[reviewer name second check],"full*",Table2[Calculated Location],"*"&amp;$D44&amp;"*")/COUNTIFS(Table2[Level of Review Required],"*"&amp;$AC$30&amp;"*",Table2[Date Notified (Adjusted)],"&gt;="&amp;L$30,Table2[Date Notified (Adjusted)],"&lt;"&amp;M$30,Table2[Calculated Location],"*"&amp;$D44&amp;"*")</f>
        <v>#DIV/0!</v>
      </c>
      <c r="M44" s="164" t="e">
        <f ca="1">COUNTIFS(Table2[Level of Review Required],"*"&amp;$AC$30&amp;"*",Table2[Date Notified (Adjusted)],"&gt;="&amp;M$30,Table2[Date Notified (Adjusted)],"&lt;"&amp;N$30,Table2[reviewer name second check],"full*",Table2[Calculated Location],"*"&amp;$D44&amp;"*")/COUNTIFS(Table2[Level of Review Required],"*"&amp;$AC$30&amp;"*",Table2[Date Notified (Adjusted)],"&gt;="&amp;M$30,Table2[Date Notified (Adjusted)],"&lt;"&amp;N$30,Table2[Calculated Location],"*"&amp;$D44&amp;"*")</f>
        <v>#DIV/0!</v>
      </c>
      <c r="N44" s="164" t="e">
        <f ca="1">COUNTIFS(Table2[Level of Review Required],"*"&amp;$AC$30&amp;"*",Table2[Date Notified (Adjusted)],"&gt;="&amp;N$30,Table2[Date Notified (Adjusted)],"&lt;"&amp;O$30,Table2[reviewer name second check],"full*",Table2[Calculated Location],"*"&amp;$D44&amp;"*")/COUNTIFS(Table2[Level of Review Required],"*"&amp;$AC$30&amp;"*",Table2[Date Notified (Adjusted)],"&gt;="&amp;N$30,Table2[Date Notified (Adjusted)],"&lt;"&amp;O$30,Table2[Calculated Location],"*"&amp;$D44&amp;"*")</f>
        <v>#DIV/0!</v>
      </c>
      <c r="O44" s="164" t="e">
        <f ca="1">COUNTIFS(Table2[Level of Review Required],"*"&amp;$AC$30&amp;"*",Table2[Date Notified (Adjusted)],"&gt;="&amp;O$30,Table2[Date Notified (Adjusted)],"&lt;"&amp;P$30,Table2[reviewer name second check],"full*",Table2[Calculated Location],"*"&amp;$D44&amp;"*")/COUNTIFS(Table2[Level of Review Required],"*"&amp;$AC$30&amp;"*",Table2[Date Notified (Adjusted)],"&gt;="&amp;O$30,Table2[Date Notified (Adjusted)],"&lt;"&amp;P$30,Table2[Calculated Location],"*"&amp;$D44&amp;"*")</f>
        <v>#DIV/0!</v>
      </c>
      <c r="P44" s="164" t="e">
        <f ca="1">COUNTIFS(Table2[Level of Review Required],"*"&amp;$AC$30&amp;"*",Table2[Date Notified (Adjusted)],"&gt;="&amp;P$30,Table2[Date Notified (Adjusted)],"&lt;"&amp;Q$30,Table2[reviewer name second check],"full*",Table2[Calculated Location],"*"&amp;$D44&amp;"*")/COUNTIFS(Table2[Level of Review Required],"*"&amp;$AC$30&amp;"*",Table2[Date Notified (Adjusted)],"&gt;="&amp;P$30,Table2[Date Notified (Adjusted)],"&lt;"&amp;Q$30,Table2[Calculated Location],"*"&amp;$D44&amp;"*")</f>
        <v>#DIV/0!</v>
      </c>
      <c r="Q44" s="164" t="e">
        <f ca="1">COUNTIFS(Table2[Level of Review Required],"*"&amp;$AC$30&amp;"*",Table2[Date Notified (Adjusted)],"&gt;="&amp;Q$30,Table2[Date Notified (Adjusted)],"&lt;"&amp;R$30,Table2[reviewer name second check],"full*",Table2[Calculated Location],"*"&amp;$D44&amp;"*")/COUNTIFS(Table2[Level of Review Required],"*"&amp;$AC$30&amp;"*",Table2[Date Notified (Adjusted)],"&gt;="&amp;Q$30,Table2[Date Notified (Adjusted)],"&lt;"&amp;R$30,Table2[Calculated Location],"*"&amp;$D44&amp;"*")</f>
        <v>#DIV/0!</v>
      </c>
      <c r="R44" s="164" t="e">
        <f ca="1">COUNTIFS(Table2[Level of Review Required],"*"&amp;$AC$30&amp;"*",Table2[Date Notified (Adjusted)],"&gt;="&amp;R$30,Table2[Date Notified (Adjusted)],"&lt;"&amp;S$30,Table2[reviewer name second check],"full*",Table2[Calculated Location],"*"&amp;$D44&amp;"*")/COUNTIFS(Table2[Level of Review Required],"*"&amp;$AC$30&amp;"*",Table2[Date Notified (Adjusted)],"&gt;="&amp;R$30,Table2[Date Notified (Adjusted)],"&lt;"&amp;S$30,Table2[Calculated Location],"*"&amp;$D44&amp;"*")</f>
        <v>#DIV/0!</v>
      </c>
      <c r="S44" s="164" t="e">
        <f ca="1">COUNTIFS(Table2[Level of Review Required],"*"&amp;$AC$30&amp;"*",Table2[Date Notified (Adjusted)],"&gt;="&amp;S$30,Table2[Date Notified (Adjusted)],"&lt;"&amp;T$30,Table2[reviewer name second check],"full*",Table2[Calculated Location],"*"&amp;$D44&amp;"*")/COUNTIFS(Table2[Level of Review Required],"*"&amp;$AC$30&amp;"*",Table2[Date Notified (Adjusted)],"&gt;="&amp;S$30,Table2[Date Notified (Adjusted)],"&lt;"&amp;T$30,Table2[Calculated Location],"*"&amp;$D44&amp;"*")</f>
        <v>#DIV/0!</v>
      </c>
      <c r="T44" s="164" t="e">
        <f ca="1">COUNTIFS(Table2[Level of Review Required],"*"&amp;$AC$30&amp;"*",Table2[Date Notified (Adjusted)],"&gt;="&amp;T$30,Table2[Date Notified (Adjusted)],"&lt;"&amp;U$30,Table2[reviewer name second check],"full*",Table2[Calculated Location],"*"&amp;$D44&amp;"*")/COUNTIFS(Table2[Level of Review Required],"*"&amp;$AC$30&amp;"*",Table2[Date Notified (Adjusted)],"&gt;="&amp;T$30,Table2[Date Notified (Adjusted)],"&lt;"&amp;U$30,Table2[Calculated Location],"*"&amp;$D44&amp;"*")</f>
        <v>#DIV/0!</v>
      </c>
      <c r="U44" s="161"/>
      <c r="V44" s="161"/>
      <c r="W44" s="228">
        <f ca="1">COUNTIFS(Table2[Level of Review Required],"*"&amp;$AC$30&amp;"*",Table2[Date Notified (Adjusted)],"&gt;="&amp;start125,Table2[Date Notified (Adjusted)],"&lt;="&amp;closeREP,Table2[Calculated Location],"*"&amp;$D44&amp;"*",Table2[reviewer name second check],"full*")</f>
        <v>0</v>
      </c>
      <c r="X44" s="229" t="e">
        <f t="shared" ca="1" si="6"/>
        <v>#DIV/0!</v>
      </c>
      <c r="Y44" s="237">
        <f ca="1">COUNTIFS(Table2[Level of Review Required],"*"&amp;$AC$30&amp;"*",Table2[Date Notified (Adjusted)],"&gt;="&amp;start125,Table2[Date Notified (Adjusted)],"&lt;="&amp;closeREP,Table2[Calculated Location],"*"&amp;$D44&amp;"*")</f>
        <v>0</v>
      </c>
    </row>
    <row r="45" spans="2:25" x14ac:dyDescent="0.25">
      <c r="B45" s="222" t="s">
        <v>110</v>
      </c>
      <c r="C45" s="161"/>
      <c r="D45" s="162" t="s">
        <v>129</v>
      </c>
      <c r="E45" s="163" t="e">
        <f ca="1">COUNTIFS(Table2[Level of Review Required],"*"&amp;$AC$30&amp;"*",Table2[Date Notified (Adjusted)],"&gt;="&amp;E$30,Table2[Date Notified (Adjusted)],"&lt;"&amp;F$30,Table2[reviewer name second check],"full*",Table2[Calculated Location],"*"&amp;$D45&amp;"*")/COUNTIFS(Table2[Level of Review Required],"*"&amp;$AC$30&amp;"*",Table2[Date Notified (Adjusted)],"&gt;="&amp;E$30,Table2[Date Notified (Adjusted)],"&lt;"&amp;F$30,Table2[Calculated Location],"*"&amp;$D45&amp;"*")</f>
        <v>#DIV/0!</v>
      </c>
      <c r="F45" s="164" t="e">
        <f ca="1">COUNTIFS(Table2[Level of Review Required],"*"&amp;$AC$30&amp;"*",Table2[Date Notified (Adjusted)],"&gt;="&amp;F$30,Table2[Date Notified (Adjusted)],"&lt;"&amp;G$30,Table2[reviewer name second check],"full*",Table2[Calculated Location],"*"&amp;$D45&amp;"*")/COUNTIFS(Table2[Level of Review Required],"*"&amp;$AC$30&amp;"*",Table2[Date Notified (Adjusted)],"&gt;="&amp;F$30,Table2[Date Notified (Adjusted)],"&lt;"&amp;G$30,Table2[Calculated Location],"*"&amp;$D45&amp;"*")</f>
        <v>#DIV/0!</v>
      </c>
      <c r="G45" s="164" t="e">
        <f ca="1">COUNTIFS(Table2[Level of Review Required],"*"&amp;$AC$30&amp;"*",Table2[Date Notified (Adjusted)],"&gt;="&amp;G$30,Table2[Date Notified (Adjusted)],"&lt;"&amp;H$30,Table2[reviewer name second check],"full*",Table2[Calculated Location],"*"&amp;$D45&amp;"*")/COUNTIFS(Table2[Level of Review Required],"*"&amp;$AC$30&amp;"*",Table2[Date Notified (Adjusted)],"&gt;="&amp;G$30,Table2[Date Notified (Adjusted)],"&lt;"&amp;H$30,Table2[Calculated Location],"*"&amp;$D45&amp;"*")</f>
        <v>#DIV/0!</v>
      </c>
      <c r="H45" s="164" t="e">
        <f ca="1">COUNTIFS(Table2[Level of Review Required],"*"&amp;$AC$30&amp;"*",Table2[Date Notified (Adjusted)],"&gt;="&amp;H$30,Table2[Date Notified (Adjusted)],"&lt;"&amp;I$30,Table2[reviewer name second check],"full*",Table2[Calculated Location],"*"&amp;$D45&amp;"*")/COUNTIFS(Table2[Level of Review Required],"*"&amp;$AC$30&amp;"*",Table2[Date Notified (Adjusted)],"&gt;="&amp;H$30,Table2[Date Notified (Adjusted)],"&lt;"&amp;I$30,Table2[Calculated Location],"*"&amp;$D45&amp;"*")</f>
        <v>#DIV/0!</v>
      </c>
      <c r="I45" s="164" t="e">
        <f ca="1">COUNTIFS(Table2[Level of Review Required],"*"&amp;$AC$30&amp;"*",Table2[Date Notified (Adjusted)],"&gt;="&amp;I$30,Table2[Date Notified (Adjusted)],"&lt;"&amp;J$30,Table2[reviewer name second check],"full*",Table2[Calculated Location],"*"&amp;$D45&amp;"*")/COUNTIFS(Table2[Level of Review Required],"*"&amp;$AC$30&amp;"*",Table2[Date Notified (Adjusted)],"&gt;="&amp;I$30,Table2[Date Notified (Adjusted)],"&lt;"&amp;J$30,Table2[Calculated Location],"*"&amp;$D45&amp;"*")</f>
        <v>#DIV/0!</v>
      </c>
      <c r="J45" s="164" t="e">
        <f ca="1">COUNTIFS(Table2[Level of Review Required],"*"&amp;$AC$30&amp;"*",Table2[Date Notified (Adjusted)],"&gt;="&amp;J$30,Table2[Date Notified (Adjusted)],"&lt;"&amp;K$30,Table2[reviewer name second check],"full*",Table2[Calculated Location],"*"&amp;$D45&amp;"*")/COUNTIFS(Table2[Level of Review Required],"*"&amp;$AC$30&amp;"*",Table2[Date Notified (Adjusted)],"&gt;="&amp;J$30,Table2[Date Notified (Adjusted)],"&lt;"&amp;K$30,Table2[Calculated Location],"*"&amp;$D45&amp;"*")</f>
        <v>#DIV/0!</v>
      </c>
      <c r="K45" s="164" t="e">
        <f ca="1">COUNTIFS(Table2[Level of Review Required],"*"&amp;$AC$30&amp;"*",Table2[Date Notified (Adjusted)],"&gt;="&amp;K$30,Table2[Date Notified (Adjusted)],"&lt;"&amp;L$30,Table2[reviewer name second check],"full*",Table2[Calculated Location],"*"&amp;$D45&amp;"*")/COUNTIFS(Table2[Level of Review Required],"*"&amp;$AC$30&amp;"*",Table2[Date Notified (Adjusted)],"&gt;="&amp;K$30,Table2[Date Notified (Adjusted)],"&lt;"&amp;L$30,Table2[Calculated Location],"*"&amp;$D45&amp;"*")</f>
        <v>#DIV/0!</v>
      </c>
      <c r="L45" s="164" t="e">
        <f ca="1">COUNTIFS(Table2[Level of Review Required],"*"&amp;$AC$30&amp;"*",Table2[Date Notified (Adjusted)],"&gt;="&amp;L$30,Table2[Date Notified (Adjusted)],"&lt;"&amp;M$30,Table2[reviewer name second check],"full*",Table2[Calculated Location],"*"&amp;$D45&amp;"*")/COUNTIFS(Table2[Level of Review Required],"*"&amp;$AC$30&amp;"*",Table2[Date Notified (Adjusted)],"&gt;="&amp;L$30,Table2[Date Notified (Adjusted)],"&lt;"&amp;M$30,Table2[Calculated Location],"*"&amp;$D45&amp;"*")</f>
        <v>#DIV/0!</v>
      </c>
      <c r="M45" s="164" t="e">
        <f ca="1">COUNTIFS(Table2[Level of Review Required],"*"&amp;$AC$30&amp;"*",Table2[Date Notified (Adjusted)],"&gt;="&amp;M$30,Table2[Date Notified (Adjusted)],"&lt;"&amp;N$30,Table2[reviewer name second check],"full*",Table2[Calculated Location],"*"&amp;$D45&amp;"*")/COUNTIFS(Table2[Level of Review Required],"*"&amp;$AC$30&amp;"*",Table2[Date Notified (Adjusted)],"&gt;="&amp;M$30,Table2[Date Notified (Adjusted)],"&lt;"&amp;N$30,Table2[Calculated Location],"*"&amp;$D45&amp;"*")</f>
        <v>#DIV/0!</v>
      </c>
      <c r="N45" s="164" t="e">
        <f ca="1">COUNTIFS(Table2[Level of Review Required],"*"&amp;$AC$30&amp;"*",Table2[Date Notified (Adjusted)],"&gt;="&amp;N$30,Table2[Date Notified (Adjusted)],"&lt;"&amp;O$30,Table2[reviewer name second check],"full*",Table2[Calculated Location],"*"&amp;$D45&amp;"*")/COUNTIFS(Table2[Level of Review Required],"*"&amp;$AC$30&amp;"*",Table2[Date Notified (Adjusted)],"&gt;="&amp;N$30,Table2[Date Notified (Adjusted)],"&lt;"&amp;O$30,Table2[Calculated Location],"*"&amp;$D45&amp;"*")</f>
        <v>#DIV/0!</v>
      </c>
      <c r="O45" s="164" t="e">
        <f ca="1">COUNTIFS(Table2[Level of Review Required],"*"&amp;$AC$30&amp;"*",Table2[Date Notified (Adjusted)],"&gt;="&amp;O$30,Table2[Date Notified (Adjusted)],"&lt;"&amp;P$30,Table2[reviewer name second check],"full*",Table2[Calculated Location],"*"&amp;$D45&amp;"*")/COUNTIFS(Table2[Level of Review Required],"*"&amp;$AC$30&amp;"*",Table2[Date Notified (Adjusted)],"&gt;="&amp;O$30,Table2[Date Notified (Adjusted)],"&lt;"&amp;P$30,Table2[Calculated Location],"*"&amp;$D45&amp;"*")</f>
        <v>#DIV/0!</v>
      </c>
      <c r="P45" s="164" t="e">
        <f ca="1">COUNTIFS(Table2[Level of Review Required],"*"&amp;$AC$30&amp;"*",Table2[Date Notified (Adjusted)],"&gt;="&amp;P$30,Table2[Date Notified (Adjusted)],"&lt;"&amp;Q$30,Table2[reviewer name second check],"full*",Table2[Calculated Location],"*"&amp;$D45&amp;"*")/COUNTIFS(Table2[Level of Review Required],"*"&amp;$AC$30&amp;"*",Table2[Date Notified (Adjusted)],"&gt;="&amp;P$30,Table2[Date Notified (Adjusted)],"&lt;"&amp;Q$30,Table2[Calculated Location],"*"&amp;$D45&amp;"*")</f>
        <v>#DIV/0!</v>
      </c>
      <c r="Q45" s="164" t="e">
        <f ca="1">COUNTIFS(Table2[Level of Review Required],"*"&amp;$AC$30&amp;"*",Table2[Date Notified (Adjusted)],"&gt;="&amp;Q$30,Table2[Date Notified (Adjusted)],"&lt;"&amp;R$30,Table2[reviewer name second check],"full*",Table2[Calculated Location],"*"&amp;$D45&amp;"*")/COUNTIFS(Table2[Level of Review Required],"*"&amp;$AC$30&amp;"*",Table2[Date Notified (Adjusted)],"&gt;="&amp;Q$30,Table2[Date Notified (Adjusted)],"&lt;"&amp;R$30,Table2[Calculated Location],"*"&amp;$D45&amp;"*")</f>
        <v>#DIV/0!</v>
      </c>
      <c r="R45" s="164" t="e">
        <f ca="1">COUNTIFS(Table2[Level of Review Required],"*"&amp;$AC$30&amp;"*",Table2[Date Notified (Adjusted)],"&gt;="&amp;R$30,Table2[Date Notified (Adjusted)],"&lt;"&amp;S$30,Table2[reviewer name second check],"full*",Table2[Calculated Location],"*"&amp;$D45&amp;"*")/COUNTIFS(Table2[Level of Review Required],"*"&amp;$AC$30&amp;"*",Table2[Date Notified (Adjusted)],"&gt;="&amp;R$30,Table2[Date Notified (Adjusted)],"&lt;"&amp;S$30,Table2[Calculated Location],"*"&amp;$D45&amp;"*")</f>
        <v>#DIV/0!</v>
      </c>
      <c r="S45" s="164" t="e">
        <f ca="1">COUNTIFS(Table2[Level of Review Required],"*"&amp;$AC$30&amp;"*",Table2[Date Notified (Adjusted)],"&gt;="&amp;S$30,Table2[Date Notified (Adjusted)],"&lt;"&amp;T$30,Table2[reviewer name second check],"full*",Table2[Calculated Location],"*"&amp;$D45&amp;"*")/COUNTIFS(Table2[Level of Review Required],"*"&amp;$AC$30&amp;"*",Table2[Date Notified (Adjusted)],"&gt;="&amp;S$30,Table2[Date Notified (Adjusted)],"&lt;"&amp;T$30,Table2[Calculated Location],"*"&amp;$D45&amp;"*")</f>
        <v>#DIV/0!</v>
      </c>
      <c r="T45" s="164" t="e">
        <f ca="1">COUNTIFS(Table2[Level of Review Required],"*"&amp;$AC$30&amp;"*",Table2[Date Notified (Adjusted)],"&gt;="&amp;T$30,Table2[Date Notified (Adjusted)],"&lt;"&amp;U$30,Table2[reviewer name second check],"full*",Table2[Calculated Location],"*"&amp;$D45&amp;"*")/COUNTIFS(Table2[Level of Review Required],"*"&amp;$AC$30&amp;"*",Table2[Date Notified (Adjusted)],"&gt;="&amp;T$30,Table2[Date Notified (Adjusted)],"&lt;"&amp;U$30,Table2[Calculated Location],"*"&amp;$D45&amp;"*")</f>
        <v>#DIV/0!</v>
      </c>
      <c r="U45" s="161"/>
      <c r="V45" s="161"/>
      <c r="W45" s="228">
        <f ca="1">COUNTIFS(Table2[Level of Review Required],"*"&amp;$AC$30&amp;"*",Table2[Date Notified (Adjusted)],"&gt;="&amp;start125,Table2[Date Notified (Adjusted)],"&lt;="&amp;closeREP,Table2[Calculated Location],"*"&amp;$D45&amp;"*",Table2[reviewer name second check],"full*")</f>
        <v>0</v>
      </c>
      <c r="X45" s="229" t="e">
        <f t="shared" ca="1" si="6"/>
        <v>#DIV/0!</v>
      </c>
      <c r="Y45" s="237">
        <f ca="1">COUNTIFS(Table2[Level of Review Required],"*"&amp;$AC$30&amp;"*",Table2[Date Notified (Adjusted)],"&gt;="&amp;start125,Table2[Date Notified (Adjusted)],"&lt;="&amp;closeREP,Table2[Calculated Location],"*"&amp;$D45&amp;"*")</f>
        <v>0</v>
      </c>
    </row>
    <row r="46" spans="2:25" x14ac:dyDescent="0.25">
      <c r="B46" s="222" t="s">
        <v>111</v>
      </c>
      <c r="C46" s="161"/>
      <c r="D46" s="162" t="s">
        <v>130</v>
      </c>
      <c r="E46" s="163" t="e">
        <f ca="1">COUNTIFS(Table2[Level of Review Required],"*"&amp;$AC$30&amp;"*",Table2[Date Notified (Adjusted)],"&gt;="&amp;E$30,Table2[Date Notified (Adjusted)],"&lt;"&amp;F$30,Table2[reviewer name second check],"full*",Table2[Calculated Location],"*"&amp;$D46&amp;"*")/COUNTIFS(Table2[Level of Review Required],"*"&amp;$AC$30&amp;"*",Table2[Date Notified (Adjusted)],"&gt;="&amp;E$30,Table2[Date Notified (Adjusted)],"&lt;"&amp;F$30,Table2[Calculated Location],"*"&amp;$D46&amp;"*")</f>
        <v>#DIV/0!</v>
      </c>
      <c r="F46" s="164" t="e">
        <f ca="1">COUNTIFS(Table2[Level of Review Required],"*"&amp;$AC$30&amp;"*",Table2[Date Notified (Adjusted)],"&gt;="&amp;F$30,Table2[Date Notified (Adjusted)],"&lt;"&amp;G$30,Table2[reviewer name second check],"full*",Table2[Calculated Location],"*"&amp;$D46&amp;"*")/COUNTIFS(Table2[Level of Review Required],"*"&amp;$AC$30&amp;"*",Table2[Date Notified (Adjusted)],"&gt;="&amp;F$30,Table2[Date Notified (Adjusted)],"&lt;"&amp;G$30,Table2[Calculated Location],"*"&amp;$D46&amp;"*")</f>
        <v>#DIV/0!</v>
      </c>
      <c r="G46" s="164" t="e">
        <f ca="1">COUNTIFS(Table2[Level of Review Required],"*"&amp;$AC$30&amp;"*",Table2[Date Notified (Adjusted)],"&gt;="&amp;G$30,Table2[Date Notified (Adjusted)],"&lt;"&amp;H$30,Table2[reviewer name second check],"full*",Table2[Calculated Location],"*"&amp;$D46&amp;"*")/COUNTIFS(Table2[Level of Review Required],"*"&amp;$AC$30&amp;"*",Table2[Date Notified (Adjusted)],"&gt;="&amp;G$30,Table2[Date Notified (Adjusted)],"&lt;"&amp;H$30,Table2[Calculated Location],"*"&amp;$D46&amp;"*")</f>
        <v>#DIV/0!</v>
      </c>
      <c r="H46" s="164" t="e">
        <f ca="1">COUNTIFS(Table2[Level of Review Required],"*"&amp;$AC$30&amp;"*",Table2[Date Notified (Adjusted)],"&gt;="&amp;H$30,Table2[Date Notified (Adjusted)],"&lt;"&amp;I$30,Table2[reviewer name second check],"full*",Table2[Calculated Location],"*"&amp;$D46&amp;"*")/COUNTIFS(Table2[Level of Review Required],"*"&amp;$AC$30&amp;"*",Table2[Date Notified (Adjusted)],"&gt;="&amp;H$30,Table2[Date Notified (Adjusted)],"&lt;"&amp;I$30,Table2[Calculated Location],"*"&amp;$D46&amp;"*")</f>
        <v>#DIV/0!</v>
      </c>
      <c r="I46" s="164" t="e">
        <f ca="1">COUNTIFS(Table2[Level of Review Required],"*"&amp;$AC$30&amp;"*",Table2[Date Notified (Adjusted)],"&gt;="&amp;I$30,Table2[Date Notified (Adjusted)],"&lt;"&amp;J$30,Table2[reviewer name second check],"full*",Table2[Calculated Location],"*"&amp;$D46&amp;"*")/COUNTIFS(Table2[Level of Review Required],"*"&amp;$AC$30&amp;"*",Table2[Date Notified (Adjusted)],"&gt;="&amp;I$30,Table2[Date Notified (Adjusted)],"&lt;"&amp;J$30,Table2[Calculated Location],"*"&amp;$D46&amp;"*")</f>
        <v>#DIV/0!</v>
      </c>
      <c r="J46" s="164" t="e">
        <f ca="1">COUNTIFS(Table2[Level of Review Required],"*"&amp;$AC$30&amp;"*",Table2[Date Notified (Adjusted)],"&gt;="&amp;J$30,Table2[Date Notified (Adjusted)],"&lt;"&amp;K$30,Table2[reviewer name second check],"full*",Table2[Calculated Location],"*"&amp;$D46&amp;"*")/COUNTIFS(Table2[Level of Review Required],"*"&amp;$AC$30&amp;"*",Table2[Date Notified (Adjusted)],"&gt;="&amp;J$30,Table2[Date Notified (Adjusted)],"&lt;"&amp;K$30,Table2[Calculated Location],"*"&amp;$D46&amp;"*")</f>
        <v>#DIV/0!</v>
      </c>
      <c r="K46" s="164" t="e">
        <f ca="1">COUNTIFS(Table2[Level of Review Required],"*"&amp;$AC$30&amp;"*",Table2[Date Notified (Adjusted)],"&gt;="&amp;K$30,Table2[Date Notified (Adjusted)],"&lt;"&amp;L$30,Table2[reviewer name second check],"full*",Table2[Calculated Location],"*"&amp;$D46&amp;"*")/COUNTIFS(Table2[Level of Review Required],"*"&amp;$AC$30&amp;"*",Table2[Date Notified (Adjusted)],"&gt;="&amp;K$30,Table2[Date Notified (Adjusted)],"&lt;"&amp;L$30,Table2[Calculated Location],"*"&amp;$D46&amp;"*")</f>
        <v>#DIV/0!</v>
      </c>
      <c r="L46" s="164" t="e">
        <f ca="1">COUNTIFS(Table2[Level of Review Required],"*"&amp;$AC$30&amp;"*",Table2[Date Notified (Adjusted)],"&gt;="&amp;L$30,Table2[Date Notified (Adjusted)],"&lt;"&amp;M$30,Table2[reviewer name second check],"full*",Table2[Calculated Location],"*"&amp;$D46&amp;"*")/COUNTIFS(Table2[Level of Review Required],"*"&amp;$AC$30&amp;"*",Table2[Date Notified (Adjusted)],"&gt;="&amp;L$30,Table2[Date Notified (Adjusted)],"&lt;"&amp;M$30,Table2[Calculated Location],"*"&amp;$D46&amp;"*")</f>
        <v>#DIV/0!</v>
      </c>
      <c r="M46" s="164" t="e">
        <f ca="1">COUNTIFS(Table2[Level of Review Required],"*"&amp;$AC$30&amp;"*",Table2[Date Notified (Adjusted)],"&gt;="&amp;M$30,Table2[Date Notified (Adjusted)],"&lt;"&amp;N$30,Table2[reviewer name second check],"full*",Table2[Calculated Location],"*"&amp;$D46&amp;"*")/COUNTIFS(Table2[Level of Review Required],"*"&amp;$AC$30&amp;"*",Table2[Date Notified (Adjusted)],"&gt;="&amp;M$30,Table2[Date Notified (Adjusted)],"&lt;"&amp;N$30,Table2[Calculated Location],"*"&amp;$D46&amp;"*")</f>
        <v>#DIV/0!</v>
      </c>
      <c r="N46" s="164" t="e">
        <f ca="1">COUNTIFS(Table2[Level of Review Required],"*"&amp;$AC$30&amp;"*",Table2[Date Notified (Adjusted)],"&gt;="&amp;N$30,Table2[Date Notified (Adjusted)],"&lt;"&amp;O$30,Table2[reviewer name second check],"full*",Table2[Calculated Location],"*"&amp;$D46&amp;"*")/COUNTIFS(Table2[Level of Review Required],"*"&amp;$AC$30&amp;"*",Table2[Date Notified (Adjusted)],"&gt;="&amp;N$30,Table2[Date Notified (Adjusted)],"&lt;"&amp;O$30,Table2[Calculated Location],"*"&amp;$D46&amp;"*")</f>
        <v>#DIV/0!</v>
      </c>
      <c r="O46" s="164" t="e">
        <f ca="1">COUNTIFS(Table2[Level of Review Required],"*"&amp;$AC$30&amp;"*",Table2[Date Notified (Adjusted)],"&gt;="&amp;O$30,Table2[Date Notified (Adjusted)],"&lt;"&amp;P$30,Table2[reviewer name second check],"full*",Table2[Calculated Location],"*"&amp;$D46&amp;"*")/COUNTIFS(Table2[Level of Review Required],"*"&amp;$AC$30&amp;"*",Table2[Date Notified (Adjusted)],"&gt;="&amp;O$30,Table2[Date Notified (Adjusted)],"&lt;"&amp;P$30,Table2[Calculated Location],"*"&amp;$D46&amp;"*")</f>
        <v>#DIV/0!</v>
      </c>
      <c r="P46" s="164" t="e">
        <f ca="1">COUNTIFS(Table2[Level of Review Required],"*"&amp;$AC$30&amp;"*",Table2[Date Notified (Adjusted)],"&gt;="&amp;P$30,Table2[Date Notified (Adjusted)],"&lt;"&amp;Q$30,Table2[reviewer name second check],"full*",Table2[Calculated Location],"*"&amp;$D46&amp;"*")/COUNTIFS(Table2[Level of Review Required],"*"&amp;$AC$30&amp;"*",Table2[Date Notified (Adjusted)],"&gt;="&amp;P$30,Table2[Date Notified (Adjusted)],"&lt;"&amp;Q$30,Table2[Calculated Location],"*"&amp;$D46&amp;"*")</f>
        <v>#DIV/0!</v>
      </c>
      <c r="Q46" s="164" t="e">
        <f ca="1">COUNTIFS(Table2[Level of Review Required],"*"&amp;$AC$30&amp;"*",Table2[Date Notified (Adjusted)],"&gt;="&amp;Q$30,Table2[Date Notified (Adjusted)],"&lt;"&amp;R$30,Table2[reviewer name second check],"full*",Table2[Calculated Location],"*"&amp;$D46&amp;"*")/COUNTIFS(Table2[Level of Review Required],"*"&amp;$AC$30&amp;"*",Table2[Date Notified (Adjusted)],"&gt;="&amp;Q$30,Table2[Date Notified (Adjusted)],"&lt;"&amp;R$30,Table2[Calculated Location],"*"&amp;$D46&amp;"*")</f>
        <v>#DIV/0!</v>
      </c>
      <c r="R46" s="164" t="e">
        <f ca="1">COUNTIFS(Table2[Level of Review Required],"*"&amp;$AC$30&amp;"*",Table2[Date Notified (Adjusted)],"&gt;="&amp;R$30,Table2[Date Notified (Adjusted)],"&lt;"&amp;S$30,Table2[reviewer name second check],"full*",Table2[Calculated Location],"*"&amp;$D46&amp;"*")/COUNTIFS(Table2[Level of Review Required],"*"&amp;$AC$30&amp;"*",Table2[Date Notified (Adjusted)],"&gt;="&amp;R$30,Table2[Date Notified (Adjusted)],"&lt;"&amp;S$30,Table2[Calculated Location],"*"&amp;$D46&amp;"*")</f>
        <v>#DIV/0!</v>
      </c>
      <c r="S46" s="164" t="e">
        <f ca="1">COUNTIFS(Table2[Level of Review Required],"*"&amp;$AC$30&amp;"*",Table2[Date Notified (Adjusted)],"&gt;="&amp;S$30,Table2[Date Notified (Adjusted)],"&lt;"&amp;T$30,Table2[reviewer name second check],"full*",Table2[Calculated Location],"*"&amp;$D46&amp;"*")/COUNTIFS(Table2[Level of Review Required],"*"&amp;$AC$30&amp;"*",Table2[Date Notified (Adjusted)],"&gt;="&amp;S$30,Table2[Date Notified (Adjusted)],"&lt;"&amp;T$30,Table2[Calculated Location],"*"&amp;$D46&amp;"*")</f>
        <v>#DIV/0!</v>
      </c>
      <c r="T46" s="164" t="e">
        <f ca="1">COUNTIFS(Table2[Level of Review Required],"*"&amp;$AC$30&amp;"*",Table2[Date Notified (Adjusted)],"&gt;="&amp;T$30,Table2[Date Notified (Adjusted)],"&lt;"&amp;U$30,Table2[reviewer name second check],"full*",Table2[Calculated Location],"*"&amp;$D46&amp;"*")/COUNTIFS(Table2[Level of Review Required],"*"&amp;$AC$30&amp;"*",Table2[Date Notified (Adjusted)],"&gt;="&amp;T$30,Table2[Date Notified (Adjusted)],"&lt;"&amp;U$30,Table2[Calculated Location],"*"&amp;$D46&amp;"*")</f>
        <v>#DIV/0!</v>
      </c>
      <c r="U46" s="161"/>
      <c r="V46" s="161"/>
      <c r="W46" s="228">
        <f ca="1">COUNTIFS(Table2[Level of Review Required],"*"&amp;$AC$30&amp;"*",Table2[Date Notified (Adjusted)],"&gt;="&amp;start125,Table2[Date Notified (Adjusted)],"&lt;="&amp;closeREP,Table2[Calculated Location],"*"&amp;$D46&amp;"*",Table2[reviewer name second check],"full*")</f>
        <v>0</v>
      </c>
      <c r="X46" s="229" t="e">
        <f t="shared" ca="1" si="6"/>
        <v>#DIV/0!</v>
      </c>
      <c r="Y46" s="237">
        <f ca="1">COUNTIFS(Table2[Level of Review Required],"*"&amp;$AC$30&amp;"*",Table2[Date Notified (Adjusted)],"&gt;="&amp;start125,Table2[Date Notified (Adjusted)],"&lt;="&amp;closeREP,Table2[Calculated Location],"*"&amp;$D46&amp;"*")</f>
        <v>0</v>
      </c>
    </row>
    <row r="47" spans="2:25" x14ac:dyDescent="0.25">
      <c r="B47" s="222" t="s">
        <v>112</v>
      </c>
      <c r="C47" s="161"/>
      <c r="D47" s="162" t="s">
        <v>131</v>
      </c>
      <c r="E47" s="163" t="e">
        <f ca="1">COUNTIFS(Table2[Level of Review Required],"*"&amp;$AC$30&amp;"*",Table2[Date Notified (Adjusted)],"&gt;="&amp;E$30,Table2[Date Notified (Adjusted)],"&lt;"&amp;F$30,Table2[reviewer name second check],"full*",Table2[Calculated Location],"*"&amp;$D47&amp;"*")/COUNTIFS(Table2[Level of Review Required],"*"&amp;$AC$30&amp;"*",Table2[Date Notified (Adjusted)],"&gt;="&amp;E$30,Table2[Date Notified (Adjusted)],"&lt;"&amp;F$30,Table2[Calculated Location],"*"&amp;$D47&amp;"*")</f>
        <v>#DIV/0!</v>
      </c>
      <c r="F47" s="164" t="e">
        <f ca="1">COUNTIFS(Table2[Level of Review Required],"*"&amp;$AC$30&amp;"*",Table2[Date Notified (Adjusted)],"&gt;="&amp;F$30,Table2[Date Notified (Adjusted)],"&lt;"&amp;G$30,Table2[reviewer name second check],"full*",Table2[Calculated Location],"*"&amp;$D47&amp;"*")/COUNTIFS(Table2[Level of Review Required],"*"&amp;$AC$30&amp;"*",Table2[Date Notified (Adjusted)],"&gt;="&amp;F$30,Table2[Date Notified (Adjusted)],"&lt;"&amp;G$30,Table2[Calculated Location],"*"&amp;$D47&amp;"*")</f>
        <v>#DIV/0!</v>
      </c>
      <c r="G47" s="164" t="e">
        <f ca="1">COUNTIFS(Table2[Level of Review Required],"*"&amp;$AC$30&amp;"*",Table2[Date Notified (Adjusted)],"&gt;="&amp;G$30,Table2[Date Notified (Adjusted)],"&lt;"&amp;H$30,Table2[reviewer name second check],"full*",Table2[Calculated Location],"*"&amp;$D47&amp;"*")/COUNTIFS(Table2[Level of Review Required],"*"&amp;$AC$30&amp;"*",Table2[Date Notified (Adjusted)],"&gt;="&amp;G$30,Table2[Date Notified (Adjusted)],"&lt;"&amp;H$30,Table2[Calculated Location],"*"&amp;$D47&amp;"*")</f>
        <v>#DIV/0!</v>
      </c>
      <c r="H47" s="164" t="e">
        <f ca="1">COUNTIFS(Table2[Level of Review Required],"*"&amp;$AC$30&amp;"*",Table2[Date Notified (Adjusted)],"&gt;="&amp;H$30,Table2[Date Notified (Adjusted)],"&lt;"&amp;I$30,Table2[reviewer name second check],"full*",Table2[Calculated Location],"*"&amp;$D47&amp;"*")/COUNTIFS(Table2[Level of Review Required],"*"&amp;$AC$30&amp;"*",Table2[Date Notified (Adjusted)],"&gt;="&amp;H$30,Table2[Date Notified (Adjusted)],"&lt;"&amp;I$30,Table2[Calculated Location],"*"&amp;$D47&amp;"*")</f>
        <v>#DIV/0!</v>
      </c>
      <c r="I47" s="164" t="e">
        <f ca="1">COUNTIFS(Table2[Level of Review Required],"*"&amp;$AC$30&amp;"*",Table2[Date Notified (Adjusted)],"&gt;="&amp;I$30,Table2[Date Notified (Adjusted)],"&lt;"&amp;J$30,Table2[reviewer name second check],"full*",Table2[Calculated Location],"*"&amp;$D47&amp;"*")/COUNTIFS(Table2[Level of Review Required],"*"&amp;$AC$30&amp;"*",Table2[Date Notified (Adjusted)],"&gt;="&amp;I$30,Table2[Date Notified (Adjusted)],"&lt;"&amp;J$30,Table2[Calculated Location],"*"&amp;$D47&amp;"*")</f>
        <v>#DIV/0!</v>
      </c>
      <c r="J47" s="164" t="e">
        <f ca="1">COUNTIFS(Table2[Level of Review Required],"*"&amp;$AC$30&amp;"*",Table2[Date Notified (Adjusted)],"&gt;="&amp;J$30,Table2[Date Notified (Adjusted)],"&lt;"&amp;K$30,Table2[reviewer name second check],"full*",Table2[Calculated Location],"*"&amp;$D47&amp;"*")/COUNTIFS(Table2[Level of Review Required],"*"&amp;$AC$30&amp;"*",Table2[Date Notified (Adjusted)],"&gt;="&amp;J$30,Table2[Date Notified (Adjusted)],"&lt;"&amp;K$30,Table2[Calculated Location],"*"&amp;$D47&amp;"*")</f>
        <v>#DIV/0!</v>
      </c>
      <c r="K47" s="164" t="e">
        <f ca="1">COUNTIFS(Table2[Level of Review Required],"*"&amp;$AC$30&amp;"*",Table2[Date Notified (Adjusted)],"&gt;="&amp;K$30,Table2[Date Notified (Adjusted)],"&lt;"&amp;L$30,Table2[reviewer name second check],"full*",Table2[Calculated Location],"*"&amp;$D47&amp;"*")/COUNTIFS(Table2[Level of Review Required],"*"&amp;$AC$30&amp;"*",Table2[Date Notified (Adjusted)],"&gt;="&amp;K$30,Table2[Date Notified (Adjusted)],"&lt;"&amp;L$30,Table2[Calculated Location],"*"&amp;$D47&amp;"*")</f>
        <v>#DIV/0!</v>
      </c>
      <c r="L47" s="164" t="e">
        <f ca="1">COUNTIFS(Table2[Level of Review Required],"*"&amp;$AC$30&amp;"*",Table2[Date Notified (Adjusted)],"&gt;="&amp;L$30,Table2[Date Notified (Adjusted)],"&lt;"&amp;M$30,Table2[reviewer name second check],"full*",Table2[Calculated Location],"*"&amp;$D47&amp;"*")/COUNTIFS(Table2[Level of Review Required],"*"&amp;$AC$30&amp;"*",Table2[Date Notified (Adjusted)],"&gt;="&amp;L$30,Table2[Date Notified (Adjusted)],"&lt;"&amp;M$30,Table2[Calculated Location],"*"&amp;$D47&amp;"*")</f>
        <v>#DIV/0!</v>
      </c>
      <c r="M47" s="164" t="e">
        <f ca="1">COUNTIFS(Table2[Level of Review Required],"*"&amp;$AC$30&amp;"*",Table2[Date Notified (Adjusted)],"&gt;="&amp;M$30,Table2[Date Notified (Adjusted)],"&lt;"&amp;N$30,Table2[reviewer name second check],"full*",Table2[Calculated Location],"*"&amp;$D47&amp;"*")/COUNTIFS(Table2[Level of Review Required],"*"&amp;$AC$30&amp;"*",Table2[Date Notified (Adjusted)],"&gt;="&amp;M$30,Table2[Date Notified (Adjusted)],"&lt;"&amp;N$30,Table2[Calculated Location],"*"&amp;$D47&amp;"*")</f>
        <v>#DIV/0!</v>
      </c>
      <c r="N47" s="164" t="e">
        <f ca="1">COUNTIFS(Table2[Level of Review Required],"*"&amp;$AC$30&amp;"*",Table2[Date Notified (Adjusted)],"&gt;="&amp;N$30,Table2[Date Notified (Adjusted)],"&lt;"&amp;O$30,Table2[reviewer name second check],"full*",Table2[Calculated Location],"*"&amp;$D47&amp;"*")/COUNTIFS(Table2[Level of Review Required],"*"&amp;$AC$30&amp;"*",Table2[Date Notified (Adjusted)],"&gt;="&amp;N$30,Table2[Date Notified (Adjusted)],"&lt;"&amp;O$30,Table2[Calculated Location],"*"&amp;$D47&amp;"*")</f>
        <v>#DIV/0!</v>
      </c>
      <c r="O47" s="164" t="e">
        <f ca="1">COUNTIFS(Table2[Level of Review Required],"*"&amp;$AC$30&amp;"*",Table2[Date Notified (Adjusted)],"&gt;="&amp;O$30,Table2[Date Notified (Adjusted)],"&lt;"&amp;P$30,Table2[reviewer name second check],"full*",Table2[Calculated Location],"*"&amp;$D47&amp;"*")/COUNTIFS(Table2[Level of Review Required],"*"&amp;$AC$30&amp;"*",Table2[Date Notified (Adjusted)],"&gt;="&amp;O$30,Table2[Date Notified (Adjusted)],"&lt;"&amp;P$30,Table2[Calculated Location],"*"&amp;$D47&amp;"*")</f>
        <v>#DIV/0!</v>
      </c>
      <c r="P47" s="164" t="e">
        <f ca="1">COUNTIFS(Table2[Level of Review Required],"*"&amp;$AC$30&amp;"*",Table2[Date Notified (Adjusted)],"&gt;="&amp;P$30,Table2[Date Notified (Adjusted)],"&lt;"&amp;Q$30,Table2[reviewer name second check],"full*",Table2[Calculated Location],"*"&amp;$D47&amp;"*")/COUNTIFS(Table2[Level of Review Required],"*"&amp;$AC$30&amp;"*",Table2[Date Notified (Adjusted)],"&gt;="&amp;P$30,Table2[Date Notified (Adjusted)],"&lt;"&amp;Q$30,Table2[Calculated Location],"*"&amp;$D47&amp;"*")</f>
        <v>#DIV/0!</v>
      </c>
      <c r="Q47" s="164" t="e">
        <f ca="1">COUNTIFS(Table2[Level of Review Required],"*"&amp;$AC$30&amp;"*",Table2[Date Notified (Adjusted)],"&gt;="&amp;Q$30,Table2[Date Notified (Adjusted)],"&lt;"&amp;R$30,Table2[reviewer name second check],"full*",Table2[Calculated Location],"*"&amp;$D47&amp;"*")/COUNTIFS(Table2[Level of Review Required],"*"&amp;$AC$30&amp;"*",Table2[Date Notified (Adjusted)],"&gt;="&amp;Q$30,Table2[Date Notified (Adjusted)],"&lt;"&amp;R$30,Table2[Calculated Location],"*"&amp;$D47&amp;"*")</f>
        <v>#DIV/0!</v>
      </c>
      <c r="R47" s="164" t="e">
        <f ca="1">COUNTIFS(Table2[Level of Review Required],"*"&amp;$AC$30&amp;"*",Table2[Date Notified (Adjusted)],"&gt;="&amp;R$30,Table2[Date Notified (Adjusted)],"&lt;"&amp;S$30,Table2[reviewer name second check],"full*",Table2[Calculated Location],"*"&amp;$D47&amp;"*")/COUNTIFS(Table2[Level of Review Required],"*"&amp;$AC$30&amp;"*",Table2[Date Notified (Adjusted)],"&gt;="&amp;R$30,Table2[Date Notified (Adjusted)],"&lt;"&amp;S$30,Table2[Calculated Location],"*"&amp;$D47&amp;"*")</f>
        <v>#DIV/0!</v>
      </c>
      <c r="S47" s="164" t="e">
        <f ca="1">COUNTIFS(Table2[Level of Review Required],"*"&amp;$AC$30&amp;"*",Table2[Date Notified (Adjusted)],"&gt;="&amp;S$30,Table2[Date Notified (Adjusted)],"&lt;"&amp;T$30,Table2[reviewer name second check],"full*",Table2[Calculated Location],"*"&amp;$D47&amp;"*")/COUNTIFS(Table2[Level of Review Required],"*"&amp;$AC$30&amp;"*",Table2[Date Notified (Adjusted)],"&gt;="&amp;S$30,Table2[Date Notified (Adjusted)],"&lt;"&amp;T$30,Table2[Calculated Location],"*"&amp;$D47&amp;"*")</f>
        <v>#DIV/0!</v>
      </c>
      <c r="T47" s="164" t="e">
        <f ca="1">COUNTIFS(Table2[Level of Review Required],"*"&amp;$AC$30&amp;"*",Table2[Date Notified (Adjusted)],"&gt;="&amp;T$30,Table2[Date Notified (Adjusted)],"&lt;"&amp;U$30,Table2[reviewer name second check],"full*",Table2[Calculated Location],"*"&amp;$D47&amp;"*")/COUNTIFS(Table2[Level of Review Required],"*"&amp;$AC$30&amp;"*",Table2[Date Notified (Adjusted)],"&gt;="&amp;T$30,Table2[Date Notified (Adjusted)],"&lt;"&amp;U$30,Table2[Calculated Location],"*"&amp;$D47&amp;"*")</f>
        <v>#DIV/0!</v>
      </c>
      <c r="U47" s="161"/>
      <c r="V47" s="161"/>
      <c r="W47" s="228">
        <f ca="1">COUNTIFS(Table2[Level of Review Required],"*"&amp;$AC$30&amp;"*",Table2[Date Notified (Adjusted)],"&gt;="&amp;start125,Table2[Date Notified (Adjusted)],"&lt;="&amp;closeREP,Table2[Calculated Location],"*"&amp;$D47&amp;"*",Table2[reviewer name second check],"full*")</f>
        <v>0</v>
      </c>
      <c r="X47" s="229" t="e">
        <f t="shared" ca="1" si="6"/>
        <v>#DIV/0!</v>
      </c>
      <c r="Y47" s="237">
        <f ca="1">COUNTIFS(Table2[Level of Review Required],"*"&amp;$AC$30&amp;"*",Table2[Date Notified (Adjusted)],"&gt;="&amp;start125,Table2[Date Notified (Adjusted)],"&lt;="&amp;closeREP,Table2[Calculated Location],"*"&amp;$D47&amp;"*")</f>
        <v>0</v>
      </c>
    </row>
    <row r="48" spans="2:25" x14ac:dyDescent="0.25">
      <c r="B48" s="222" t="s">
        <v>113</v>
      </c>
      <c r="C48" s="161"/>
      <c r="D48" s="162" t="s">
        <v>132</v>
      </c>
      <c r="E48" s="163" t="e">
        <f ca="1">COUNTIFS(Table2[Level of Review Required],"*"&amp;$AC$30&amp;"*",Table2[Date Notified (Adjusted)],"&gt;="&amp;E$30,Table2[Date Notified (Adjusted)],"&lt;"&amp;F$30,Table2[reviewer name second check],"full*",Table2[Calculated Location],"*"&amp;$D48&amp;"*")/COUNTIFS(Table2[Level of Review Required],"*"&amp;$AC$30&amp;"*",Table2[Date Notified (Adjusted)],"&gt;="&amp;E$30,Table2[Date Notified (Adjusted)],"&lt;"&amp;F$30,Table2[Calculated Location],"*"&amp;$D48&amp;"*")</f>
        <v>#DIV/0!</v>
      </c>
      <c r="F48" s="164" t="e">
        <f ca="1">COUNTIFS(Table2[Level of Review Required],"*"&amp;$AC$30&amp;"*",Table2[Date Notified (Adjusted)],"&gt;="&amp;F$30,Table2[Date Notified (Adjusted)],"&lt;"&amp;G$30,Table2[reviewer name second check],"full*",Table2[Calculated Location],"*"&amp;$D48&amp;"*")/COUNTIFS(Table2[Level of Review Required],"*"&amp;$AC$30&amp;"*",Table2[Date Notified (Adjusted)],"&gt;="&amp;F$30,Table2[Date Notified (Adjusted)],"&lt;"&amp;G$30,Table2[Calculated Location],"*"&amp;$D48&amp;"*")</f>
        <v>#DIV/0!</v>
      </c>
      <c r="G48" s="164" t="e">
        <f ca="1">COUNTIFS(Table2[Level of Review Required],"*"&amp;$AC$30&amp;"*",Table2[Date Notified (Adjusted)],"&gt;="&amp;G$30,Table2[Date Notified (Adjusted)],"&lt;"&amp;H$30,Table2[reviewer name second check],"full*",Table2[Calculated Location],"*"&amp;$D48&amp;"*")/COUNTIFS(Table2[Level of Review Required],"*"&amp;$AC$30&amp;"*",Table2[Date Notified (Adjusted)],"&gt;="&amp;G$30,Table2[Date Notified (Adjusted)],"&lt;"&amp;H$30,Table2[Calculated Location],"*"&amp;$D48&amp;"*")</f>
        <v>#DIV/0!</v>
      </c>
      <c r="H48" s="164" t="e">
        <f ca="1">COUNTIFS(Table2[Level of Review Required],"*"&amp;$AC$30&amp;"*",Table2[Date Notified (Adjusted)],"&gt;="&amp;H$30,Table2[Date Notified (Adjusted)],"&lt;"&amp;I$30,Table2[reviewer name second check],"full*",Table2[Calculated Location],"*"&amp;$D48&amp;"*")/COUNTIFS(Table2[Level of Review Required],"*"&amp;$AC$30&amp;"*",Table2[Date Notified (Adjusted)],"&gt;="&amp;H$30,Table2[Date Notified (Adjusted)],"&lt;"&amp;I$30,Table2[Calculated Location],"*"&amp;$D48&amp;"*")</f>
        <v>#DIV/0!</v>
      </c>
      <c r="I48" s="164" t="e">
        <f ca="1">COUNTIFS(Table2[Level of Review Required],"*"&amp;$AC$30&amp;"*",Table2[Date Notified (Adjusted)],"&gt;="&amp;I$30,Table2[Date Notified (Adjusted)],"&lt;"&amp;J$30,Table2[reviewer name second check],"full*",Table2[Calculated Location],"*"&amp;$D48&amp;"*")/COUNTIFS(Table2[Level of Review Required],"*"&amp;$AC$30&amp;"*",Table2[Date Notified (Adjusted)],"&gt;="&amp;I$30,Table2[Date Notified (Adjusted)],"&lt;"&amp;J$30,Table2[Calculated Location],"*"&amp;$D48&amp;"*")</f>
        <v>#DIV/0!</v>
      </c>
      <c r="J48" s="164" t="e">
        <f ca="1">COUNTIFS(Table2[Level of Review Required],"*"&amp;$AC$30&amp;"*",Table2[Date Notified (Adjusted)],"&gt;="&amp;J$30,Table2[Date Notified (Adjusted)],"&lt;"&amp;K$30,Table2[reviewer name second check],"full*",Table2[Calculated Location],"*"&amp;$D48&amp;"*")/COUNTIFS(Table2[Level of Review Required],"*"&amp;$AC$30&amp;"*",Table2[Date Notified (Adjusted)],"&gt;="&amp;J$30,Table2[Date Notified (Adjusted)],"&lt;"&amp;K$30,Table2[Calculated Location],"*"&amp;$D48&amp;"*")</f>
        <v>#DIV/0!</v>
      </c>
      <c r="K48" s="164" t="e">
        <f ca="1">COUNTIFS(Table2[Level of Review Required],"*"&amp;$AC$30&amp;"*",Table2[Date Notified (Adjusted)],"&gt;="&amp;K$30,Table2[Date Notified (Adjusted)],"&lt;"&amp;L$30,Table2[reviewer name second check],"full*",Table2[Calculated Location],"*"&amp;$D48&amp;"*")/COUNTIFS(Table2[Level of Review Required],"*"&amp;$AC$30&amp;"*",Table2[Date Notified (Adjusted)],"&gt;="&amp;K$30,Table2[Date Notified (Adjusted)],"&lt;"&amp;L$30,Table2[Calculated Location],"*"&amp;$D48&amp;"*")</f>
        <v>#DIV/0!</v>
      </c>
      <c r="L48" s="164" t="e">
        <f ca="1">COUNTIFS(Table2[Level of Review Required],"*"&amp;$AC$30&amp;"*",Table2[Date Notified (Adjusted)],"&gt;="&amp;L$30,Table2[Date Notified (Adjusted)],"&lt;"&amp;M$30,Table2[reviewer name second check],"full*",Table2[Calculated Location],"*"&amp;$D48&amp;"*")/COUNTIFS(Table2[Level of Review Required],"*"&amp;$AC$30&amp;"*",Table2[Date Notified (Adjusted)],"&gt;="&amp;L$30,Table2[Date Notified (Adjusted)],"&lt;"&amp;M$30,Table2[Calculated Location],"*"&amp;$D48&amp;"*")</f>
        <v>#DIV/0!</v>
      </c>
      <c r="M48" s="164" t="e">
        <f ca="1">COUNTIFS(Table2[Level of Review Required],"*"&amp;$AC$30&amp;"*",Table2[Date Notified (Adjusted)],"&gt;="&amp;M$30,Table2[Date Notified (Adjusted)],"&lt;"&amp;N$30,Table2[reviewer name second check],"full*",Table2[Calculated Location],"*"&amp;$D48&amp;"*")/COUNTIFS(Table2[Level of Review Required],"*"&amp;$AC$30&amp;"*",Table2[Date Notified (Adjusted)],"&gt;="&amp;M$30,Table2[Date Notified (Adjusted)],"&lt;"&amp;N$30,Table2[Calculated Location],"*"&amp;$D48&amp;"*")</f>
        <v>#DIV/0!</v>
      </c>
      <c r="N48" s="164" t="e">
        <f ca="1">COUNTIFS(Table2[Level of Review Required],"*"&amp;$AC$30&amp;"*",Table2[Date Notified (Adjusted)],"&gt;="&amp;N$30,Table2[Date Notified (Adjusted)],"&lt;"&amp;O$30,Table2[reviewer name second check],"full*",Table2[Calculated Location],"*"&amp;$D48&amp;"*")/COUNTIFS(Table2[Level of Review Required],"*"&amp;$AC$30&amp;"*",Table2[Date Notified (Adjusted)],"&gt;="&amp;N$30,Table2[Date Notified (Adjusted)],"&lt;"&amp;O$30,Table2[Calculated Location],"*"&amp;$D48&amp;"*")</f>
        <v>#DIV/0!</v>
      </c>
      <c r="O48" s="164" t="e">
        <f ca="1">COUNTIFS(Table2[Level of Review Required],"*"&amp;$AC$30&amp;"*",Table2[Date Notified (Adjusted)],"&gt;="&amp;O$30,Table2[Date Notified (Adjusted)],"&lt;"&amp;P$30,Table2[reviewer name second check],"full*",Table2[Calculated Location],"*"&amp;$D48&amp;"*")/COUNTIFS(Table2[Level of Review Required],"*"&amp;$AC$30&amp;"*",Table2[Date Notified (Adjusted)],"&gt;="&amp;O$30,Table2[Date Notified (Adjusted)],"&lt;"&amp;P$30,Table2[Calculated Location],"*"&amp;$D48&amp;"*")</f>
        <v>#DIV/0!</v>
      </c>
      <c r="P48" s="164" t="e">
        <f ca="1">COUNTIFS(Table2[Level of Review Required],"*"&amp;$AC$30&amp;"*",Table2[Date Notified (Adjusted)],"&gt;="&amp;P$30,Table2[Date Notified (Adjusted)],"&lt;"&amp;Q$30,Table2[reviewer name second check],"full*",Table2[Calculated Location],"*"&amp;$D48&amp;"*")/COUNTIFS(Table2[Level of Review Required],"*"&amp;$AC$30&amp;"*",Table2[Date Notified (Adjusted)],"&gt;="&amp;P$30,Table2[Date Notified (Adjusted)],"&lt;"&amp;Q$30,Table2[Calculated Location],"*"&amp;$D48&amp;"*")</f>
        <v>#DIV/0!</v>
      </c>
      <c r="Q48" s="164" t="e">
        <f ca="1">COUNTIFS(Table2[Level of Review Required],"*"&amp;$AC$30&amp;"*",Table2[Date Notified (Adjusted)],"&gt;="&amp;Q$30,Table2[Date Notified (Adjusted)],"&lt;"&amp;R$30,Table2[reviewer name second check],"full*",Table2[Calculated Location],"*"&amp;$D48&amp;"*")/COUNTIFS(Table2[Level of Review Required],"*"&amp;$AC$30&amp;"*",Table2[Date Notified (Adjusted)],"&gt;="&amp;Q$30,Table2[Date Notified (Adjusted)],"&lt;"&amp;R$30,Table2[Calculated Location],"*"&amp;$D48&amp;"*")</f>
        <v>#DIV/0!</v>
      </c>
      <c r="R48" s="164" t="e">
        <f ca="1">COUNTIFS(Table2[Level of Review Required],"*"&amp;$AC$30&amp;"*",Table2[Date Notified (Adjusted)],"&gt;="&amp;R$30,Table2[Date Notified (Adjusted)],"&lt;"&amp;S$30,Table2[reviewer name second check],"full*",Table2[Calculated Location],"*"&amp;$D48&amp;"*")/COUNTIFS(Table2[Level of Review Required],"*"&amp;$AC$30&amp;"*",Table2[Date Notified (Adjusted)],"&gt;="&amp;R$30,Table2[Date Notified (Adjusted)],"&lt;"&amp;S$30,Table2[Calculated Location],"*"&amp;$D48&amp;"*")</f>
        <v>#DIV/0!</v>
      </c>
      <c r="S48" s="164" t="e">
        <f ca="1">COUNTIFS(Table2[Level of Review Required],"*"&amp;$AC$30&amp;"*",Table2[Date Notified (Adjusted)],"&gt;="&amp;S$30,Table2[Date Notified (Adjusted)],"&lt;"&amp;T$30,Table2[reviewer name second check],"full*",Table2[Calculated Location],"*"&amp;$D48&amp;"*")/COUNTIFS(Table2[Level of Review Required],"*"&amp;$AC$30&amp;"*",Table2[Date Notified (Adjusted)],"&gt;="&amp;S$30,Table2[Date Notified (Adjusted)],"&lt;"&amp;T$30,Table2[Calculated Location],"*"&amp;$D48&amp;"*")</f>
        <v>#DIV/0!</v>
      </c>
      <c r="T48" s="164" t="e">
        <f ca="1">COUNTIFS(Table2[Level of Review Required],"*"&amp;$AC$30&amp;"*",Table2[Date Notified (Adjusted)],"&gt;="&amp;T$30,Table2[Date Notified (Adjusted)],"&lt;"&amp;U$30,Table2[reviewer name second check],"full*",Table2[Calculated Location],"*"&amp;$D48&amp;"*")/COUNTIFS(Table2[Level of Review Required],"*"&amp;$AC$30&amp;"*",Table2[Date Notified (Adjusted)],"&gt;="&amp;T$30,Table2[Date Notified (Adjusted)],"&lt;"&amp;U$30,Table2[Calculated Location],"*"&amp;$D48&amp;"*")</f>
        <v>#DIV/0!</v>
      </c>
      <c r="U48" s="161"/>
      <c r="V48" s="161"/>
      <c r="W48" s="228">
        <f ca="1">COUNTIFS(Table2[Level of Review Required],"*"&amp;$AC$30&amp;"*",Table2[Date Notified (Adjusted)],"&gt;="&amp;start125,Table2[Date Notified (Adjusted)],"&lt;="&amp;closeREP,Table2[Calculated Location],"*"&amp;$D48&amp;"*",Table2[reviewer name second check],"full*")</f>
        <v>0</v>
      </c>
      <c r="X48" s="229" t="e">
        <f t="shared" ca="1" si="6"/>
        <v>#DIV/0!</v>
      </c>
      <c r="Y48" s="237">
        <f ca="1">COUNTIFS(Table2[Level of Review Required],"*"&amp;$AC$30&amp;"*",Table2[Date Notified (Adjusted)],"&gt;="&amp;start125,Table2[Date Notified (Adjusted)],"&lt;="&amp;closeREP,Table2[Calculated Location],"*"&amp;$D48&amp;"*")</f>
        <v>0</v>
      </c>
    </row>
    <row r="49" spans="2:29" x14ac:dyDescent="0.25">
      <c r="B49" s="224" t="s">
        <v>80</v>
      </c>
      <c r="C49" s="166"/>
      <c r="D49" s="171" t="s">
        <v>45</v>
      </c>
      <c r="E49" s="168" t="e">
        <f ca="1">COUNTIFS(Table2[Level of Review Required],"*"&amp;$AC$30&amp;"*",Table2[Date Notified (Adjusted)],"&gt;="&amp;E$30,Table2[Date Notified (Adjusted)],"&lt;"&amp;F$30,Table2[reviewer name second check],"full*",Table2[Calculated Location],"*"&amp;$D49&amp;"*")/COUNTIFS(Table2[Level of Review Required],"*"&amp;$AC$30&amp;"*",Table2[Date Notified (Adjusted)],"&gt;="&amp;E$30,Table2[Date Notified (Adjusted)],"&lt;"&amp;F$30,Table2[Calculated Location],"*"&amp;$D49&amp;"*")</f>
        <v>#DIV/0!</v>
      </c>
      <c r="F49" s="169" t="e">
        <f ca="1">COUNTIFS(Table2[Level of Review Required],"*"&amp;$AC$30&amp;"*",Table2[Date Notified (Adjusted)],"&gt;="&amp;F$30,Table2[Date Notified (Adjusted)],"&lt;"&amp;G$30,Table2[reviewer name second check],"full*",Table2[Calculated Location],"*"&amp;$D49&amp;"*")/COUNTIFS(Table2[Level of Review Required],"*"&amp;$AC$30&amp;"*",Table2[Date Notified (Adjusted)],"&gt;="&amp;F$30,Table2[Date Notified (Adjusted)],"&lt;"&amp;G$30,Table2[Calculated Location],"*"&amp;$D49&amp;"*")</f>
        <v>#DIV/0!</v>
      </c>
      <c r="G49" s="169" t="e">
        <f ca="1">COUNTIFS(Table2[Level of Review Required],"*"&amp;$AC$30&amp;"*",Table2[Date Notified (Adjusted)],"&gt;="&amp;G$30,Table2[Date Notified (Adjusted)],"&lt;"&amp;H$30,Table2[reviewer name second check],"full*",Table2[Calculated Location],"*"&amp;$D49&amp;"*")/COUNTIFS(Table2[Level of Review Required],"*"&amp;$AC$30&amp;"*",Table2[Date Notified (Adjusted)],"&gt;="&amp;G$30,Table2[Date Notified (Adjusted)],"&lt;"&amp;H$30,Table2[Calculated Location],"*"&amp;$D49&amp;"*")</f>
        <v>#DIV/0!</v>
      </c>
      <c r="H49" s="169" t="e">
        <f ca="1">COUNTIFS(Table2[Level of Review Required],"*"&amp;$AC$30&amp;"*",Table2[Date Notified (Adjusted)],"&gt;="&amp;H$30,Table2[Date Notified (Adjusted)],"&lt;"&amp;I$30,Table2[reviewer name second check],"full*",Table2[Calculated Location],"*"&amp;$D49&amp;"*")/COUNTIFS(Table2[Level of Review Required],"*"&amp;$AC$30&amp;"*",Table2[Date Notified (Adjusted)],"&gt;="&amp;H$30,Table2[Date Notified (Adjusted)],"&lt;"&amp;I$30,Table2[Calculated Location],"*"&amp;$D49&amp;"*")</f>
        <v>#DIV/0!</v>
      </c>
      <c r="I49" s="169" t="e">
        <f ca="1">COUNTIFS(Table2[Level of Review Required],"*"&amp;$AC$30&amp;"*",Table2[Date Notified (Adjusted)],"&gt;="&amp;I$30,Table2[Date Notified (Adjusted)],"&lt;"&amp;J$30,Table2[reviewer name second check],"full*",Table2[Calculated Location],"*"&amp;$D49&amp;"*")/COUNTIFS(Table2[Level of Review Required],"*"&amp;$AC$30&amp;"*",Table2[Date Notified (Adjusted)],"&gt;="&amp;I$30,Table2[Date Notified (Adjusted)],"&lt;"&amp;J$30,Table2[Calculated Location],"*"&amp;$D49&amp;"*")</f>
        <v>#DIV/0!</v>
      </c>
      <c r="J49" s="169" t="e">
        <f ca="1">COUNTIFS(Table2[Level of Review Required],"*"&amp;$AC$30&amp;"*",Table2[Date Notified (Adjusted)],"&gt;="&amp;J$30,Table2[Date Notified (Adjusted)],"&lt;"&amp;K$30,Table2[reviewer name second check],"full*",Table2[Calculated Location],"*"&amp;$D49&amp;"*")/COUNTIFS(Table2[Level of Review Required],"*"&amp;$AC$30&amp;"*",Table2[Date Notified (Adjusted)],"&gt;="&amp;J$30,Table2[Date Notified (Adjusted)],"&lt;"&amp;K$30,Table2[Calculated Location],"*"&amp;$D49&amp;"*")</f>
        <v>#DIV/0!</v>
      </c>
      <c r="K49" s="169" t="e">
        <f ca="1">COUNTIFS(Table2[Level of Review Required],"*"&amp;$AC$30&amp;"*",Table2[Date Notified (Adjusted)],"&gt;="&amp;K$30,Table2[Date Notified (Adjusted)],"&lt;"&amp;L$30,Table2[reviewer name second check],"full*",Table2[Calculated Location],"*"&amp;$D49&amp;"*")/COUNTIFS(Table2[Level of Review Required],"*"&amp;$AC$30&amp;"*",Table2[Date Notified (Adjusted)],"&gt;="&amp;K$30,Table2[Date Notified (Adjusted)],"&lt;"&amp;L$30,Table2[Calculated Location],"*"&amp;$D49&amp;"*")</f>
        <v>#DIV/0!</v>
      </c>
      <c r="L49" s="169" t="e">
        <f ca="1">COUNTIFS(Table2[Level of Review Required],"*"&amp;$AC$30&amp;"*",Table2[Date Notified (Adjusted)],"&gt;="&amp;L$30,Table2[Date Notified (Adjusted)],"&lt;"&amp;M$30,Table2[reviewer name second check],"full*",Table2[Calculated Location],"*"&amp;$D49&amp;"*")/COUNTIFS(Table2[Level of Review Required],"*"&amp;$AC$30&amp;"*",Table2[Date Notified (Adjusted)],"&gt;="&amp;L$30,Table2[Date Notified (Adjusted)],"&lt;"&amp;M$30,Table2[Calculated Location],"*"&amp;$D49&amp;"*")</f>
        <v>#DIV/0!</v>
      </c>
      <c r="M49" s="169" t="e">
        <f ca="1">COUNTIFS(Table2[Level of Review Required],"*"&amp;$AC$30&amp;"*",Table2[Date Notified (Adjusted)],"&gt;="&amp;M$30,Table2[Date Notified (Adjusted)],"&lt;"&amp;N$30,Table2[reviewer name second check],"full*",Table2[Calculated Location],"*"&amp;$D49&amp;"*")/COUNTIFS(Table2[Level of Review Required],"*"&amp;$AC$30&amp;"*",Table2[Date Notified (Adjusted)],"&gt;="&amp;M$30,Table2[Date Notified (Adjusted)],"&lt;"&amp;N$30,Table2[Calculated Location],"*"&amp;$D49&amp;"*")</f>
        <v>#DIV/0!</v>
      </c>
      <c r="N49" s="169" t="e">
        <f ca="1">COUNTIFS(Table2[Level of Review Required],"*"&amp;$AC$30&amp;"*",Table2[Date Notified (Adjusted)],"&gt;="&amp;N$30,Table2[Date Notified (Adjusted)],"&lt;"&amp;O$30,Table2[reviewer name second check],"full*",Table2[Calculated Location],"*"&amp;$D49&amp;"*")/COUNTIFS(Table2[Level of Review Required],"*"&amp;$AC$30&amp;"*",Table2[Date Notified (Adjusted)],"&gt;="&amp;N$30,Table2[Date Notified (Adjusted)],"&lt;"&amp;O$30,Table2[Calculated Location],"*"&amp;$D49&amp;"*")</f>
        <v>#DIV/0!</v>
      </c>
      <c r="O49" s="169" t="e">
        <f ca="1">COUNTIFS(Table2[Level of Review Required],"*"&amp;$AC$30&amp;"*",Table2[Date Notified (Adjusted)],"&gt;="&amp;O$30,Table2[Date Notified (Adjusted)],"&lt;"&amp;P$30,Table2[reviewer name second check],"full*",Table2[Calculated Location],"*"&amp;$D49&amp;"*")/COUNTIFS(Table2[Level of Review Required],"*"&amp;$AC$30&amp;"*",Table2[Date Notified (Adjusted)],"&gt;="&amp;O$30,Table2[Date Notified (Adjusted)],"&lt;"&amp;P$30,Table2[Calculated Location],"*"&amp;$D49&amp;"*")</f>
        <v>#DIV/0!</v>
      </c>
      <c r="P49" s="169" t="e">
        <f ca="1">COUNTIFS(Table2[Level of Review Required],"*"&amp;$AC$30&amp;"*",Table2[Date Notified (Adjusted)],"&gt;="&amp;P$30,Table2[Date Notified (Adjusted)],"&lt;"&amp;Q$30,Table2[reviewer name second check],"full*",Table2[Calculated Location],"*"&amp;$D49&amp;"*")/COUNTIFS(Table2[Level of Review Required],"*"&amp;$AC$30&amp;"*",Table2[Date Notified (Adjusted)],"&gt;="&amp;P$30,Table2[Date Notified (Adjusted)],"&lt;"&amp;Q$30,Table2[Calculated Location],"*"&amp;$D49&amp;"*")</f>
        <v>#DIV/0!</v>
      </c>
      <c r="Q49" s="169" t="e">
        <f ca="1">COUNTIFS(Table2[Level of Review Required],"*"&amp;$AC$30&amp;"*",Table2[Date Notified (Adjusted)],"&gt;="&amp;Q$30,Table2[Date Notified (Adjusted)],"&lt;"&amp;R$30,Table2[reviewer name second check],"full*",Table2[Calculated Location],"*"&amp;$D49&amp;"*")/COUNTIFS(Table2[Level of Review Required],"*"&amp;$AC$30&amp;"*",Table2[Date Notified (Adjusted)],"&gt;="&amp;Q$30,Table2[Date Notified (Adjusted)],"&lt;"&amp;R$30,Table2[Calculated Location],"*"&amp;$D49&amp;"*")</f>
        <v>#DIV/0!</v>
      </c>
      <c r="R49" s="169" t="e">
        <f ca="1">COUNTIFS(Table2[Level of Review Required],"*"&amp;$AC$30&amp;"*",Table2[Date Notified (Adjusted)],"&gt;="&amp;R$30,Table2[Date Notified (Adjusted)],"&lt;"&amp;S$30,Table2[reviewer name second check],"full*",Table2[Calculated Location],"*"&amp;$D49&amp;"*")/COUNTIFS(Table2[Level of Review Required],"*"&amp;$AC$30&amp;"*",Table2[Date Notified (Adjusted)],"&gt;="&amp;R$30,Table2[Date Notified (Adjusted)],"&lt;"&amp;S$30,Table2[Calculated Location],"*"&amp;$D49&amp;"*")</f>
        <v>#DIV/0!</v>
      </c>
      <c r="S49" s="169" t="e">
        <f ca="1">COUNTIFS(Table2[Level of Review Required],"*"&amp;$AC$30&amp;"*",Table2[Date Notified (Adjusted)],"&gt;="&amp;S$30,Table2[Date Notified (Adjusted)],"&lt;"&amp;T$30,Table2[reviewer name second check],"full*",Table2[Calculated Location],"*"&amp;$D49&amp;"*")/COUNTIFS(Table2[Level of Review Required],"*"&amp;$AC$30&amp;"*",Table2[Date Notified (Adjusted)],"&gt;="&amp;S$30,Table2[Date Notified (Adjusted)],"&lt;"&amp;T$30,Table2[Calculated Location],"*"&amp;$D49&amp;"*")</f>
        <v>#DIV/0!</v>
      </c>
      <c r="T49" s="169" t="e">
        <f ca="1">COUNTIFS(Table2[Level of Review Required],"*"&amp;$AC$30&amp;"*",Table2[Date Notified (Adjusted)],"&gt;="&amp;T$30,Table2[Date Notified (Adjusted)],"&lt;"&amp;U$30,Table2[reviewer name second check],"full*",Table2[Calculated Location],"*"&amp;$D49&amp;"*")/COUNTIFS(Table2[Level of Review Required],"*"&amp;$AC$30&amp;"*",Table2[Date Notified (Adjusted)],"&gt;="&amp;T$30,Table2[Date Notified (Adjusted)],"&lt;"&amp;U$30,Table2[Calculated Location],"*"&amp;$D49&amp;"*")</f>
        <v>#DIV/0!</v>
      </c>
      <c r="U49" s="166"/>
      <c r="V49" s="166"/>
      <c r="W49" s="230">
        <f ca="1">COUNTIFS(Table2[Level of Review Required],"*"&amp;$AC$30&amp;"*",Table2[Date Notified (Adjusted)],"&gt;="&amp;start125,Table2[Date Notified (Adjusted)],"&lt;="&amp;closeREP,Table2[Calculated Location],"*"&amp;$D49&amp;"*",Table2[reviewer name second check],"full*")</f>
        <v>0</v>
      </c>
      <c r="X49" s="231" t="e">
        <f t="shared" ca="1" si="6"/>
        <v>#DIV/0!</v>
      </c>
      <c r="Y49" s="238">
        <f ca="1">COUNTIFS(Table2[Level of Review Required],"*"&amp;$AC$30&amp;"*",Table2[Date Notified (Adjusted)],"&gt;="&amp;start125,Table2[Date Notified (Adjusted)],"&lt;="&amp;closeREP,Table2[Calculated Location],"*"&amp;$D49&amp;"*")</f>
        <v>0</v>
      </c>
    </row>
    <row r="50" spans="2:29" x14ac:dyDescent="0.25">
      <c r="B50" s="213" t="s">
        <v>153</v>
      </c>
      <c r="C50" s="13"/>
      <c r="D50" s="13"/>
      <c r="E50" s="174"/>
      <c r="F50" s="174"/>
      <c r="G50" s="174"/>
      <c r="H50" s="174"/>
      <c r="I50" s="174"/>
      <c r="J50" s="174"/>
      <c r="K50" s="174"/>
      <c r="L50" s="174"/>
      <c r="M50" s="174"/>
      <c r="N50" s="174"/>
      <c r="O50" s="174"/>
      <c r="P50" s="174"/>
      <c r="Q50" s="174"/>
      <c r="R50" s="174"/>
      <c r="S50" s="174"/>
      <c r="T50" s="174"/>
      <c r="U50" s="174"/>
      <c r="V50" s="174"/>
      <c r="W50" s="174">
        <f ca="1">SUM(W40:W49)</f>
        <v>0</v>
      </c>
      <c r="X50" s="173" t="e">
        <f ca="1">W50/Y50</f>
        <v>#DIV/0!</v>
      </c>
      <c r="Y50" s="212">
        <f ca="1">SUM(Y40:Y49)</f>
        <v>0</v>
      </c>
    </row>
    <row r="51" spans="2:29" x14ac:dyDescent="0.25">
      <c r="B51" s="214"/>
      <c r="C51" s="215"/>
      <c r="D51" s="215"/>
      <c r="E51" s="216"/>
      <c r="F51" s="215"/>
      <c r="G51" s="215"/>
      <c r="H51" s="215"/>
      <c r="I51" s="215"/>
      <c r="J51" s="215"/>
      <c r="K51" s="215"/>
      <c r="L51" s="215"/>
      <c r="M51" s="215"/>
      <c r="N51" s="215"/>
      <c r="O51" s="215"/>
      <c r="P51" s="215"/>
      <c r="Q51" s="215"/>
      <c r="R51" s="215"/>
      <c r="S51" s="215"/>
      <c r="T51" s="215"/>
      <c r="U51" s="215"/>
      <c r="V51" s="215"/>
      <c r="W51" s="217">
        <f ca="1">SUM(W31:W38)+SUM(W40:W49)</f>
        <v>0</v>
      </c>
      <c r="X51" s="218" t="e">
        <f ca="1">W51/Y51</f>
        <v>#DIV/0!</v>
      </c>
      <c r="Y51" s="219">
        <f ca="1">SUM(Y31:Y38)+SUM(Y40:Y49)</f>
        <v>0</v>
      </c>
    </row>
    <row r="52" spans="2:29" ht="15.75" thickBot="1" x14ac:dyDescent="0.3"/>
    <row r="53" spans="2:29" ht="30" thickBot="1" x14ac:dyDescent="0.3">
      <c r="B53" s="239"/>
      <c r="C53" s="240"/>
      <c r="D53" s="241"/>
      <c r="E53" s="242">
        <f ca="1">start125</f>
        <v>44470</v>
      </c>
      <c r="F53" s="242">
        <f ca="1">DATE(YEAR(E53),MONTH(E53)+1,1)</f>
        <v>44501</v>
      </c>
      <c r="G53" s="242">
        <f t="shared" ref="G53" ca="1" si="8">DATE(YEAR(F53),MONTH(F53)+1,1)</f>
        <v>44531</v>
      </c>
      <c r="H53" s="242">
        <f t="shared" ref="H53" ca="1" si="9">DATE(YEAR(G53),MONTH(G53)+1,1)</f>
        <v>44562</v>
      </c>
      <c r="I53" s="242">
        <f t="shared" ref="I53" ca="1" si="10">DATE(YEAR(H53),MONTH(H53)+1,1)</f>
        <v>44593</v>
      </c>
      <c r="J53" s="242">
        <f t="shared" ref="J53" ca="1" si="11">DATE(YEAR(I53),MONTH(I53)+1,1)</f>
        <v>44621</v>
      </c>
      <c r="K53" s="242">
        <f t="shared" ref="K53" ca="1" si="12">DATE(YEAR(J53),MONTH(J53)+1,1)</f>
        <v>44652</v>
      </c>
      <c r="L53" s="242">
        <f t="shared" ref="L53" ca="1" si="13">DATE(YEAR(K53),MONTH(K53)+1,1)</f>
        <v>44682</v>
      </c>
      <c r="M53" s="242">
        <f t="shared" ref="M53" ca="1" si="14">DATE(YEAR(L53),MONTH(L53)+1,1)</f>
        <v>44713</v>
      </c>
      <c r="N53" s="242">
        <f t="shared" ref="N53" ca="1" si="15">DATE(YEAR(M53),MONTH(M53)+1,1)</f>
        <v>44743</v>
      </c>
      <c r="O53" s="242">
        <f t="shared" ref="O53" ca="1" si="16">DATE(YEAR(N53),MONTH(N53)+1,1)</f>
        <v>44774</v>
      </c>
      <c r="P53" s="242">
        <f t="shared" ref="P53" ca="1" si="17">DATE(YEAR(O53),MONTH(O53)+1,1)</f>
        <v>44805</v>
      </c>
      <c r="Q53" s="243">
        <f t="shared" ref="Q53" ca="1" si="18">DATE(YEAR(P53),MONTH(P53)+1,1)</f>
        <v>44835</v>
      </c>
      <c r="R53" s="243">
        <f t="shared" ref="R53" ca="1" si="19">DATE(YEAR(Q53),MONTH(Q53)+1,1)</f>
        <v>44866</v>
      </c>
      <c r="S53" s="243">
        <f t="shared" ref="S53" ca="1" si="20">DATE(YEAR(R53),MONTH(R53)+1,1)</f>
        <v>44896</v>
      </c>
      <c r="T53" s="243">
        <f t="shared" ref="T53" ca="1" si="21">DATE(YEAR(S53),MONTH(S53)+1,1)</f>
        <v>44927</v>
      </c>
      <c r="U53" s="243">
        <f t="shared" ref="U53" ca="1" si="22">DATE(YEAR(T53),MONTH(T53)+1,1)</f>
        <v>44958</v>
      </c>
      <c r="V53" s="244"/>
      <c r="W53" s="234" t="str">
        <f>CONCATENATE("Full reviewer name LR ",AC53)</f>
        <v>Full reviewer name LR concise</v>
      </c>
      <c r="X53" s="235" t="s">
        <v>245</v>
      </c>
      <c r="Y53" s="209" t="str">
        <f ca="1">CONCATENATE(TEXT(E53,"mmmyy"),"-",TEXT(T53,"mmmyy")," LR ",AC53)</f>
        <v>Oct21-Jan23 LR concise</v>
      </c>
      <c r="AB53" s="101" t="s">
        <v>325</v>
      </c>
      <c r="AC53" s="102" t="s">
        <v>326</v>
      </c>
    </row>
    <row r="54" spans="2:29" x14ac:dyDescent="0.25">
      <c r="B54" s="220" t="s">
        <v>256</v>
      </c>
      <c r="C54" s="157"/>
      <c r="D54" s="158" t="s">
        <v>121</v>
      </c>
      <c r="E54" s="159" t="e">
        <f ca="1">COUNTIFS(Table2[Level of Review Required],"*"&amp;$AC$53&amp;"*",Table2[Date Notified (Adjusted)],"&gt;="&amp;E$30,Table2[Date Notified (Adjusted)],"&lt;"&amp;F$30,Table2[reviewer name second check],"full*",Table2[Calculated Location],"*"&amp;$D54&amp;"*")/COUNTIFS(Table2[Level of Review Required],"*"&amp;$AC$53&amp;"*",Table2[Date Notified (Adjusted)],"&gt;="&amp;E$30,Table2[Date Notified (Adjusted)],"&lt;"&amp;F$30,Table2[Calculated Location],"*"&amp;$D54&amp;"*")</f>
        <v>#DIV/0!</v>
      </c>
      <c r="F54" s="160" t="e">
        <f ca="1">COUNTIFS(Table2[Level of Review Required],"*"&amp;$AC$53&amp;"*",Table2[Date Notified (Adjusted)],"&gt;="&amp;F$30,Table2[Date Notified (Adjusted)],"&lt;"&amp;G$30,Table2[reviewer name second check],"full*",Table2[Calculated Location],"*"&amp;$D54&amp;"*")/COUNTIFS(Table2[Level of Review Required],"*"&amp;$AC$53&amp;"*",Table2[Date Notified (Adjusted)],"&gt;="&amp;F$30,Table2[Date Notified (Adjusted)],"&lt;"&amp;G$30,Table2[Calculated Location],"*"&amp;$D54&amp;"*")</f>
        <v>#DIV/0!</v>
      </c>
      <c r="G54" s="160" t="e">
        <f ca="1">COUNTIFS(Table2[Level of Review Required],"*"&amp;$AC$53&amp;"*",Table2[Date Notified (Adjusted)],"&gt;="&amp;G$30,Table2[Date Notified (Adjusted)],"&lt;"&amp;H$30,Table2[reviewer name second check],"full*",Table2[Calculated Location],"*"&amp;$D54&amp;"*")/COUNTIFS(Table2[Level of Review Required],"*"&amp;$AC$53&amp;"*",Table2[Date Notified (Adjusted)],"&gt;="&amp;G$30,Table2[Date Notified (Adjusted)],"&lt;"&amp;H$30,Table2[Calculated Location],"*"&amp;$D54&amp;"*")</f>
        <v>#DIV/0!</v>
      </c>
      <c r="H54" s="160" t="e">
        <f ca="1">COUNTIFS(Table2[Level of Review Required],"*"&amp;$AC$53&amp;"*",Table2[Date Notified (Adjusted)],"&gt;="&amp;H$30,Table2[Date Notified (Adjusted)],"&lt;"&amp;I$30,Table2[reviewer name second check],"full*",Table2[Calculated Location],"*"&amp;$D54&amp;"*")/COUNTIFS(Table2[Level of Review Required],"*"&amp;$AC$53&amp;"*",Table2[Date Notified (Adjusted)],"&gt;="&amp;H$30,Table2[Date Notified (Adjusted)],"&lt;"&amp;I$30,Table2[Calculated Location],"*"&amp;$D54&amp;"*")</f>
        <v>#DIV/0!</v>
      </c>
      <c r="I54" s="160" t="e">
        <f ca="1">COUNTIFS(Table2[Level of Review Required],"*"&amp;$AC$53&amp;"*",Table2[Date Notified (Adjusted)],"&gt;="&amp;I$30,Table2[Date Notified (Adjusted)],"&lt;"&amp;J$30,Table2[reviewer name second check],"full*",Table2[Calculated Location],"*"&amp;$D54&amp;"*")/COUNTIFS(Table2[Level of Review Required],"*"&amp;$AC$53&amp;"*",Table2[Date Notified (Adjusted)],"&gt;="&amp;I$30,Table2[Date Notified (Adjusted)],"&lt;"&amp;J$30,Table2[Calculated Location],"*"&amp;$D54&amp;"*")</f>
        <v>#DIV/0!</v>
      </c>
      <c r="J54" s="160" t="e">
        <f ca="1">COUNTIFS(Table2[Level of Review Required],"*"&amp;$AC$53&amp;"*",Table2[Date Notified (Adjusted)],"&gt;="&amp;J$30,Table2[Date Notified (Adjusted)],"&lt;"&amp;K$30,Table2[reviewer name second check],"full*",Table2[Calculated Location],"*"&amp;$D54&amp;"*")/COUNTIFS(Table2[Level of Review Required],"*"&amp;$AC$53&amp;"*",Table2[Date Notified (Adjusted)],"&gt;="&amp;J$30,Table2[Date Notified (Adjusted)],"&lt;"&amp;K$30,Table2[Calculated Location],"*"&amp;$D54&amp;"*")</f>
        <v>#DIV/0!</v>
      </c>
      <c r="K54" s="160" t="e">
        <f ca="1">COUNTIFS(Table2[Level of Review Required],"*"&amp;$AC$53&amp;"*",Table2[Date Notified (Adjusted)],"&gt;="&amp;K$30,Table2[Date Notified (Adjusted)],"&lt;"&amp;L$30,Table2[reviewer name second check],"full*",Table2[Calculated Location],"*"&amp;$D54&amp;"*")/COUNTIFS(Table2[Level of Review Required],"*"&amp;$AC$53&amp;"*",Table2[Date Notified (Adjusted)],"&gt;="&amp;K$30,Table2[Date Notified (Adjusted)],"&lt;"&amp;L$30,Table2[Calculated Location],"*"&amp;$D54&amp;"*")</f>
        <v>#DIV/0!</v>
      </c>
      <c r="L54" s="160" t="e">
        <f ca="1">COUNTIFS(Table2[Level of Review Required],"*"&amp;$AC$53&amp;"*",Table2[Date Notified (Adjusted)],"&gt;="&amp;L$30,Table2[Date Notified (Adjusted)],"&lt;"&amp;M$30,Table2[reviewer name second check],"full*",Table2[Calculated Location],"*"&amp;$D54&amp;"*")/COUNTIFS(Table2[Level of Review Required],"*"&amp;$AC$53&amp;"*",Table2[Date Notified (Adjusted)],"&gt;="&amp;L$30,Table2[Date Notified (Adjusted)],"&lt;"&amp;M$30,Table2[Calculated Location],"*"&amp;$D54&amp;"*")</f>
        <v>#DIV/0!</v>
      </c>
      <c r="M54" s="160" t="e">
        <f ca="1">COUNTIFS(Table2[Level of Review Required],"*"&amp;$AC$53&amp;"*",Table2[Date Notified (Adjusted)],"&gt;="&amp;M$30,Table2[Date Notified (Adjusted)],"&lt;"&amp;N$30,Table2[reviewer name second check],"full*",Table2[Calculated Location],"*"&amp;$D54&amp;"*")/COUNTIFS(Table2[Level of Review Required],"*"&amp;$AC$53&amp;"*",Table2[Date Notified (Adjusted)],"&gt;="&amp;M$30,Table2[Date Notified (Adjusted)],"&lt;"&amp;N$30,Table2[Calculated Location],"*"&amp;$D54&amp;"*")</f>
        <v>#DIV/0!</v>
      </c>
      <c r="N54" s="160" t="e">
        <f ca="1">COUNTIFS(Table2[Level of Review Required],"*"&amp;$AC$53&amp;"*",Table2[Date Notified (Adjusted)],"&gt;="&amp;N$30,Table2[Date Notified (Adjusted)],"&lt;"&amp;O$30,Table2[reviewer name second check],"full*",Table2[Calculated Location],"*"&amp;$D54&amp;"*")/COUNTIFS(Table2[Level of Review Required],"*"&amp;$AC$53&amp;"*",Table2[Date Notified (Adjusted)],"&gt;="&amp;N$30,Table2[Date Notified (Adjusted)],"&lt;"&amp;O$30,Table2[Calculated Location],"*"&amp;$D54&amp;"*")</f>
        <v>#DIV/0!</v>
      </c>
      <c r="O54" s="160" t="e">
        <f ca="1">COUNTIFS(Table2[Level of Review Required],"*"&amp;$AC$53&amp;"*",Table2[Date Notified (Adjusted)],"&gt;="&amp;O$30,Table2[Date Notified (Adjusted)],"&lt;"&amp;P$30,Table2[reviewer name second check],"full*",Table2[Calculated Location],"*"&amp;$D54&amp;"*")/COUNTIFS(Table2[Level of Review Required],"*"&amp;$AC$53&amp;"*",Table2[Date Notified (Adjusted)],"&gt;="&amp;O$30,Table2[Date Notified (Adjusted)],"&lt;"&amp;P$30,Table2[Calculated Location],"*"&amp;$D54&amp;"*")</f>
        <v>#DIV/0!</v>
      </c>
      <c r="P54" s="160" t="e">
        <f ca="1">COUNTIFS(Table2[Level of Review Required],"*"&amp;$AC$53&amp;"*",Table2[Date Notified (Adjusted)],"&gt;="&amp;P$30,Table2[Date Notified (Adjusted)],"&lt;"&amp;Q$30,Table2[reviewer name second check],"full*",Table2[Calculated Location],"*"&amp;$D54&amp;"*")/COUNTIFS(Table2[Level of Review Required],"*"&amp;$AC$53&amp;"*",Table2[Date Notified (Adjusted)],"&gt;="&amp;P$30,Table2[Date Notified (Adjusted)],"&lt;"&amp;Q$30,Table2[Calculated Location],"*"&amp;$D54&amp;"*")</f>
        <v>#DIV/0!</v>
      </c>
      <c r="Q54" s="160" t="e">
        <f ca="1">COUNTIFS(Table2[Level of Review Required],"*"&amp;$AC$53&amp;"*",Table2[Date Notified (Adjusted)],"&gt;="&amp;Q$30,Table2[Date Notified (Adjusted)],"&lt;"&amp;R$30,Table2[reviewer name second check],"full*",Table2[Calculated Location],"*"&amp;$D54&amp;"*")/COUNTIFS(Table2[Level of Review Required],"*"&amp;$AC$53&amp;"*",Table2[Date Notified (Adjusted)],"&gt;="&amp;Q$30,Table2[Date Notified (Adjusted)],"&lt;"&amp;R$30,Table2[Calculated Location],"*"&amp;$D54&amp;"*")</f>
        <v>#DIV/0!</v>
      </c>
      <c r="R54" s="160" t="e">
        <f ca="1">COUNTIFS(Table2[Level of Review Required],"*"&amp;$AC$53&amp;"*",Table2[Date Notified (Adjusted)],"&gt;="&amp;R$30,Table2[Date Notified (Adjusted)],"&lt;"&amp;S$30,Table2[reviewer name second check],"full*",Table2[Calculated Location],"*"&amp;$D54&amp;"*")/COUNTIFS(Table2[Level of Review Required],"*"&amp;$AC$53&amp;"*",Table2[Date Notified (Adjusted)],"&gt;="&amp;R$30,Table2[Date Notified (Adjusted)],"&lt;"&amp;S$30,Table2[Calculated Location],"*"&amp;$D54&amp;"*")</f>
        <v>#DIV/0!</v>
      </c>
      <c r="S54" s="160" t="e">
        <f ca="1">COUNTIFS(Table2[Level of Review Required],"*"&amp;$AC$53&amp;"*",Table2[Date Notified (Adjusted)],"&gt;="&amp;S$30,Table2[Date Notified (Adjusted)],"&lt;"&amp;T$30,Table2[reviewer name second check],"full*",Table2[Calculated Location],"*"&amp;$D54&amp;"*")/COUNTIFS(Table2[Level of Review Required],"*"&amp;$AC$53&amp;"*",Table2[Date Notified (Adjusted)],"&gt;="&amp;S$30,Table2[Date Notified (Adjusted)],"&lt;"&amp;T$30,Table2[Calculated Location],"*"&amp;$D54&amp;"*")</f>
        <v>#DIV/0!</v>
      </c>
      <c r="T54" s="160" t="e">
        <f ca="1">COUNTIFS(Table2[Level of Review Required],"*"&amp;$AC$53&amp;"*",Table2[Date Notified (Adjusted)],"&gt;="&amp;T$30,Table2[Date Notified (Adjusted)],"&lt;"&amp;U$30,Table2[reviewer name second check],"full*",Table2[Calculated Location],"*"&amp;$D54&amp;"*")/COUNTIFS(Table2[Level of Review Required],"*"&amp;$AC$53&amp;"*",Table2[Date Notified (Adjusted)],"&gt;="&amp;T$30,Table2[Date Notified (Adjusted)],"&lt;"&amp;U$30,Table2[Calculated Location],"*"&amp;$D54&amp;"*")</f>
        <v>#DIV/0!</v>
      </c>
      <c r="U54" s="157"/>
      <c r="V54" s="157"/>
      <c r="W54" s="226">
        <f ca="1">COUNTIFS(Table2[Level of Review Required],"*"&amp;$AC$53&amp;"*",Table2[Date Notified (Adjusted)],"&gt;="&amp;start125,Table2[Date Notified (Adjusted)],"&lt;="&amp;closeREP,Table2[Calculated Location],"*"&amp;$D54&amp;"*",Table2[reviewer name second check],"full*")</f>
        <v>0</v>
      </c>
      <c r="X54" s="227" t="e">
        <f ca="1">W54/Y54</f>
        <v>#DIV/0!</v>
      </c>
      <c r="Y54" s="236">
        <f ca="1">COUNTIFS(Table2[Level of Review Required],"*"&amp;$AC$53&amp;"*",Table2[Date Notified (Adjusted)],"&gt;="&amp;start125,Table2[Date Notified (Adjusted)],"&lt;="&amp;closeREP,Table2[Calculated Location],"*"&amp;$D54&amp;"*")</f>
        <v>0</v>
      </c>
    </row>
    <row r="55" spans="2:29" x14ac:dyDescent="0.25">
      <c r="B55" s="222" t="s">
        <v>234</v>
      </c>
      <c r="C55" s="161"/>
      <c r="D55" s="162" t="s">
        <v>118</v>
      </c>
      <c r="E55" s="163" t="e">
        <f ca="1">COUNTIFS(Table2[Level of Review Required],"*"&amp;$AC$53&amp;"*",Table2[Date Notified (Adjusted)],"&gt;="&amp;E$30,Table2[Date Notified (Adjusted)],"&lt;"&amp;F$30,Table2[reviewer name second check],"full*",Table2[Calculated Location],"*"&amp;$D55&amp;"*")/COUNTIFS(Table2[Level of Review Required],"*"&amp;$AC$53&amp;"*",Table2[Date Notified (Adjusted)],"&gt;="&amp;E$30,Table2[Date Notified (Adjusted)],"&lt;"&amp;F$30,Table2[Calculated Location],"*"&amp;$D55&amp;"*")</f>
        <v>#DIV/0!</v>
      </c>
      <c r="F55" s="164" t="e">
        <f ca="1">COUNTIFS(Table2[Level of Review Required],"*"&amp;$AC$53&amp;"*",Table2[Date Notified (Adjusted)],"&gt;="&amp;F$30,Table2[Date Notified (Adjusted)],"&lt;"&amp;G$30,Table2[reviewer name second check],"full*",Table2[Calculated Location],"*"&amp;$D55&amp;"*")/COUNTIFS(Table2[Level of Review Required],"*"&amp;$AC$53&amp;"*",Table2[Date Notified (Adjusted)],"&gt;="&amp;F$30,Table2[Date Notified (Adjusted)],"&lt;"&amp;G$30,Table2[Calculated Location],"*"&amp;$D55&amp;"*")</f>
        <v>#DIV/0!</v>
      </c>
      <c r="G55" s="164" t="e">
        <f ca="1">COUNTIFS(Table2[Level of Review Required],"*"&amp;$AC$53&amp;"*",Table2[Date Notified (Adjusted)],"&gt;="&amp;G$30,Table2[Date Notified (Adjusted)],"&lt;"&amp;H$30,Table2[reviewer name second check],"full*",Table2[Calculated Location],"*"&amp;$D55&amp;"*")/COUNTIFS(Table2[Level of Review Required],"*"&amp;$AC$53&amp;"*",Table2[Date Notified (Adjusted)],"&gt;="&amp;G$30,Table2[Date Notified (Adjusted)],"&lt;"&amp;H$30,Table2[Calculated Location],"*"&amp;$D55&amp;"*")</f>
        <v>#DIV/0!</v>
      </c>
      <c r="H55" s="164" t="e">
        <f ca="1">COUNTIFS(Table2[Level of Review Required],"*"&amp;$AC$53&amp;"*",Table2[Date Notified (Adjusted)],"&gt;="&amp;H$30,Table2[Date Notified (Adjusted)],"&lt;"&amp;I$30,Table2[reviewer name second check],"full*",Table2[Calculated Location],"*"&amp;$D55&amp;"*")/COUNTIFS(Table2[Level of Review Required],"*"&amp;$AC$53&amp;"*",Table2[Date Notified (Adjusted)],"&gt;="&amp;H$30,Table2[Date Notified (Adjusted)],"&lt;"&amp;I$30,Table2[Calculated Location],"*"&amp;$D55&amp;"*")</f>
        <v>#DIV/0!</v>
      </c>
      <c r="I55" s="164" t="e">
        <f ca="1">COUNTIFS(Table2[Level of Review Required],"*"&amp;$AC$53&amp;"*",Table2[Date Notified (Adjusted)],"&gt;="&amp;I$30,Table2[Date Notified (Adjusted)],"&lt;"&amp;J$30,Table2[reviewer name second check],"full*",Table2[Calculated Location],"*"&amp;$D55&amp;"*")/COUNTIFS(Table2[Level of Review Required],"*"&amp;$AC$53&amp;"*",Table2[Date Notified (Adjusted)],"&gt;="&amp;I$30,Table2[Date Notified (Adjusted)],"&lt;"&amp;J$30,Table2[Calculated Location],"*"&amp;$D55&amp;"*")</f>
        <v>#DIV/0!</v>
      </c>
      <c r="J55" s="164" t="e">
        <f ca="1">COUNTIFS(Table2[Level of Review Required],"*"&amp;$AC$53&amp;"*",Table2[Date Notified (Adjusted)],"&gt;="&amp;J$30,Table2[Date Notified (Adjusted)],"&lt;"&amp;K$30,Table2[reviewer name second check],"full*",Table2[Calculated Location],"*"&amp;$D55&amp;"*")/COUNTIFS(Table2[Level of Review Required],"*"&amp;$AC$53&amp;"*",Table2[Date Notified (Adjusted)],"&gt;="&amp;J$30,Table2[Date Notified (Adjusted)],"&lt;"&amp;K$30,Table2[Calculated Location],"*"&amp;$D55&amp;"*")</f>
        <v>#DIV/0!</v>
      </c>
      <c r="K55" s="164" t="e">
        <f ca="1">COUNTIFS(Table2[Level of Review Required],"*"&amp;$AC$53&amp;"*",Table2[Date Notified (Adjusted)],"&gt;="&amp;K$30,Table2[Date Notified (Adjusted)],"&lt;"&amp;L$30,Table2[reviewer name second check],"full*",Table2[Calculated Location],"*"&amp;$D55&amp;"*")/COUNTIFS(Table2[Level of Review Required],"*"&amp;$AC$53&amp;"*",Table2[Date Notified (Adjusted)],"&gt;="&amp;K$30,Table2[Date Notified (Adjusted)],"&lt;"&amp;L$30,Table2[Calculated Location],"*"&amp;$D55&amp;"*")</f>
        <v>#DIV/0!</v>
      </c>
      <c r="L55" s="164" t="e">
        <f ca="1">COUNTIFS(Table2[Level of Review Required],"*"&amp;$AC$53&amp;"*",Table2[Date Notified (Adjusted)],"&gt;="&amp;L$30,Table2[Date Notified (Adjusted)],"&lt;"&amp;M$30,Table2[reviewer name second check],"full*",Table2[Calculated Location],"*"&amp;$D55&amp;"*")/COUNTIFS(Table2[Level of Review Required],"*"&amp;$AC$53&amp;"*",Table2[Date Notified (Adjusted)],"&gt;="&amp;L$30,Table2[Date Notified (Adjusted)],"&lt;"&amp;M$30,Table2[Calculated Location],"*"&amp;$D55&amp;"*")</f>
        <v>#DIV/0!</v>
      </c>
      <c r="M55" s="164" t="e">
        <f ca="1">COUNTIFS(Table2[Level of Review Required],"*"&amp;$AC$53&amp;"*",Table2[Date Notified (Adjusted)],"&gt;="&amp;M$30,Table2[Date Notified (Adjusted)],"&lt;"&amp;N$30,Table2[reviewer name second check],"full*",Table2[Calculated Location],"*"&amp;$D55&amp;"*")/COUNTIFS(Table2[Level of Review Required],"*"&amp;$AC$53&amp;"*",Table2[Date Notified (Adjusted)],"&gt;="&amp;M$30,Table2[Date Notified (Adjusted)],"&lt;"&amp;N$30,Table2[Calculated Location],"*"&amp;$D55&amp;"*")</f>
        <v>#DIV/0!</v>
      </c>
      <c r="N55" s="164" t="e">
        <f ca="1">COUNTIFS(Table2[Level of Review Required],"*"&amp;$AC$53&amp;"*",Table2[Date Notified (Adjusted)],"&gt;="&amp;N$30,Table2[Date Notified (Adjusted)],"&lt;"&amp;O$30,Table2[reviewer name second check],"full*",Table2[Calculated Location],"*"&amp;$D55&amp;"*")/COUNTIFS(Table2[Level of Review Required],"*"&amp;$AC$53&amp;"*",Table2[Date Notified (Adjusted)],"&gt;="&amp;N$30,Table2[Date Notified (Adjusted)],"&lt;"&amp;O$30,Table2[Calculated Location],"*"&amp;$D55&amp;"*")</f>
        <v>#DIV/0!</v>
      </c>
      <c r="O55" s="164" t="e">
        <f ca="1">COUNTIFS(Table2[Level of Review Required],"*"&amp;$AC$53&amp;"*",Table2[Date Notified (Adjusted)],"&gt;="&amp;O$30,Table2[Date Notified (Adjusted)],"&lt;"&amp;P$30,Table2[reviewer name second check],"full*",Table2[Calculated Location],"*"&amp;$D55&amp;"*")/COUNTIFS(Table2[Level of Review Required],"*"&amp;$AC$53&amp;"*",Table2[Date Notified (Adjusted)],"&gt;="&amp;O$30,Table2[Date Notified (Adjusted)],"&lt;"&amp;P$30,Table2[Calculated Location],"*"&amp;$D55&amp;"*")</f>
        <v>#DIV/0!</v>
      </c>
      <c r="P55" s="164" t="e">
        <f ca="1">COUNTIFS(Table2[Level of Review Required],"*"&amp;$AC$53&amp;"*",Table2[Date Notified (Adjusted)],"&gt;="&amp;P$30,Table2[Date Notified (Adjusted)],"&lt;"&amp;Q$30,Table2[reviewer name second check],"full*",Table2[Calculated Location],"*"&amp;$D55&amp;"*")/COUNTIFS(Table2[Level of Review Required],"*"&amp;$AC$53&amp;"*",Table2[Date Notified (Adjusted)],"&gt;="&amp;P$30,Table2[Date Notified (Adjusted)],"&lt;"&amp;Q$30,Table2[Calculated Location],"*"&amp;$D55&amp;"*")</f>
        <v>#DIV/0!</v>
      </c>
      <c r="Q55" s="164" t="e">
        <f ca="1">COUNTIFS(Table2[Level of Review Required],"*"&amp;$AC$53&amp;"*",Table2[Date Notified (Adjusted)],"&gt;="&amp;Q$30,Table2[Date Notified (Adjusted)],"&lt;"&amp;R$30,Table2[reviewer name second check],"full*",Table2[Calculated Location],"*"&amp;$D55&amp;"*")/COUNTIFS(Table2[Level of Review Required],"*"&amp;$AC$53&amp;"*",Table2[Date Notified (Adjusted)],"&gt;="&amp;Q$30,Table2[Date Notified (Adjusted)],"&lt;"&amp;R$30,Table2[Calculated Location],"*"&amp;$D55&amp;"*")</f>
        <v>#DIV/0!</v>
      </c>
      <c r="R55" s="164" t="e">
        <f ca="1">COUNTIFS(Table2[Level of Review Required],"*"&amp;$AC$53&amp;"*",Table2[Date Notified (Adjusted)],"&gt;="&amp;R$30,Table2[Date Notified (Adjusted)],"&lt;"&amp;S$30,Table2[reviewer name second check],"full*",Table2[Calculated Location],"*"&amp;$D55&amp;"*")/COUNTIFS(Table2[Level of Review Required],"*"&amp;$AC$53&amp;"*",Table2[Date Notified (Adjusted)],"&gt;="&amp;R$30,Table2[Date Notified (Adjusted)],"&lt;"&amp;S$30,Table2[Calculated Location],"*"&amp;$D55&amp;"*")</f>
        <v>#DIV/0!</v>
      </c>
      <c r="S55" s="164" t="e">
        <f ca="1">COUNTIFS(Table2[Level of Review Required],"*"&amp;$AC$53&amp;"*",Table2[Date Notified (Adjusted)],"&gt;="&amp;S$30,Table2[Date Notified (Adjusted)],"&lt;"&amp;T$30,Table2[reviewer name second check],"full*",Table2[Calculated Location],"*"&amp;$D55&amp;"*")/COUNTIFS(Table2[Level of Review Required],"*"&amp;$AC$53&amp;"*",Table2[Date Notified (Adjusted)],"&gt;="&amp;S$30,Table2[Date Notified (Adjusted)],"&lt;"&amp;T$30,Table2[Calculated Location],"*"&amp;$D55&amp;"*")</f>
        <v>#DIV/0!</v>
      </c>
      <c r="T55" s="164" t="e">
        <f ca="1">COUNTIFS(Table2[Level of Review Required],"*"&amp;$AC$53&amp;"*",Table2[Date Notified (Adjusted)],"&gt;="&amp;T$30,Table2[Date Notified (Adjusted)],"&lt;"&amp;U$30,Table2[reviewer name second check],"full*",Table2[Calculated Location],"*"&amp;$D55&amp;"*")/COUNTIFS(Table2[Level of Review Required],"*"&amp;$AC$53&amp;"*",Table2[Date Notified (Adjusted)],"&gt;="&amp;T$30,Table2[Date Notified (Adjusted)],"&lt;"&amp;U$30,Table2[Calculated Location],"*"&amp;$D55&amp;"*")</f>
        <v>#DIV/0!</v>
      </c>
      <c r="U55" s="161"/>
      <c r="V55" s="161"/>
      <c r="W55" s="228">
        <f ca="1">COUNTIFS(Table2[Level of Review Required],"*"&amp;$AC$53&amp;"*",Table2[Date Notified (Adjusted)],"&gt;="&amp;start125,Table2[Date Notified (Adjusted)],"&lt;="&amp;closeREP,Table2[Calculated Location],"*"&amp;$D55&amp;"*",Table2[reviewer name second check],"full*")</f>
        <v>0</v>
      </c>
      <c r="X55" s="229" t="e">
        <f t="shared" ref="X55:X61" ca="1" si="23">W55/Y55</f>
        <v>#DIV/0!</v>
      </c>
      <c r="Y55" s="237">
        <f ca="1">COUNTIFS(Table2[Level of Review Required],"*"&amp;$AC$53&amp;"*",Table2[Date Notified (Adjusted)],"&gt;="&amp;start125,Table2[Date Notified (Adjusted)],"&lt;="&amp;closeREP,Table2[Calculated Location],"*"&amp;$D55&amp;"*")</f>
        <v>0</v>
      </c>
    </row>
    <row r="56" spans="2:29" x14ac:dyDescent="0.25">
      <c r="B56" s="222" t="s">
        <v>257</v>
      </c>
      <c r="C56" s="162"/>
      <c r="D56" s="162" t="s">
        <v>119</v>
      </c>
      <c r="E56" s="163" t="e">
        <f ca="1">COUNTIFS(Table2[Level of Review Required],"*"&amp;$AC$53&amp;"*",Table2[Date Notified (Adjusted)],"&gt;="&amp;E$30,Table2[Date Notified (Adjusted)],"&lt;"&amp;F$30,Table2[reviewer name second check],"full*",Table2[Calculated Location],"*"&amp;$D56&amp;"*")/COUNTIFS(Table2[Level of Review Required],"*"&amp;$AC$53&amp;"*",Table2[Date Notified (Adjusted)],"&gt;="&amp;E$30,Table2[Date Notified (Adjusted)],"&lt;"&amp;F$30,Table2[Calculated Location],"*"&amp;$D56&amp;"*")</f>
        <v>#DIV/0!</v>
      </c>
      <c r="F56" s="164" t="e">
        <f ca="1">COUNTIFS(Table2[Level of Review Required],"*"&amp;$AC$53&amp;"*",Table2[Date Notified (Adjusted)],"&gt;="&amp;F$30,Table2[Date Notified (Adjusted)],"&lt;"&amp;G$30,Table2[reviewer name second check],"full*",Table2[Calculated Location],"*"&amp;$D56&amp;"*")/COUNTIFS(Table2[Level of Review Required],"*"&amp;$AC$53&amp;"*",Table2[Date Notified (Adjusted)],"&gt;="&amp;F$30,Table2[Date Notified (Adjusted)],"&lt;"&amp;G$30,Table2[Calculated Location],"*"&amp;$D56&amp;"*")</f>
        <v>#DIV/0!</v>
      </c>
      <c r="G56" s="164" t="e">
        <f ca="1">COUNTIFS(Table2[Level of Review Required],"*"&amp;$AC$53&amp;"*",Table2[Date Notified (Adjusted)],"&gt;="&amp;G$30,Table2[Date Notified (Adjusted)],"&lt;"&amp;H$30,Table2[reviewer name second check],"full*",Table2[Calculated Location],"*"&amp;$D56&amp;"*")/COUNTIFS(Table2[Level of Review Required],"*"&amp;$AC$53&amp;"*",Table2[Date Notified (Adjusted)],"&gt;="&amp;G$30,Table2[Date Notified (Adjusted)],"&lt;"&amp;H$30,Table2[Calculated Location],"*"&amp;$D56&amp;"*")</f>
        <v>#DIV/0!</v>
      </c>
      <c r="H56" s="164" t="e">
        <f ca="1">COUNTIFS(Table2[Level of Review Required],"*"&amp;$AC$53&amp;"*",Table2[Date Notified (Adjusted)],"&gt;="&amp;H$30,Table2[Date Notified (Adjusted)],"&lt;"&amp;I$30,Table2[reviewer name second check],"full*",Table2[Calculated Location],"*"&amp;$D56&amp;"*")/COUNTIFS(Table2[Level of Review Required],"*"&amp;$AC$53&amp;"*",Table2[Date Notified (Adjusted)],"&gt;="&amp;H$30,Table2[Date Notified (Adjusted)],"&lt;"&amp;I$30,Table2[Calculated Location],"*"&amp;$D56&amp;"*")</f>
        <v>#DIV/0!</v>
      </c>
      <c r="I56" s="164" t="e">
        <f ca="1">COUNTIFS(Table2[Level of Review Required],"*"&amp;$AC$53&amp;"*",Table2[Date Notified (Adjusted)],"&gt;="&amp;I$30,Table2[Date Notified (Adjusted)],"&lt;"&amp;J$30,Table2[reviewer name second check],"full*",Table2[Calculated Location],"*"&amp;$D56&amp;"*")/COUNTIFS(Table2[Level of Review Required],"*"&amp;$AC$53&amp;"*",Table2[Date Notified (Adjusted)],"&gt;="&amp;I$30,Table2[Date Notified (Adjusted)],"&lt;"&amp;J$30,Table2[Calculated Location],"*"&amp;$D56&amp;"*")</f>
        <v>#DIV/0!</v>
      </c>
      <c r="J56" s="164" t="e">
        <f ca="1">COUNTIFS(Table2[Level of Review Required],"*"&amp;$AC$53&amp;"*",Table2[Date Notified (Adjusted)],"&gt;="&amp;J$30,Table2[Date Notified (Adjusted)],"&lt;"&amp;K$30,Table2[reviewer name second check],"full*",Table2[Calculated Location],"*"&amp;$D56&amp;"*")/COUNTIFS(Table2[Level of Review Required],"*"&amp;$AC$53&amp;"*",Table2[Date Notified (Adjusted)],"&gt;="&amp;J$30,Table2[Date Notified (Adjusted)],"&lt;"&amp;K$30,Table2[Calculated Location],"*"&amp;$D56&amp;"*")</f>
        <v>#DIV/0!</v>
      </c>
      <c r="K56" s="164" t="e">
        <f ca="1">COUNTIFS(Table2[Level of Review Required],"*"&amp;$AC$53&amp;"*",Table2[Date Notified (Adjusted)],"&gt;="&amp;K$30,Table2[Date Notified (Adjusted)],"&lt;"&amp;L$30,Table2[reviewer name second check],"full*",Table2[Calculated Location],"*"&amp;$D56&amp;"*")/COUNTIFS(Table2[Level of Review Required],"*"&amp;$AC$53&amp;"*",Table2[Date Notified (Adjusted)],"&gt;="&amp;K$30,Table2[Date Notified (Adjusted)],"&lt;"&amp;L$30,Table2[Calculated Location],"*"&amp;$D56&amp;"*")</f>
        <v>#DIV/0!</v>
      </c>
      <c r="L56" s="164" t="e">
        <f ca="1">COUNTIFS(Table2[Level of Review Required],"*"&amp;$AC$53&amp;"*",Table2[Date Notified (Adjusted)],"&gt;="&amp;L$30,Table2[Date Notified (Adjusted)],"&lt;"&amp;M$30,Table2[reviewer name second check],"full*",Table2[Calculated Location],"*"&amp;$D56&amp;"*")/COUNTIFS(Table2[Level of Review Required],"*"&amp;$AC$53&amp;"*",Table2[Date Notified (Adjusted)],"&gt;="&amp;L$30,Table2[Date Notified (Adjusted)],"&lt;"&amp;M$30,Table2[Calculated Location],"*"&amp;$D56&amp;"*")</f>
        <v>#DIV/0!</v>
      </c>
      <c r="M56" s="164" t="e">
        <f ca="1">COUNTIFS(Table2[Level of Review Required],"*"&amp;$AC$53&amp;"*",Table2[Date Notified (Adjusted)],"&gt;="&amp;M$30,Table2[Date Notified (Adjusted)],"&lt;"&amp;N$30,Table2[reviewer name second check],"full*",Table2[Calculated Location],"*"&amp;$D56&amp;"*")/COUNTIFS(Table2[Level of Review Required],"*"&amp;$AC$53&amp;"*",Table2[Date Notified (Adjusted)],"&gt;="&amp;M$30,Table2[Date Notified (Adjusted)],"&lt;"&amp;N$30,Table2[Calculated Location],"*"&amp;$D56&amp;"*")</f>
        <v>#DIV/0!</v>
      </c>
      <c r="N56" s="164" t="e">
        <f ca="1">COUNTIFS(Table2[Level of Review Required],"*"&amp;$AC$53&amp;"*",Table2[Date Notified (Adjusted)],"&gt;="&amp;N$30,Table2[Date Notified (Adjusted)],"&lt;"&amp;O$30,Table2[reviewer name second check],"full*",Table2[Calculated Location],"*"&amp;$D56&amp;"*")/COUNTIFS(Table2[Level of Review Required],"*"&amp;$AC$53&amp;"*",Table2[Date Notified (Adjusted)],"&gt;="&amp;N$30,Table2[Date Notified (Adjusted)],"&lt;"&amp;O$30,Table2[Calculated Location],"*"&amp;$D56&amp;"*")</f>
        <v>#DIV/0!</v>
      </c>
      <c r="O56" s="164" t="e">
        <f ca="1">COUNTIFS(Table2[Level of Review Required],"*"&amp;$AC$53&amp;"*",Table2[Date Notified (Adjusted)],"&gt;="&amp;O$30,Table2[Date Notified (Adjusted)],"&lt;"&amp;P$30,Table2[reviewer name second check],"full*",Table2[Calculated Location],"*"&amp;$D56&amp;"*")/COUNTIFS(Table2[Level of Review Required],"*"&amp;$AC$53&amp;"*",Table2[Date Notified (Adjusted)],"&gt;="&amp;O$30,Table2[Date Notified (Adjusted)],"&lt;"&amp;P$30,Table2[Calculated Location],"*"&amp;$D56&amp;"*")</f>
        <v>#DIV/0!</v>
      </c>
      <c r="P56" s="164" t="e">
        <f ca="1">COUNTIFS(Table2[Level of Review Required],"*"&amp;$AC$53&amp;"*",Table2[Date Notified (Adjusted)],"&gt;="&amp;P$30,Table2[Date Notified (Adjusted)],"&lt;"&amp;Q$30,Table2[reviewer name second check],"full*",Table2[Calculated Location],"*"&amp;$D56&amp;"*")/COUNTIFS(Table2[Level of Review Required],"*"&amp;$AC$53&amp;"*",Table2[Date Notified (Adjusted)],"&gt;="&amp;P$30,Table2[Date Notified (Adjusted)],"&lt;"&amp;Q$30,Table2[Calculated Location],"*"&amp;$D56&amp;"*")</f>
        <v>#DIV/0!</v>
      </c>
      <c r="Q56" s="164" t="e">
        <f ca="1">COUNTIFS(Table2[Level of Review Required],"*"&amp;$AC$53&amp;"*",Table2[Date Notified (Adjusted)],"&gt;="&amp;Q$30,Table2[Date Notified (Adjusted)],"&lt;"&amp;R$30,Table2[reviewer name second check],"full*",Table2[Calculated Location],"*"&amp;$D56&amp;"*")/COUNTIFS(Table2[Level of Review Required],"*"&amp;$AC$53&amp;"*",Table2[Date Notified (Adjusted)],"&gt;="&amp;Q$30,Table2[Date Notified (Adjusted)],"&lt;"&amp;R$30,Table2[Calculated Location],"*"&amp;$D56&amp;"*")</f>
        <v>#DIV/0!</v>
      </c>
      <c r="R56" s="164" t="e">
        <f ca="1">COUNTIFS(Table2[Level of Review Required],"*"&amp;$AC$53&amp;"*",Table2[Date Notified (Adjusted)],"&gt;="&amp;R$30,Table2[Date Notified (Adjusted)],"&lt;"&amp;S$30,Table2[reviewer name second check],"full*",Table2[Calculated Location],"*"&amp;$D56&amp;"*")/COUNTIFS(Table2[Level of Review Required],"*"&amp;$AC$53&amp;"*",Table2[Date Notified (Adjusted)],"&gt;="&amp;R$30,Table2[Date Notified (Adjusted)],"&lt;"&amp;S$30,Table2[Calculated Location],"*"&amp;$D56&amp;"*")</f>
        <v>#DIV/0!</v>
      </c>
      <c r="S56" s="164" t="e">
        <f ca="1">COUNTIFS(Table2[Level of Review Required],"*"&amp;$AC$53&amp;"*",Table2[Date Notified (Adjusted)],"&gt;="&amp;S$30,Table2[Date Notified (Adjusted)],"&lt;"&amp;T$30,Table2[reviewer name second check],"full*",Table2[Calculated Location],"*"&amp;$D56&amp;"*")/COUNTIFS(Table2[Level of Review Required],"*"&amp;$AC$53&amp;"*",Table2[Date Notified (Adjusted)],"&gt;="&amp;S$30,Table2[Date Notified (Adjusted)],"&lt;"&amp;T$30,Table2[Calculated Location],"*"&amp;$D56&amp;"*")</f>
        <v>#DIV/0!</v>
      </c>
      <c r="T56" s="164" t="e">
        <f ca="1">COUNTIFS(Table2[Level of Review Required],"*"&amp;$AC$53&amp;"*",Table2[Date Notified (Adjusted)],"&gt;="&amp;T$30,Table2[Date Notified (Adjusted)],"&lt;"&amp;U$30,Table2[reviewer name second check],"full*",Table2[Calculated Location],"*"&amp;$D56&amp;"*")/COUNTIFS(Table2[Level of Review Required],"*"&amp;$AC$53&amp;"*",Table2[Date Notified (Adjusted)],"&gt;="&amp;T$30,Table2[Date Notified (Adjusted)],"&lt;"&amp;U$30,Table2[Calculated Location],"*"&amp;$D56&amp;"*")</f>
        <v>#DIV/0!</v>
      </c>
      <c r="U56" s="161"/>
      <c r="V56" s="161"/>
      <c r="W56" s="228">
        <f ca="1">COUNTIFS(Table2[Level of Review Required],"*"&amp;$AC$53&amp;"*",Table2[Date Notified (Adjusted)],"&gt;="&amp;start125,Table2[Date Notified (Adjusted)],"&lt;="&amp;closeREP,Table2[Calculated Location],"*"&amp;$D56&amp;"*",Table2[reviewer name second check],"full*")</f>
        <v>0</v>
      </c>
      <c r="X56" s="229" t="e">
        <f t="shared" ref="X56" ca="1" si="24">W56/Y56</f>
        <v>#DIV/0!</v>
      </c>
      <c r="Y56" s="237">
        <f ca="1">COUNTIFS(Table2[Level of Review Required],"*"&amp;$AC$53&amp;"*",Table2[Date Notified (Adjusted)],"&gt;="&amp;start125,Table2[Date Notified (Adjusted)],"&lt;="&amp;closeREP,Table2[Calculated Location],"*"&amp;$D56&amp;"*")</f>
        <v>0</v>
      </c>
    </row>
    <row r="57" spans="2:29" x14ac:dyDescent="0.25">
      <c r="B57" s="222" t="s">
        <v>258</v>
      </c>
      <c r="C57" s="161"/>
      <c r="D57" s="162" t="s">
        <v>120</v>
      </c>
      <c r="E57" s="163" t="e">
        <f ca="1">COUNTIFS(Table2[Level of Review Required],"*"&amp;$AC$53&amp;"*",Table2[Date Notified (Adjusted)],"&gt;="&amp;E$30,Table2[Date Notified (Adjusted)],"&lt;"&amp;F$30,Table2[reviewer name second check],"full*",Table2[Calculated Location],"*"&amp;$D57&amp;"*")/COUNTIFS(Table2[Level of Review Required],"*"&amp;$AC$53&amp;"*",Table2[Date Notified (Adjusted)],"&gt;="&amp;E$30,Table2[Date Notified (Adjusted)],"&lt;"&amp;F$30,Table2[Calculated Location],"*"&amp;$D57&amp;"*")</f>
        <v>#DIV/0!</v>
      </c>
      <c r="F57" s="164" t="e">
        <f ca="1">COUNTIFS(Table2[Level of Review Required],"*"&amp;$AC$53&amp;"*",Table2[Date Notified (Adjusted)],"&gt;="&amp;F$30,Table2[Date Notified (Adjusted)],"&lt;"&amp;G$30,Table2[reviewer name second check],"full*",Table2[Calculated Location],"*"&amp;$D57&amp;"*")/COUNTIFS(Table2[Level of Review Required],"*"&amp;$AC$53&amp;"*",Table2[Date Notified (Adjusted)],"&gt;="&amp;F$30,Table2[Date Notified (Adjusted)],"&lt;"&amp;G$30,Table2[Calculated Location],"*"&amp;$D57&amp;"*")</f>
        <v>#DIV/0!</v>
      </c>
      <c r="G57" s="164" t="e">
        <f ca="1">COUNTIFS(Table2[Level of Review Required],"*"&amp;$AC$53&amp;"*",Table2[Date Notified (Adjusted)],"&gt;="&amp;G$30,Table2[Date Notified (Adjusted)],"&lt;"&amp;H$30,Table2[reviewer name second check],"full*",Table2[Calculated Location],"*"&amp;$D57&amp;"*")/COUNTIFS(Table2[Level of Review Required],"*"&amp;$AC$53&amp;"*",Table2[Date Notified (Adjusted)],"&gt;="&amp;G$30,Table2[Date Notified (Adjusted)],"&lt;"&amp;H$30,Table2[Calculated Location],"*"&amp;$D57&amp;"*")</f>
        <v>#DIV/0!</v>
      </c>
      <c r="H57" s="164" t="e">
        <f ca="1">COUNTIFS(Table2[Level of Review Required],"*"&amp;$AC$53&amp;"*",Table2[Date Notified (Adjusted)],"&gt;="&amp;H$30,Table2[Date Notified (Adjusted)],"&lt;"&amp;I$30,Table2[reviewer name second check],"full*",Table2[Calculated Location],"*"&amp;$D57&amp;"*")/COUNTIFS(Table2[Level of Review Required],"*"&amp;$AC$53&amp;"*",Table2[Date Notified (Adjusted)],"&gt;="&amp;H$30,Table2[Date Notified (Adjusted)],"&lt;"&amp;I$30,Table2[Calculated Location],"*"&amp;$D57&amp;"*")</f>
        <v>#DIV/0!</v>
      </c>
      <c r="I57" s="164" t="e">
        <f ca="1">COUNTIFS(Table2[Level of Review Required],"*"&amp;$AC$53&amp;"*",Table2[Date Notified (Adjusted)],"&gt;="&amp;I$30,Table2[Date Notified (Adjusted)],"&lt;"&amp;J$30,Table2[reviewer name second check],"full*",Table2[Calculated Location],"*"&amp;$D57&amp;"*")/COUNTIFS(Table2[Level of Review Required],"*"&amp;$AC$53&amp;"*",Table2[Date Notified (Adjusted)],"&gt;="&amp;I$30,Table2[Date Notified (Adjusted)],"&lt;"&amp;J$30,Table2[Calculated Location],"*"&amp;$D57&amp;"*")</f>
        <v>#DIV/0!</v>
      </c>
      <c r="J57" s="164" t="e">
        <f ca="1">COUNTIFS(Table2[Level of Review Required],"*"&amp;$AC$53&amp;"*",Table2[Date Notified (Adjusted)],"&gt;="&amp;J$30,Table2[Date Notified (Adjusted)],"&lt;"&amp;K$30,Table2[reviewer name second check],"full*",Table2[Calculated Location],"*"&amp;$D57&amp;"*")/COUNTIFS(Table2[Level of Review Required],"*"&amp;$AC$53&amp;"*",Table2[Date Notified (Adjusted)],"&gt;="&amp;J$30,Table2[Date Notified (Adjusted)],"&lt;"&amp;K$30,Table2[Calculated Location],"*"&amp;$D57&amp;"*")</f>
        <v>#DIV/0!</v>
      </c>
      <c r="K57" s="164" t="e">
        <f ca="1">COUNTIFS(Table2[Level of Review Required],"*"&amp;$AC$53&amp;"*",Table2[Date Notified (Adjusted)],"&gt;="&amp;K$30,Table2[Date Notified (Adjusted)],"&lt;"&amp;L$30,Table2[reviewer name second check],"full*",Table2[Calculated Location],"*"&amp;$D57&amp;"*")/COUNTIFS(Table2[Level of Review Required],"*"&amp;$AC$53&amp;"*",Table2[Date Notified (Adjusted)],"&gt;="&amp;K$30,Table2[Date Notified (Adjusted)],"&lt;"&amp;L$30,Table2[Calculated Location],"*"&amp;$D57&amp;"*")</f>
        <v>#DIV/0!</v>
      </c>
      <c r="L57" s="164" t="e">
        <f ca="1">COUNTIFS(Table2[Level of Review Required],"*"&amp;$AC$53&amp;"*",Table2[Date Notified (Adjusted)],"&gt;="&amp;L$30,Table2[Date Notified (Adjusted)],"&lt;"&amp;M$30,Table2[reviewer name second check],"full*",Table2[Calculated Location],"*"&amp;$D57&amp;"*")/COUNTIFS(Table2[Level of Review Required],"*"&amp;$AC$53&amp;"*",Table2[Date Notified (Adjusted)],"&gt;="&amp;L$30,Table2[Date Notified (Adjusted)],"&lt;"&amp;M$30,Table2[Calculated Location],"*"&amp;$D57&amp;"*")</f>
        <v>#DIV/0!</v>
      </c>
      <c r="M57" s="164" t="e">
        <f ca="1">COUNTIFS(Table2[Level of Review Required],"*"&amp;$AC$53&amp;"*",Table2[Date Notified (Adjusted)],"&gt;="&amp;M$30,Table2[Date Notified (Adjusted)],"&lt;"&amp;N$30,Table2[reviewer name second check],"full*",Table2[Calculated Location],"*"&amp;$D57&amp;"*")/COUNTIFS(Table2[Level of Review Required],"*"&amp;$AC$53&amp;"*",Table2[Date Notified (Adjusted)],"&gt;="&amp;M$30,Table2[Date Notified (Adjusted)],"&lt;"&amp;N$30,Table2[Calculated Location],"*"&amp;$D57&amp;"*")</f>
        <v>#DIV/0!</v>
      </c>
      <c r="N57" s="164" t="e">
        <f ca="1">COUNTIFS(Table2[Level of Review Required],"*"&amp;$AC$53&amp;"*",Table2[Date Notified (Adjusted)],"&gt;="&amp;N$30,Table2[Date Notified (Adjusted)],"&lt;"&amp;O$30,Table2[reviewer name second check],"full*",Table2[Calculated Location],"*"&amp;$D57&amp;"*")/COUNTIFS(Table2[Level of Review Required],"*"&amp;$AC$53&amp;"*",Table2[Date Notified (Adjusted)],"&gt;="&amp;N$30,Table2[Date Notified (Adjusted)],"&lt;"&amp;O$30,Table2[Calculated Location],"*"&amp;$D57&amp;"*")</f>
        <v>#DIV/0!</v>
      </c>
      <c r="O57" s="164" t="e">
        <f ca="1">COUNTIFS(Table2[Level of Review Required],"*"&amp;$AC$53&amp;"*",Table2[Date Notified (Adjusted)],"&gt;="&amp;O$30,Table2[Date Notified (Adjusted)],"&lt;"&amp;P$30,Table2[reviewer name second check],"full*",Table2[Calculated Location],"*"&amp;$D57&amp;"*")/COUNTIFS(Table2[Level of Review Required],"*"&amp;$AC$53&amp;"*",Table2[Date Notified (Adjusted)],"&gt;="&amp;O$30,Table2[Date Notified (Adjusted)],"&lt;"&amp;P$30,Table2[Calculated Location],"*"&amp;$D57&amp;"*")</f>
        <v>#DIV/0!</v>
      </c>
      <c r="P57" s="164" t="e">
        <f ca="1">COUNTIFS(Table2[Level of Review Required],"*"&amp;$AC$53&amp;"*",Table2[Date Notified (Adjusted)],"&gt;="&amp;P$30,Table2[Date Notified (Adjusted)],"&lt;"&amp;Q$30,Table2[reviewer name second check],"full*",Table2[Calculated Location],"*"&amp;$D57&amp;"*")/COUNTIFS(Table2[Level of Review Required],"*"&amp;$AC$53&amp;"*",Table2[Date Notified (Adjusted)],"&gt;="&amp;P$30,Table2[Date Notified (Adjusted)],"&lt;"&amp;Q$30,Table2[Calculated Location],"*"&amp;$D57&amp;"*")</f>
        <v>#DIV/0!</v>
      </c>
      <c r="Q57" s="164" t="e">
        <f ca="1">COUNTIFS(Table2[Level of Review Required],"*"&amp;$AC$53&amp;"*",Table2[Date Notified (Adjusted)],"&gt;="&amp;Q$30,Table2[Date Notified (Adjusted)],"&lt;"&amp;R$30,Table2[reviewer name second check],"full*",Table2[Calculated Location],"*"&amp;$D57&amp;"*")/COUNTIFS(Table2[Level of Review Required],"*"&amp;$AC$53&amp;"*",Table2[Date Notified (Adjusted)],"&gt;="&amp;Q$30,Table2[Date Notified (Adjusted)],"&lt;"&amp;R$30,Table2[Calculated Location],"*"&amp;$D57&amp;"*")</f>
        <v>#DIV/0!</v>
      </c>
      <c r="R57" s="164" t="e">
        <f ca="1">COUNTIFS(Table2[Level of Review Required],"*"&amp;$AC$53&amp;"*",Table2[Date Notified (Adjusted)],"&gt;="&amp;R$30,Table2[Date Notified (Adjusted)],"&lt;"&amp;S$30,Table2[reviewer name second check],"full*",Table2[Calculated Location],"*"&amp;$D57&amp;"*")/COUNTIFS(Table2[Level of Review Required],"*"&amp;$AC$53&amp;"*",Table2[Date Notified (Adjusted)],"&gt;="&amp;R$30,Table2[Date Notified (Adjusted)],"&lt;"&amp;S$30,Table2[Calculated Location],"*"&amp;$D57&amp;"*")</f>
        <v>#DIV/0!</v>
      </c>
      <c r="S57" s="164" t="e">
        <f ca="1">COUNTIFS(Table2[Level of Review Required],"*"&amp;$AC$53&amp;"*",Table2[Date Notified (Adjusted)],"&gt;="&amp;S$30,Table2[Date Notified (Adjusted)],"&lt;"&amp;T$30,Table2[reviewer name second check],"full*",Table2[Calculated Location],"*"&amp;$D57&amp;"*")/COUNTIFS(Table2[Level of Review Required],"*"&amp;$AC$53&amp;"*",Table2[Date Notified (Adjusted)],"&gt;="&amp;S$30,Table2[Date Notified (Adjusted)],"&lt;"&amp;T$30,Table2[Calculated Location],"*"&amp;$D57&amp;"*")</f>
        <v>#DIV/0!</v>
      </c>
      <c r="T57" s="164" t="e">
        <f ca="1">COUNTIFS(Table2[Level of Review Required],"*"&amp;$AC$53&amp;"*",Table2[Date Notified (Adjusted)],"&gt;="&amp;T$30,Table2[Date Notified (Adjusted)],"&lt;"&amp;U$30,Table2[reviewer name second check],"full*",Table2[Calculated Location],"*"&amp;$D57&amp;"*")/COUNTIFS(Table2[Level of Review Required],"*"&amp;$AC$53&amp;"*",Table2[Date Notified (Adjusted)],"&gt;="&amp;T$30,Table2[Date Notified (Adjusted)],"&lt;"&amp;U$30,Table2[Calculated Location],"*"&amp;$D57&amp;"*")</f>
        <v>#DIV/0!</v>
      </c>
      <c r="U57" s="161"/>
      <c r="V57" s="161"/>
      <c r="W57" s="228">
        <f ca="1">COUNTIFS(Table2[Level of Review Required],"*"&amp;$AC$53&amp;"*",Table2[Date Notified (Adjusted)],"&gt;="&amp;start125,Table2[Date Notified (Adjusted)],"&lt;="&amp;closeREP,Table2[Calculated Location],"*"&amp;$D57&amp;"*",Table2[reviewer name second check],"full*")</f>
        <v>0</v>
      </c>
      <c r="X57" s="229" t="e">
        <f t="shared" ca="1" si="23"/>
        <v>#DIV/0!</v>
      </c>
      <c r="Y57" s="237">
        <f ca="1">COUNTIFS(Table2[Level of Review Required],"*"&amp;$AC$53&amp;"*",Table2[Date Notified (Adjusted)],"&gt;="&amp;start125,Table2[Date Notified (Adjusted)],"&lt;="&amp;closeREP,Table2[Calculated Location],"*"&amp;$D57&amp;"*")</f>
        <v>0</v>
      </c>
    </row>
    <row r="58" spans="2:29" x14ac:dyDescent="0.25">
      <c r="B58" s="222" t="s">
        <v>259</v>
      </c>
      <c r="C58" s="161"/>
      <c r="D58" s="162" t="s">
        <v>122</v>
      </c>
      <c r="E58" s="163" t="e">
        <f ca="1">COUNTIFS(Table2[Level of Review Required],"*"&amp;$AC$53&amp;"*",Table2[Date Notified (Adjusted)],"&gt;="&amp;E$30,Table2[Date Notified (Adjusted)],"&lt;"&amp;F$30,Table2[reviewer name second check],"full*",Table2[Calculated Location],"*"&amp;$D58&amp;"*")/COUNTIFS(Table2[Level of Review Required],"*"&amp;$AC$53&amp;"*",Table2[Date Notified (Adjusted)],"&gt;="&amp;E$30,Table2[Date Notified (Adjusted)],"&lt;"&amp;F$30,Table2[Calculated Location],"*"&amp;$D58&amp;"*")</f>
        <v>#DIV/0!</v>
      </c>
      <c r="F58" s="164" t="e">
        <f ca="1">COUNTIFS(Table2[Level of Review Required],"*"&amp;$AC$53&amp;"*",Table2[Date Notified (Adjusted)],"&gt;="&amp;F$30,Table2[Date Notified (Adjusted)],"&lt;"&amp;G$30,Table2[reviewer name second check],"full*",Table2[Calculated Location],"*"&amp;$D58&amp;"*")/COUNTIFS(Table2[Level of Review Required],"*"&amp;$AC$53&amp;"*",Table2[Date Notified (Adjusted)],"&gt;="&amp;F$30,Table2[Date Notified (Adjusted)],"&lt;"&amp;G$30,Table2[Calculated Location],"*"&amp;$D58&amp;"*")</f>
        <v>#DIV/0!</v>
      </c>
      <c r="G58" s="164" t="e">
        <f ca="1">COUNTIFS(Table2[Level of Review Required],"*"&amp;$AC$53&amp;"*",Table2[Date Notified (Adjusted)],"&gt;="&amp;G$30,Table2[Date Notified (Adjusted)],"&lt;"&amp;H$30,Table2[reviewer name second check],"full*",Table2[Calculated Location],"*"&amp;$D58&amp;"*")/COUNTIFS(Table2[Level of Review Required],"*"&amp;$AC$53&amp;"*",Table2[Date Notified (Adjusted)],"&gt;="&amp;G$30,Table2[Date Notified (Adjusted)],"&lt;"&amp;H$30,Table2[Calculated Location],"*"&amp;$D58&amp;"*")</f>
        <v>#DIV/0!</v>
      </c>
      <c r="H58" s="164" t="e">
        <f ca="1">COUNTIFS(Table2[Level of Review Required],"*"&amp;$AC$53&amp;"*",Table2[Date Notified (Adjusted)],"&gt;="&amp;H$30,Table2[Date Notified (Adjusted)],"&lt;"&amp;I$30,Table2[reviewer name second check],"full*",Table2[Calculated Location],"*"&amp;$D58&amp;"*")/COUNTIFS(Table2[Level of Review Required],"*"&amp;$AC$53&amp;"*",Table2[Date Notified (Adjusted)],"&gt;="&amp;H$30,Table2[Date Notified (Adjusted)],"&lt;"&amp;I$30,Table2[Calculated Location],"*"&amp;$D58&amp;"*")</f>
        <v>#DIV/0!</v>
      </c>
      <c r="I58" s="164" t="e">
        <f ca="1">COUNTIFS(Table2[Level of Review Required],"*"&amp;$AC$53&amp;"*",Table2[Date Notified (Adjusted)],"&gt;="&amp;I$30,Table2[Date Notified (Adjusted)],"&lt;"&amp;J$30,Table2[reviewer name second check],"full*",Table2[Calculated Location],"*"&amp;$D58&amp;"*")/COUNTIFS(Table2[Level of Review Required],"*"&amp;$AC$53&amp;"*",Table2[Date Notified (Adjusted)],"&gt;="&amp;I$30,Table2[Date Notified (Adjusted)],"&lt;"&amp;J$30,Table2[Calculated Location],"*"&amp;$D58&amp;"*")</f>
        <v>#DIV/0!</v>
      </c>
      <c r="J58" s="164" t="e">
        <f ca="1">COUNTIFS(Table2[Level of Review Required],"*"&amp;$AC$53&amp;"*",Table2[Date Notified (Adjusted)],"&gt;="&amp;J$30,Table2[Date Notified (Adjusted)],"&lt;"&amp;K$30,Table2[reviewer name second check],"full*",Table2[Calculated Location],"*"&amp;$D58&amp;"*")/COUNTIFS(Table2[Level of Review Required],"*"&amp;$AC$53&amp;"*",Table2[Date Notified (Adjusted)],"&gt;="&amp;J$30,Table2[Date Notified (Adjusted)],"&lt;"&amp;K$30,Table2[Calculated Location],"*"&amp;$D58&amp;"*")</f>
        <v>#DIV/0!</v>
      </c>
      <c r="K58" s="164" t="e">
        <f ca="1">COUNTIFS(Table2[Level of Review Required],"*"&amp;$AC$53&amp;"*",Table2[Date Notified (Adjusted)],"&gt;="&amp;K$30,Table2[Date Notified (Adjusted)],"&lt;"&amp;L$30,Table2[reviewer name second check],"full*",Table2[Calculated Location],"*"&amp;$D58&amp;"*")/COUNTIFS(Table2[Level of Review Required],"*"&amp;$AC$53&amp;"*",Table2[Date Notified (Adjusted)],"&gt;="&amp;K$30,Table2[Date Notified (Adjusted)],"&lt;"&amp;L$30,Table2[Calculated Location],"*"&amp;$D58&amp;"*")</f>
        <v>#DIV/0!</v>
      </c>
      <c r="L58" s="164" t="e">
        <f ca="1">COUNTIFS(Table2[Level of Review Required],"*"&amp;$AC$53&amp;"*",Table2[Date Notified (Adjusted)],"&gt;="&amp;L$30,Table2[Date Notified (Adjusted)],"&lt;"&amp;M$30,Table2[reviewer name second check],"full*",Table2[Calculated Location],"*"&amp;$D58&amp;"*")/COUNTIFS(Table2[Level of Review Required],"*"&amp;$AC$53&amp;"*",Table2[Date Notified (Adjusted)],"&gt;="&amp;L$30,Table2[Date Notified (Adjusted)],"&lt;"&amp;M$30,Table2[Calculated Location],"*"&amp;$D58&amp;"*")</f>
        <v>#DIV/0!</v>
      </c>
      <c r="M58" s="164" t="e">
        <f ca="1">COUNTIFS(Table2[Level of Review Required],"*"&amp;$AC$53&amp;"*",Table2[Date Notified (Adjusted)],"&gt;="&amp;M$30,Table2[Date Notified (Adjusted)],"&lt;"&amp;N$30,Table2[reviewer name second check],"full*",Table2[Calculated Location],"*"&amp;$D58&amp;"*")/COUNTIFS(Table2[Level of Review Required],"*"&amp;$AC$53&amp;"*",Table2[Date Notified (Adjusted)],"&gt;="&amp;M$30,Table2[Date Notified (Adjusted)],"&lt;"&amp;N$30,Table2[Calculated Location],"*"&amp;$D58&amp;"*")</f>
        <v>#DIV/0!</v>
      </c>
      <c r="N58" s="164" t="e">
        <f ca="1">COUNTIFS(Table2[Level of Review Required],"*"&amp;$AC$53&amp;"*",Table2[Date Notified (Adjusted)],"&gt;="&amp;N$30,Table2[Date Notified (Adjusted)],"&lt;"&amp;O$30,Table2[reviewer name second check],"full*",Table2[Calculated Location],"*"&amp;$D58&amp;"*")/COUNTIFS(Table2[Level of Review Required],"*"&amp;$AC$53&amp;"*",Table2[Date Notified (Adjusted)],"&gt;="&amp;N$30,Table2[Date Notified (Adjusted)],"&lt;"&amp;O$30,Table2[Calculated Location],"*"&amp;$D58&amp;"*")</f>
        <v>#DIV/0!</v>
      </c>
      <c r="O58" s="164" t="e">
        <f ca="1">COUNTIFS(Table2[Level of Review Required],"*"&amp;$AC$53&amp;"*",Table2[Date Notified (Adjusted)],"&gt;="&amp;O$30,Table2[Date Notified (Adjusted)],"&lt;"&amp;P$30,Table2[reviewer name second check],"full*",Table2[Calculated Location],"*"&amp;$D58&amp;"*")/COUNTIFS(Table2[Level of Review Required],"*"&amp;$AC$53&amp;"*",Table2[Date Notified (Adjusted)],"&gt;="&amp;O$30,Table2[Date Notified (Adjusted)],"&lt;"&amp;P$30,Table2[Calculated Location],"*"&amp;$D58&amp;"*")</f>
        <v>#DIV/0!</v>
      </c>
      <c r="P58" s="164" t="e">
        <f ca="1">COUNTIFS(Table2[Level of Review Required],"*"&amp;$AC$53&amp;"*",Table2[Date Notified (Adjusted)],"&gt;="&amp;P$30,Table2[Date Notified (Adjusted)],"&lt;"&amp;Q$30,Table2[reviewer name second check],"full*",Table2[Calculated Location],"*"&amp;$D58&amp;"*")/COUNTIFS(Table2[Level of Review Required],"*"&amp;$AC$53&amp;"*",Table2[Date Notified (Adjusted)],"&gt;="&amp;P$30,Table2[Date Notified (Adjusted)],"&lt;"&amp;Q$30,Table2[Calculated Location],"*"&amp;$D58&amp;"*")</f>
        <v>#DIV/0!</v>
      </c>
      <c r="Q58" s="164" t="e">
        <f ca="1">COUNTIFS(Table2[Level of Review Required],"*"&amp;$AC$53&amp;"*",Table2[Date Notified (Adjusted)],"&gt;="&amp;Q$30,Table2[Date Notified (Adjusted)],"&lt;"&amp;R$30,Table2[reviewer name second check],"full*",Table2[Calculated Location],"*"&amp;$D58&amp;"*")/COUNTIFS(Table2[Level of Review Required],"*"&amp;$AC$53&amp;"*",Table2[Date Notified (Adjusted)],"&gt;="&amp;Q$30,Table2[Date Notified (Adjusted)],"&lt;"&amp;R$30,Table2[Calculated Location],"*"&amp;$D58&amp;"*")</f>
        <v>#DIV/0!</v>
      </c>
      <c r="R58" s="164" t="e">
        <f ca="1">COUNTIFS(Table2[Level of Review Required],"*"&amp;$AC$53&amp;"*",Table2[Date Notified (Adjusted)],"&gt;="&amp;R$30,Table2[Date Notified (Adjusted)],"&lt;"&amp;S$30,Table2[reviewer name second check],"full*",Table2[Calculated Location],"*"&amp;$D58&amp;"*")/COUNTIFS(Table2[Level of Review Required],"*"&amp;$AC$53&amp;"*",Table2[Date Notified (Adjusted)],"&gt;="&amp;R$30,Table2[Date Notified (Adjusted)],"&lt;"&amp;S$30,Table2[Calculated Location],"*"&amp;$D58&amp;"*")</f>
        <v>#DIV/0!</v>
      </c>
      <c r="S58" s="164" t="e">
        <f ca="1">COUNTIFS(Table2[Level of Review Required],"*"&amp;$AC$53&amp;"*",Table2[Date Notified (Adjusted)],"&gt;="&amp;S$30,Table2[Date Notified (Adjusted)],"&lt;"&amp;T$30,Table2[reviewer name second check],"full*",Table2[Calculated Location],"*"&amp;$D58&amp;"*")/COUNTIFS(Table2[Level of Review Required],"*"&amp;$AC$53&amp;"*",Table2[Date Notified (Adjusted)],"&gt;="&amp;S$30,Table2[Date Notified (Adjusted)],"&lt;"&amp;T$30,Table2[Calculated Location],"*"&amp;$D58&amp;"*")</f>
        <v>#DIV/0!</v>
      </c>
      <c r="T58" s="164" t="e">
        <f ca="1">COUNTIFS(Table2[Level of Review Required],"*"&amp;$AC$53&amp;"*",Table2[Date Notified (Adjusted)],"&gt;="&amp;T$30,Table2[Date Notified (Adjusted)],"&lt;"&amp;U$30,Table2[reviewer name second check],"full*",Table2[Calculated Location],"*"&amp;$D58&amp;"*")/COUNTIFS(Table2[Level of Review Required],"*"&amp;$AC$53&amp;"*",Table2[Date Notified (Adjusted)],"&gt;="&amp;T$30,Table2[Date Notified (Adjusted)],"&lt;"&amp;U$30,Table2[Calculated Location],"*"&amp;$D58&amp;"*")</f>
        <v>#DIV/0!</v>
      </c>
      <c r="U58" s="165"/>
      <c r="V58" s="161"/>
      <c r="W58" s="228">
        <f ca="1">COUNTIFS(Table2[Level of Review Required],"*"&amp;$AC$53&amp;"*",Table2[Date Notified (Adjusted)],"&gt;="&amp;start125,Table2[Date Notified (Adjusted)],"&lt;="&amp;closeREP,Table2[Calculated Location],"*"&amp;$D58&amp;"*",Table2[reviewer name second check],"full*")</f>
        <v>0</v>
      </c>
      <c r="X58" s="229" t="e">
        <f t="shared" ca="1" si="23"/>
        <v>#DIV/0!</v>
      </c>
      <c r="Y58" s="237">
        <f ca="1">COUNTIFS(Table2[Level of Review Required],"*"&amp;$AC$53&amp;"*",Table2[Date Notified (Adjusted)],"&gt;="&amp;start125,Table2[Date Notified (Adjusted)],"&lt;="&amp;closeREP,Table2[Calculated Location],"*"&amp;$D58&amp;"*")</f>
        <v>0</v>
      </c>
    </row>
    <row r="59" spans="2:29" x14ac:dyDescent="0.25">
      <c r="B59" s="222" t="s">
        <v>260</v>
      </c>
      <c r="C59" s="161"/>
      <c r="D59" s="162" t="s">
        <v>123</v>
      </c>
      <c r="E59" s="163" t="e">
        <f ca="1">COUNTIFS(Table2[Level of Review Required],"*"&amp;$AC$53&amp;"*",Table2[Date Notified (Adjusted)],"&gt;="&amp;E$30,Table2[Date Notified (Adjusted)],"&lt;"&amp;F$30,Table2[reviewer name second check],"full*",Table2[Calculated Location],"*"&amp;$D59&amp;"*")/COUNTIFS(Table2[Level of Review Required],"*"&amp;$AC$53&amp;"*",Table2[Date Notified (Adjusted)],"&gt;="&amp;E$30,Table2[Date Notified (Adjusted)],"&lt;"&amp;F$30,Table2[Calculated Location],"*"&amp;$D59&amp;"*")</f>
        <v>#DIV/0!</v>
      </c>
      <c r="F59" s="164" t="e">
        <f ca="1">COUNTIFS(Table2[Level of Review Required],"*"&amp;$AC$53&amp;"*",Table2[Date Notified (Adjusted)],"&gt;="&amp;F$30,Table2[Date Notified (Adjusted)],"&lt;"&amp;G$30,Table2[reviewer name second check],"full*",Table2[Calculated Location],"*"&amp;$D59&amp;"*")/COUNTIFS(Table2[Level of Review Required],"*"&amp;$AC$53&amp;"*",Table2[Date Notified (Adjusted)],"&gt;="&amp;F$30,Table2[Date Notified (Adjusted)],"&lt;"&amp;G$30,Table2[Calculated Location],"*"&amp;$D59&amp;"*")</f>
        <v>#DIV/0!</v>
      </c>
      <c r="G59" s="164" t="e">
        <f ca="1">COUNTIFS(Table2[Level of Review Required],"*"&amp;$AC$53&amp;"*",Table2[Date Notified (Adjusted)],"&gt;="&amp;G$30,Table2[Date Notified (Adjusted)],"&lt;"&amp;H$30,Table2[reviewer name second check],"full*",Table2[Calculated Location],"*"&amp;$D59&amp;"*")/COUNTIFS(Table2[Level of Review Required],"*"&amp;$AC$53&amp;"*",Table2[Date Notified (Adjusted)],"&gt;="&amp;G$30,Table2[Date Notified (Adjusted)],"&lt;"&amp;H$30,Table2[Calculated Location],"*"&amp;$D59&amp;"*")</f>
        <v>#DIV/0!</v>
      </c>
      <c r="H59" s="164" t="e">
        <f ca="1">COUNTIFS(Table2[Level of Review Required],"*"&amp;$AC$53&amp;"*",Table2[Date Notified (Adjusted)],"&gt;="&amp;H$30,Table2[Date Notified (Adjusted)],"&lt;"&amp;I$30,Table2[reviewer name second check],"full*",Table2[Calculated Location],"*"&amp;$D59&amp;"*")/COUNTIFS(Table2[Level of Review Required],"*"&amp;$AC$53&amp;"*",Table2[Date Notified (Adjusted)],"&gt;="&amp;H$30,Table2[Date Notified (Adjusted)],"&lt;"&amp;I$30,Table2[Calculated Location],"*"&amp;$D59&amp;"*")</f>
        <v>#DIV/0!</v>
      </c>
      <c r="I59" s="164" t="e">
        <f ca="1">COUNTIFS(Table2[Level of Review Required],"*"&amp;$AC$53&amp;"*",Table2[Date Notified (Adjusted)],"&gt;="&amp;I$30,Table2[Date Notified (Adjusted)],"&lt;"&amp;J$30,Table2[reviewer name second check],"full*",Table2[Calculated Location],"*"&amp;$D59&amp;"*")/COUNTIFS(Table2[Level of Review Required],"*"&amp;$AC$53&amp;"*",Table2[Date Notified (Adjusted)],"&gt;="&amp;I$30,Table2[Date Notified (Adjusted)],"&lt;"&amp;J$30,Table2[Calculated Location],"*"&amp;$D59&amp;"*")</f>
        <v>#DIV/0!</v>
      </c>
      <c r="J59" s="164" t="e">
        <f ca="1">COUNTIFS(Table2[Level of Review Required],"*"&amp;$AC$53&amp;"*",Table2[Date Notified (Adjusted)],"&gt;="&amp;J$30,Table2[Date Notified (Adjusted)],"&lt;"&amp;K$30,Table2[reviewer name second check],"full*",Table2[Calculated Location],"*"&amp;$D59&amp;"*")/COUNTIFS(Table2[Level of Review Required],"*"&amp;$AC$53&amp;"*",Table2[Date Notified (Adjusted)],"&gt;="&amp;J$30,Table2[Date Notified (Adjusted)],"&lt;"&amp;K$30,Table2[Calculated Location],"*"&amp;$D59&amp;"*")</f>
        <v>#DIV/0!</v>
      </c>
      <c r="K59" s="164" t="e">
        <f ca="1">COUNTIFS(Table2[Level of Review Required],"*"&amp;$AC$53&amp;"*",Table2[Date Notified (Adjusted)],"&gt;="&amp;K$30,Table2[Date Notified (Adjusted)],"&lt;"&amp;L$30,Table2[reviewer name second check],"full*",Table2[Calculated Location],"*"&amp;$D59&amp;"*")/COUNTIFS(Table2[Level of Review Required],"*"&amp;$AC$53&amp;"*",Table2[Date Notified (Adjusted)],"&gt;="&amp;K$30,Table2[Date Notified (Adjusted)],"&lt;"&amp;L$30,Table2[Calculated Location],"*"&amp;$D59&amp;"*")</f>
        <v>#DIV/0!</v>
      </c>
      <c r="L59" s="164" t="e">
        <f ca="1">COUNTIFS(Table2[Level of Review Required],"*"&amp;$AC$53&amp;"*",Table2[Date Notified (Adjusted)],"&gt;="&amp;L$30,Table2[Date Notified (Adjusted)],"&lt;"&amp;M$30,Table2[reviewer name second check],"full*",Table2[Calculated Location],"*"&amp;$D59&amp;"*")/COUNTIFS(Table2[Level of Review Required],"*"&amp;$AC$53&amp;"*",Table2[Date Notified (Adjusted)],"&gt;="&amp;L$30,Table2[Date Notified (Adjusted)],"&lt;"&amp;M$30,Table2[Calculated Location],"*"&amp;$D59&amp;"*")</f>
        <v>#DIV/0!</v>
      </c>
      <c r="M59" s="164" t="e">
        <f ca="1">COUNTIFS(Table2[Level of Review Required],"*"&amp;$AC$53&amp;"*",Table2[Date Notified (Adjusted)],"&gt;="&amp;M$30,Table2[Date Notified (Adjusted)],"&lt;"&amp;N$30,Table2[reviewer name second check],"full*",Table2[Calculated Location],"*"&amp;$D59&amp;"*")/COUNTIFS(Table2[Level of Review Required],"*"&amp;$AC$53&amp;"*",Table2[Date Notified (Adjusted)],"&gt;="&amp;M$30,Table2[Date Notified (Adjusted)],"&lt;"&amp;N$30,Table2[Calculated Location],"*"&amp;$D59&amp;"*")</f>
        <v>#DIV/0!</v>
      </c>
      <c r="N59" s="164" t="e">
        <f ca="1">COUNTIFS(Table2[Level of Review Required],"*"&amp;$AC$53&amp;"*",Table2[Date Notified (Adjusted)],"&gt;="&amp;N$30,Table2[Date Notified (Adjusted)],"&lt;"&amp;O$30,Table2[reviewer name second check],"full*",Table2[Calculated Location],"*"&amp;$D59&amp;"*")/COUNTIFS(Table2[Level of Review Required],"*"&amp;$AC$53&amp;"*",Table2[Date Notified (Adjusted)],"&gt;="&amp;N$30,Table2[Date Notified (Adjusted)],"&lt;"&amp;O$30,Table2[Calculated Location],"*"&amp;$D59&amp;"*")</f>
        <v>#DIV/0!</v>
      </c>
      <c r="O59" s="164" t="e">
        <f ca="1">COUNTIFS(Table2[Level of Review Required],"*"&amp;$AC$53&amp;"*",Table2[Date Notified (Adjusted)],"&gt;="&amp;O$30,Table2[Date Notified (Adjusted)],"&lt;"&amp;P$30,Table2[reviewer name second check],"full*",Table2[Calculated Location],"*"&amp;$D59&amp;"*")/COUNTIFS(Table2[Level of Review Required],"*"&amp;$AC$53&amp;"*",Table2[Date Notified (Adjusted)],"&gt;="&amp;O$30,Table2[Date Notified (Adjusted)],"&lt;"&amp;P$30,Table2[Calculated Location],"*"&amp;$D59&amp;"*")</f>
        <v>#DIV/0!</v>
      </c>
      <c r="P59" s="164" t="e">
        <f ca="1">COUNTIFS(Table2[Level of Review Required],"*"&amp;$AC$53&amp;"*",Table2[Date Notified (Adjusted)],"&gt;="&amp;P$30,Table2[Date Notified (Adjusted)],"&lt;"&amp;Q$30,Table2[reviewer name second check],"full*",Table2[Calculated Location],"*"&amp;$D59&amp;"*")/COUNTIFS(Table2[Level of Review Required],"*"&amp;$AC$53&amp;"*",Table2[Date Notified (Adjusted)],"&gt;="&amp;P$30,Table2[Date Notified (Adjusted)],"&lt;"&amp;Q$30,Table2[Calculated Location],"*"&amp;$D59&amp;"*")</f>
        <v>#DIV/0!</v>
      </c>
      <c r="Q59" s="164" t="e">
        <f ca="1">COUNTIFS(Table2[Level of Review Required],"*"&amp;$AC$53&amp;"*",Table2[Date Notified (Adjusted)],"&gt;="&amp;Q$30,Table2[Date Notified (Adjusted)],"&lt;"&amp;R$30,Table2[reviewer name second check],"full*",Table2[Calculated Location],"*"&amp;$D59&amp;"*")/COUNTIFS(Table2[Level of Review Required],"*"&amp;$AC$53&amp;"*",Table2[Date Notified (Adjusted)],"&gt;="&amp;Q$30,Table2[Date Notified (Adjusted)],"&lt;"&amp;R$30,Table2[Calculated Location],"*"&amp;$D59&amp;"*")</f>
        <v>#DIV/0!</v>
      </c>
      <c r="R59" s="164" t="e">
        <f ca="1">COUNTIFS(Table2[Level of Review Required],"*"&amp;$AC$53&amp;"*",Table2[Date Notified (Adjusted)],"&gt;="&amp;R$30,Table2[Date Notified (Adjusted)],"&lt;"&amp;S$30,Table2[reviewer name second check],"full*",Table2[Calculated Location],"*"&amp;$D59&amp;"*")/COUNTIFS(Table2[Level of Review Required],"*"&amp;$AC$53&amp;"*",Table2[Date Notified (Adjusted)],"&gt;="&amp;R$30,Table2[Date Notified (Adjusted)],"&lt;"&amp;S$30,Table2[Calculated Location],"*"&amp;$D59&amp;"*")</f>
        <v>#DIV/0!</v>
      </c>
      <c r="S59" s="164" t="e">
        <f ca="1">COUNTIFS(Table2[Level of Review Required],"*"&amp;$AC$53&amp;"*",Table2[Date Notified (Adjusted)],"&gt;="&amp;S$30,Table2[Date Notified (Adjusted)],"&lt;"&amp;T$30,Table2[reviewer name second check],"full*",Table2[Calculated Location],"*"&amp;$D59&amp;"*")/COUNTIFS(Table2[Level of Review Required],"*"&amp;$AC$53&amp;"*",Table2[Date Notified (Adjusted)],"&gt;="&amp;S$30,Table2[Date Notified (Adjusted)],"&lt;"&amp;T$30,Table2[Calculated Location],"*"&amp;$D59&amp;"*")</f>
        <v>#DIV/0!</v>
      </c>
      <c r="T59" s="164" t="e">
        <f ca="1">COUNTIFS(Table2[Level of Review Required],"*"&amp;$AC$53&amp;"*",Table2[Date Notified (Adjusted)],"&gt;="&amp;T$30,Table2[Date Notified (Adjusted)],"&lt;"&amp;U$30,Table2[reviewer name second check],"full*",Table2[Calculated Location],"*"&amp;$D59&amp;"*")/COUNTIFS(Table2[Level of Review Required],"*"&amp;$AC$53&amp;"*",Table2[Date Notified (Adjusted)],"&gt;="&amp;T$30,Table2[Date Notified (Adjusted)],"&lt;"&amp;U$30,Table2[Calculated Location],"*"&amp;$D59&amp;"*")</f>
        <v>#DIV/0!</v>
      </c>
      <c r="U59" s="165"/>
      <c r="V59" s="161"/>
      <c r="W59" s="228">
        <f ca="1">COUNTIFS(Table2[Level of Review Required],"*"&amp;$AC$53&amp;"*",Table2[Date Notified (Adjusted)],"&gt;="&amp;start125,Table2[Date Notified (Adjusted)],"&lt;="&amp;closeREP,Table2[Calculated Location],"*"&amp;$D59&amp;"*",Table2[reviewer name second check],"full*")</f>
        <v>0</v>
      </c>
      <c r="X59" s="229" t="e">
        <f t="shared" ca="1" si="23"/>
        <v>#DIV/0!</v>
      </c>
      <c r="Y59" s="237">
        <f ca="1">COUNTIFS(Table2[Level of Review Required],"*"&amp;$AC$53&amp;"*",Table2[Date Notified (Adjusted)],"&gt;="&amp;start125,Table2[Date Notified (Adjusted)],"&lt;="&amp;closeREP,Table2[Calculated Location],"*"&amp;$D59&amp;"*")</f>
        <v>0</v>
      </c>
    </row>
    <row r="60" spans="2:29" x14ac:dyDescent="0.25">
      <c r="B60" s="222" t="s">
        <v>261</v>
      </c>
      <c r="C60" s="161"/>
      <c r="D60" s="162" t="s">
        <v>117</v>
      </c>
      <c r="E60" s="163" t="e">
        <f ca="1">COUNTIFS(Table2[Level of Review Required],"*"&amp;$AC$53&amp;"*",Table2[Date Notified (Adjusted)],"&gt;="&amp;E$30,Table2[Date Notified (Adjusted)],"&lt;"&amp;F$30,Table2[reviewer name second check],"full*",Table2[Calculated Location],"*"&amp;$D60&amp;"*")/COUNTIFS(Table2[Level of Review Required],"*"&amp;$AC$53&amp;"*",Table2[Date Notified (Adjusted)],"&gt;="&amp;E$30,Table2[Date Notified (Adjusted)],"&lt;"&amp;F$30,Table2[Calculated Location],"*"&amp;$D60&amp;"*")</f>
        <v>#DIV/0!</v>
      </c>
      <c r="F60" s="164" t="e">
        <f ca="1">COUNTIFS(Table2[Level of Review Required],"*"&amp;$AC$53&amp;"*",Table2[Date Notified (Adjusted)],"&gt;="&amp;F$30,Table2[Date Notified (Adjusted)],"&lt;"&amp;G$30,Table2[reviewer name second check],"full*",Table2[Calculated Location],"*"&amp;$D60&amp;"*")/COUNTIFS(Table2[Level of Review Required],"*"&amp;$AC$53&amp;"*",Table2[Date Notified (Adjusted)],"&gt;="&amp;F$30,Table2[Date Notified (Adjusted)],"&lt;"&amp;G$30,Table2[Calculated Location],"*"&amp;$D60&amp;"*")</f>
        <v>#DIV/0!</v>
      </c>
      <c r="G60" s="164" t="e">
        <f ca="1">COUNTIFS(Table2[Level of Review Required],"*"&amp;$AC$53&amp;"*",Table2[Date Notified (Adjusted)],"&gt;="&amp;G$30,Table2[Date Notified (Adjusted)],"&lt;"&amp;H$30,Table2[reviewer name second check],"full*",Table2[Calculated Location],"*"&amp;$D60&amp;"*")/COUNTIFS(Table2[Level of Review Required],"*"&amp;$AC$53&amp;"*",Table2[Date Notified (Adjusted)],"&gt;="&amp;G$30,Table2[Date Notified (Adjusted)],"&lt;"&amp;H$30,Table2[Calculated Location],"*"&amp;$D60&amp;"*")</f>
        <v>#DIV/0!</v>
      </c>
      <c r="H60" s="164" t="e">
        <f ca="1">COUNTIFS(Table2[Level of Review Required],"*"&amp;$AC$53&amp;"*",Table2[Date Notified (Adjusted)],"&gt;="&amp;H$30,Table2[Date Notified (Adjusted)],"&lt;"&amp;I$30,Table2[reviewer name second check],"full*",Table2[Calculated Location],"*"&amp;$D60&amp;"*")/COUNTIFS(Table2[Level of Review Required],"*"&amp;$AC$53&amp;"*",Table2[Date Notified (Adjusted)],"&gt;="&amp;H$30,Table2[Date Notified (Adjusted)],"&lt;"&amp;I$30,Table2[Calculated Location],"*"&amp;$D60&amp;"*")</f>
        <v>#DIV/0!</v>
      </c>
      <c r="I60" s="164" t="e">
        <f ca="1">COUNTIFS(Table2[Level of Review Required],"*"&amp;$AC$53&amp;"*",Table2[Date Notified (Adjusted)],"&gt;="&amp;I$30,Table2[Date Notified (Adjusted)],"&lt;"&amp;J$30,Table2[reviewer name second check],"full*",Table2[Calculated Location],"*"&amp;$D60&amp;"*")/COUNTIFS(Table2[Level of Review Required],"*"&amp;$AC$53&amp;"*",Table2[Date Notified (Adjusted)],"&gt;="&amp;I$30,Table2[Date Notified (Adjusted)],"&lt;"&amp;J$30,Table2[Calculated Location],"*"&amp;$D60&amp;"*")</f>
        <v>#DIV/0!</v>
      </c>
      <c r="J60" s="164" t="e">
        <f ca="1">COUNTIFS(Table2[Level of Review Required],"*"&amp;$AC$53&amp;"*",Table2[Date Notified (Adjusted)],"&gt;="&amp;J$30,Table2[Date Notified (Adjusted)],"&lt;"&amp;K$30,Table2[reviewer name second check],"full*",Table2[Calculated Location],"*"&amp;$D60&amp;"*")/COUNTIFS(Table2[Level of Review Required],"*"&amp;$AC$53&amp;"*",Table2[Date Notified (Adjusted)],"&gt;="&amp;J$30,Table2[Date Notified (Adjusted)],"&lt;"&amp;K$30,Table2[Calculated Location],"*"&amp;$D60&amp;"*")</f>
        <v>#DIV/0!</v>
      </c>
      <c r="K60" s="164" t="e">
        <f ca="1">COUNTIFS(Table2[Level of Review Required],"*"&amp;$AC$53&amp;"*",Table2[Date Notified (Adjusted)],"&gt;="&amp;K$30,Table2[Date Notified (Adjusted)],"&lt;"&amp;L$30,Table2[reviewer name second check],"full*",Table2[Calculated Location],"*"&amp;$D60&amp;"*")/COUNTIFS(Table2[Level of Review Required],"*"&amp;$AC$53&amp;"*",Table2[Date Notified (Adjusted)],"&gt;="&amp;K$30,Table2[Date Notified (Adjusted)],"&lt;"&amp;L$30,Table2[Calculated Location],"*"&amp;$D60&amp;"*")</f>
        <v>#DIV/0!</v>
      </c>
      <c r="L60" s="164" t="e">
        <f ca="1">COUNTIFS(Table2[Level of Review Required],"*"&amp;$AC$53&amp;"*",Table2[Date Notified (Adjusted)],"&gt;="&amp;L$30,Table2[Date Notified (Adjusted)],"&lt;"&amp;M$30,Table2[reviewer name second check],"full*",Table2[Calculated Location],"*"&amp;$D60&amp;"*")/COUNTIFS(Table2[Level of Review Required],"*"&amp;$AC$53&amp;"*",Table2[Date Notified (Adjusted)],"&gt;="&amp;L$30,Table2[Date Notified (Adjusted)],"&lt;"&amp;M$30,Table2[Calculated Location],"*"&amp;$D60&amp;"*")</f>
        <v>#DIV/0!</v>
      </c>
      <c r="M60" s="164" t="e">
        <f ca="1">COUNTIFS(Table2[Level of Review Required],"*"&amp;$AC$53&amp;"*",Table2[Date Notified (Adjusted)],"&gt;="&amp;M$30,Table2[Date Notified (Adjusted)],"&lt;"&amp;N$30,Table2[reviewer name second check],"full*",Table2[Calculated Location],"*"&amp;$D60&amp;"*")/COUNTIFS(Table2[Level of Review Required],"*"&amp;$AC$53&amp;"*",Table2[Date Notified (Adjusted)],"&gt;="&amp;M$30,Table2[Date Notified (Adjusted)],"&lt;"&amp;N$30,Table2[Calculated Location],"*"&amp;$D60&amp;"*")</f>
        <v>#DIV/0!</v>
      </c>
      <c r="N60" s="164" t="e">
        <f ca="1">COUNTIFS(Table2[Level of Review Required],"*"&amp;$AC$53&amp;"*",Table2[Date Notified (Adjusted)],"&gt;="&amp;N$30,Table2[Date Notified (Adjusted)],"&lt;"&amp;O$30,Table2[reviewer name second check],"full*",Table2[Calculated Location],"*"&amp;$D60&amp;"*")/COUNTIFS(Table2[Level of Review Required],"*"&amp;$AC$53&amp;"*",Table2[Date Notified (Adjusted)],"&gt;="&amp;N$30,Table2[Date Notified (Adjusted)],"&lt;"&amp;O$30,Table2[Calculated Location],"*"&amp;$D60&amp;"*")</f>
        <v>#DIV/0!</v>
      </c>
      <c r="O60" s="164" t="e">
        <f ca="1">COUNTIFS(Table2[Level of Review Required],"*"&amp;$AC$53&amp;"*",Table2[Date Notified (Adjusted)],"&gt;="&amp;O$30,Table2[Date Notified (Adjusted)],"&lt;"&amp;P$30,Table2[reviewer name second check],"full*",Table2[Calculated Location],"*"&amp;$D60&amp;"*")/COUNTIFS(Table2[Level of Review Required],"*"&amp;$AC$53&amp;"*",Table2[Date Notified (Adjusted)],"&gt;="&amp;O$30,Table2[Date Notified (Adjusted)],"&lt;"&amp;P$30,Table2[Calculated Location],"*"&amp;$D60&amp;"*")</f>
        <v>#DIV/0!</v>
      </c>
      <c r="P60" s="164" t="e">
        <f ca="1">COUNTIFS(Table2[Level of Review Required],"*"&amp;$AC$53&amp;"*",Table2[Date Notified (Adjusted)],"&gt;="&amp;P$30,Table2[Date Notified (Adjusted)],"&lt;"&amp;Q$30,Table2[reviewer name second check],"full*",Table2[Calculated Location],"*"&amp;$D60&amp;"*")/COUNTIFS(Table2[Level of Review Required],"*"&amp;$AC$53&amp;"*",Table2[Date Notified (Adjusted)],"&gt;="&amp;P$30,Table2[Date Notified (Adjusted)],"&lt;"&amp;Q$30,Table2[Calculated Location],"*"&amp;$D60&amp;"*")</f>
        <v>#DIV/0!</v>
      </c>
      <c r="Q60" s="164" t="e">
        <f ca="1">COUNTIFS(Table2[Level of Review Required],"*"&amp;$AC$53&amp;"*",Table2[Date Notified (Adjusted)],"&gt;="&amp;Q$30,Table2[Date Notified (Adjusted)],"&lt;"&amp;R$30,Table2[reviewer name second check],"full*",Table2[Calculated Location],"*"&amp;$D60&amp;"*")/COUNTIFS(Table2[Level of Review Required],"*"&amp;$AC$53&amp;"*",Table2[Date Notified (Adjusted)],"&gt;="&amp;Q$30,Table2[Date Notified (Adjusted)],"&lt;"&amp;R$30,Table2[Calculated Location],"*"&amp;$D60&amp;"*")</f>
        <v>#DIV/0!</v>
      </c>
      <c r="R60" s="164" t="e">
        <f ca="1">COUNTIFS(Table2[Level of Review Required],"*"&amp;$AC$53&amp;"*",Table2[Date Notified (Adjusted)],"&gt;="&amp;R$30,Table2[Date Notified (Adjusted)],"&lt;"&amp;S$30,Table2[reviewer name second check],"full*",Table2[Calculated Location],"*"&amp;$D60&amp;"*")/COUNTIFS(Table2[Level of Review Required],"*"&amp;$AC$53&amp;"*",Table2[Date Notified (Adjusted)],"&gt;="&amp;R$30,Table2[Date Notified (Adjusted)],"&lt;"&amp;S$30,Table2[Calculated Location],"*"&amp;$D60&amp;"*")</f>
        <v>#DIV/0!</v>
      </c>
      <c r="S60" s="164" t="e">
        <f ca="1">COUNTIFS(Table2[Level of Review Required],"*"&amp;$AC$53&amp;"*",Table2[Date Notified (Adjusted)],"&gt;="&amp;S$30,Table2[Date Notified (Adjusted)],"&lt;"&amp;T$30,Table2[reviewer name second check],"full*",Table2[Calculated Location],"*"&amp;$D60&amp;"*")/COUNTIFS(Table2[Level of Review Required],"*"&amp;$AC$53&amp;"*",Table2[Date Notified (Adjusted)],"&gt;="&amp;S$30,Table2[Date Notified (Adjusted)],"&lt;"&amp;T$30,Table2[Calculated Location],"*"&amp;$D60&amp;"*")</f>
        <v>#DIV/0!</v>
      </c>
      <c r="T60" s="164" t="e">
        <f ca="1">COUNTIFS(Table2[Level of Review Required],"*"&amp;$AC$53&amp;"*",Table2[Date Notified (Adjusted)],"&gt;="&amp;T$30,Table2[Date Notified (Adjusted)],"&lt;"&amp;U$30,Table2[reviewer name second check],"full*",Table2[Calculated Location],"*"&amp;$D60&amp;"*")/COUNTIFS(Table2[Level of Review Required],"*"&amp;$AC$53&amp;"*",Table2[Date Notified (Adjusted)],"&gt;="&amp;T$30,Table2[Date Notified (Adjusted)],"&lt;"&amp;U$30,Table2[Calculated Location],"*"&amp;$D60&amp;"*")</f>
        <v>#DIV/0!</v>
      </c>
      <c r="U60" s="165"/>
      <c r="V60" s="161"/>
      <c r="W60" s="228">
        <f ca="1">COUNTIFS(Table2[Level of Review Required],"*"&amp;$AC$53&amp;"*",Table2[Date Notified (Adjusted)],"&gt;="&amp;start125,Table2[Date Notified (Adjusted)],"&lt;="&amp;closeREP,Table2[Calculated Location],"*"&amp;$D60&amp;"*",Table2[reviewer name second check],"full*")</f>
        <v>0</v>
      </c>
      <c r="X60" s="229" t="e">
        <f t="shared" ca="1" si="23"/>
        <v>#DIV/0!</v>
      </c>
      <c r="Y60" s="237">
        <f ca="1">COUNTIFS(Table2[Level of Review Required],"*"&amp;$AC$53&amp;"*",Table2[Date Notified (Adjusted)],"&gt;="&amp;start125,Table2[Date Notified (Adjusted)],"&lt;="&amp;closeREP,Table2[Calculated Location],"*"&amp;$D60&amp;"*")</f>
        <v>0</v>
      </c>
    </row>
    <row r="61" spans="2:29" x14ac:dyDescent="0.25">
      <c r="B61" s="224" t="s">
        <v>262</v>
      </c>
      <c r="C61" s="166"/>
      <c r="D61" s="167" t="s">
        <v>104</v>
      </c>
      <c r="E61" s="168" t="e">
        <f ca="1">COUNTIFS(Table2[Level of Review Required],"*"&amp;$AC$53&amp;"*",Table2[Date Notified (Adjusted)],"&gt;="&amp;E$30,Table2[Date Notified (Adjusted)],"&lt;"&amp;F$30,Table2[reviewer name second check],"full*",Table2[Calculated Location],"*"&amp;$D61&amp;"*")/COUNTIFS(Table2[Level of Review Required],"*"&amp;$AC$53&amp;"*",Table2[Date Notified (Adjusted)],"&gt;="&amp;E$30,Table2[Date Notified (Adjusted)],"&lt;"&amp;F$30,Table2[Calculated Location],"*"&amp;$D61&amp;"*")</f>
        <v>#DIV/0!</v>
      </c>
      <c r="F61" s="169" t="e">
        <f ca="1">COUNTIFS(Table2[Level of Review Required],"*"&amp;$AC$53&amp;"*",Table2[Date Notified (Adjusted)],"&gt;="&amp;F$30,Table2[Date Notified (Adjusted)],"&lt;"&amp;G$30,Table2[reviewer name second check],"full*",Table2[Calculated Location],"*"&amp;$D61&amp;"*")/COUNTIFS(Table2[Level of Review Required],"*"&amp;$AC$53&amp;"*",Table2[Date Notified (Adjusted)],"&gt;="&amp;F$30,Table2[Date Notified (Adjusted)],"&lt;"&amp;G$30,Table2[Calculated Location],"*"&amp;$D61&amp;"*")</f>
        <v>#DIV/0!</v>
      </c>
      <c r="G61" s="169" t="e">
        <f ca="1">COUNTIFS(Table2[Level of Review Required],"*"&amp;$AC$53&amp;"*",Table2[Date Notified (Adjusted)],"&gt;="&amp;G$30,Table2[Date Notified (Adjusted)],"&lt;"&amp;H$30,Table2[reviewer name second check],"full*",Table2[Calculated Location],"*"&amp;$D61&amp;"*")/COUNTIFS(Table2[Level of Review Required],"*"&amp;$AC$53&amp;"*",Table2[Date Notified (Adjusted)],"&gt;="&amp;G$30,Table2[Date Notified (Adjusted)],"&lt;"&amp;H$30,Table2[Calculated Location],"*"&amp;$D61&amp;"*")</f>
        <v>#DIV/0!</v>
      </c>
      <c r="H61" s="169" t="e">
        <f ca="1">COUNTIFS(Table2[Level of Review Required],"*"&amp;$AC$53&amp;"*",Table2[Date Notified (Adjusted)],"&gt;="&amp;H$30,Table2[Date Notified (Adjusted)],"&lt;"&amp;I$30,Table2[reviewer name second check],"full*",Table2[Calculated Location],"*"&amp;$D61&amp;"*")/COUNTIFS(Table2[Level of Review Required],"*"&amp;$AC$53&amp;"*",Table2[Date Notified (Adjusted)],"&gt;="&amp;H$30,Table2[Date Notified (Adjusted)],"&lt;"&amp;I$30,Table2[Calculated Location],"*"&amp;$D61&amp;"*")</f>
        <v>#DIV/0!</v>
      </c>
      <c r="I61" s="169" t="e">
        <f ca="1">COUNTIFS(Table2[Level of Review Required],"*"&amp;$AC$53&amp;"*",Table2[Date Notified (Adjusted)],"&gt;="&amp;I$30,Table2[Date Notified (Adjusted)],"&lt;"&amp;J$30,Table2[reviewer name second check],"full*",Table2[Calculated Location],"*"&amp;$D61&amp;"*")/COUNTIFS(Table2[Level of Review Required],"*"&amp;$AC$53&amp;"*",Table2[Date Notified (Adjusted)],"&gt;="&amp;I$30,Table2[Date Notified (Adjusted)],"&lt;"&amp;J$30,Table2[Calculated Location],"*"&amp;$D61&amp;"*")</f>
        <v>#DIV/0!</v>
      </c>
      <c r="J61" s="169" t="e">
        <f ca="1">COUNTIFS(Table2[Level of Review Required],"*"&amp;$AC$53&amp;"*",Table2[Date Notified (Adjusted)],"&gt;="&amp;J$30,Table2[Date Notified (Adjusted)],"&lt;"&amp;K$30,Table2[reviewer name second check],"full*",Table2[Calculated Location],"*"&amp;$D61&amp;"*")/COUNTIFS(Table2[Level of Review Required],"*"&amp;$AC$53&amp;"*",Table2[Date Notified (Adjusted)],"&gt;="&amp;J$30,Table2[Date Notified (Adjusted)],"&lt;"&amp;K$30,Table2[Calculated Location],"*"&amp;$D61&amp;"*")</f>
        <v>#DIV/0!</v>
      </c>
      <c r="K61" s="169" t="e">
        <f ca="1">COUNTIFS(Table2[Level of Review Required],"*"&amp;$AC$53&amp;"*",Table2[Date Notified (Adjusted)],"&gt;="&amp;K$30,Table2[Date Notified (Adjusted)],"&lt;"&amp;L$30,Table2[reviewer name second check],"full*",Table2[Calculated Location],"*"&amp;$D61&amp;"*")/COUNTIFS(Table2[Level of Review Required],"*"&amp;$AC$53&amp;"*",Table2[Date Notified (Adjusted)],"&gt;="&amp;K$30,Table2[Date Notified (Adjusted)],"&lt;"&amp;L$30,Table2[Calculated Location],"*"&amp;$D61&amp;"*")</f>
        <v>#DIV/0!</v>
      </c>
      <c r="L61" s="169" t="e">
        <f ca="1">COUNTIFS(Table2[Level of Review Required],"*"&amp;$AC$53&amp;"*",Table2[Date Notified (Adjusted)],"&gt;="&amp;L$30,Table2[Date Notified (Adjusted)],"&lt;"&amp;M$30,Table2[reviewer name second check],"full*",Table2[Calculated Location],"*"&amp;$D61&amp;"*")/COUNTIFS(Table2[Level of Review Required],"*"&amp;$AC$53&amp;"*",Table2[Date Notified (Adjusted)],"&gt;="&amp;L$30,Table2[Date Notified (Adjusted)],"&lt;"&amp;M$30,Table2[Calculated Location],"*"&amp;$D61&amp;"*")</f>
        <v>#DIV/0!</v>
      </c>
      <c r="M61" s="169" t="e">
        <f ca="1">COUNTIFS(Table2[Level of Review Required],"*"&amp;$AC$53&amp;"*",Table2[Date Notified (Adjusted)],"&gt;="&amp;M$30,Table2[Date Notified (Adjusted)],"&lt;"&amp;N$30,Table2[reviewer name second check],"full*",Table2[Calculated Location],"*"&amp;$D61&amp;"*")/COUNTIFS(Table2[Level of Review Required],"*"&amp;$AC$53&amp;"*",Table2[Date Notified (Adjusted)],"&gt;="&amp;M$30,Table2[Date Notified (Adjusted)],"&lt;"&amp;N$30,Table2[Calculated Location],"*"&amp;$D61&amp;"*")</f>
        <v>#DIV/0!</v>
      </c>
      <c r="N61" s="169" t="e">
        <f ca="1">COUNTIFS(Table2[Level of Review Required],"*"&amp;$AC$53&amp;"*",Table2[Date Notified (Adjusted)],"&gt;="&amp;N$30,Table2[Date Notified (Adjusted)],"&lt;"&amp;O$30,Table2[reviewer name second check],"full*",Table2[Calculated Location],"*"&amp;$D61&amp;"*")/COUNTIFS(Table2[Level of Review Required],"*"&amp;$AC$53&amp;"*",Table2[Date Notified (Adjusted)],"&gt;="&amp;N$30,Table2[Date Notified (Adjusted)],"&lt;"&amp;O$30,Table2[Calculated Location],"*"&amp;$D61&amp;"*")</f>
        <v>#DIV/0!</v>
      </c>
      <c r="O61" s="169" t="e">
        <f ca="1">COUNTIFS(Table2[Level of Review Required],"*"&amp;$AC$53&amp;"*",Table2[Date Notified (Adjusted)],"&gt;="&amp;O$30,Table2[Date Notified (Adjusted)],"&lt;"&amp;P$30,Table2[reviewer name second check],"full*",Table2[Calculated Location],"*"&amp;$D61&amp;"*")/COUNTIFS(Table2[Level of Review Required],"*"&amp;$AC$53&amp;"*",Table2[Date Notified (Adjusted)],"&gt;="&amp;O$30,Table2[Date Notified (Adjusted)],"&lt;"&amp;P$30,Table2[Calculated Location],"*"&amp;$D61&amp;"*")</f>
        <v>#DIV/0!</v>
      </c>
      <c r="P61" s="169" t="e">
        <f ca="1">COUNTIFS(Table2[Level of Review Required],"*"&amp;$AC$53&amp;"*",Table2[Date Notified (Adjusted)],"&gt;="&amp;P$30,Table2[Date Notified (Adjusted)],"&lt;"&amp;Q$30,Table2[reviewer name second check],"full*",Table2[Calculated Location],"*"&amp;$D61&amp;"*")/COUNTIFS(Table2[Level of Review Required],"*"&amp;$AC$53&amp;"*",Table2[Date Notified (Adjusted)],"&gt;="&amp;P$30,Table2[Date Notified (Adjusted)],"&lt;"&amp;Q$30,Table2[Calculated Location],"*"&amp;$D61&amp;"*")</f>
        <v>#DIV/0!</v>
      </c>
      <c r="Q61" s="169" t="e">
        <f ca="1">COUNTIFS(Table2[Level of Review Required],"*"&amp;$AC$53&amp;"*",Table2[Date Notified (Adjusted)],"&gt;="&amp;Q$30,Table2[Date Notified (Adjusted)],"&lt;"&amp;R$30,Table2[reviewer name second check],"full*",Table2[Calculated Location],"*"&amp;$D61&amp;"*")/COUNTIFS(Table2[Level of Review Required],"*"&amp;$AC$53&amp;"*",Table2[Date Notified (Adjusted)],"&gt;="&amp;Q$30,Table2[Date Notified (Adjusted)],"&lt;"&amp;R$30,Table2[Calculated Location],"*"&amp;$D61&amp;"*")</f>
        <v>#DIV/0!</v>
      </c>
      <c r="R61" s="169" t="e">
        <f ca="1">COUNTIFS(Table2[Level of Review Required],"*"&amp;$AC$53&amp;"*",Table2[Date Notified (Adjusted)],"&gt;="&amp;R$30,Table2[Date Notified (Adjusted)],"&lt;"&amp;S$30,Table2[reviewer name second check],"full*",Table2[Calculated Location],"*"&amp;$D61&amp;"*")/COUNTIFS(Table2[Level of Review Required],"*"&amp;$AC$53&amp;"*",Table2[Date Notified (Adjusted)],"&gt;="&amp;R$30,Table2[Date Notified (Adjusted)],"&lt;"&amp;S$30,Table2[Calculated Location],"*"&amp;$D61&amp;"*")</f>
        <v>#DIV/0!</v>
      </c>
      <c r="S61" s="169" t="e">
        <f ca="1">COUNTIFS(Table2[Level of Review Required],"*"&amp;$AC$53&amp;"*",Table2[Date Notified (Adjusted)],"&gt;="&amp;S$30,Table2[Date Notified (Adjusted)],"&lt;"&amp;T$30,Table2[reviewer name second check],"full*",Table2[Calculated Location],"*"&amp;$D61&amp;"*")/COUNTIFS(Table2[Level of Review Required],"*"&amp;$AC$53&amp;"*",Table2[Date Notified (Adjusted)],"&gt;="&amp;S$30,Table2[Date Notified (Adjusted)],"&lt;"&amp;T$30,Table2[Calculated Location],"*"&amp;$D61&amp;"*")</f>
        <v>#DIV/0!</v>
      </c>
      <c r="T61" s="169" t="e">
        <f ca="1">COUNTIFS(Table2[Level of Review Required],"*"&amp;$AC$53&amp;"*",Table2[Date Notified (Adjusted)],"&gt;="&amp;T$30,Table2[Date Notified (Adjusted)],"&lt;"&amp;U$30,Table2[reviewer name second check],"full*",Table2[Calculated Location],"*"&amp;$D61&amp;"*")/COUNTIFS(Table2[Level of Review Required],"*"&amp;$AC$53&amp;"*",Table2[Date Notified (Adjusted)],"&gt;="&amp;T$30,Table2[Date Notified (Adjusted)],"&lt;"&amp;U$30,Table2[Calculated Location],"*"&amp;$D61&amp;"*")</f>
        <v>#DIV/0!</v>
      </c>
      <c r="U61" s="170"/>
      <c r="V61" s="166"/>
      <c r="W61" s="230">
        <f ca="1">COUNTIFS(Table2[Level of Review Required],"*"&amp;$AC$53&amp;"*",Table2[Date Notified (Adjusted)],"&gt;="&amp;start125,Table2[Date Notified (Adjusted)],"&lt;="&amp;closeREP,Table2[Calculated Location],"*"&amp;$D61&amp;"*",Table2[reviewer name second check],"full*")</f>
        <v>0</v>
      </c>
      <c r="X61" s="231" t="e">
        <f t="shared" ca="1" si="23"/>
        <v>#DIV/0!</v>
      </c>
      <c r="Y61" s="238">
        <f ca="1">COUNTIFS(Table2[Level of Review Required],"*"&amp;$AC$53&amp;"*",Table2[Date Notified (Adjusted)],"&gt;="&amp;start125,Table2[Date Notified (Adjusted)],"&lt;="&amp;closeREP,Table2[Calculated Location],"*"&amp;$D61&amp;"*")</f>
        <v>0</v>
      </c>
    </row>
    <row r="62" spans="2:29" x14ac:dyDescent="0.25">
      <c r="B62" s="211" t="s">
        <v>154</v>
      </c>
      <c r="C62" s="13"/>
      <c r="D62" s="210"/>
      <c r="E62" s="172"/>
      <c r="F62" s="173"/>
      <c r="G62" s="173"/>
      <c r="H62" s="173"/>
      <c r="I62" s="173"/>
      <c r="J62" s="173"/>
      <c r="K62" s="173"/>
      <c r="L62" s="173"/>
      <c r="M62" s="173"/>
      <c r="N62" s="173"/>
      <c r="O62" s="173"/>
      <c r="P62" s="173"/>
      <c r="Q62" s="173"/>
      <c r="R62" s="173"/>
      <c r="S62" s="173"/>
      <c r="T62" s="173"/>
      <c r="U62" s="174"/>
      <c r="V62" s="174"/>
      <c r="W62" s="174">
        <f ca="1">SUM(W54:W61)</f>
        <v>0</v>
      </c>
      <c r="X62" s="173" t="e">
        <f ca="1">W62/Y62</f>
        <v>#DIV/0!</v>
      </c>
      <c r="Y62" s="212">
        <f ca="1">SUM(Y54:Y61)</f>
        <v>0</v>
      </c>
    </row>
    <row r="63" spans="2:29" x14ac:dyDescent="0.25">
      <c r="B63" s="220" t="s">
        <v>105</v>
      </c>
      <c r="C63" s="157"/>
      <c r="D63" s="158" t="s">
        <v>124</v>
      </c>
      <c r="E63" s="159" t="e">
        <f ca="1">COUNTIFS(Table2[Level of Review Required],"*"&amp;$AC$53&amp;"*",Table2[Date Notified (Adjusted)],"&gt;="&amp;E$30,Table2[Date Notified (Adjusted)],"&lt;"&amp;F$30,Table2[reviewer name second check],"full*",Table2[Calculated Location],"*"&amp;$D63&amp;"*")/COUNTIFS(Table2[Level of Review Required],"*"&amp;$AC$53&amp;"*",Table2[Date Notified (Adjusted)],"&gt;="&amp;E$30,Table2[Date Notified (Adjusted)],"&lt;"&amp;F$30,Table2[Calculated Location],"*"&amp;$D63&amp;"*")</f>
        <v>#DIV/0!</v>
      </c>
      <c r="F63" s="160" t="e">
        <f ca="1">COUNTIFS(Table2[Level of Review Required],"*"&amp;$AC$53&amp;"*",Table2[Date Notified (Adjusted)],"&gt;="&amp;F$30,Table2[Date Notified (Adjusted)],"&lt;"&amp;G$30,Table2[reviewer name second check],"full*",Table2[Calculated Location],"*"&amp;$D63&amp;"*")/COUNTIFS(Table2[Level of Review Required],"*"&amp;$AC$53&amp;"*",Table2[Date Notified (Adjusted)],"&gt;="&amp;F$30,Table2[Date Notified (Adjusted)],"&lt;"&amp;G$30,Table2[Calculated Location],"*"&amp;$D63&amp;"*")</f>
        <v>#DIV/0!</v>
      </c>
      <c r="G63" s="160" t="e">
        <f ca="1">COUNTIFS(Table2[Level of Review Required],"*"&amp;$AC$53&amp;"*",Table2[Date Notified (Adjusted)],"&gt;="&amp;G$30,Table2[Date Notified (Adjusted)],"&lt;"&amp;H$30,Table2[reviewer name second check],"full*",Table2[Calculated Location],"*"&amp;$D63&amp;"*")/COUNTIFS(Table2[Level of Review Required],"*"&amp;$AC$53&amp;"*",Table2[Date Notified (Adjusted)],"&gt;="&amp;G$30,Table2[Date Notified (Adjusted)],"&lt;"&amp;H$30,Table2[Calculated Location],"*"&amp;$D63&amp;"*")</f>
        <v>#DIV/0!</v>
      </c>
      <c r="H63" s="160" t="e">
        <f ca="1">COUNTIFS(Table2[Level of Review Required],"*"&amp;$AC$53&amp;"*",Table2[Date Notified (Adjusted)],"&gt;="&amp;H$30,Table2[Date Notified (Adjusted)],"&lt;"&amp;I$30,Table2[reviewer name second check],"full*",Table2[Calculated Location],"*"&amp;$D63&amp;"*")/COUNTIFS(Table2[Level of Review Required],"*"&amp;$AC$53&amp;"*",Table2[Date Notified (Adjusted)],"&gt;="&amp;H$30,Table2[Date Notified (Adjusted)],"&lt;"&amp;I$30,Table2[Calculated Location],"*"&amp;$D63&amp;"*")</f>
        <v>#DIV/0!</v>
      </c>
      <c r="I63" s="160" t="e">
        <f ca="1">COUNTIFS(Table2[Level of Review Required],"*"&amp;$AC$53&amp;"*",Table2[Date Notified (Adjusted)],"&gt;="&amp;I$30,Table2[Date Notified (Adjusted)],"&lt;"&amp;J$30,Table2[reviewer name second check],"full*",Table2[Calculated Location],"*"&amp;$D63&amp;"*")/COUNTIFS(Table2[Level of Review Required],"*"&amp;$AC$53&amp;"*",Table2[Date Notified (Adjusted)],"&gt;="&amp;I$30,Table2[Date Notified (Adjusted)],"&lt;"&amp;J$30,Table2[Calculated Location],"*"&amp;$D63&amp;"*")</f>
        <v>#DIV/0!</v>
      </c>
      <c r="J63" s="160" t="e">
        <f ca="1">COUNTIFS(Table2[Level of Review Required],"*"&amp;$AC$53&amp;"*",Table2[Date Notified (Adjusted)],"&gt;="&amp;J$30,Table2[Date Notified (Adjusted)],"&lt;"&amp;K$30,Table2[reviewer name second check],"full*",Table2[Calculated Location],"*"&amp;$D63&amp;"*")/COUNTIFS(Table2[Level of Review Required],"*"&amp;$AC$53&amp;"*",Table2[Date Notified (Adjusted)],"&gt;="&amp;J$30,Table2[Date Notified (Adjusted)],"&lt;"&amp;K$30,Table2[Calculated Location],"*"&amp;$D63&amp;"*")</f>
        <v>#DIV/0!</v>
      </c>
      <c r="K63" s="160" t="e">
        <f ca="1">COUNTIFS(Table2[Level of Review Required],"*"&amp;$AC$53&amp;"*",Table2[Date Notified (Adjusted)],"&gt;="&amp;K$30,Table2[Date Notified (Adjusted)],"&lt;"&amp;L$30,Table2[reviewer name second check],"full*",Table2[Calculated Location],"*"&amp;$D63&amp;"*")/COUNTIFS(Table2[Level of Review Required],"*"&amp;$AC$53&amp;"*",Table2[Date Notified (Adjusted)],"&gt;="&amp;K$30,Table2[Date Notified (Adjusted)],"&lt;"&amp;L$30,Table2[Calculated Location],"*"&amp;$D63&amp;"*")</f>
        <v>#DIV/0!</v>
      </c>
      <c r="L63" s="160" t="e">
        <f ca="1">COUNTIFS(Table2[Level of Review Required],"*"&amp;$AC$53&amp;"*",Table2[Date Notified (Adjusted)],"&gt;="&amp;L$30,Table2[Date Notified (Adjusted)],"&lt;"&amp;M$30,Table2[reviewer name second check],"full*",Table2[Calculated Location],"*"&amp;$D63&amp;"*")/COUNTIFS(Table2[Level of Review Required],"*"&amp;$AC$53&amp;"*",Table2[Date Notified (Adjusted)],"&gt;="&amp;L$30,Table2[Date Notified (Adjusted)],"&lt;"&amp;M$30,Table2[Calculated Location],"*"&amp;$D63&amp;"*")</f>
        <v>#DIV/0!</v>
      </c>
      <c r="M63" s="160" t="e">
        <f ca="1">COUNTIFS(Table2[Level of Review Required],"*"&amp;$AC$53&amp;"*",Table2[Date Notified (Adjusted)],"&gt;="&amp;M$30,Table2[Date Notified (Adjusted)],"&lt;"&amp;N$30,Table2[reviewer name second check],"full*",Table2[Calculated Location],"*"&amp;$D63&amp;"*")/COUNTIFS(Table2[Level of Review Required],"*"&amp;$AC$53&amp;"*",Table2[Date Notified (Adjusted)],"&gt;="&amp;M$30,Table2[Date Notified (Adjusted)],"&lt;"&amp;N$30,Table2[Calculated Location],"*"&amp;$D63&amp;"*")</f>
        <v>#DIV/0!</v>
      </c>
      <c r="N63" s="160" t="e">
        <f ca="1">COUNTIFS(Table2[Level of Review Required],"*"&amp;$AC$53&amp;"*",Table2[Date Notified (Adjusted)],"&gt;="&amp;N$30,Table2[Date Notified (Adjusted)],"&lt;"&amp;O$30,Table2[reviewer name second check],"full*",Table2[Calculated Location],"*"&amp;$D63&amp;"*")/COUNTIFS(Table2[Level of Review Required],"*"&amp;$AC$53&amp;"*",Table2[Date Notified (Adjusted)],"&gt;="&amp;N$30,Table2[Date Notified (Adjusted)],"&lt;"&amp;O$30,Table2[Calculated Location],"*"&amp;$D63&amp;"*")</f>
        <v>#DIV/0!</v>
      </c>
      <c r="O63" s="160" t="e">
        <f ca="1">COUNTIFS(Table2[Level of Review Required],"*"&amp;$AC$53&amp;"*",Table2[Date Notified (Adjusted)],"&gt;="&amp;O$30,Table2[Date Notified (Adjusted)],"&lt;"&amp;P$30,Table2[reviewer name second check],"full*",Table2[Calculated Location],"*"&amp;$D63&amp;"*")/COUNTIFS(Table2[Level of Review Required],"*"&amp;$AC$53&amp;"*",Table2[Date Notified (Adjusted)],"&gt;="&amp;O$30,Table2[Date Notified (Adjusted)],"&lt;"&amp;P$30,Table2[Calculated Location],"*"&amp;$D63&amp;"*")</f>
        <v>#DIV/0!</v>
      </c>
      <c r="P63" s="160" t="e">
        <f ca="1">COUNTIFS(Table2[Level of Review Required],"*"&amp;$AC$53&amp;"*",Table2[Date Notified (Adjusted)],"&gt;="&amp;P$30,Table2[Date Notified (Adjusted)],"&lt;"&amp;Q$30,Table2[reviewer name second check],"full*",Table2[Calculated Location],"*"&amp;$D63&amp;"*")/COUNTIFS(Table2[Level of Review Required],"*"&amp;$AC$53&amp;"*",Table2[Date Notified (Adjusted)],"&gt;="&amp;P$30,Table2[Date Notified (Adjusted)],"&lt;"&amp;Q$30,Table2[Calculated Location],"*"&amp;$D63&amp;"*")</f>
        <v>#DIV/0!</v>
      </c>
      <c r="Q63" s="160" t="e">
        <f ca="1">COUNTIFS(Table2[Level of Review Required],"*"&amp;$AC$53&amp;"*",Table2[Date Notified (Adjusted)],"&gt;="&amp;Q$30,Table2[Date Notified (Adjusted)],"&lt;"&amp;R$30,Table2[reviewer name second check],"full*",Table2[Calculated Location],"*"&amp;$D63&amp;"*")/COUNTIFS(Table2[Level of Review Required],"*"&amp;$AC$53&amp;"*",Table2[Date Notified (Adjusted)],"&gt;="&amp;Q$30,Table2[Date Notified (Adjusted)],"&lt;"&amp;R$30,Table2[Calculated Location],"*"&amp;$D63&amp;"*")</f>
        <v>#DIV/0!</v>
      </c>
      <c r="R63" s="160" t="e">
        <f ca="1">COUNTIFS(Table2[Level of Review Required],"*"&amp;$AC$53&amp;"*",Table2[Date Notified (Adjusted)],"&gt;="&amp;R$30,Table2[Date Notified (Adjusted)],"&lt;"&amp;S$30,Table2[reviewer name second check],"full*",Table2[Calculated Location],"*"&amp;$D63&amp;"*")/COUNTIFS(Table2[Level of Review Required],"*"&amp;$AC$53&amp;"*",Table2[Date Notified (Adjusted)],"&gt;="&amp;R$30,Table2[Date Notified (Adjusted)],"&lt;"&amp;S$30,Table2[Calculated Location],"*"&amp;$D63&amp;"*")</f>
        <v>#DIV/0!</v>
      </c>
      <c r="S63" s="160" t="e">
        <f ca="1">COUNTIFS(Table2[Level of Review Required],"*"&amp;$AC$53&amp;"*",Table2[Date Notified (Adjusted)],"&gt;="&amp;S$30,Table2[Date Notified (Adjusted)],"&lt;"&amp;T$30,Table2[reviewer name second check],"full*",Table2[Calculated Location],"*"&amp;$D63&amp;"*")/COUNTIFS(Table2[Level of Review Required],"*"&amp;$AC$53&amp;"*",Table2[Date Notified (Adjusted)],"&gt;="&amp;S$30,Table2[Date Notified (Adjusted)],"&lt;"&amp;T$30,Table2[Calculated Location],"*"&amp;$D63&amp;"*")</f>
        <v>#DIV/0!</v>
      </c>
      <c r="T63" s="160" t="e">
        <f ca="1">COUNTIFS(Table2[Level of Review Required],"*"&amp;$AC$53&amp;"*",Table2[Date Notified (Adjusted)],"&gt;="&amp;T$30,Table2[Date Notified (Adjusted)],"&lt;"&amp;U$30,Table2[reviewer name second check],"full*",Table2[Calculated Location],"*"&amp;$D63&amp;"*")/COUNTIFS(Table2[Level of Review Required],"*"&amp;$AC$53&amp;"*",Table2[Date Notified (Adjusted)],"&gt;="&amp;T$30,Table2[Date Notified (Adjusted)],"&lt;"&amp;U$30,Table2[Calculated Location],"*"&amp;$D63&amp;"*")</f>
        <v>#DIV/0!</v>
      </c>
      <c r="U63" s="157"/>
      <c r="V63" s="157"/>
      <c r="W63" s="226">
        <f ca="1">COUNTIFS(Table2[Level of Review Required],"*"&amp;$AC$53&amp;"*",Table2[Date Notified (Adjusted)],"&gt;="&amp;start125,Table2[Date Notified (Adjusted)],"&lt;="&amp;closeREP,Table2[Calculated Location],"*"&amp;$D63&amp;"*",Table2[reviewer name second check],"full*")</f>
        <v>0</v>
      </c>
      <c r="X63" s="227" t="e">
        <f t="shared" ref="X63:X72" ca="1" si="25">W63/Y63</f>
        <v>#DIV/0!</v>
      </c>
      <c r="Y63" s="236">
        <f ca="1">COUNTIFS(Table2[Level of Review Required],"*"&amp;$AC$53&amp;"*",Table2[Date Notified (Adjusted)],"&gt;="&amp;start125,Table2[Date Notified (Adjusted)],"&lt;="&amp;closeREP,Table2[Calculated Location],"*"&amp;$D63&amp;"*")</f>
        <v>0</v>
      </c>
    </row>
    <row r="64" spans="2:29" x14ac:dyDescent="0.25">
      <c r="B64" s="222" t="s">
        <v>106</v>
      </c>
      <c r="C64" s="161"/>
      <c r="D64" s="162" t="s">
        <v>125</v>
      </c>
      <c r="E64" s="163" t="e">
        <f ca="1">COUNTIFS(Table2[Level of Review Required],"*"&amp;$AC$53&amp;"*",Table2[Date Notified (Adjusted)],"&gt;="&amp;E$30,Table2[Date Notified (Adjusted)],"&lt;"&amp;F$30,Table2[reviewer name second check],"full*",Table2[Calculated Location],"*"&amp;$D64&amp;"*")/COUNTIFS(Table2[Level of Review Required],"*"&amp;$AC$53&amp;"*",Table2[Date Notified (Adjusted)],"&gt;="&amp;E$30,Table2[Date Notified (Adjusted)],"&lt;"&amp;F$30,Table2[Calculated Location],"*"&amp;$D64&amp;"*")</f>
        <v>#DIV/0!</v>
      </c>
      <c r="F64" s="164" t="e">
        <f ca="1">COUNTIFS(Table2[Level of Review Required],"*"&amp;$AC$53&amp;"*",Table2[Date Notified (Adjusted)],"&gt;="&amp;F$30,Table2[Date Notified (Adjusted)],"&lt;"&amp;G$30,Table2[reviewer name second check],"full*",Table2[Calculated Location],"*"&amp;$D64&amp;"*")/COUNTIFS(Table2[Level of Review Required],"*"&amp;$AC$53&amp;"*",Table2[Date Notified (Adjusted)],"&gt;="&amp;F$30,Table2[Date Notified (Adjusted)],"&lt;"&amp;G$30,Table2[Calculated Location],"*"&amp;$D64&amp;"*")</f>
        <v>#DIV/0!</v>
      </c>
      <c r="G64" s="164" t="e">
        <f ca="1">COUNTIFS(Table2[Level of Review Required],"*"&amp;$AC$53&amp;"*",Table2[Date Notified (Adjusted)],"&gt;="&amp;G$30,Table2[Date Notified (Adjusted)],"&lt;"&amp;H$30,Table2[reviewer name second check],"full*",Table2[Calculated Location],"*"&amp;$D64&amp;"*")/COUNTIFS(Table2[Level of Review Required],"*"&amp;$AC$53&amp;"*",Table2[Date Notified (Adjusted)],"&gt;="&amp;G$30,Table2[Date Notified (Adjusted)],"&lt;"&amp;H$30,Table2[Calculated Location],"*"&amp;$D64&amp;"*")</f>
        <v>#DIV/0!</v>
      </c>
      <c r="H64" s="164" t="e">
        <f ca="1">COUNTIFS(Table2[Level of Review Required],"*"&amp;$AC$53&amp;"*",Table2[Date Notified (Adjusted)],"&gt;="&amp;H$30,Table2[Date Notified (Adjusted)],"&lt;"&amp;I$30,Table2[reviewer name second check],"full*",Table2[Calculated Location],"*"&amp;$D64&amp;"*")/COUNTIFS(Table2[Level of Review Required],"*"&amp;$AC$53&amp;"*",Table2[Date Notified (Adjusted)],"&gt;="&amp;H$30,Table2[Date Notified (Adjusted)],"&lt;"&amp;I$30,Table2[Calculated Location],"*"&amp;$D64&amp;"*")</f>
        <v>#DIV/0!</v>
      </c>
      <c r="I64" s="164" t="e">
        <f ca="1">COUNTIFS(Table2[Level of Review Required],"*"&amp;$AC$53&amp;"*",Table2[Date Notified (Adjusted)],"&gt;="&amp;I$30,Table2[Date Notified (Adjusted)],"&lt;"&amp;J$30,Table2[reviewer name second check],"full*",Table2[Calculated Location],"*"&amp;$D64&amp;"*")/COUNTIFS(Table2[Level of Review Required],"*"&amp;$AC$53&amp;"*",Table2[Date Notified (Adjusted)],"&gt;="&amp;I$30,Table2[Date Notified (Adjusted)],"&lt;"&amp;J$30,Table2[Calculated Location],"*"&amp;$D64&amp;"*")</f>
        <v>#DIV/0!</v>
      </c>
      <c r="J64" s="164" t="e">
        <f ca="1">COUNTIFS(Table2[Level of Review Required],"*"&amp;$AC$53&amp;"*",Table2[Date Notified (Adjusted)],"&gt;="&amp;J$30,Table2[Date Notified (Adjusted)],"&lt;"&amp;K$30,Table2[reviewer name second check],"full*",Table2[Calculated Location],"*"&amp;$D64&amp;"*")/COUNTIFS(Table2[Level of Review Required],"*"&amp;$AC$53&amp;"*",Table2[Date Notified (Adjusted)],"&gt;="&amp;J$30,Table2[Date Notified (Adjusted)],"&lt;"&amp;K$30,Table2[Calculated Location],"*"&amp;$D64&amp;"*")</f>
        <v>#DIV/0!</v>
      </c>
      <c r="K64" s="164" t="e">
        <f ca="1">COUNTIFS(Table2[Level of Review Required],"*"&amp;$AC$53&amp;"*",Table2[Date Notified (Adjusted)],"&gt;="&amp;K$30,Table2[Date Notified (Adjusted)],"&lt;"&amp;L$30,Table2[reviewer name second check],"full*",Table2[Calculated Location],"*"&amp;$D64&amp;"*")/COUNTIFS(Table2[Level of Review Required],"*"&amp;$AC$53&amp;"*",Table2[Date Notified (Adjusted)],"&gt;="&amp;K$30,Table2[Date Notified (Adjusted)],"&lt;"&amp;L$30,Table2[Calculated Location],"*"&amp;$D64&amp;"*")</f>
        <v>#DIV/0!</v>
      </c>
      <c r="L64" s="164" t="e">
        <f ca="1">COUNTIFS(Table2[Level of Review Required],"*"&amp;$AC$53&amp;"*",Table2[Date Notified (Adjusted)],"&gt;="&amp;L$30,Table2[Date Notified (Adjusted)],"&lt;"&amp;M$30,Table2[reviewer name second check],"full*",Table2[Calculated Location],"*"&amp;$D64&amp;"*")/COUNTIFS(Table2[Level of Review Required],"*"&amp;$AC$53&amp;"*",Table2[Date Notified (Adjusted)],"&gt;="&amp;L$30,Table2[Date Notified (Adjusted)],"&lt;"&amp;M$30,Table2[Calculated Location],"*"&amp;$D64&amp;"*")</f>
        <v>#DIV/0!</v>
      </c>
      <c r="M64" s="164" t="e">
        <f ca="1">COUNTIFS(Table2[Level of Review Required],"*"&amp;$AC$53&amp;"*",Table2[Date Notified (Adjusted)],"&gt;="&amp;M$30,Table2[Date Notified (Adjusted)],"&lt;"&amp;N$30,Table2[reviewer name second check],"full*",Table2[Calculated Location],"*"&amp;$D64&amp;"*")/COUNTIFS(Table2[Level of Review Required],"*"&amp;$AC$53&amp;"*",Table2[Date Notified (Adjusted)],"&gt;="&amp;M$30,Table2[Date Notified (Adjusted)],"&lt;"&amp;N$30,Table2[Calculated Location],"*"&amp;$D64&amp;"*")</f>
        <v>#DIV/0!</v>
      </c>
      <c r="N64" s="164" t="e">
        <f ca="1">COUNTIFS(Table2[Level of Review Required],"*"&amp;$AC$53&amp;"*",Table2[Date Notified (Adjusted)],"&gt;="&amp;N$30,Table2[Date Notified (Adjusted)],"&lt;"&amp;O$30,Table2[reviewer name second check],"full*",Table2[Calculated Location],"*"&amp;$D64&amp;"*")/COUNTIFS(Table2[Level of Review Required],"*"&amp;$AC$53&amp;"*",Table2[Date Notified (Adjusted)],"&gt;="&amp;N$30,Table2[Date Notified (Adjusted)],"&lt;"&amp;O$30,Table2[Calculated Location],"*"&amp;$D64&amp;"*")</f>
        <v>#DIV/0!</v>
      </c>
      <c r="O64" s="164" t="e">
        <f ca="1">COUNTIFS(Table2[Level of Review Required],"*"&amp;$AC$53&amp;"*",Table2[Date Notified (Adjusted)],"&gt;="&amp;O$30,Table2[Date Notified (Adjusted)],"&lt;"&amp;P$30,Table2[reviewer name second check],"full*",Table2[Calculated Location],"*"&amp;$D64&amp;"*")/COUNTIFS(Table2[Level of Review Required],"*"&amp;$AC$53&amp;"*",Table2[Date Notified (Adjusted)],"&gt;="&amp;O$30,Table2[Date Notified (Adjusted)],"&lt;"&amp;P$30,Table2[Calculated Location],"*"&amp;$D64&amp;"*")</f>
        <v>#DIV/0!</v>
      </c>
      <c r="P64" s="164" t="e">
        <f ca="1">COUNTIFS(Table2[Level of Review Required],"*"&amp;$AC$53&amp;"*",Table2[Date Notified (Adjusted)],"&gt;="&amp;P$30,Table2[Date Notified (Adjusted)],"&lt;"&amp;Q$30,Table2[reviewer name second check],"full*",Table2[Calculated Location],"*"&amp;$D64&amp;"*")/COUNTIFS(Table2[Level of Review Required],"*"&amp;$AC$53&amp;"*",Table2[Date Notified (Adjusted)],"&gt;="&amp;P$30,Table2[Date Notified (Adjusted)],"&lt;"&amp;Q$30,Table2[Calculated Location],"*"&amp;$D64&amp;"*")</f>
        <v>#DIV/0!</v>
      </c>
      <c r="Q64" s="164" t="e">
        <f ca="1">COUNTIFS(Table2[Level of Review Required],"*"&amp;$AC$53&amp;"*",Table2[Date Notified (Adjusted)],"&gt;="&amp;Q$30,Table2[Date Notified (Adjusted)],"&lt;"&amp;R$30,Table2[reviewer name second check],"full*",Table2[Calculated Location],"*"&amp;$D64&amp;"*")/COUNTIFS(Table2[Level of Review Required],"*"&amp;$AC$53&amp;"*",Table2[Date Notified (Adjusted)],"&gt;="&amp;Q$30,Table2[Date Notified (Adjusted)],"&lt;"&amp;R$30,Table2[Calculated Location],"*"&amp;$D64&amp;"*")</f>
        <v>#DIV/0!</v>
      </c>
      <c r="R64" s="164" t="e">
        <f ca="1">COUNTIFS(Table2[Level of Review Required],"*"&amp;$AC$53&amp;"*",Table2[Date Notified (Adjusted)],"&gt;="&amp;R$30,Table2[Date Notified (Adjusted)],"&lt;"&amp;S$30,Table2[reviewer name second check],"full*",Table2[Calculated Location],"*"&amp;$D64&amp;"*")/COUNTIFS(Table2[Level of Review Required],"*"&amp;$AC$53&amp;"*",Table2[Date Notified (Adjusted)],"&gt;="&amp;R$30,Table2[Date Notified (Adjusted)],"&lt;"&amp;S$30,Table2[Calculated Location],"*"&amp;$D64&amp;"*")</f>
        <v>#DIV/0!</v>
      </c>
      <c r="S64" s="164" t="e">
        <f ca="1">COUNTIFS(Table2[Level of Review Required],"*"&amp;$AC$53&amp;"*",Table2[Date Notified (Adjusted)],"&gt;="&amp;S$30,Table2[Date Notified (Adjusted)],"&lt;"&amp;T$30,Table2[reviewer name second check],"full*",Table2[Calculated Location],"*"&amp;$D64&amp;"*")/COUNTIFS(Table2[Level of Review Required],"*"&amp;$AC$53&amp;"*",Table2[Date Notified (Adjusted)],"&gt;="&amp;S$30,Table2[Date Notified (Adjusted)],"&lt;"&amp;T$30,Table2[Calculated Location],"*"&amp;$D64&amp;"*")</f>
        <v>#DIV/0!</v>
      </c>
      <c r="T64" s="164" t="e">
        <f ca="1">COUNTIFS(Table2[Level of Review Required],"*"&amp;$AC$53&amp;"*",Table2[Date Notified (Adjusted)],"&gt;="&amp;T$30,Table2[Date Notified (Adjusted)],"&lt;"&amp;U$30,Table2[reviewer name second check],"full*",Table2[Calculated Location],"*"&amp;$D64&amp;"*")/COUNTIFS(Table2[Level of Review Required],"*"&amp;$AC$53&amp;"*",Table2[Date Notified (Adjusted)],"&gt;="&amp;T$30,Table2[Date Notified (Adjusted)],"&lt;"&amp;U$30,Table2[Calculated Location],"*"&amp;$D64&amp;"*")</f>
        <v>#DIV/0!</v>
      </c>
      <c r="U64" s="161"/>
      <c r="V64" s="161"/>
      <c r="W64" s="228">
        <f ca="1">COUNTIFS(Table2[Level of Review Required],"*"&amp;$AC$53&amp;"*",Table2[Date Notified (Adjusted)],"&gt;="&amp;start125,Table2[Date Notified (Adjusted)],"&lt;="&amp;closeREP,Table2[Calculated Location],"*"&amp;$D64&amp;"*",Table2[reviewer name second check],"full*")</f>
        <v>0</v>
      </c>
      <c r="X64" s="229" t="e">
        <f t="shared" ca="1" si="25"/>
        <v>#DIV/0!</v>
      </c>
      <c r="Y64" s="237">
        <f ca="1">COUNTIFS(Table2[Level of Review Required],"*"&amp;$AC$53&amp;"*",Table2[Date Notified (Adjusted)],"&gt;="&amp;start125,Table2[Date Notified (Adjusted)],"&lt;="&amp;closeREP,Table2[Calculated Location],"*"&amp;$D64&amp;"*")</f>
        <v>0</v>
      </c>
    </row>
    <row r="65" spans="2:29" x14ac:dyDescent="0.25">
      <c r="B65" s="222" t="s">
        <v>107</v>
      </c>
      <c r="C65" s="161"/>
      <c r="D65" s="162" t="s">
        <v>126</v>
      </c>
      <c r="E65" s="163" t="e">
        <f ca="1">COUNTIFS(Table2[Level of Review Required],"*"&amp;$AC$53&amp;"*",Table2[Date Notified (Adjusted)],"&gt;="&amp;E$30,Table2[Date Notified (Adjusted)],"&lt;"&amp;F$30,Table2[reviewer name second check],"full*",Table2[Calculated Location],"*"&amp;$D65&amp;"*")/COUNTIFS(Table2[Level of Review Required],"*"&amp;$AC$53&amp;"*",Table2[Date Notified (Adjusted)],"&gt;="&amp;E$30,Table2[Date Notified (Adjusted)],"&lt;"&amp;F$30,Table2[Calculated Location],"*"&amp;$D65&amp;"*")</f>
        <v>#DIV/0!</v>
      </c>
      <c r="F65" s="164" t="e">
        <f ca="1">COUNTIFS(Table2[Level of Review Required],"*"&amp;$AC$53&amp;"*",Table2[Date Notified (Adjusted)],"&gt;="&amp;F$30,Table2[Date Notified (Adjusted)],"&lt;"&amp;G$30,Table2[reviewer name second check],"full*",Table2[Calculated Location],"*"&amp;$D65&amp;"*")/COUNTIFS(Table2[Level of Review Required],"*"&amp;$AC$53&amp;"*",Table2[Date Notified (Adjusted)],"&gt;="&amp;F$30,Table2[Date Notified (Adjusted)],"&lt;"&amp;G$30,Table2[Calculated Location],"*"&amp;$D65&amp;"*")</f>
        <v>#DIV/0!</v>
      </c>
      <c r="G65" s="164" t="e">
        <f ca="1">COUNTIFS(Table2[Level of Review Required],"*"&amp;$AC$53&amp;"*",Table2[Date Notified (Adjusted)],"&gt;="&amp;G$30,Table2[Date Notified (Adjusted)],"&lt;"&amp;H$30,Table2[reviewer name second check],"full*",Table2[Calculated Location],"*"&amp;$D65&amp;"*")/COUNTIFS(Table2[Level of Review Required],"*"&amp;$AC$53&amp;"*",Table2[Date Notified (Adjusted)],"&gt;="&amp;G$30,Table2[Date Notified (Adjusted)],"&lt;"&amp;H$30,Table2[Calculated Location],"*"&amp;$D65&amp;"*")</f>
        <v>#DIV/0!</v>
      </c>
      <c r="H65" s="164" t="e">
        <f ca="1">COUNTIFS(Table2[Level of Review Required],"*"&amp;$AC$53&amp;"*",Table2[Date Notified (Adjusted)],"&gt;="&amp;H$30,Table2[Date Notified (Adjusted)],"&lt;"&amp;I$30,Table2[reviewer name second check],"full*",Table2[Calculated Location],"*"&amp;$D65&amp;"*")/COUNTIFS(Table2[Level of Review Required],"*"&amp;$AC$53&amp;"*",Table2[Date Notified (Adjusted)],"&gt;="&amp;H$30,Table2[Date Notified (Adjusted)],"&lt;"&amp;I$30,Table2[Calculated Location],"*"&amp;$D65&amp;"*")</f>
        <v>#DIV/0!</v>
      </c>
      <c r="I65" s="164" t="e">
        <f ca="1">COUNTIFS(Table2[Level of Review Required],"*"&amp;$AC$53&amp;"*",Table2[Date Notified (Adjusted)],"&gt;="&amp;I$30,Table2[Date Notified (Adjusted)],"&lt;"&amp;J$30,Table2[reviewer name second check],"full*",Table2[Calculated Location],"*"&amp;$D65&amp;"*")/COUNTIFS(Table2[Level of Review Required],"*"&amp;$AC$53&amp;"*",Table2[Date Notified (Adjusted)],"&gt;="&amp;I$30,Table2[Date Notified (Adjusted)],"&lt;"&amp;J$30,Table2[Calculated Location],"*"&amp;$D65&amp;"*")</f>
        <v>#DIV/0!</v>
      </c>
      <c r="J65" s="164" t="e">
        <f ca="1">COUNTIFS(Table2[Level of Review Required],"*"&amp;$AC$53&amp;"*",Table2[Date Notified (Adjusted)],"&gt;="&amp;J$30,Table2[Date Notified (Adjusted)],"&lt;"&amp;K$30,Table2[reviewer name second check],"full*",Table2[Calculated Location],"*"&amp;$D65&amp;"*")/COUNTIFS(Table2[Level of Review Required],"*"&amp;$AC$53&amp;"*",Table2[Date Notified (Adjusted)],"&gt;="&amp;J$30,Table2[Date Notified (Adjusted)],"&lt;"&amp;K$30,Table2[Calculated Location],"*"&amp;$D65&amp;"*")</f>
        <v>#DIV/0!</v>
      </c>
      <c r="K65" s="164" t="e">
        <f ca="1">COUNTIFS(Table2[Level of Review Required],"*"&amp;$AC$53&amp;"*",Table2[Date Notified (Adjusted)],"&gt;="&amp;K$30,Table2[Date Notified (Adjusted)],"&lt;"&amp;L$30,Table2[reviewer name second check],"full*",Table2[Calculated Location],"*"&amp;$D65&amp;"*")/COUNTIFS(Table2[Level of Review Required],"*"&amp;$AC$53&amp;"*",Table2[Date Notified (Adjusted)],"&gt;="&amp;K$30,Table2[Date Notified (Adjusted)],"&lt;"&amp;L$30,Table2[Calculated Location],"*"&amp;$D65&amp;"*")</f>
        <v>#DIV/0!</v>
      </c>
      <c r="L65" s="164" t="e">
        <f ca="1">COUNTIFS(Table2[Level of Review Required],"*"&amp;$AC$53&amp;"*",Table2[Date Notified (Adjusted)],"&gt;="&amp;L$30,Table2[Date Notified (Adjusted)],"&lt;"&amp;M$30,Table2[reviewer name second check],"full*",Table2[Calculated Location],"*"&amp;$D65&amp;"*")/COUNTIFS(Table2[Level of Review Required],"*"&amp;$AC$53&amp;"*",Table2[Date Notified (Adjusted)],"&gt;="&amp;L$30,Table2[Date Notified (Adjusted)],"&lt;"&amp;M$30,Table2[Calculated Location],"*"&amp;$D65&amp;"*")</f>
        <v>#DIV/0!</v>
      </c>
      <c r="M65" s="164" t="e">
        <f ca="1">COUNTIFS(Table2[Level of Review Required],"*"&amp;$AC$53&amp;"*",Table2[Date Notified (Adjusted)],"&gt;="&amp;M$30,Table2[Date Notified (Adjusted)],"&lt;"&amp;N$30,Table2[reviewer name second check],"full*",Table2[Calculated Location],"*"&amp;$D65&amp;"*")/COUNTIFS(Table2[Level of Review Required],"*"&amp;$AC$53&amp;"*",Table2[Date Notified (Adjusted)],"&gt;="&amp;M$30,Table2[Date Notified (Adjusted)],"&lt;"&amp;N$30,Table2[Calculated Location],"*"&amp;$D65&amp;"*")</f>
        <v>#DIV/0!</v>
      </c>
      <c r="N65" s="164" t="e">
        <f ca="1">COUNTIFS(Table2[Level of Review Required],"*"&amp;$AC$53&amp;"*",Table2[Date Notified (Adjusted)],"&gt;="&amp;N$30,Table2[Date Notified (Adjusted)],"&lt;"&amp;O$30,Table2[reviewer name second check],"full*",Table2[Calculated Location],"*"&amp;$D65&amp;"*")/COUNTIFS(Table2[Level of Review Required],"*"&amp;$AC$53&amp;"*",Table2[Date Notified (Adjusted)],"&gt;="&amp;N$30,Table2[Date Notified (Adjusted)],"&lt;"&amp;O$30,Table2[Calculated Location],"*"&amp;$D65&amp;"*")</f>
        <v>#DIV/0!</v>
      </c>
      <c r="O65" s="164" t="e">
        <f ca="1">COUNTIFS(Table2[Level of Review Required],"*"&amp;$AC$53&amp;"*",Table2[Date Notified (Adjusted)],"&gt;="&amp;O$30,Table2[Date Notified (Adjusted)],"&lt;"&amp;P$30,Table2[reviewer name second check],"full*",Table2[Calculated Location],"*"&amp;$D65&amp;"*")/COUNTIFS(Table2[Level of Review Required],"*"&amp;$AC$53&amp;"*",Table2[Date Notified (Adjusted)],"&gt;="&amp;O$30,Table2[Date Notified (Adjusted)],"&lt;"&amp;P$30,Table2[Calculated Location],"*"&amp;$D65&amp;"*")</f>
        <v>#DIV/0!</v>
      </c>
      <c r="P65" s="164" t="e">
        <f ca="1">COUNTIFS(Table2[Level of Review Required],"*"&amp;$AC$53&amp;"*",Table2[Date Notified (Adjusted)],"&gt;="&amp;P$30,Table2[Date Notified (Adjusted)],"&lt;"&amp;Q$30,Table2[reviewer name second check],"full*",Table2[Calculated Location],"*"&amp;$D65&amp;"*")/COUNTIFS(Table2[Level of Review Required],"*"&amp;$AC$53&amp;"*",Table2[Date Notified (Adjusted)],"&gt;="&amp;P$30,Table2[Date Notified (Adjusted)],"&lt;"&amp;Q$30,Table2[Calculated Location],"*"&amp;$D65&amp;"*")</f>
        <v>#DIV/0!</v>
      </c>
      <c r="Q65" s="164" t="e">
        <f ca="1">COUNTIFS(Table2[Level of Review Required],"*"&amp;$AC$53&amp;"*",Table2[Date Notified (Adjusted)],"&gt;="&amp;Q$30,Table2[Date Notified (Adjusted)],"&lt;"&amp;R$30,Table2[reviewer name second check],"full*",Table2[Calculated Location],"*"&amp;$D65&amp;"*")/COUNTIFS(Table2[Level of Review Required],"*"&amp;$AC$53&amp;"*",Table2[Date Notified (Adjusted)],"&gt;="&amp;Q$30,Table2[Date Notified (Adjusted)],"&lt;"&amp;R$30,Table2[Calculated Location],"*"&amp;$D65&amp;"*")</f>
        <v>#DIV/0!</v>
      </c>
      <c r="R65" s="164" t="e">
        <f ca="1">COUNTIFS(Table2[Level of Review Required],"*"&amp;$AC$53&amp;"*",Table2[Date Notified (Adjusted)],"&gt;="&amp;R$30,Table2[Date Notified (Adjusted)],"&lt;"&amp;S$30,Table2[reviewer name second check],"full*",Table2[Calculated Location],"*"&amp;$D65&amp;"*")/COUNTIFS(Table2[Level of Review Required],"*"&amp;$AC$53&amp;"*",Table2[Date Notified (Adjusted)],"&gt;="&amp;R$30,Table2[Date Notified (Adjusted)],"&lt;"&amp;S$30,Table2[Calculated Location],"*"&amp;$D65&amp;"*")</f>
        <v>#DIV/0!</v>
      </c>
      <c r="S65" s="164" t="e">
        <f ca="1">COUNTIFS(Table2[Level of Review Required],"*"&amp;$AC$53&amp;"*",Table2[Date Notified (Adjusted)],"&gt;="&amp;S$30,Table2[Date Notified (Adjusted)],"&lt;"&amp;T$30,Table2[reviewer name second check],"full*",Table2[Calculated Location],"*"&amp;$D65&amp;"*")/COUNTIFS(Table2[Level of Review Required],"*"&amp;$AC$53&amp;"*",Table2[Date Notified (Adjusted)],"&gt;="&amp;S$30,Table2[Date Notified (Adjusted)],"&lt;"&amp;T$30,Table2[Calculated Location],"*"&amp;$D65&amp;"*")</f>
        <v>#DIV/0!</v>
      </c>
      <c r="T65" s="164" t="e">
        <f ca="1">COUNTIFS(Table2[Level of Review Required],"*"&amp;$AC$53&amp;"*",Table2[Date Notified (Adjusted)],"&gt;="&amp;T$30,Table2[Date Notified (Adjusted)],"&lt;"&amp;U$30,Table2[reviewer name second check],"full*",Table2[Calculated Location],"*"&amp;$D65&amp;"*")/COUNTIFS(Table2[Level of Review Required],"*"&amp;$AC$53&amp;"*",Table2[Date Notified (Adjusted)],"&gt;="&amp;T$30,Table2[Date Notified (Adjusted)],"&lt;"&amp;U$30,Table2[Calculated Location],"*"&amp;$D65&amp;"*")</f>
        <v>#DIV/0!</v>
      </c>
      <c r="U65" s="161"/>
      <c r="V65" s="161"/>
      <c r="W65" s="228">
        <f ca="1">COUNTIFS(Table2[Level of Review Required],"*"&amp;$AC$53&amp;"*",Table2[Date Notified (Adjusted)],"&gt;="&amp;start125,Table2[Date Notified (Adjusted)],"&lt;="&amp;closeREP,Table2[Calculated Location],"*"&amp;$D65&amp;"*",Table2[reviewer name second check],"full*")</f>
        <v>0</v>
      </c>
      <c r="X65" s="229" t="e">
        <f t="shared" ca="1" si="25"/>
        <v>#DIV/0!</v>
      </c>
      <c r="Y65" s="237">
        <f ca="1">COUNTIFS(Table2[Level of Review Required],"*"&amp;$AC$53&amp;"*",Table2[Date Notified (Adjusted)],"&gt;="&amp;start125,Table2[Date Notified (Adjusted)],"&lt;="&amp;closeREP,Table2[Calculated Location],"*"&amp;$D65&amp;"*")</f>
        <v>0</v>
      </c>
    </row>
    <row r="66" spans="2:29" x14ac:dyDescent="0.25">
      <c r="B66" s="222" t="s">
        <v>108</v>
      </c>
      <c r="C66" s="161"/>
      <c r="D66" s="162" t="s">
        <v>127</v>
      </c>
      <c r="E66" s="163" t="e">
        <f ca="1">COUNTIFS(Table2[Level of Review Required],"*"&amp;$AC$53&amp;"*",Table2[Date Notified (Adjusted)],"&gt;="&amp;E$30,Table2[Date Notified (Adjusted)],"&lt;"&amp;F$30,Table2[reviewer name second check],"full*",Table2[Calculated Location],"*"&amp;$D66&amp;"*")/COUNTIFS(Table2[Level of Review Required],"*"&amp;$AC$53&amp;"*",Table2[Date Notified (Adjusted)],"&gt;="&amp;E$30,Table2[Date Notified (Adjusted)],"&lt;"&amp;F$30,Table2[Calculated Location],"*"&amp;$D66&amp;"*")</f>
        <v>#DIV/0!</v>
      </c>
      <c r="F66" s="164" t="e">
        <f ca="1">COUNTIFS(Table2[Level of Review Required],"*"&amp;$AC$53&amp;"*",Table2[Date Notified (Adjusted)],"&gt;="&amp;F$30,Table2[Date Notified (Adjusted)],"&lt;"&amp;G$30,Table2[reviewer name second check],"full*",Table2[Calculated Location],"*"&amp;$D66&amp;"*")/COUNTIFS(Table2[Level of Review Required],"*"&amp;$AC$53&amp;"*",Table2[Date Notified (Adjusted)],"&gt;="&amp;F$30,Table2[Date Notified (Adjusted)],"&lt;"&amp;G$30,Table2[Calculated Location],"*"&amp;$D66&amp;"*")</f>
        <v>#DIV/0!</v>
      </c>
      <c r="G66" s="164" t="e">
        <f ca="1">COUNTIFS(Table2[Level of Review Required],"*"&amp;$AC$53&amp;"*",Table2[Date Notified (Adjusted)],"&gt;="&amp;G$30,Table2[Date Notified (Adjusted)],"&lt;"&amp;H$30,Table2[reviewer name second check],"full*",Table2[Calculated Location],"*"&amp;$D66&amp;"*")/COUNTIFS(Table2[Level of Review Required],"*"&amp;$AC$53&amp;"*",Table2[Date Notified (Adjusted)],"&gt;="&amp;G$30,Table2[Date Notified (Adjusted)],"&lt;"&amp;H$30,Table2[Calculated Location],"*"&amp;$D66&amp;"*")</f>
        <v>#DIV/0!</v>
      </c>
      <c r="H66" s="164" t="e">
        <f ca="1">COUNTIFS(Table2[Level of Review Required],"*"&amp;$AC$53&amp;"*",Table2[Date Notified (Adjusted)],"&gt;="&amp;H$30,Table2[Date Notified (Adjusted)],"&lt;"&amp;I$30,Table2[reviewer name second check],"full*",Table2[Calculated Location],"*"&amp;$D66&amp;"*")/COUNTIFS(Table2[Level of Review Required],"*"&amp;$AC$53&amp;"*",Table2[Date Notified (Adjusted)],"&gt;="&amp;H$30,Table2[Date Notified (Adjusted)],"&lt;"&amp;I$30,Table2[Calculated Location],"*"&amp;$D66&amp;"*")</f>
        <v>#DIV/0!</v>
      </c>
      <c r="I66" s="164" t="e">
        <f ca="1">COUNTIFS(Table2[Level of Review Required],"*"&amp;$AC$53&amp;"*",Table2[Date Notified (Adjusted)],"&gt;="&amp;I$30,Table2[Date Notified (Adjusted)],"&lt;"&amp;J$30,Table2[reviewer name second check],"full*",Table2[Calculated Location],"*"&amp;$D66&amp;"*")/COUNTIFS(Table2[Level of Review Required],"*"&amp;$AC$53&amp;"*",Table2[Date Notified (Adjusted)],"&gt;="&amp;I$30,Table2[Date Notified (Adjusted)],"&lt;"&amp;J$30,Table2[Calculated Location],"*"&amp;$D66&amp;"*")</f>
        <v>#DIV/0!</v>
      </c>
      <c r="J66" s="164" t="e">
        <f ca="1">COUNTIFS(Table2[Level of Review Required],"*"&amp;$AC$53&amp;"*",Table2[Date Notified (Adjusted)],"&gt;="&amp;J$30,Table2[Date Notified (Adjusted)],"&lt;"&amp;K$30,Table2[reviewer name second check],"full*",Table2[Calculated Location],"*"&amp;$D66&amp;"*")/COUNTIFS(Table2[Level of Review Required],"*"&amp;$AC$53&amp;"*",Table2[Date Notified (Adjusted)],"&gt;="&amp;J$30,Table2[Date Notified (Adjusted)],"&lt;"&amp;K$30,Table2[Calculated Location],"*"&amp;$D66&amp;"*")</f>
        <v>#DIV/0!</v>
      </c>
      <c r="K66" s="164" t="e">
        <f ca="1">COUNTIFS(Table2[Level of Review Required],"*"&amp;$AC$53&amp;"*",Table2[Date Notified (Adjusted)],"&gt;="&amp;K$30,Table2[Date Notified (Adjusted)],"&lt;"&amp;L$30,Table2[reviewer name second check],"full*",Table2[Calculated Location],"*"&amp;$D66&amp;"*")/COUNTIFS(Table2[Level of Review Required],"*"&amp;$AC$53&amp;"*",Table2[Date Notified (Adjusted)],"&gt;="&amp;K$30,Table2[Date Notified (Adjusted)],"&lt;"&amp;L$30,Table2[Calculated Location],"*"&amp;$D66&amp;"*")</f>
        <v>#DIV/0!</v>
      </c>
      <c r="L66" s="164" t="e">
        <f ca="1">COUNTIFS(Table2[Level of Review Required],"*"&amp;$AC$53&amp;"*",Table2[Date Notified (Adjusted)],"&gt;="&amp;L$30,Table2[Date Notified (Adjusted)],"&lt;"&amp;M$30,Table2[reviewer name second check],"full*",Table2[Calculated Location],"*"&amp;$D66&amp;"*")/COUNTIFS(Table2[Level of Review Required],"*"&amp;$AC$53&amp;"*",Table2[Date Notified (Adjusted)],"&gt;="&amp;L$30,Table2[Date Notified (Adjusted)],"&lt;"&amp;M$30,Table2[Calculated Location],"*"&amp;$D66&amp;"*")</f>
        <v>#DIV/0!</v>
      </c>
      <c r="M66" s="164" t="e">
        <f ca="1">COUNTIFS(Table2[Level of Review Required],"*"&amp;$AC$53&amp;"*",Table2[Date Notified (Adjusted)],"&gt;="&amp;M$30,Table2[Date Notified (Adjusted)],"&lt;"&amp;N$30,Table2[reviewer name second check],"full*",Table2[Calculated Location],"*"&amp;$D66&amp;"*")/COUNTIFS(Table2[Level of Review Required],"*"&amp;$AC$53&amp;"*",Table2[Date Notified (Adjusted)],"&gt;="&amp;M$30,Table2[Date Notified (Adjusted)],"&lt;"&amp;N$30,Table2[Calculated Location],"*"&amp;$D66&amp;"*")</f>
        <v>#DIV/0!</v>
      </c>
      <c r="N66" s="164" t="e">
        <f ca="1">COUNTIFS(Table2[Level of Review Required],"*"&amp;$AC$53&amp;"*",Table2[Date Notified (Adjusted)],"&gt;="&amp;N$30,Table2[Date Notified (Adjusted)],"&lt;"&amp;O$30,Table2[reviewer name second check],"full*",Table2[Calculated Location],"*"&amp;$D66&amp;"*")/COUNTIFS(Table2[Level of Review Required],"*"&amp;$AC$53&amp;"*",Table2[Date Notified (Adjusted)],"&gt;="&amp;N$30,Table2[Date Notified (Adjusted)],"&lt;"&amp;O$30,Table2[Calculated Location],"*"&amp;$D66&amp;"*")</f>
        <v>#DIV/0!</v>
      </c>
      <c r="O66" s="164" t="e">
        <f ca="1">COUNTIFS(Table2[Level of Review Required],"*"&amp;$AC$53&amp;"*",Table2[Date Notified (Adjusted)],"&gt;="&amp;O$30,Table2[Date Notified (Adjusted)],"&lt;"&amp;P$30,Table2[reviewer name second check],"full*",Table2[Calculated Location],"*"&amp;$D66&amp;"*")/COUNTIFS(Table2[Level of Review Required],"*"&amp;$AC$53&amp;"*",Table2[Date Notified (Adjusted)],"&gt;="&amp;O$30,Table2[Date Notified (Adjusted)],"&lt;"&amp;P$30,Table2[Calculated Location],"*"&amp;$D66&amp;"*")</f>
        <v>#DIV/0!</v>
      </c>
      <c r="P66" s="164" t="e">
        <f ca="1">COUNTIFS(Table2[Level of Review Required],"*"&amp;$AC$53&amp;"*",Table2[Date Notified (Adjusted)],"&gt;="&amp;P$30,Table2[Date Notified (Adjusted)],"&lt;"&amp;Q$30,Table2[reviewer name second check],"full*",Table2[Calculated Location],"*"&amp;$D66&amp;"*")/COUNTIFS(Table2[Level of Review Required],"*"&amp;$AC$53&amp;"*",Table2[Date Notified (Adjusted)],"&gt;="&amp;P$30,Table2[Date Notified (Adjusted)],"&lt;"&amp;Q$30,Table2[Calculated Location],"*"&amp;$D66&amp;"*")</f>
        <v>#DIV/0!</v>
      </c>
      <c r="Q66" s="164" t="e">
        <f ca="1">COUNTIFS(Table2[Level of Review Required],"*"&amp;$AC$53&amp;"*",Table2[Date Notified (Adjusted)],"&gt;="&amp;Q$30,Table2[Date Notified (Adjusted)],"&lt;"&amp;R$30,Table2[reviewer name second check],"full*",Table2[Calculated Location],"*"&amp;$D66&amp;"*")/COUNTIFS(Table2[Level of Review Required],"*"&amp;$AC$53&amp;"*",Table2[Date Notified (Adjusted)],"&gt;="&amp;Q$30,Table2[Date Notified (Adjusted)],"&lt;"&amp;R$30,Table2[Calculated Location],"*"&amp;$D66&amp;"*")</f>
        <v>#DIV/0!</v>
      </c>
      <c r="R66" s="164" t="e">
        <f ca="1">COUNTIFS(Table2[Level of Review Required],"*"&amp;$AC$53&amp;"*",Table2[Date Notified (Adjusted)],"&gt;="&amp;R$30,Table2[Date Notified (Adjusted)],"&lt;"&amp;S$30,Table2[reviewer name second check],"full*",Table2[Calculated Location],"*"&amp;$D66&amp;"*")/COUNTIFS(Table2[Level of Review Required],"*"&amp;$AC$53&amp;"*",Table2[Date Notified (Adjusted)],"&gt;="&amp;R$30,Table2[Date Notified (Adjusted)],"&lt;"&amp;S$30,Table2[Calculated Location],"*"&amp;$D66&amp;"*")</f>
        <v>#DIV/0!</v>
      </c>
      <c r="S66" s="164" t="e">
        <f ca="1">COUNTIFS(Table2[Level of Review Required],"*"&amp;$AC$53&amp;"*",Table2[Date Notified (Adjusted)],"&gt;="&amp;S$30,Table2[Date Notified (Adjusted)],"&lt;"&amp;T$30,Table2[reviewer name second check],"full*",Table2[Calculated Location],"*"&amp;$D66&amp;"*")/COUNTIFS(Table2[Level of Review Required],"*"&amp;$AC$53&amp;"*",Table2[Date Notified (Adjusted)],"&gt;="&amp;S$30,Table2[Date Notified (Adjusted)],"&lt;"&amp;T$30,Table2[Calculated Location],"*"&amp;$D66&amp;"*")</f>
        <v>#DIV/0!</v>
      </c>
      <c r="T66" s="164" t="e">
        <f ca="1">COUNTIFS(Table2[Level of Review Required],"*"&amp;$AC$53&amp;"*",Table2[Date Notified (Adjusted)],"&gt;="&amp;T$30,Table2[Date Notified (Adjusted)],"&lt;"&amp;U$30,Table2[reviewer name second check],"full*",Table2[Calculated Location],"*"&amp;$D66&amp;"*")/COUNTIFS(Table2[Level of Review Required],"*"&amp;$AC$53&amp;"*",Table2[Date Notified (Adjusted)],"&gt;="&amp;T$30,Table2[Date Notified (Adjusted)],"&lt;"&amp;U$30,Table2[Calculated Location],"*"&amp;$D66&amp;"*")</f>
        <v>#DIV/0!</v>
      </c>
      <c r="U66" s="161"/>
      <c r="V66" s="161"/>
      <c r="W66" s="228">
        <f ca="1">COUNTIFS(Table2[Level of Review Required],"*"&amp;$AC$53&amp;"*",Table2[Date Notified (Adjusted)],"&gt;="&amp;start125,Table2[Date Notified (Adjusted)],"&lt;="&amp;closeREP,Table2[Calculated Location],"*"&amp;$D66&amp;"*",Table2[reviewer name second check],"full*")</f>
        <v>0</v>
      </c>
      <c r="X66" s="229" t="e">
        <f t="shared" ca="1" si="25"/>
        <v>#DIV/0!</v>
      </c>
      <c r="Y66" s="237">
        <f ca="1">COUNTIFS(Table2[Level of Review Required],"*"&amp;$AC$53&amp;"*",Table2[Date Notified (Adjusted)],"&gt;="&amp;start125,Table2[Date Notified (Adjusted)],"&lt;="&amp;closeREP,Table2[Calculated Location],"*"&amp;$D66&amp;"*")</f>
        <v>0</v>
      </c>
    </row>
    <row r="67" spans="2:29" x14ac:dyDescent="0.25">
      <c r="B67" s="222" t="s">
        <v>109</v>
      </c>
      <c r="C67" s="161"/>
      <c r="D67" s="162" t="s">
        <v>128</v>
      </c>
      <c r="E67" s="163" t="e">
        <f ca="1">COUNTIFS(Table2[Level of Review Required],"*"&amp;$AC$53&amp;"*",Table2[Date Notified (Adjusted)],"&gt;="&amp;E$30,Table2[Date Notified (Adjusted)],"&lt;"&amp;F$30,Table2[reviewer name second check],"full*",Table2[Calculated Location],"*"&amp;$D67&amp;"*")/COUNTIFS(Table2[Level of Review Required],"*"&amp;$AC$53&amp;"*",Table2[Date Notified (Adjusted)],"&gt;="&amp;E$30,Table2[Date Notified (Adjusted)],"&lt;"&amp;F$30,Table2[Calculated Location],"*"&amp;$D67&amp;"*")</f>
        <v>#DIV/0!</v>
      </c>
      <c r="F67" s="164" t="e">
        <f ca="1">COUNTIFS(Table2[Level of Review Required],"*"&amp;$AC$53&amp;"*",Table2[Date Notified (Adjusted)],"&gt;="&amp;F$30,Table2[Date Notified (Adjusted)],"&lt;"&amp;G$30,Table2[reviewer name second check],"full*",Table2[Calculated Location],"*"&amp;$D67&amp;"*")/COUNTIFS(Table2[Level of Review Required],"*"&amp;$AC$53&amp;"*",Table2[Date Notified (Adjusted)],"&gt;="&amp;F$30,Table2[Date Notified (Adjusted)],"&lt;"&amp;G$30,Table2[Calculated Location],"*"&amp;$D67&amp;"*")</f>
        <v>#DIV/0!</v>
      </c>
      <c r="G67" s="164" t="e">
        <f ca="1">COUNTIFS(Table2[Level of Review Required],"*"&amp;$AC$53&amp;"*",Table2[Date Notified (Adjusted)],"&gt;="&amp;G$30,Table2[Date Notified (Adjusted)],"&lt;"&amp;H$30,Table2[reviewer name second check],"full*",Table2[Calculated Location],"*"&amp;$D67&amp;"*")/COUNTIFS(Table2[Level of Review Required],"*"&amp;$AC$53&amp;"*",Table2[Date Notified (Adjusted)],"&gt;="&amp;G$30,Table2[Date Notified (Adjusted)],"&lt;"&amp;H$30,Table2[Calculated Location],"*"&amp;$D67&amp;"*")</f>
        <v>#DIV/0!</v>
      </c>
      <c r="H67" s="164" t="e">
        <f ca="1">COUNTIFS(Table2[Level of Review Required],"*"&amp;$AC$53&amp;"*",Table2[Date Notified (Adjusted)],"&gt;="&amp;H$30,Table2[Date Notified (Adjusted)],"&lt;"&amp;I$30,Table2[reviewer name second check],"full*",Table2[Calculated Location],"*"&amp;$D67&amp;"*")/COUNTIFS(Table2[Level of Review Required],"*"&amp;$AC$53&amp;"*",Table2[Date Notified (Adjusted)],"&gt;="&amp;H$30,Table2[Date Notified (Adjusted)],"&lt;"&amp;I$30,Table2[Calculated Location],"*"&amp;$D67&amp;"*")</f>
        <v>#DIV/0!</v>
      </c>
      <c r="I67" s="164" t="e">
        <f ca="1">COUNTIFS(Table2[Level of Review Required],"*"&amp;$AC$53&amp;"*",Table2[Date Notified (Adjusted)],"&gt;="&amp;I$30,Table2[Date Notified (Adjusted)],"&lt;"&amp;J$30,Table2[reviewer name second check],"full*",Table2[Calculated Location],"*"&amp;$D67&amp;"*")/COUNTIFS(Table2[Level of Review Required],"*"&amp;$AC$53&amp;"*",Table2[Date Notified (Adjusted)],"&gt;="&amp;I$30,Table2[Date Notified (Adjusted)],"&lt;"&amp;J$30,Table2[Calculated Location],"*"&amp;$D67&amp;"*")</f>
        <v>#DIV/0!</v>
      </c>
      <c r="J67" s="164" t="e">
        <f ca="1">COUNTIFS(Table2[Level of Review Required],"*"&amp;$AC$53&amp;"*",Table2[Date Notified (Adjusted)],"&gt;="&amp;J$30,Table2[Date Notified (Adjusted)],"&lt;"&amp;K$30,Table2[reviewer name second check],"full*",Table2[Calculated Location],"*"&amp;$D67&amp;"*")/COUNTIFS(Table2[Level of Review Required],"*"&amp;$AC$53&amp;"*",Table2[Date Notified (Adjusted)],"&gt;="&amp;J$30,Table2[Date Notified (Adjusted)],"&lt;"&amp;K$30,Table2[Calculated Location],"*"&amp;$D67&amp;"*")</f>
        <v>#DIV/0!</v>
      </c>
      <c r="K67" s="164" t="e">
        <f ca="1">COUNTIFS(Table2[Level of Review Required],"*"&amp;$AC$53&amp;"*",Table2[Date Notified (Adjusted)],"&gt;="&amp;K$30,Table2[Date Notified (Adjusted)],"&lt;"&amp;L$30,Table2[reviewer name second check],"full*",Table2[Calculated Location],"*"&amp;$D67&amp;"*")/COUNTIFS(Table2[Level of Review Required],"*"&amp;$AC$53&amp;"*",Table2[Date Notified (Adjusted)],"&gt;="&amp;K$30,Table2[Date Notified (Adjusted)],"&lt;"&amp;L$30,Table2[Calculated Location],"*"&amp;$D67&amp;"*")</f>
        <v>#DIV/0!</v>
      </c>
      <c r="L67" s="164" t="e">
        <f ca="1">COUNTIFS(Table2[Level of Review Required],"*"&amp;$AC$53&amp;"*",Table2[Date Notified (Adjusted)],"&gt;="&amp;L$30,Table2[Date Notified (Adjusted)],"&lt;"&amp;M$30,Table2[reviewer name second check],"full*",Table2[Calculated Location],"*"&amp;$D67&amp;"*")/COUNTIFS(Table2[Level of Review Required],"*"&amp;$AC$53&amp;"*",Table2[Date Notified (Adjusted)],"&gt;="&amp;L$30,Table2[Date Notified (Adjusted)],"&lt;"&amp;M$30,Table2[Calculated Location],"*"&amp;$D67&amp;"*")</f>
        <v>#DIV/0!</v>
      </c>
      <c r="M67" s="164" t="e">
        <f ca="1">COUNTIFS(Table2[Level of Review Required],"*"&amp;$AC$53&amp;"*",Table2[Date Notified (Adjusted)],"&gt;="&amp;M$30,Table2[Date Notified (Adjusted)],"&lt;"&amp;N$30,Table2[reviewer name second check],"full*",Table2[Calculated Location],"*"&amp;$D67&amp;"*")/COUNTIFS(Table2[Level of Review Required],"*"&amp;$AC$53&amp;"*",Table2[Date Notified (Adjusted)],"&gt;="&amp;M$30,Table2[Date Notified (Adjusted)],"&lt;"&amp;N$30,Table2[Calculated Location],"*"&amp;$D67&amp;"*")</f>
        <v>#DIV/0!</v>
      </c>
      <c r="N67" s="164" t="e">
        <f ca="1">COUNTIFS(Table2[Level of Review Required],"*"&amp;$AC$53&amp;"*",Table2[Date Notified (Adjusted)],"&gt;="&amp;N$30,Table2[Date Notified (Adjusted)],"&lt;"&amp;O$30,Table2[reviewer name second check],"full*",Table2[Calculated Location],"*"&amp;$D67&amp;"*")/COUNTIFS(Table2[Level of Review Required],"*"&amp;$AC$53&amp;"*",Table2[Date Notified (Adjusted)],"&gt;="&amp;N$30,Table2[Date Notified (Adjusted)],"&lt;"&amp;O$30,Table2[Calculated Location],"*"&amp;$D67&amp;"*")</f>
        <v>#DIV/0!</v>
      </c>
      <c r="O67" s="164" t="e">
        <f ca="1">COUNTIFS(Table2[Level of Review Required],"*"&amp;$AC$53&amp;"*",Table2[Date Notified (Adjusted)],"&gt;="&amp;O$30,Table2[Date Notified (Adjusted)],"&lt;"&amp;P$30,Table2[reviewer name second check],"full*",Table2[Calculated Location],"*"&amp;$D67&amp;"*")/COUNTIFS(Table2[Level of Review Required],"*"&amp;$AC$53&amp;"*",Table2[Date Notified (Adjusted)],"&gt;="&amp;O$30,Table2[Date Notified (Adjusted)],"&lt;"&amp;P$30,Table2[Calculated Location],"*"&amp;$D67&amp;"*")</f>
        <v>#DIV/0!</v>
      </c>
      <c r="P67" s="164" t="e">
        <f ca="1">COUNTIFS(Table2[Level of Review Required],"*"&amp;$AC$53&amp;"*",Table2[Date Notified (Adjusted)],"&gt;="&amp;P$30,Table2[Date Notified (Adjusted)],"&lt;"&amp;Q$30,Table2[reviewer name second check],"full*",Table2[Calculated Location],"*"&amp;$D67&amp;"*")/COUNTIFS(Table2[Level of Review Required],"*"&amp;$AC$53&amp;"*",Table2[Date Notified (Adjusted)],"&gt;="&amp;P$30,Table2[Date Notified (Adjusted)],"&lt;"&amp;Q$30,Table2[Calculated Location],"*"&amp;$D67&amp;"*")</f>
        <v>#DIV/0!</v>
      </c>
      <c r="Q67" s="164" t="e">
        <f ca="1">COUNTIFS(Table2[Level of Review Required],"*"&amp;$AC$53&amp;"*",Table2[Date Notified (Adjusted)],"&gt;="&amp;Q$30,Table2[Date Notified (Adjusted)],"&lt;"&amp;R$30,Table2[reviewer name second check],"full*",Table2[Calculated Location],"*"&amp;$D67&amp;"*")/COUNTIFS(Table2[Level of Review Required],"*"&amp;$AC$53&amp;"*",Table2[Date Notified (Adjusted)],"&gt;="&amp;Q$30,Table2[Date Notified (Adjusted)],"&lt;"&amp;R$30,Table2[Calculated Location],"*"&amp;$D67&amp;"*")</f>
        <v>#DIV/0!</v>
      </c>
      <c r="R67" s="164" t="e">
        <f ca="1">COUNTIFS(Table2[Level of Review Required],"*"&amp;$AC$53&amp;"*",Table2[Date Notified (Adjusted)],"&gt;="&amp;R$30,Table2[Date Notified (Adjusted)],"&lt;"&amp;S$30,Table2[reviewer name second check],"full*",Table2[Calculated Location],"*"&amp;$D67&amp;"*")/COUNTIFS(Table2[Level of Review Required],"*"&amp;$AC$53&amp;"*",Table2[Date Notified (Adjusted)],"&gt;="&amp;R$30,Table2[Date Notified (Adjusted)],"&lt;"&amp;S$30,Table2[Calculated Location],"*"&amp;$D67&amp;"*")</f>
        <v>#DIV/0!</v>
      </c>
      <c r="S67" s="164" t="e">
        <f ca="1">COUNTIFS(Table2[Level of Review Required],"*"&amp;$AC$53&amp;"*",Table2[Date Notified (Adjusted)],"&gt;="&amp;S$30,Table2[Date Notified (Adjusted)],"&lt;"&amp;T$30,Table2[reviewer name second check],"full*",Table2[Calculated Location],"*"&amp;$D67&amp;"*")/COUNTIFS(Table2[Level of Review Required],"*"&amp;$AC$53&amp;"*",Table2[Date Notified (Adjusted)],"&gt;="&amp;S$30,Table2[Date Notified (Adjusted)],"&lt;"&amp;T$30,Table2[Calculated Location],"*"&amp;$D67&amp;"*")</f>
        <v>#DIV/0!</v>
      </c>
      <c r="T67" s="164" t="e">
        <f ca="1">COUNTIFS(Table2[Level of Review Required],"*"&amp;$AC$53&amp;"*",Table2[Date Notified (Adjusted)],"&gt;="&amp;T$30,Table2[Date Notified (Adjusted)],"&lt;"&amp;U$30,Table2[reviewer name second check],"full*",Table2[Calculated Location],"*"&amp;$D67&amp;"*")/COUNTIFS(Table2[Level of Review Required],"*"&amp;$AC$53&amp;"*",Table2[Date Notified (Adjusted)],"&gt;="&amp;T$30,Table2[Date Notified (Adjusted)],"&lt;"&amp;U$30,Table2[Calculated Location],"*"&amp;$D67&amp;"*")</f>
        <v>#DIV/0!</v>
      </c>
      <c r="U67" s="161"/>
      <c r="V67" s="161"/>
      <c r="W67" s="228">
        <f ca="1">COUNTIFS(Table2[Level of Review Required],"*"&amp;$AC$53&amp;"*",Table2[Date Notified (Adjusted)],"&gt;="&amp;start125,Table2[Date Notified (Adjusted)],"&lt;="&amp;closeREP,Table2[Calculated Location],"*"&amp;$D67&amp;"*",Table2[reviewer name second check],"full*")</f>
        <v>0</v>
      </c>
      <c r="X67" s="229" t="e">
        <f t="shared" ca="1" si="25"/>
        <v>#DIV/0!</v>
      </c>
      <c r="Y67" s="237">
        <f ca="1">COUNTIFS(Table2[Level of Review Required],"*"&amp;$AC$53&amp;"*",Table2[Date Notified (Adjusted)],"&gt;="&amp;start125,Table2[Date Notified (Adjusted)],"&lt;="&amp;closeREP,Table2[Calculated Location],"*"&amp;$D67&amp;"*")</f>
        <v>0</v>
      </c>
    </row>
    <row r="68" spans="2:29" x14ac:dyDescent="0.25">
      <c r="B68" s="222" t="s">
        <v>110</v>
      </c>
      <c r="C68" s="161"/>
      <c r="D68" s="162" t="s">
        <v>129</v>
      </c>
      <c r="E68" s="163" t="e">
        <f ca="1">COUNTIFS(Table2[Level of Review Required],"*"&amp;$AC$53&amp;"*",Table2[Date Notified (Adjusted)],"&gt;="&amp;E$30,Table2[Date Notified (Adjusted)],"&lt;"&amp;F$30,Table2[reviewer name second check],"full*",Table2[Calculated Location],"*"&amp;$D68&amp;"*")/COUNTIFS(Table2[Level of Review Required],"*"&amp;$AC$53&amp;"*",Table2[Date Notified (Adjusted)],"&gt;="&amp;E$30,Table2[Date Notified (Adjusted)],"&lt;"&amp;F$30,Table2[Calculated Location],"*"&amp;$D68&amp;"*")</f>
        <v>#DIV/0!</v>
      </c>
      <c r="F68" s="164" t="e">
        <f ca="1">COUNTIFS(Table2[Level of Review Required],"*"&amp;$AC$53&amp;"*",Table2[Date Notified (Adjusted)],"&gt;="&amp;F$30,Table2[Date Notified (Adjusted)],"&lt;"&amp;G$30,Table2[reviewer name second check],"full*",Table2[Calculated Location],"*"&amp;$D68&amp;"*")/COUNTIFS(Table2[Level of Review Required],"*"&amp;$AC$53&amp;"*",Table2[Date Notified (Adjusted)],"&gt;="&amp;F$30,Table2[Date Notified (Adjusted)],"&lt;"&amp;G$30,Table2[Calculated Location],"*"&amp;$D68&amp;"*")</f>
        <v>#DIV/0!</v>
      </c>
      <c r="G68" s="164" t="e">
        <f ca="1">COUNTIFS(Table2[Level of Review Required],"*"&amp;$AC$53&amp;"*",Table2[Date Notified (Adjusted)],"&gt;="&amp;G$30,Table2[Date Notified (Adjusted)],"&lt;"&amp;H$30,Table2[reviewer name second check],"full*",Table2[Calculated Location],"*"&amp;$D68&amp;"*")/COUNTIFS(Table2[Level of Review Required],"*"&amp;$AC$53&amp;"*",Table2[Date Notified (Adjusted)],"&gt;="&amp;G$30,Table2[Date Notified (Adjusted)],"&lt;"&amp;H$30,Table2[Calculated Location],"*"&amp;$D68&amp;"*")</f>
        <v>#DIV/0!</v>
      </c>
      <c r="H68" s="164" t="e">
        <f ca="1">COUNTIFS(Table2[Level of Review Required],"*"&amp;$AC$53&amp;"*",Table2[Date Notified (Adjusted)],"&gt;="&amp;H$30,Table2[Date Notified (Adjusted)],"&lt;"&amp;I$30,Table2[reviewer name second check],"full*",Table2[Calculated Location],"*"&amp;$D68&amp;"*")/COUNTIFS(Table2[Level of Review Required],"*"&amp;$AC$53&amp;"*",Table2[Date Notified (Adjusted)],"&gt;="&amp;H$30,Table2[Date Notified (Adjusted)],"&lt;"&amp;I$30,Table2[Calculated Location],"*"&amp;$D68&amp;"*")</f>
        <v>#DIV/0!</v>
      </c>
      <c r="I68" s="164" t="e">
        <f ca="1">COUNTIFS(Table2[Level of Review Required],"*"&amp;$AC$53&amp;"*",Table2[Date Notified (Adjusted)],"&gt;="&amp;I$30,Table2[Date Notified (Adjusted)],"&lt;"&amp;J$30,Table2[reviewer name second check],"full*",Table2[Calculated Location],"*"&amp;$D68&amp;"*")/COUNTIFS(Table2[Level of Review Required],"*"&amp;$AC$53&amp;"*",Table2[Date Notified (Adjusted)],"&gt;="&amp;I$30,Table2[Date Notified (Adjusted)],"&lt;"&amp;J$30,Table2[Calculated Location],"*"&amp;$D68&amp;"*")</f>
        <v>#DIV/0!</v>
      </c>
      <c r="J68" s="164" t="e">
        <f ca="1">COUNTIFS(Table2[Level of Review Required],"*"&amp;$AC$53&amp;"*",Table2[Date Notified (Adjusted)],"&gt;="&amp;J$30,Table2[Date Notified (Adjusted)],"&lt;"&amp;K$30,Table2[reviewer name second check],"full*",Table2[Calculated Location],"*"&amp;$D68&amp;"*")/COUNTIFS(Table2[Level of Review Required],"*"&amp;$AC$53&amp;"*",Table2[Date Notified (Adjusted)],"&gt;="&amp;J$30,Table2[Date Notified (Adjusted)],"&lt;"&amp;K$30,Table2[Calculated Location],"*"&amp;$D68&amp;"*")</f>
        <v>#DIV/0!</v>
      </c>
      <c r="K68" s="164" t="e">
        <f ca="1">COUNTIFS(Table2[Level of Review Required],"*"&amp;$AC$53&amp;"*",Table2[Date Notified (Adjusted)],"&gt;="&amp;K$30,Table2[Date Notified (Adjusted)],"&lt;"&amp;L$30,Table2[reviewer name second check],"full*",Table2[Calculated Location],"*"&amp;$D68&amp;"*")/COUNTIFS(Table2[Level of Review Required],"*"&amp;$AC$53&amp;"*",Table2[Date Notified (Adjusted)],"&gt;="&amp;K$30,Table2[Date Notified (Adjusted)],"&lt;"&amp;L$30,Table2[Calculated Location],"*"&amp;$D68&amp;"*")</f>
        <v>#DIV/0!</v>
      </c>
      <c r="L68" s="164" t="e">
        <f ca="1">COUNTIFS(Table2[Level of Review Required],"*"&amp;$AC$53&amp;"*",Table2[Date Notified (Adjusted)],"&gt;="&amp;L$30,Table2[Date Notified (Adjusted)],"&lt;"&amp;M$30,Table2[reviewer name second check],"full*",Table2[Calculated Location],"*"&amp;$D68&amp;"*")/COUNTIFS(Table2[Level of Review Required],"*"&amp;$AC$53&amp;"*",Table2[Date Notified (Adjusted)],"&gt;="&amp;L$30,Table2[Date Notified (Adjusted)],"&lt;"&amp;M$30,Table2[Calculated Location],"*"&amp;$D68&amp;"*")</f>
        <v>#DIV/0!</v>
      </c>
      <c r="M68" s="164" t="e">
        <f ca="1">COUNTIFS(Table2[Level of Review Required],"*"&amp;$AC$53&amp;"*",Table2[Date Notified (Adjusted)],"&gt;="&amp;M$30,Table2[Date Notified (Adjusted)],"&lt;"&amp;N$30,Table2[reviewer name second check],"full*",Table2[Calculated Location],"*"&amp;$D68&amp;"*")/COUNTIFS(Table2[Level of Review Required],"*"&amp;$AC$53&amp;"*",Table2[Date Notified (Adjusted)],"&gt;="&amp;M$30,Table2[Date Notified (Adjusted)],"&lt;"&amp;N$30,Table2[Calculated Location],"*"&amp;$D68&amp;"*")</f>
        <v>#DIV/0!</v>
      </c>
      <c r="N68" s="164" t="e">
        <f ca="1">COUNTIFS(Table2[Level of Review Required],"*"&amp;$AC$53&amp;"*",Table2[Date Notified (Adjusted)],"&gt;="&amp;N$30,Table2[Date Notified (Adjusted)],"&lt;"&amp;O$30,Table2[reviewer name second check],"full*",Table2[Calculated Location],"*"&amp;$D68&amp;"*")/COUNTIFS(Table2[Level of Review Required],"*"&amp;$AC$53&amp;"*",Table2[Date Notified (Adjusted)],"&gt;="&amp;N$30,Table2[Date Notified (Adjusted)],"&lt;"&amp;O$30,Table2[Calculated Location],"*"&amp;$D68&amp;"*")</f>
        <v>#DIV/0!</v>
      </c>
      <c r="O68" s="164" t="e">
        <f ca="1">COUNTIFS(Table2[Level of Review Required],"*"&amp;$AC$53&amp;"*",Table2[Date Notified (Adjusted)],"&gt;="&amp;O$30,Table2[Date Notified (Adjusted)],"&lt;"&amp;P$30,Table2[reviewer name second check],"full*",Table2[Calculated Location],"*"&amp;$D68&amp;"*")/COUNTIFS(Table2[Level of Review Required],"*"&amp;$AC$53&amp;"*",Table2[Date Notified (Adjusted)],"&gt;="&amp;O$30,Table2[Date Notified (Adjusted)],"&lt;"&amp;P$30,Table2[Calculated Location],"*"&amp;$D68&amp;"*")</f>
        <v>#DIV/0!</v>
      </c>
      <c r="P68" s="164" t="e">
        <f ca="1">COUNTIFS(Table2[Level of Review Required],"*"&amp;$AC$53&amp;"*",Table2[Date Notified (Adjusted)],"&gt;="&amp;P$30,Table2[Date Notified (Adjusted)],"&lt;"&amp;Q$30,Table2[reviewer name second check],"full*",Table2[Calculated Location],"*"&amp;$D68&amp;"*")/COUNTIFS(Table2[Level of Review Required],"*"&amp;$AC$53&amp;"*",Table2[Date Notified (Adjusted)],"&gt;="&amp;P$30,Table2[Date Notified (Adjusted)],"&lt;"&amp;Q$30,Table2[Calculated Location],"*"&amp;$D68&amp;"*")</f>
        <v>#DIV/0!</v>
      </c>
      <c r="Q68" s="164" t="e">
        <f ca="1">COUNTIFS(Table2[Level of Review Required],"*"&amp;$AC$53&amp;"*",Table2[Date Notified (Adjusted)],"&gt;="&amp;Q$30,Table2[Date Notified (Adjusted)],"&lt;"&amp;R$30,Table2[reviewer name second check],"full*",Table2[Calculated Location],"*"&amp;$D68&amp;"*")/COUNTIFS(Table2[Level of Review Required],"*"&amp;$AC$53&amp;"*",Table2[Date Notified (Adjusted)],"&gt;="&amp;Q$30,Table2[Date Notified (Adjusted)],"&lt;"&amp;R$30,Table2[Calculated Location],"*"&amp;$D68&amp;"*")</f>
        <v>#DIV/0!</v>
      </c>
      <c r="R68" s="164" t="e">
        <f ca="1">COUNTIFS(Table2[Level of Review Required],"*"&amp;$AC$53&amp;"*",Table2[Date Notified (Adjusted)],"&gt;="&amp;R$30,Table2[Date Notified (Adjusted)],"&lt;"&amp;S$30,Table2[reviewer name second check],"full*",Table2[Calculated Location],"*"&amp;$D68&amp;"*")/COUNTIFS(Table2[Level of Review Required],"*"&amp;$AC$53&amp;"*",Table2[Date Notified (Adjusted)],"&gt;="&amp;R$30,Table2[Date Notified (Adjusted)],"&lt;"&amp;S$30,Table2[Calculated Location],"*"&amp;$D68&amp;"*")</f>
        <v>#DIV/0!</v>
      </c>
      <c r="S68" s="164" t="e">
        <f ca="1">COUNTIFS(Table2[Level of Review Required],"*"&amp;$AC$53&amp;"*",Table2[Date Notified (Adjusted)],"&gt;="&amp;S$30,Table2[Date Notified (Adjusted)],"&lt;"&amp;T$30,Table2[reviewer name second check],"full*",Table2[Calculated Location],"*"&amp;$D68&amp;"*")/COUNTIFS(Table2[Level of Review Required],"*"&amp;$AC$53&amp;"*",Table2[Date Notified (Adjusted)],"&gt;="&amp;S$30,Table2[Date Notified (Adjusted)],"&lt;"&amp;T$30,Table2[Calculated Location],"*"&amp;$D68&amp;"*")</f>
        <v>#DIV/0!</v>
      </c>
      <c r="T68" s="164" t="e">
        <f ca="1">COUNTIFS(Table2[Level of Review Required],"*"&amp;$AC$53&amp;"*",Table2[Date Notified (Adjusted)],"&gt;="&amp;T$30,Table2[Date Notified (Adjusted)],"&lt;"&amp;U$30,Table2[reviewer name second check],"full*",Table2[Calculated Location],"*"&amp;$D68&amp;"*")/COUNTIFS(Table2[Level of Review Required],"*"&amp;$AC$53&amp;"*",Table2[Date Notified (Adjusted)],"&gt;="&amp;T$30,Table2[Date Notified (Adjusted)],"&lt;"&amp;U$30,Table2[Calculated Location],"*"&amp;$D68&amp;"*")</f>
        <v>#DIV/0!</v>
      </c>
      <c r="U68" s="161"/>
      <c r="V68" s="161"/>
      <c r="W68" s="228">
        <f ca="1">COUNTIFS(Table2[Level of Review Required],"*"&amp;$AC$53&amp;"*",Table2[Date Notified (Adjusted)],"&gt;="&amp;start125,Table2[Date Notified (Adjusted)],"&lt;="&amp;closeREP,Table2[Calculated Location],"*"&amp;$D68&amp;"*",Table2[reviewer name second check],"full*")</f>
        <v>0</v>
      </c>
      <c r="X68" s="229" t="e">
        <f t="shared" ca="1" si="25"/>
        <v>#DIV/0!</v>
      </c>
      <c r="Y68" s="237">
        <f ca="1">COUNTIFS(Table2[Level of Review Required],"*"&amp;$AC$53&amp;"*",Table2[Date Notified (Adjusted)],"&gt;="&amp;start125,Table2[Date Notified (Adjusted)],"&lt;="&amp;closeREP,Table2[Calculated Location],"*"&amp;$D68&amp;"*")</f>
        <v>0</v>
      </c>
    </row>
    <row r="69" spans="2:29" x14ac:dyDescent="0.25">
      <c r="B69" s="222" t="s">
        <v>111</v>
      </c>
      <c r="C69" s="161"/>
      <c r="D69" s="162" t="s">
        <v>130</v>
      </c>
      <c r="E69" s="163" t="e">
        <f ca="1">COUNTIFS(Table2[Level of Review Required],"*"&amp;$AC$53&amp;"*",Table2[Date Notified (Adjusted)],"&gt;="&amp;E$30,Table2[Date Notified (Adjusted)],"&lt;"&amp;F$30,Table2[reviewer name second check],"full*",Table2[Calculated Location],"*"&amp;$D69&amp;"*")/COUNTIFS(Table2[Level of Review Required],"*"&amp;$AC$53&amp;"*",Table2[Date Notified (Adjusted)],"&gt;="&amp;E$30,Table2[Date Notified (Adjusted)],"&lt;"&amp;F$30,Table2[Calculated Location],"*"&amp;$D69&amp;"*")</f>
        <v>#DIV/0!</v>
      </c>
      <c r="F69" s="164" t="e">
        <f ca="1">COUNTIFS(Table2[Level of Review Required],"*"&amp;$AC$53&amp;"*",Table2[Date Notified (Adjusted)],"&gt;="&amp;F$30,Table2[Date Notified (Adjusted)],"&lt;"&amp;G$30,Table2[reviewer name second check],"full*",Table2[Calculated Location],"*"&amp;$D69&amp;"*")/COUNTIFS(Table2[Level of Review Required],"*"&amp;$AC$53&amp;"*",Table2[Date Notified (Adjusted)],"&gt;="&amp;F$30,Table2[Date Notified (Adjusted)],"&lt;"&amp;G$30,Table2[Calculated Location],"*"&amp;$D69&amp;"*")</f>
        <v>#DIV/0!</v>
      </c>
      <c r="G69" s="164" t="e">
        <f ca="1">COUNTIFS(Table2[Level of Review Required],"*"&amp;$AC$53&amp;"*",Table2[Date Notified (Adjusted)],"&gt;="&amp;G$30,Table2[Date Notified (Adjusted)],"&lt;"&amp;H$30,Table2[reviewer name second check],"full*",Table2[Calculated Location],"*"&amp;$D69&amp;"*")/COUNTIFS(Table2[Level of Review Required],"*"&amp;$AC$53&amp;"*",Table2[Date Notified (Adjusted)],"&gt;="&amp;G$30,Table2[Date Notified (Adjusted)],"&lt;"&amp;H$30,Table2[Calculated Location],"*"&amp;$D69&amp;"*")</f>
        <v>#DIV/0!</v>
      </c>
      <c r="H69" s="164" t="e">
        <f ca="1">COUNTIFS(Table2[Level of Review Required],"*"&amp;$AC$53&amp;"*",Table2[Date Notified (Adjusted)],"&gt;="&amp;H$30,Table2[Date Notified (Adjusted)],"&lt;"&amp;I$30,Table2[reviewer name second check],"full*",Table2[Calculated Location],"*"&amp;$D69&amp;"*")/COUNTIFS(Table2[Level of Review Required],"*"&amp;$AC$53&amp;"*",Table2[Date Notified (Adjusted)],"&gt;="&amp;H$30,Table2[Date Notified (Adjusted)],"&lt;"&amp;I$30,Table2[Calculated Location],"*"&amp;$D69&amp;"*")</f>
        <v>#DIV/0!</v>
      </c>
      <c r="I69" s="164" t="e">
        <f ca="1">COUNTIFS(Table2[Level of Review Required],"*"&amp;$AC$53&amp;"*",Table2[Date Notified (Adjusted)],"&gt;="&amp;I$30,Table2[Date Notified (Adjusted)],"&lt;"&amp;J$30,Table2[reviewer name second check],"full*",Table2[Calculated Location],"*"&amp;$D69&amp;"*")/COUNTIFS(Table2[Level of Review Required],"*"&amp;$AC$53&amp;"*",Table2[Date Notified (Adjusted)],"&gt;="&amp;I$30,Table2[Date Notified (Adjusted)],"&lt;"&amp;J$30,Table2[Calculated Location],"*"&amp;$D69&amp;"*")</f>
        <v>#DIV/0!</v>
      </c>
      <c r="J69" s="164" t="e">
        <f ca="1">COUNTIFS(Table2[Level of Review Required],"*"&amp;$AC$53&amp;"*",Table2[Date Notified (Adjusted)],"&gt;="&amp;J$30,Table2[Date Notified (Adjusted)],"&lt;"&amp;K$30,Table2[reviewer name second check],"full*",Table2[Calculated Location],"*"&amp;$D69&amp;"*")/COUNTIFS(Table2[Level of Review Required],"*"&amp;$AC$53&amp;"*",Table2[Date Notified (Adjusted)],"&gt;="&amp;J$30,Table2[Date Notified (Adjusted)],"&lt;"&amp;K$30,Table2[Calculated Location],"*"&amp;$D69&amp;"*")</f>
        <v>#DIV/0!</v>
      </c>
      <c r="K69" s="164" t="e">
        <f ca="1">COUNTIFS(Table2[Level of Review Required],"*"&amp;$AC$53&amp;"*",Table2[Date Notified (Adjusted)],"&gt;="&amp;K$30,Table2[Date Notified (Adjusted)],"&lt;"&amp;L$30,Table2[reviewer name second check],"full*",Table2[Calculated Location],"*"&amp;$D69&amp;"*")/COUNTIFS(Table2[Level of Review Required],"*"&amp;$AC$53&amp;"*",Table2[Date Notified (Adjusted)],"&gt;="&amp;K$30,Table2[Date Notified (Adjusted)],"&lt;"&amp;L$30,Table2[Calculated Location],"*"&amp;$D69&amp;"*")</f>
        <v>#DIV/0!</v>
      </c>
      <c r="L69" s="164" t="e">
        <f ca="1">COUNTIFS(Table2[Level of Review Required],"*"&amp;$AC$53&amp;"*",Table2[Date Notified (Adjusted)],"&gt;="&amp;L$30,Table2[Date Notified (Adjusted)],"&lt;"&amp;M$30,Table2[reviewer name second check],"full*",Table2[Calculated Location],"*"&amp;$D69&amp;"*")/COUNTIFS(Table2[Level of Review Required],"*"&amp;$AC$53&amp;"*",Table2[Date Notified (Adjusted)],"&gt;="&amp;L$30,Table2[Date Notified (Adjusted)],"&lt;"&amp;M$30,Table2[Calculated Location],"*"&amp;$D69&amp;"*")</f>
        <v>#DIV/0!</v>
      </c>
      <c r="M69" s="164" t="e">
        <f ca="1">COUNTIFS(Table2[Level of Review Required],"*"&amp;$AC$53&amp;"*",Table2[Date Notified (Adjusted)],"&gt;="&amp;M$30,Table2[Date Notified (Adjusted)],"&lt;"&amp;N$30,Table2[reviewer name second check],"full*",Table2[Calculated Location],"*"&amp;$D69&amp;"*")/COUNTIFS(Table2[Level of Review Required],"*"&amp;$AC$53&amp;"*",Table2[Date Notified (Adjusted)],"&gt;="&amp;M$30,Table2[Date Notified (Adjusted)],"&lt;"&amp;N$30,Table2[Calculated Location],"*"&amp;$D69&amp;"*")</f>
        <v>#DIV/0!</v>
      </c>
      <c r="N69" s="164" t="e">
        <f ca="1">COUNTIFS(Table2[Level of Review Required],"*"&amp;$AC$53&amp;"*",Table2[Date Notified (Adjusted)],"&gt;="&amp;N$30,Table2[Date Notified (Adjusted)],"&lt;"&amp;O$30,Table2[reviewer name second check],"full*",Table2[Calculated Location],"*"&amp;$D69&amp;"*")/COUNTIFS(Table2[Level of Review Required],"*"&amp;$AC$53&amp;"*",Table2[Date Notified (Adjusted)],"&gt;="&amp;N$30,Table2[Date Notified (Adjusted)],"&lt;"&amp;O$30,Table2[Calculated Location],"*"&amp;$D69&amp;"*")</f>
        <v>#DIV/0!</v>
      </c>
      <c r="O69" s="164" t="e">
        <f ca="1">COUNTIFS(Table2[Level of Review Required],"*"&amp;$AC$53&amp;"*",Table2[Date Notified (Adjusted)],"&gt;="&amp;O$30,Table2[Date Notified (Adjusted)],"&lt;"&amp;P$30,Table2[reviewer name second check],"full*",Table2[Calculated Location],"*"&amp;$D69&amp;"*")/COUNTIFS(Table2[Level of Review Required],"*"&amp;$AC$53&amp;"*",Table2[Date Notified (Adjusted)],"&gt;="&amp;O$30,Table2[Date Notified (Adjusted)],"&lt;"&amp;P$30,Table2[Calculated Location],"*"&amp;$D69&amp;"*")</f>
        <v>#DIV/0!</v>
      </c>
      <c r="P69" s="164" t="e">
        <f ca="1">COUNTIFS(Table2[Level of Review Required],"*"&amp;$AC$53&amp;"*",Table2[Date Notified (Adjusted)],"&gt;="&amp;P$30,Table2[Date Notified (Adjusted)],"&lt;"&amp;Q$30,Table2[reviewer name second check],"full*",Table2[Calculated Location],"*"&amp;$D69&amp;"*")/COUNTIFS(Table2[Level of Review Required],"*"&amp;$AC$53&amp;"*",Table2[Date Notified (Adjusted)],"&gt;="&amp;P$30,Table2[Date Notified (Adjusted)],"&lt;"&amp;Q$30,Table2[Calculated Location],"*"&amp;$D69&amp;"*")</f>
        <v>#DIV/0!</v>
      </c>
      <c r="Q69" s="164" t="e">
        <f ca="1">COUNTIFS(Table2[Level of Review Required],"*"&amp;$AC$53&amp;"*",Table2[Date Notified (Adjusted)],"&gt;="&amp;Q$30,Table2[Date Notified (Adjusted)],"&lt;"&amp;R$30,Table2[reviewer name second check],"full*",Table2[Calculated Location],"*"&amp;$D69&amp;"*")/COUNTIFS(Table2[Level of Review Required],"*"&amp;$AC$53&amp;"*",Table2[Date Notified (Adjusted)],"&gt;="&amp;Q$30,Table2[Date Notified (Adjusted)],"&lt;"&amp;R$30,Table2[Calculated Location],"*"&amp;$D69&amp;"*")</f>
        <v>#DIV/0!</v>
      </c>
      <c r="R69" s="164" t="e">
        <f ca="1">COUNTIFS(Table2[Level of Review Required],"*"&amp;$AC$53&amp;"*",Table2[Date Notified (Adjusted)],"&gt;="&amp;R$30,Table2[Date Notified (Adjusted)],"&lt;"&amp;S$30,Table2[reviewer name second check],"full*",Table2[Calculated Location],"*"&amp;$D69&amp;"*")/COUNTIFS(Table2[Level of Review Required],"*"&amp;$AC$53&amp;"*",Table2[Date Notified (Adjusted)],"&gt;="&amp;R$30,Table2[Date Notified (Adjusted)],"&lt;"&amp;S$30,Table2[Calculated Location],"*"&amp;$D69&amp;"*")</f>
        <v>#DIV/0!</v>
      </c>
      <c r="S69" s="164" t="e">
        <f ca="1">COUNTIFS(Table2[Level of Review Required],"*"&amp;$AC$53&amp;"*",Table2[Date Notified (Adjusted)],"&gt;="&amp;S$30,Table2[Date Notified (Adjusted)],"&lt;"&amp;T$30,Table2[reviewer name second check],"full*",Table2[Calculated Location],"*"&amp;$D69&amp;"*")/COUNTIFS(Table2[Level of Review Required],"*"&amp;$AC$53&amp;"*",Table2[Date Notified (Adjusted)],"&gt;="&amp;S$30,Table2[Date Notified (Adjusted)],"&lt;"&amp;T$30,Table2[Calculated Location],"*"&amp;$D69&amp;"*")</f>
        <v>#DIV/0!</v>
      </c>
      <c r="T69" s="164" t="e">
        <f ca="1">COUNTIFS(Table2[Level of Review Required],"*"&amp;$AC$53&amp;"*",Table2[Date Notified (Adjusted)],"&gt;="&amp;T$30,Table2[Date Notified (Adjusted)],"&lt;"&amp;U$30,Table2[reviewer name second check],"full*",Table2[Calculated Location],"*"&amp;$D69&amp;"*")/COUNTIFS(Table2[Level of Review Required],"*"&amp;$AC$53&amp;"*",Table2[Date Notified (Adjusted)],"&gt;="&amp;T$30,Table2[Date Notified (Adjusted)],"&lt;"&amp;U$30,Table2[Calculated Location],"*"&amp;$D69&amp;"*")</f>
        <v>#DIV/0!</v>
      </c>
      <c r="U69" s="161"/>
      <c r="V69" s="161"/>
      <c r="W69" s="228">
        <f ca="1">COUNTIFS(Table2[Level of Review Required],"*"&amp;$AC$53&amp;"*",Table2[Date Notified (Adjusted)],"&gt;="&amp;start125,Table2[Date Notified (Adjusted)],"&lt;="&amp;closeREP,Table2[Calculated Location],"*"&amp;$D69&amp;"*",Table2[reviewer name second check],"full*")</f>
        <v>0</v>
      </c>
      <c r="X69" s="229" t="e">
        <f t="shared" ca="1" si="25"/>
        <v>#DIV/0!</v>
      </c>
      <c r="Y69" s="237">
        <f ca="1">COUNTIFS(Table2[Level of Review Required],"*"&amp;$AC$53&amp;"*",Table2[Date Notified (Adjusted)],"&gt;="&amp;start125,Table2[Date Notified (Adjusted)],"&lt;="&amp;closeREP,Table2[Calculated Location],"*"&amp;$D69&amp;"*")</f>
        <v>0</v>
      </c>
    </row>
    <row r="70" spans="2:29" x14ac:dyDescent="0.25">
      <c r="B70" s="222" t="s">
        <v>112</v>
      </c>
      <c r="C70" s="161"/>
      <c r="D70" s="162" t="s">
        <v>131</v>
      </c>
      <c r="E70" s="163" t="e">
        <f ca="1">COUNTIFS(Table2[Level of Review Required],"*"&amp;$AC$53&amp;"*",Table2[Date Notified (Adjusted)],"&gt;="&amp;E$30,Table2[Date Notified (Adjusted)],"&lt;"&amp;F$30,Table2[reviewer name second check],"full*",Table2[Calculated Location],"*"&amp;$D70&amp;"*")/COUNTIFS(Table2[Level of Review Required],"*"&amp;$AC$53&amp;"*",Table2[Date Notified (Adjusted)],"&gt;="&amp;E$30,Table2[Date Notified (Adjusted)],"&lt;"&amp;F$30,Table2[Calculated Location],"*"&amp;$D70&amp;"*")</f>
        <v>#DIV/0!</v>
      </c>
      <c r="F70" s="164" t="e">
        <f ca="1">COUNTIFS(Table2[Level of Review Required],"*"&amp;$AC$53&amp;"*",Table2[Date Notified (Adjusted)],"&gt;="&amp;F$30,Table2[Date Notified (Adjusted)],"&lt;"&amp;G$30,Table2[reviewer name second check],"full*",Table2[Calculated Location],"*"&amp;$D70&amp;"*")/COUNTIFS(Table2[Level of Review Required],"*"&amp;$AC$53&amp;"*",Table2[Date Notified (Adjusted)],"&gt;="&amp;F$30,Table2[Date Notified (Adjusted)],"&lt;"&amp;G$30,Table2[Calculated Location],"*"&amp;$D70&amp;"*")</f>
        <v>#DIV/0!</v>
      </c>
      <c r="G70" s="164" t="e">
        <f ca="1">COUNTIFS(Table2[Level of Review Required],"*"&amp;$AC$53&amp;"*",Table2[Date Notified (Adjusted)],"&gt;="&amp;G$30,Table2[Date Notified (Adjusted)],"&lt;"&amp;H$30,Table2[reviewer name second check],"full*",Table2[Calculated Location],"*"&amp;$D70&amp;"*")/COUNTIFS(Table2[Level of Review Required],"*"&amp;$AC$53&amp;"*",Table2[Date Notified (Adjusted)],"&gt;="&amp;G$30,Table2[Date Notified (Adjusted)],"&lt;"&amp;H$30,Table2[Calculated Location],"*"&amp;$D70&amp;"*")</f>
        <v>#DIV/0!</v>
      </c>
      <c r="H70" s="164" t="e">
        <f ca="1">COUNTIFS(Table2[Level of Review Required],"*"&amp;$AC$53&amp;"*",Table2[Date Notified (Adjusted)],"&gt;="&amp;H$30,Table2[Date Notified (Adjusted)],"&lt;"&amp;I$30,Table2[reviewer name second check],"full*",Table2[Calculated Location],"*"&amp;$D70&amp;"*")/COUNTIFS(Table2[Level of Review Required],"*"&amp;$AC$53&amp;"*",Table2[Date Notified (Adjusted)],"&gt;="&amp;H$30,Table2[Date Notified (Adjusted)],"&lt;"&amp;I$30,Table2[Calculated Location],"*"&amp;$D70&amp;"*")</f>
        <v>#DIV/0!</v>
      </c>
      <c r="I70" s="164" t="e">
        <f ca="1">COUNTIFS(Table2[Level of Review Required],"*"&amp;$AC$53&amp;"*",Table2[Date Notified (Adjusted)],"&gt;="&amp;I$30,Table2[Date Notified (Adjusted)],"&lt;"&amp;J$30,Table2[reviewer name second check],"full*",Table2[Calculated Location],"*"&amp;$D70&amp;"*")/COUNTIFS(Table2[Level of Review Required],"*"&amp;$AC$53&amp;"*",Table2[Date Notified (Adjusted)],"&gt;="&amp;I$30,Table2[Date Notified (Adjusted)],"&lt;"&amp;J$30,Table2[Calculated Location],"*"&amp;$D70&amp;"*")</f>
        <v>#DIV/0!</v>
      </c>
      <c r="J70" s="164" t="e">
        <f ca="1">COUNTIFS(Table2[Level of Review Required],"*"&amp;$AC$53&amp;"*",Table2[Date Notified (Adjusted)],"&gt;="&amp;J$30,Table2[Date Notified (Adjusted)],"&lt;"&amp;K$30,Table2[reviewer name second check],"full*",Table2[Calculated Location],"*"&amp;$D70&amp;"*")/COUNTIFS(Table2[Level of Review Required],"*"&amp;$AC$53&amp;"*",Table2[Date Notified (Adjusted)],"&gt;="&amp;J$30,Table2[Date Notified (Adjusted)],"&lt;"&amp;K$30,Table2[Calculated Location],"*"&amp;$D70&amp;"*")</f>
        <v>#DIV/0!</v>
      </c>
      <c r="K70" s="164" t="e">
        <f ca="1">COUNTIFS(Table2[Level of Review Required],"*"&amp;$AC$53&amp;"*",Table2[Date Notified (Adjusted)],"&gt;="&amp;K$30,Table2[Date Notified (Adjusted)],"&lt;"&amp;L$30,Table2[reviewer name second check],"full*",Table2[Calculated Location],"*"&amp;$D70&amp;"*")/COUNTIFS(Table2[Level of Review Required],"*"&amp;$AC$53&amp;"*",Table2[Date Notified (Adjusted)],"&gt;="&amp;K$30,Table2[Date Notified (Adjusted)],"&lt;"&amp;L$30,Table2[Calculated Location],"*"&amp;$D70&amp;"*")</f>
        <v>#DIV/0!</v>
      </c>
      <c r="L70" s="164" t="e">
        <f ca="1">COUNTIFS(Table2[Level of Review Required],"*"&amp;$AC$53&amp;"*",Table2[Date Notified (Adjusted)],"&gt;="&amp;L$30,Table2[Date Notified (Adjusted)],"&lt;"&amp;M$30,Table2[reviewer name second check],"full*",Table2[Calculated Location],"*"&amp;$D70&amp;"*")/COUNTIFS(Table2[Level of Review Required],"*"&amp;$AC$53&amp;"*",Table2[Date Notified (Adjusted)],"&gt;="&amp;L$30,Table2[Date Notified (Adjusted)],"&lt;"&amp;M$30,Table2[Calculated Location],"*"&amp;$D70&amp;"*")</f>
        <v>#DIV/0!</v>
      </c>
      <c r="M70" s="164" t="e">
        <f ca="1">COUNTIFS(Table2[Level of Review Required],"*"&amp;$AC$53&amp;"*",Table2[Date Notified (Adjusted)],"&gt;="&amp;M$30,Table2[Date Notified (Adjusted)],"&lt;"&amp;N$30,Table2[reviewer name second check],"full*",Table2[Calculated Location],"*"&amp;$D70&amp;"*")/COUNTIFS(Table2[Level of Review Required],"*"&amp;$AC$53&amp;"*",Table2[Date Notified (Adjusted)],"&gt;="&amp;M$30,Table2[Date Notified (Adjusted)],"&lt;"&amp;N$30,Table2[Calculated Location],"*"&amp;$D70&amp;"*")</f>
        <v>#DIV/0!</v>
      </c>
      <c r="N70" s="164" t="e">
        <f ca="1">COUNTIFS(Table2[Level of Review Required],"*"&amp;$AC$53&amp;"*",Table2[Date Notified (Adjusted)],"&gt;="&amp;N$30,Table2[Date Notified (Adjusted)],"&lt;"&amp;O$30,Table2[reviewer name second check],"full*",Table2[Calculated Location],"*"&amp;$D70&amp;"*")/COUNTIFS(Table2[Level of Review Required],"*"&amp;$AC$53&amp;"*",Table2[Date Notified (Adjusted)],"&gt;="&amp;N$30,Table2[Date Notified (Adjusted)],"&lt;"&amp;O$30,Table2[Calculated Location],"*"&amp;$D70&amp;"*")</f>
        <v>#DIV/0!</v>
      </c>
      <c r="O70" s="164" t="e">
        <f ca="1">COUNTIFS(Table2[Level of Review Required],"*"&amp;$AC$53&amp;"*",Table2[Date Notified (Adjusted)],"&gt;="&amp;O$30,Table2[Date Notified (Adjusted)],"&lt;"&amp;P$30,Table2[reviewer name second check],"full*",Table2[Calculated Location],"*"&amp;$D70&amp;"*")/COUNTIFS(Table2[Level of Review Required],"*"&amp;$AC$53&amp;"*",Table2[Date Notified (Adjusted)],"&gt;="&amp;O$30,Table2[Date Notified (Adjusted)],"&lt;"&amp;P$30,Table2[Calculated Location],"*"&amp;$D70&amp;"*")</f>
        <v>#DIV/0!</v>
      </c>
      <c r="P70" s="164" t="e">
        <f ca="1">COUNTIFS(Table2[Level of Review Required],"*"&amp;$AC$53&amp;"*",Table2[Date Notified (Adjusted)],"&gt;="&amp;P$30,Table2[Date Notified (Adjusted)],"&lt;"&amp;Q$30,Table2[reviewer name second check],"full*",Table2[Calculated Location],"*"&amp;$D70&amp;"*")/COUNTIFS(Table2[Level of Review Required],"*"&amp;$AC$53&amp;"*",Table2[Date Notified (Adjusted)],"&gt;="&amp;P$30,Table2[Date Notified (Adjusted)],"&lt;"&amp;Q$30,Table2[Calculated Location],"*"&amp;$D70&amp;"*")</f>
        <v>#DIV/0!</v>
      </c>
      <c r="Q70" s="164" t="e">
        <f ca="1">COUNTIFS(Table2[Level of Review Required],"*"&amp;$AC$53&amp;"*",Table2[Date Notified (Adjusted)],"&gt;="&amp;Q$30,Table2[Date Notified (Adjusted)],"&lt;"&amp;R$30,Table2[reviewer name second check],"full*",Table2[Calculated Location],"*"&amp;$D70&amp;"*")/COUNTIFS(Table2[Level of Review Required],"*"&amp;$AC$53&amp;"*",Table2[Date Notified (Adjusted)],"&gt;="&amp;Q$30,Table2[Date Notified (Adjusted)],"&lt;"&amp;R$30,Table2[Calculated Location],"*"&amp;$D70&amp;"*")</f>
        <v>#DIV/0!</v>
      </c>
      <c r="R70" s="164" t="e">
        <f ca="1">COUNTIFS(Table2[Level of Review Required],"*"&amp;$AC$53&amp;"*",Table2[Date Notified (Adjusted)],"&gt;="&amp;R$30,Table2[Date Notified (Adjusted)],"&lt;"&amp;S$30,Table2[reviewer name second check],"full*",Table2[Calculated Location],"*"&amp;$D70&amp;"*")/COUNTIFS(Table2[Level of Review Required],"*"&amp;$AC$53&amp;"*",Table2[Date Notified (Adjusted)],"&gt;="&amp;R$30,Table2[Date Notified (Adjusted)],"&lt;"&amp;S$30,Table2[Calculated Location],"*"&amp;$D70&amp;"*")</f>
        <v>#DIV/0!</v>
      </c>
      <c r="S70" s="164" t="e">
        <f ca="1">COUNTIFS(Table2[Level of Review Required],"*"&amp;$AC$53&amp;"*",Table2[Date Notified (Adjusted)],"&gt;="&amp;S$30,Table2[Date Notified (Adjusted)],"&lt;"&amp;T$30,Table2[reviewer name second check],"full*",Table2[Calculated Location],"*"&amp;$D70&amp;"*")/COUNTIFS(Table2[Level of Review Required],"*"&amp;$AC$53&amp;"*",Table2[Date Notified (Adjusted)],"&gt;="&amp;S$30,Table2[Date Notified (Adjusted)],"&lt;"&amp;T$30,Table2[Calculated Location],"*"&amp;$D70&amp;"*")</f>
        <v>#DIV/0!</v>
      </c>
      <c r="T70" s="164" t="e">
        <f ca="1">COUNTIFS(Table2[Level of Review Required],"*"&amp;$AC$53&amp;"*",Table2[Date Notified (Adjusted)],"&gt;="&amp;T$30,Table2[Date Notified (Adjusted)],"&lt;"&amp;U$30,Table2[reviewer name second check],"full*",Table2[Calculated Location],"*"&amp;$D70&amp;"*")/COUNTIFS(Table2[Level of Review Required],"*"&amp;$AC$53&amp;"*",Table2[Date Notified (Adjusted)],"&gt;="&amp;T$30,Table2[Date Notified (Adjusted)],"&lt;"&amp;U$30,Table2[Calculated Location],"*"&amp;$D70&amp;"*")</f>
        <v>#DIV/0!</v>
      </c>
      <c r="U70" s="161"/>
      <c r="V70" s="161"/>
      <c r="W70" s="228">
        <f ca="1">COUNTIFS(Table2[Level of Review Required],"*"&amp;$AC$53&amp;"*",Table2[Date Notified (Adjusted)],"&gt;="&amp;start125,Table2[Date Notified (Adjusted)],"&lt;="&amp;closeREP,Table2[Calculated Location],"*"&amp;$D70&amp;"*",Table2[reviewer name second check],"full*")</f>
        <v>0</v>
      </c>
      <c r="X70" s="229" t="e">
        <f t="shared" ca="1" si="25"/>
        <v>#DIV/0!</v>
      </c>
      <c r="Y70" s="237">
        <f ca="1">COUNTIFS(Table2[Level of Review Required],"*"&amp;$AC$53&amp;"*",Table2[Date Notified (Adjusted)],"&gt;="&amp;start125,Table2[Date Notified (Adjusted)],"&lt;="&amp;closeREP,Table2[Calculated Location],"*"&amp;$D70&amp;"*")</f>
        <v>0</v>
      </c>
    </row>
    <row r="71" spans="2:29" x14ac:dyDescent="0.25">
      <c r="B71" s="222" t="s">
        <v>113</v>
      </c>
      <c r="C71" s="161"/>
      <c r="D71" s="162" t="s">
        <v>132</v>
      </c>
      <c r="E71" s="163" t="e">
        <f ca="1">COUNTIFS(Table2[Level of Review Required],"*"&amp;$AC$53&amp;"*",Table2[Date Notified (Adjusted)],"&gt;="&amp;E$30,Table2[Date Notified (Adjusted)],"&lt;"&amp;F$30,Table2[reviewer name second check],"full*",Table2[Calculated Location],"*"&amp;$D71&amp;"*")/COUNTIFS(Table2[Level of Review Required],"*"&amp;$AC$53&amp;"*",Table2[Date Notified (Adjusted)],"&gt;="&amp;E$30,Table2[Date Notified (Adjusted)],"&lt;"&amp;F$30,Table2[Calculated Location],"*"&amp;$D71&amp;"*")</f>
        <v>#DIV/0!</v>
      </c>
      <c r="F71" s="164" t="e">
        <f ca="1">COUNTIFS(Table2[Level of Review Required],"*"&amp;$AC$53&amp;"*",Table2[Date Notified (Adjusted)],"&gt;="&amp;F$30,Table2[Date Notified (Adjusted)],"&lt;"&amp;G$30,Table2[reviewer name second check],"full*",Table2[Calculated Location],"*"&amp;$D71&amp;"*")/COUNTIFS(Table2[Level of Review Required],"*"&amp;$AC$53&amp;"*",Table2[Date Notified (Adjusted)],"&gt;="&amp;F$30,Table2[Date Notified (Adjusted)],"&lt;"&amp;G$30,Table2[Calculated Location],"*"&amp;$D71&amp;"*")</f>
        <v>#DIV/0!</v>
      </c>
      <c r="G71" s="164" t="e">
        <f ca="1">COUNTIFS(Table2[Level of Review Required],"*"&amp;$AC$53&amp;"*",Table2[Date Notified (Adjusted)],"&gt;="&amp;G$30,Table2[Date Notified (Adjusted)],"&lt;"&amp;H$30,Table2[reviewer name second check],"full*",Table2[Calculated Location],"*"&amp;$D71&amp;"*")/COUNTIFS(Table2[Level of Review Required],"*"&amp;$AC$53&amp;"*",Table2[Date Notified (Adjusted)],"&gt;="&amp;G$30,Table2[Date Notified (Adjusted)],"&lt;"&amp;H$30,Table2[Calculated Location],"*"&amp;$D71&amp;"*")</f>
        <v>#DIV/0!</v>
      </c>
      <c r="H71" s="164" t="e">
        <f ca="1">COUNTIFS(Table2[Level of Review Required],"*"&amp;$AC$53&amp;"*",Table2[Date Notified (Adjusted)],"&gt;="&amp;H$30,Table2[Date Notified (Adjusted)],"&lt;"&amp;I$30,Table2[reviewer name second check],"full*",Table2[Calculated Location],"*"&amp;$D71&amp;"*")/COUNTIFS(Table2[Level of Review Required],"*"&amp;$AC$53&amp;"*",Table2[Date Notified (Adjusted)],"&gt;="&amp;H$30,Table2[Date Notified (Adjusted)],"&lt;"&amp;I$30,Table2[Calculated Location],"*"&amp;$D71&amp;"*")</f>
        <v>#DIV/0!</v>
      </c>
      <c r="I71" s="164" t="e">
        <f ca="1">COUNTIFS(Table2[Level of Review Required],"*"&amp;$AC$53&amp;"*",Table2[Date Notified (Adjusted)],"&gt;="&amp;I$30,Table2[Date Notified (Adjusted)],"&lt;"&amp;J$30,Table2[reviewer name second check],"full*",Table2[Calculated Location],"*"&amp;$D71&amp;"*")/COUNTIFS(Table2[Level of Review Required],"*"&amp;$AC$53&amp;"*",Table2[Date Notified (Adjusted)],"&gt;="&amp;I$30,Table2[Date Notified (Adjusted)],"&lt;"&amp;J$30,Table2[Calculated Location],"*"&amp;$D71&amp;"*")</f>
        <v>#DIV/0!</v>
      </c>
      <c r="J71" s="164" t="e">
        <f ca="1">COUNTIFS(Table2[Level of Review Required],"*"&amp;$AC$53&amp;"*",Table2[Date Notified (Adjusted)],"&gt;="&amp;J$30,Table2[Date Notified (Adjusted)],"&lt;"&amp;K$30,Table2[reviewer name second check],"full*",Table2[Calculated Location],"*"&amp;$D71&amp;"*")/COUNTIFS(Table2[Level of Review Required],"*"&amp;$AC$53&amp;"*",Table2[Date Notified (Adjusted)],"&gt;="&amp;J$30,Table2[Date Notified (Adjusted)],"&lt;"&amp;K$30,Table2[Calculated Location],"*"&amp;$D71&amp;"*")</f>
        <v>#DIV/0!</v>
      </c>
      <c r="K71" s="164" t="e">
        <f ca="1">COUNTIFS(Table2[Level of Review Required],"*"&amp;$AC$53&amp;"*",Table2[Date Notified (Adjusted)],"&gt;="&amp;K$30,Table2[Date Notified (Adjusted)],"&lt;"&amp;L$30,Table2[reviewer name second check],"full*",Table2[Calculated Location],"*"&amp;$D71&amp;"*")/COUNTIFS(Table2[Level of Review Required],"*"&amp;$AC$53&amp;"*",Table2[Date Notified (Adjusted)],"&gt;="&amp;K$30,Table2[Date Notified (Adjusted)],"&lt;"&amp;L$30,Table2[Calculated Location],"*"&amp;$D71&amp;"*")</f>
        <v>#DIV/0!</v>
      </c>
      <c r="L71" s="164" t="e">
        <f ca="1">COUNTIFS(Table2[Level of Review Required],"*"&amp;$AC$53&amp;"*",Table2[Date Notified (Adjusted)],"&gt;="&amp;L$30,Table2[Date Notified (Adjusted)],"&lt;"&amp;M$30,Table2[reviewer name second check],"full*",Table2[Calculated Location],"*"&amp;$D71&amp;"*")/COUNTIFS(Table2[Level of Review Required],"*"&amp;$AC$53&amp;"*",Table2[Date Notified (Adjusted)],"&gt;="&amp;L$30,Table2[Date Notified (Adjusted)],"&lt;"&amp;M$30,Table2[Calculated Location],"*"&amp;$D71&amp;"*")</f>
        <v>#DIV/0!</v>
      </c>
      <c r="M71" s="164" t="e">
        <f ca="1">COUNTIFS(Table2[Level of Review Required],"*"&amp;$AC$53&amp;"*",Table2[Date Notified (Adjusted)],"&gt;="&amp;M$30,Table2[Date Notified (Adjusted)],"&lt;"&amp;N$30,Table2[reviewer name second check],"full*",Table2[Calculated Location],"*"&amp;$D71&amp;"*")/COUNTIFS(Table2[Level of Review Required],"*"&amp;$AC$53&amp;"*",Table2[Date Notified (Adjusted)],"&gt;="&amp;M$30,Table2[Date Notified (Adjusted)],"&lt;"&amp;N$30,Table2[Calculated Location],"*"&amp;$D71&amp;"*")</f>
        <v>#DIV/0!</v>
      </c>
      <c r="N71" s="164" t="e">
        <f ca="1">COUNTIFS(Table2[Level of Review Required],"*"&amp;$AC$53&amp;"*",Table2[Date Notified (Adjusted)],"&gt;="&amp;N$30,Table2[Date Notified (Adjusted)],"&lt;"&amp;O$30,Table2[reviewer name second check],"full*",Table2[Calculated Location],"*"&amp;$D71&amp;"*")/COUNTIFS(Table2[Level of Review Required],"*"&amp;$AC$53&amp;"*",Table2[Date Notified (Adjusted)],"&gt;="&amp;N$30,Table2[Date Notified (Adjusted)],"&lt;"&amp;O$30,Table2[Calculated Location],"*"&amp;$D71&amp;"*")</f>
        <v>#DIV/0!</v>
      </c>
      <c r="O71" s="164" t="e">
        <f ca="1">COUNTIFS(Table2[Level of Review Required],"*"&amp;$AC$53&amp;"*",Table2[Date Notified (Adjusted)],"&gt;="&amp;O$30,Table2[Date Notified (Adjusted)],"&lt;"&amp;P$30,Table2[reviewer name second check],"full*",Table2[Calculated Location],"*"&amp;$D71&amp;"*")/COUNTIFS(Table2[Level of Review Required],"*"&amp;$AC$53&amp;"*",Table2[Date Notified (Adjusted)],"&gt;="&amp;O$30,Table2[Date Notified (Adjusted)],"&lt;"&amp;P$30,Table2[Calculated Location],"*"&amp;$D71&amp;"*")</f>
        <v>#DIV/0!</v>
      </c>
      <c r="P71" s="164" t="e">
        <f ca="1">COUNTIFS(Table2[Level of Review Required],"*"&amp;$AC$53&amp;"*",Table2[Date Notified (Adjusted)],"&gt;="&amp;P$30,Table2[Date Notified (Adjusted)],"&lt;"&amp;Q$30,Table2[reviewer name second check],"full*",Table2[Calculated Location],"*"&amp;$D71&amp;"*")/COUNTIFS(Table2[Level of Review Required],"*"&amp;$AC$53&amp;"*",Table2[Date Notified (Adjusted)],"&gt;="&amp;P$30,Table2[Date Notified (Adjusted)],"&lt;"&amp;Q$30,Table2[Calculated Location],"*"&amp;$D71&amp;"*")</f>
        <v>#DIV/0!</v>
      </c>
      <c r="Q71" s="164" t="e">
        <f ca="1">COUNTIFS(Table2[Level of Review Required],"*"&amp;$AC$53&amp;"*",Table2[Date Notified (Adjusted)],"&gt;="&amp;Q$30,Table2[Date Notified (Adjusted)],"&lt;"&amp;R$30,Table2[reviewer name second check],"full*",Table2[Calculated Location],"*"&amp;$D71&amp;"*")/COUNTIFS(Table2[Level of Review Required],"*"&amp;$AC$53&amp;"*",Table2[Date Notified (Adjusted)],"&gt;="&amp;Q$30,Table2[Date Notified (Adjusted)],"&lt;"&amp;R$30,Table2[Calculated Location],"*"&amp;$D71&amp;"*")</f>
        <v>#DIV/0!</v>
      </c>
      <c r="R71" s="164" t="e">
        <f ca="1">COUNTIFS(Table2[Level of Review Required],"*"&amp;$AC$53&amp;"*",Table2[Date Notified (Adjusted)],"&gt;="&amp;R$30,Table2[Date Notified (Adjusted)],"&lt;"&amp;S$30,Table2[reviewer name second check],"full*",Table2[Calculated Location],"*"&amp;$D71&amp;"*")/COUNTIFS(Table2[Level of Review Required],"*"&amp;$AC$53&amp;"*",Table2[Date Notified (Adjusted)],"&gt;="&amp;R$30,Table2[Date Notified (Adjusted)],"&lt;"&amp;S$30,Table2[Calculated Location],"*"&amp;$D71&amp;"*")</f>
        <v>#DIV/0!</v>
      </c>
      <c r="S71" s="164" t="e">
        <f ca="1">COUNTIFS(Table2[Level of Review Required],"*"&amp;$AC$53&amp;"*",Table2[Date Notified (Adjusted)],"&gt;="&amp;S$30,Table2[Date Notified (Adjusted)],"&lt;"&amp;T$30,Table2[reviewer name second check],"full*",Table2[Calculated Location],"*"&amp;$D71&amp;"*")/COUNTIFS(Table2[Level of Review Required],"*"&amp;$AC$53&amp;"*",Table2[Date Notified (Adjusted)],"&gt;="&amp;S$30,Table2[Date Notified (Adjusted)],"&lt;"&amp;T$30,Table2[Calculated Location],"*"&amp;$D71&amp;"*")</f>
        <v>#DIV/0!</v>
      </c>
      <c r="T71" s="164" t="e">
        <f ca="1">COUNTIFS(Table2[Level of Review Required],"*"&amp;$AC$53&amp;"*",Table2[Date Notified (Adjusted)],"&gt;="&amp;T$30,Table2[Date Notified (Adjusted)],"&lt;"&amp;U$30,Table2[reviewer name second check],"full*",Table2[Calculated Location],"*"&amp;$D71&amp;"*")/COUNTIFS(Table2[Level of Review Required],"*"&amp;$AC$53&amp;"*",Table2[Date Notified (Adjusted)],"&gt;="&amp;T$30,Table2[Date Notified (Adjusted)],"&lt;"&amp;U$30,Table2[Calculated Location],"*"&amp;$D71&amp;"*")</f>
        <v>#DIV/0!</v>
      </c>
      <c r="U71" s="161"/>
      <c r="V71" s="161"/>
      <c r="W71" s="228">
        <f ca="1">COUNTIFS(Table2[Level of Review Required],"*"&amp;$AC$53&amp;"*",Table2[Date Notified (Adjusted)],"&gt;="&amp;start125,Table2[Date Notified (Adjusted)],"&lt;="&amp;closeREP,Table2[Calculated Location],"*"&amp;$D71&amp;"*",Table2[reviewer name second check],"full*")</f>
        <v>0</v>
      </c>
      <c r="X71" s="229" t="e">
        <f t="shared" ca="1" si="25"/>
        <v>#DIV/0!</v>
      </c>
      <c r="Y71" s="237">
        <f ca="1">COUNTIFS(Table2[Level of Review Required],"*"&amp;$AC$53&amp;"*",Table2[Date Notified (Adjusted)],"&gt;="&amp;start125,Table2[Date Notified (Adjusted)],"&lt;="&amp;closeREP,Table2[Calculated Location],"*"&amp;$D71&amp;"*")</f>
        <v>0</v>
      </c>
    </row>
    <row r="72" spans="2:29" x14ac:dyDescent="0.25">
      <c r="B72" s="224" t="s">
        <v>80</v>
      </c>
      <c r="C72" s="166"/>
      <c r="D72" s="171" t="s">
        <v>45</v>
      </c>
      <c r="E72" s="168" t="e">
        <f ca="1">COUNTIFS(Table2[Level of Review Required],"*"&amp;$AC$53&amp;"*",Table2[Date Notified (Adjusted)],"&gt;="&amp;E$30,Table2[Date Notified (Adjusted)],"&lt;"&amp;F$30,Table2[reviewer name second check],"full*",Table2[Calculated Location],"*"&amp;$D72&amp;"*")/COUNTIFS(Table2[Level of Review Required],"*"&amp;$AC$53&amp;"*",Table2[Date Notified (Adjusted)],"&gt;="&amp;E$30,Table2[Date Notified (Adjusted)],"&lt;"&amp;F$30,Table2[Calculated Location],"*"&amp;$D72&amp;"*")</f>
        <v>#DIV/0!</v>
      </c>
      <c r="F72" s="169" t="e">
        <f ca="1">COUNTIFS(Table2[Level of Review Required],"*"&amp;$AC$53&amp;"*",Table2[Date Notified (Adjusted)],"&gt;="&amp;F$30,Table2[Date Notified (Adjusted)],"&lt;"&amp;G$30,Table2[reviewer name second check],"full*",Table2[Calculated Location],"*"&amp;$D72&amp;"*")/COUNTIFS(Table2[Level of Review Required],"*"&amp;$AC$53&amp;"*",Table2[Date Notified (Adjusted)],"&gt;="&amp;F$30,Table2[Date Notified (Adjusted)],"&lt;"&amp;G$30,Table2[Calculated Location],"*"&amp;$D72&amp;"*")</f>
        <v>#DIV/0!</v>
      </c>
      <c r="G72" s="169" t="e">
        <f ca="1">COUNTIFS(Table2[Level of Review Required],"*"&amp;$AC$53&amp;"*",Table2[Date Notified (Adjusted)],"&gt;="&amp;G$30,Table2[Date Notified (Adjusted)],"&lt;"&amp;H$30,Table2[reviewer name second check],"full*",Table2[Calculated Location],"*"&amp;$D72&amp;"*")/COUNTIFS(Table2[Level of Review Required],"*"&amp;$AC$53&amp;"*",Table2[Date Notified (Adjusted)],"&gt;="&amp;G$30,Table2[Date Notified (Adjusted)],"&lt;"&amp;H$30,Table2[Calculated Location],"*"&amp;$D72&amp;"*")</f>
        <v>#DIV/0!</v>
      </c>
      <c r="H72" s="169" t="e">
        <f ca="1">COUNTIFS(Table2[Level of Review Required],"*"&amp;$AC$53&amp;"*",Table2[Date Notified (Adjusted)],"&gt;="&amp;H$30,Table2[Date Notified (Adjusted)],"&lt;"&amp;I$30,Table2[reviewer name second check],"full*",Table2[Calculated Location],"*"&amp;$D72&amp;"*")/COUNTIFS(Table2[Level of Review Required],"*"&amp;$AC$53&amp;"*",Table2[Date Notified (Adjusted)],"&gt;="&amp;H$30,Table2[Date Notified (Adjusted)],"&lt;"&amp;I$30,Table2[Calculated Location],"*"&amp;$D72&amp;"*")</f>
        <v>#DIV/0!</v>
      </c>
      <c r="I72" s="169" t="e">
        <f ca="1">COUNTIFS(Table2[Level of Review Required],"*"&amp;$AC$53&amp;"*",Table2[Date Notified (Adjusted)],"&gt;="&amp;I$30,Table2[Date Notified (Adjusted)],"&lt;"&amp;J$30,Table2[reviewer name second check],"full*",Table2[Calculated Location],"*"&amp;$D72&amp;"*")/COUNTIFS(Table2[Level of Review Required],"*"&amp;$AC$53&amp;"*",Table2[Date Notified (Adjusted)],"&gt;="&amp;I$30,Table2[Date Notified (Adjusted)],"&lt;"&amp;J$30,Table2[Calculated Location],"*"&amp;$D72&amp;"*")</f>
        <v>#DIV/0!</v>
      </c>
      <c r="J72" s="169" t="e">
        <f ca="1">COUNTIFS(Table2[Level of Review Required],"*"&amp;$AC$53&amp;"*",Table2[Date Notified (Adjusted)],"&gt;="&amp;J$30,Table2[Date Notified (Adjusted)],"&lt;"&amp;K$30,Table2[reviewer name second check],"full*",Table2[Calculated Location],"*"&amp;$D72&amp;"*")/COUNTIFS(Table2[Level of Review Required],"*"&amp;$AC$53&amp;"*",Table2[Date Notified (Adjusted)],"&gt;="&amp;J$30,Table2[Date Notified (Adjusted)],"&lt;"&amp;K$30,Table2[Calculated Location],"*"&amp;$D72&amp;"*")</f>
        <v>#DIV/0!</v>
      </c>
      <c r="K72" s="169" t="e">
        <f ca="1">COUNTIFS(Table2[Level of Review Required],"*"&amp;$AC$53&amp;"*",Table2[Date Notified (Adjusted)],"&gt;="&amp;K$30,Table2[Date Notified (Adjusted)],"&lt;"&amp;L$30,Table2[reviewer name second check],"full*",Table2[Calculated Location],"*"&amp;$D72&amp;"*")/COUNTIFS(Table2[Level of Review Required],"*"&amp;$AC$53&amp;"*",Table2[Date Notified (Adjusted)],"&gt;="&amp;K$30,Table2[Date Notified (Adjusted)],"&lt;"&amp;L$30,Table2[Calculated Location],"*"&amp;$D72&amp;"*")</f>
        <v>#DIV/0!</v>
      </c>
      <c r="L72" s="169" t="e">
        <f ca="1">COUNTIFS(Table2[Level of Review Required],"*"&amp;$AC$53&amp;"*",Table2[Date Notified (Adjusted)],"&gt;="&amp;L$30,Table2[Date Notified (Adjusted)],"&lt;"&amp;M$30,Table2[reviewer name second check],"full*",Table2[Calculated Location],"*"&amp;$D72&amp;"*")/COUNTIFS(Table2[Level of Review Required],"*"&amp;$AC$53&amp;"*",Table2[Date Notified (Adjusted)],"&gt;="&amp;L$30,Table2[Date Notified (Adjusted)],"&lt;"&amp;M$30,Table2[Calculated Location],"*"&amp;$D72&amp;"*")</f>
        <v>#DIV/0!</v>
      </c>
      <c r="M72" s="169" t="e">
        <f ca="1">COUNTIFS(Table2[Level of Review Required],"*"&amp;$AC$53&amp;"*",Table2[Date Notified (Adjusted)],"&gt;="&amp;M$30,Table2[Date Notified (Adjusted)],"&lt;"&amp;N$30,Table2[reviewer name second check],"full*",Table2[Calculated Location],"*"&amp;$D72&amp;"*")/COUNTIFS(Table2[Level of Review Required],"*"&amp;$AC$53&amp;"*",Table2[Date Notified (Adjusted)],"&gt;="&amp;M$30,Table2[Date Notified (Adjusted)],"&lt;"&amp;N$30,Table2[Calculated Location],"*"&amp;$D72&amp;"*")</f>
        <v>#DIV/0!</v>
      </c>
      <c r="N72" s="169" t="e">
        <f ca="1">COUNTIFS(Table2[Level of Review Required],"*"&amp;$AC$53&amp;"*",Table2[Date Notified (Adjusted)],"&gt;="&amp;N$30,Table2[Date Notified (Adjusted)],"&lt;"&amp;O$30,Table2[reviewer name second check],"full*",Table2[Calculated Location],"*"&amp;$D72&amp;"*")/COUNTIFS(Table2[Level of Review Required],"*"&amp;$AC$53&amp;"*",Table2[Date Notified (Adjusted)],"&gt;="&amp;N$30,Table2[Date Notified (Adjusted)],"&lt;"&amp;O$30,Table2[Calculated Location],"*"&amp;$D72&amp;"*")</f>
        <v>#DIV/0!</v>
      </c>
      <c r="O72" s="169" t="e">
        <f ca="1">COUNTIFS(Table2[Level of Review Required],"*"&amp;$AC$53&amp;"*",Table2[Date Notified (Adjusted)],"&gt;="&amp;O$30,Table2[Date Notified (Adjusted)],"&lt;"&amp;P$30,Table2[reviewer name second check],"full*",Table2[Calculated Location],"*"&amp;$D72&amp;"*")/COUNTIFS(Table2[Level of Review Required],"*"&amp;$AC$53&amp;"*",Table2[Date Notified (Adjusted)],"&gt;="&amp;O$30,Table2[Date Notified (Adjusted)],"&lt;"&amp;P$30,Table2[Calculated Location],"*"&amp;$D72&amp;"*")</f>
        <v>#DIV/0!</v>
      </c>
      <c r="P72" s="169" t="e">
        <f ca="1">COUNTIFS(Table2[Level of Review Required],"*"&amp;$AC$53&amp;"*",Table2[Date Notified (Adjusted)],"&gt;="&amp;P$30,Table2[Date Notified (Adjusted)],"&lt;"&amp;Q$30,Table2[reviewer name second check],"full*",Table2[Calculated Location],"*"&amp;$D72&amp;"*")/COUNTIFS(Table2[Level of Review Required],"*"&amp;$AC$53&amp;"*",Table2[Date Notified (Adjusted)],"&gt;="&amp;P$30,Table2[Date Notified (Adjusted)],"&lt;"&amp;Q$30,Table2[Calculated Location],"*"&amp;$D72&amp;"*")</f>
        <v>#DIV/0!</v>
      </c>
      <c r="Q72" s="169" t="e">
        <f ca="1">COUNTIFS(Table2[Level of Review Required],"*"&amp;$AC$53&amp;"*",Table2[Date Notified (Adjusted)],"&gt;="&amp;Q$30,Table2[Date Notified (Adjusted)],"&lt;"&amp;R$30,Table2[reviewer name second check],"full*",Table2[Calculated Location],"*"&amp;$D72&amp;"*")/COUNTIFS(Table2[Level of Review Required],"*"&amp;$AC$53&amp;"*",Table2[Date Notified (Adjusted)],"&gt;="&amp;Q$30,Table2[Date Notified (Adjusted)],"&lt;"&amp;R$30,Table2[Calculated Location],"*"&amp;$D72&amp;"*")</f>
        <v>#DIV/0!</v>
      </c>
      <c r="R72" s="169" t="e">
        <f ca="1">COUNTIFS(Table2[Level of Review Required],"*"&amp;$AC$53&amp;"*",Table2[Date Notified (Adjusted)],"&gt;="&amp;R$30,Table2[Date Notified (Adjusted)],"&lt;"&amp;S$30,Table2[reviewer name second check],"full*",Table2[Calculated Location],"*"&amp;$D72&amp;"*")/COUNTIFS(Table2[Level of Review Required],"*"&amp;$AC$53&amp;"*",Table2[Date Notified (Adjusted)],"&gt;="&amp;R$30,Table2[Date Notified (Adjusted)],"&lt;"&amp;S$30,Table2[Calculated Location],"*"&amp;$D72&amp;"*")</f>
        <v>#DIV/0!</v>
      </c>
      <c r="S72" s="169" t="e">
        <f ca="1">COUNTIFS(Table2[Level of Review Required],"*"&amp;$AC$53&amp;"*",Table2[Date Notified (Adjusted)],"&gt;="&amp;S$30,Table2[Date Notified (Adjusted)],"&lt;"&amp;T$30,Table2[reviewer name second check],"full*",Table2[Calculated Location],"*"&amp;$D72&amp;"*")/COUNTIFS(Table2[Level of Review Required],"*"&amp;$AC$53&amp;"*",Table2[Date Notified (Adjusted)],"&gt;="&amp;S$30,Table2[Date Notified (Adjusted)],"&lt;"&amp;T$30,Table2[Calculated Location],"*"&amp;$D72&amp;"*")</f>
        <v>#DIV/0!</v>
      </c>
      <c r="T72" s="169" t="e">
        <f ca="1">COUNTIFS(Table2[Level of Review Required],"*"&amp;$AC$53&amp;"*",Table2[Date Notified (Adjusted)],"&gt;="&amp;T$30,Table2[Date Notified (Adjusted)],"&lt;"&amp;U$30,Table2[reviewer name second check],"full*",Table2[Calculated Location],"*"&amp;$D72&amp;"*")/COUNTIFS(Table2[Level of Review Required],"*"&amp;$AC$53&amp;"*",Table2[Date Notified (Adjusted)],"&gt;="&amp;T$30,Table2[Date Notified (Adjusted)],"&lt;"&amp;U$30,Table2[Calculated Location],"*"&amp;$D72&amp;"*")</f>
        <v>#DIV/0!</v>
      </c>
      <c r="U72" s="166"/>
      <c r="V72" s="166"/>
      <c r="W72" s="230">
        <f ca="1">COUNTIFS(Table2[Level of Review Required],"*"&amp;$AC$53&amp;"*",Table2[Date Notified (Adjusted)],"&gt;="&amp;start125,Table2[Date Notified (Adjusted)],"&lt;="&amp;closeREP,Table2[Calculated Location],"*"&amp;$D72&amp;"*",Table2[reviewer name second check],"full*")</f>
        <v>0</v>
      </c>
      <c r="X72" s="231" t="e">
        <f t="shared" ca="1" si="25"/>
        <v>#DIV/0!</v>
      </c>
      <c r="Y72" s="238">
        <f ca="1">COUNTIFS(Table2[Level of Review Required],"*"&amp;$AC$53&amp;"*",Table2[Date Notified (Adjusted)],"&gt;="&amp;start125,Table2[Date Notified (Adjusted)],"&lt;="&amp;closeREP,Table2[Calculated Location],"*"&amp;$D72&amp;"*")</f>
        <v>0</v>
      </c>
    </row>
    <row r="73" spans="2:29" x14ac:dyDescent="0.25">
      <c r="B73" s="213" t="s">
        <v>153</v>
      </c>
      <c r="C73" s="13"/>
      <c r="D73" s="13"/>
      <c r="E73" s="174"/>
      <c r="F73" s="174"/>
      <c r="G73" s="174"/>
      <c r="H73" s="174"/>
      <c r="I73" s="174"/>
      <c r="J73" s="174"/>
      <c r="K73" s="174"/>
      <c r="L73" s="174"/>
      <c r="M73" s="174"/>
      <c r="N73" s="174"/>
      <c r="O73" s="174"/>
      <c r="P73" s="174"/>
      <c r="Q73" s="174"/>
      <c r="R73" s="174"/>
      <c r="S73" s="174"/>
      <c r="T73" s="174"/>
      <c r="U73" s="174"/>
      <c r="V73" s="174"/>
      <c r="W73" s="174">
        <f ca="1">SUM(W63:W72)</f>
        <v>0</v>
      </c>
      <c r="X73" s="173" t="e">
        <f ca="1">W73/Y73</f>
        <v>#DIV/0!</v>
      </c>
      <c r="Y73" s="212">
        <f ca="1">SUM(Y63:Y72)</f>
        <v>0</v>
      </c>
    </row>
    <row r="74" spans="2:29" x14ac:dyDescent="0.25">
      <c r="B74" s="214"/>
      <c r="C74" s="215"/>
      <c r="D74" s="215"/>
      <c r="E74" s="216"/>
      <c r="F74" s="215"/>
      <c r="G74" s="215"/>
      <c r="H74" s="215"/>
      <c r="I74" s="215"/>
      <c r="J74" s="215"/>
      <c r="K74" s="215"/>
      <c r="L74" s="215"/>
      <c r="M74" s="215"/>
      <c r="N74" s="215"/>
      <c r="O74" s="215"/>
      <c r="P74" s="215"/>
      <c r="Q74" s="215"/>
      <c r="R74" s="215"/>
      <c r="S74" s="215"/>
      <c r="T74" s="215"/>
      <c r="U74" s="215"/>
      <c r="V74" s="215"/>
      <c r="W74" s="217">
        <f ca="1">SUM(W54:W61)+SUM(W63:W72)</f>
        <v>0</v>
      </c>
      <c r="X74" s="218" t="e">
        <f ca="1">W74/Y74</f>
        <v>#DIV/0!</v>
      </c>
      <c r="Y74" s="219">
        <f ca="1">SUM(Y54:Y61)+SUM(Y63:Y72)</f>
        <v>0</v>
      </c>
    </row>
    <row r="75" spans="2:29" ht="15.75" thickBot="1" x14ac:dyDescent="0.3"/>
    <row r="76" spans="2:29" ht="30" thickBot="1" x14ac:dyDescent="0.3">
      <c r="B76" s="239"/>
      <c r="C76" s="240"/>
      <c r="D76" s="241"/>
      <c r="E76" s="242">
        <f ca="1">start125</f>
        <v>44470</v>
      </c>
      <c r="F76" s="242">
        <f ca="1">DATE(YEAR(E76),MONTH(E76)+1,1)</f>
        <v>44501</v>
      </c>
      <c r="G76" s="242">
        <f t="shared" ref="G76" ca="1" si="26">DATE(YEAR(F76),MONTH(F76)+1,1)</f>
        <v>44531</v>
      </c>
      <c r="H76" s="242">
        <f t="shared" ref="H76" ca="1" si="27">DATE(YEAR(G76),MONTH(G76)+1,1)</f>
        <v>44562</v>
      </c>
      <c r="I76" s="242">
        <f t="shared" ref="I76" ca="1" si="28">DATE(YEAR(H76),MONTH(H76)+1,1)</f>
        <v>44593</v>
      </c>
      <c r="J76" s="242">
        <f t="shared" ref="J76" ca="1" si="29">DATE(YEAR(I76),MONTH(I76)+1,1)</f>
        <v>44621</v>
      </c>
      <c r="K76" s="242">
        <f t="shared" ref="K76" ca="1" si="30">DATE(YEAR(J76),MONTH(J76)+1,1)</f>
        <v>44652</v>
      </c>
      <c r="L76" s="242">
        <f t="shared" ref="L76" ca="1" si="31">DATE(YEAR(K76),MONTH(K76)+1,1)</f>
        <v>44682</v>
      </c>
      <c r="M76" s="242">
        <f t="shared" ref="M76" ca="1" si="32">DATE(YEAR(L76),MONTH(L76)+1,1)</f>
        <v>44713</v>
      </c>
      <c r="N76" s="242">
        <f t="shared" ref="N76" ca="1" si="33">DATE(YEAR(M76),MONTH(M76)+1,1)</f>
        <v>44743</v>
      </c>
      <c r="O76" s="242">
        <f t="shared" ref="O76" ca="1" si="34">DATE(YEAR(N76),MONTH(N76)+1,1)</f>
        <v>44774</v>
      </c>
      <c r="P76" s="242">
        <f t="shared" ref="P76" ca="1" si="35">DATE(YEAR(O76),MONTH(O76)+1,1)</f>
        <v>44805</v>
      </c>
      <c r="Q76" s="243">
        <f t="shared" ref="Q76" ca="1" si="36">DATE(YEAR(P76),MONTH(P76)+1,1)</f>
        <v>44835</v>
      </c>
      <c r="R76" s="243">
        <f t="shared" ref="R76" ca="1" si="37">DATE(YEAR(Q76),MONTH(Q76)+1,1)</f>
        <v>44866</v>
      </c>
      <c r="S76" s="243">
        <f t="shared" ref="S76" ca="1" si="38">DATE(YEAR(R76),MONTH(R76)+1,1)</f>
        <v>44896</v>
      </c>
      <c r="T76" s="243">
        <f t="shared" ref="T76" ca="1" si="39">DATE(YEAR(S76),MONTH(S76)+1,1)</f>
        <v>44927</v>
      </c>
      <c r="U76" s="243">
        <f t="shared" ref="U76" ca="1" si="40">DATE(YEAR(T76),MONTH(T76)+1,1)</f>
        <v>44958</v>
      </c>
      <c r="V76" s="244"/>
      <c r="W76" s="234" t="str">
        <f>CONCATENATE("Full reviewer name LR ",AC76)</f>
        <v>Full reviewer name LR aggregate</v>
      </c>
      <c r="X76" s="235" t="s">
        <v>245</v>
      </c>
      <c r="Y76" s="209" t="str">
        <f ca="1">CONCATENATE(TEXT(E76,"mmmyy"),"-",TEXT(T76,"mmmyy")," LR ",AC76)</f>
        <v>Oct21-Jan23 LR aggregate</v>
      </c>
      <c r="AB76" s="101" t="s">
        <v>325</v>
      </c>
      <c r="AC76" s="102" t="s">
        <v>331</v>
      </c>
    </row>
    <row r="77" spans="2:29" x14ac:dyDescent="0.25">
      <c r="B77" s="220" t="s">
        <v>256</v>
      </c>
      <c r="C77" s="157"/>
      <c r="D77" s="158" t="s">
        <v>121</v>
      </c>
      <c r="E77" s="159" t="e">
        <f ca="1">COUNTIFS(Table2[Level of Review Required],"*"&amp;$AC$76&amp;"*",Table2[Date Notified (Adjusted)],"&gt;="&amp;E$30,Table2[Date Notified (Adjusted)],"&lt;"&amp;F$30,Table2[reviewer name second check],"full*",Table2[Calculated Location],"*"&amp;$D77&amp;"*")/COUNTIFS(Table2[Level of Review Required],"*"&amp;$AC$76&amp;"*",Table2[Date Notified (Adjusted)],"&gt;="&amp;E$30,Table2[Date Notified (Adjusted)],"&lt;"&amp;F$30,Table2[Calculated Location],"*"&amp;$D77&amp;"*")</f>
        <v>#DIV/0!</v>
      </c>
      <c r="F77" s="160" t="e">
        <f ca="1">COUNTIFS(Table2[Level of Review Required],"*"&amp;$AC$76&amp;"*",Table2[Date Notified (Adjusted)],"&gt;="&amp;F$30,Table2[Date Notified (Adjusted)],"&lt;"&amp;G$30,Table2[reviewer name second check],"full*",Table2[Calculated Location],"*"&amp;$D77&amp;"*")/COUNTIFS(Table2[Level of Review Required],"*"&amp;$AC$76&amp;"*",Table2[Date Notified (Adjusted)],"&gt;="&amp;F$30,Table2[Date Notified (Adjusted)],"&lt;"&amp;G$30,Table2[Calculated Location],"*"&amp;$D77&amp;"*")</f>
        <v>#DIV/0!</v>
      </c>
      <c r="G77" s="160" t="e">
        <f ca="1">COUNTIFS(Table2[Level of Review Required],"*"&amp;$AC$76&amp;"*",Table2[Date Notified (Adjusted)],"&gt;="&amp;G$30,Table2[Date Notified (Adjusted)],"&lt;"&amp;H$30,Table2[reviewer name second check],"full*",Table2[Calculated Location],"*"&amp;$D77&amp;"*")/COUNTIFS(Table2[Level of Review Required],"*"&amp;$AC$76&amp;"*",Table2[Date Notified (Adjusted)],"&gt;="&amp;G$30,Table2[Date Notified (Adjusted)],"&lt;"&amp;H$30,Table2[Calculated Location],"*"&amp;$D77&amp;"*")</f>
        <v>#DIV/0!</v>
      </c>
      <c r="H77" s="160" t="e">
        <f ca="1">COUNTIFS(Table2[Level of Review Required],"*"&amp;$AC$76&amp;"*",Table2[Date Notified (Adjusted)],"&gt;="&amp;H$30,Table2[Date Notified (Adjusted)],"&lt;"&amp;I$30,Table2[reviewer name second check],"full*",Table2[Calculated Location],"*"&amp;$D77&amp;"*")/COUNTIFS(Table2[Level of Review Required],"*"&amp;$AC$76&amp;"*",Table2[Date Notified (Adjusted)],"&gt;="&amp;H$30,Table2[Date Notified (Adjusted)],"&lt;"&amp;I$30,Table2[Calculated Location],"*"&amp;$D77&amp;"*")</f>
        <v>#DIV/0!</v>
      </c>
      <c r="I77" s="160" t="e">
        <f ca="1">COUNTIFS(Table2[Level of Review Required],"*"&amp;$AC$76&amp;"*",Table2[Date Notified (Adjusted)],"&gt;="&amp;I$30,Table2[Date Notified (Adjusted)],"&lt;"&amp;J$30,Table2[reviewer name second check],"full*",Table2[Calculated Location],"*"&amp;$D77&amp;"*")/COUNTIFS(Table2[Level of Review Required],"*"&amp;$AC$76&amp;"*",Table2[Date Notified (Adjusted)],"&gt;="&amp;I$30,Table2[Date Notified (Adjusted)],"&lt;"&amp;J$30,Table2[Calculated Location],"*"&amp;$D77&amp;"*")</f>
        <v>#DIV/0!</v>
      </c>
      <c r="J77" s="160" t="e">
        <f ca="1">COUNTIFS(Table2[Level of Review Required],"*"&amp;$AC$76&amp;"*",Table2[Date Notified (Adjusted)],"&gt;="&amp;J$30,Table2[Date Notified (Adjusted)],"&lt;"&amp;K$30,Table2[reviewer name second check],"full*",Table2[Calculated Location],"*"&amp;$D77&amp;"*")/COUNTIFS(Table2[Level of Review Required],"*"&amp;$AC$76&amp;"*",Table2[Date Notified (Adjusted)],"&gt;="&amp;J$30,Table2[Date Notified (Adjusted)],"&lt;"&amp;K$30,Table2[Calculated Location],"*"&amp;$D77&amp;"*")</f>
        <v>#DIV/0!</v>
      </c>
      <c r="K77" s="160" t="e">
        <f ca="1">COUNTIFS(Table2[Level of Review Required],"*"&amp;$AC$76&amp;"*",Table2[Date Notified (Adjusted)],"&gt;="&amp;K$30,Table2[Date Notified (Adjusted)],"&lt;"&amp;L$30,Table2[reviewer name second check],"full*",Table2[Calculated Location],"*"&amp;$D77&amp;"*")/COUNTIFS(Table2[Level of Review Required],"*"&amp;$AC$76&amp;"*",Table2[Date Notified (Adjusted)],"&gt;="&amp;K$30,Table2[Date Notified (Adjusted)],"&lt;"&amp;L$30,Table2[Calculated Location],"*"&amp;$D77&amp;"*")</f>
        <v>#DIV/0!</v>
      </c>
      <c r="L77" s="160" t="e">
        <f ca="1">COUNTIFS(Table2[Level of Review Required],"*"&amp;$AC$76&amp;"*",Table2[Date Notified (Adjusted)],"&gt;="&amp;L$30,Table2[Date Notified (Adjusted)],"&lt;"&amp;M$30,Table2[reviewer name second check],"full*",Table2[Calculated Location],"*"&amp;$D77&amp;"*")/COUNTIFS(Table2[Level of Review Required],"*"&amp;$AC$76&amp;"*",Table2[Date Notified (Adjusted)],"&gt;="&amp;L$30,Table2[Date Notified (Adjusted)],"&lt;"&amp;M$30,Table2[Calculated Location],"*"&amp;$D77&amp;"*")</f>
        <v>#DIV/0!</v>
      </c>
      <c r="M77" s="160" t="e">
        <f ca="1">COUNTIFS(Table2[Level of Review Required],"*"&amp;$AC$76&amp;"*",Table2[Date Notified (Adjusted)],"&gt;="&amp;M$30,Table2[Date Notified (Adjusted)],"&lt;"&amp;N$30,Table2[reviewer name second check],"full*",Table2[Calculated Location],"*"&amp;$D77&amp;"*")/COUNTIFS(Table2[Level of Review Required],"*"&amp;$AC$76&amp;"*",Table2[Date Notified (Adjusted)],"&gt;="&amp;M$30,Table2[Date Notified (Adjusted)],"&lt;"&amp;N$30,Table2[Calculated Location],"*"&amp;$D77&amp;"*")</f>
        <v>#DIV/0!</v>
      </c>
      <c r="N77" s="160" t="e">
        <f ca="1">COUNTIFS(Table2[Level of Review Required],"*"&amp;$AC$76&amp;"*",Table2[Date Notified (Adjusted)],"&gt;="&amp;N$30,Table2[Date Notified (Adjusted)],"&lt;"&amp;O$30,Table2[reviewer name second check],"full*",Table2[Calculated Location],"*"&amp;$D77&amp;"*")/COUNTIFS(Table2[Level of Review Required],"*"&amp;$AC$76&amp;"*",Table2[Date Notified (Adjusted)],"&gt;="&amp;N$30,Table2[Date Notified (Adjusted)],"&lt;"&amp;O$30,Table2[Calculated Location],"*"&amp;$D77&amp;"*")</f>
        <v>#DIV/0!</v>
      </c>
      <c r="O77" s="160" t="e">
        <f ca="1">COUNTIFS(Table2[Level of Review Required],"*"&amp;$AC$76&amp;"*",Table2[Date Notified (Adjusted)],"&gt;="&amp;O$30,Table2[Date Notified (Adjusted)],"&lt;"&amp;P$30,Table2[reviewer name second check],"full*",Table2[Calculated Location],"*"&amp;$D77&amp;"*")/COUNTIFS(Table2[Level of Review Required],"*"&amp;$AC$76&amp;"*",Table2[Date Notified (Adjusted)],"&gt;="&amp;O$30,Table2[Date Notified (Adjusted)],"&lt;"&amp;P$30,Table2[Calculated Location],"*"&amp;$D77&amp;"*")</f>
        <v>#DIV/0!</v>
      </c>
      <c r="P77" s="160" t="e">
        <f ca="1">COUNTIFS(Table2[Level of Review Required],"*"&amp;$AC$76&amp;"*",Table2[Date Notified (Adjusted)],"&gt;="&amp;P$30,Table2[Date Notified (Adjusted)],"&lt;"&amp;Q$30,Table2[reviewer name second check],"full*",Table2[Calculated Location],"*"&amp;$D77&amp;"*")/COUNTIFS(Table2[Level of Review Required],"*"&amp;$AC$76&amp;"*",Table2[Date Notified (Adjusted)],"&gt;="&amp;P$30,Table2[Date Notified (Adjusted)],"&lt;"&amp;Q$30,Table2[Calculated Location],"*"&amp;$D77&amp;"*")</f>
        <v>#DIV/0!</v>
      </c>
      <c r="Q77" s="160" t="e">
        <f ca="1">COUNTIFS(Table2[Level of Review Required],"*"&amp;$AC$76&amp;"*",Table2[Date Notified (Adjusted)],"&gt;="&amp;Q$30,Table2[Date Notified (Adjusted)],"&lt;"&amp;R$30,Table2[reviewer name second check],"full*",Table2[Calculated Location],"*"&amp;$D77&amp;"*")/COUNTIFS(Table2[Level of Review Required],"*"&amp;$AC$76&amp;"*",Table2[Date Notified (Adjusted)],"&gt;="&amp;Q$30,Table2[Date Notified (Adjusted)],"&lt;"&amp;R$30,Table2[Calculated Location],"*"&amp;$D77&amp;"*")</f>
        <v>#DIV/0!</v>
      </c>
      <c r="R77" s="160" t="e">
        <f ca="1">COUNTIFS(Table2[Level of Review Required],"*"&amp;$AC$76&amp;"*",Table2[Date Notified (Adjusted)],"&gt;="&amp;R$30,Table2[Date Notified (Adjusted)],"&lt;"&amp;S$30,Table2[reviewer name second check],"full*",Table2[Calculated Location],"*"&amp;$D77&amp;"*")/COUNTIFS(Table2[Level of Review Required],"*"&amp;$AC$76&amp;"*",Table2[Date Notified (Adjusted)],"&gt;="&amp;R$30,Table2[Date Notified (Adjusted)],"&lt;"&amp;S$30,Table2[Calculated Location],"*"&amp;$D77&amp;"*")</f>
        <v>#DIV/0!</v>
      </c>
      <c r="S77" s="160" t="e">
        <f ca="1">COUNTIFS(Table2[Level of Review Required],"*"&amp;$AC$76&amp;"*",Table2[Date Notified (Adjusted)],"&gt;="&amp;S$30,Table2[Date Notified (Adjusted)],"&lt;"&amp;T$30,Table2[reviewer name second check],"full*",Table2[Calculated Location],"*"&amp;$D77&amp;"*")/COUNTIFS(Table2[Level of Review Required],"*"&amp;$AC$76&amp;"*",Table2[Date Notified (Adjusted)],"&gt;="&amp;S$30,Table2[Date Notified (Adjusted)],"&lt;"&amp;T$30,Table2[Calculated Location],"*"&amp;$D77&amp;"*")</f>
        <v>#DIV/0!</v>
      </c>
      <c r="T77" s="160" t="e">
        <f ca="1">COUNTIFS(Table2[Level of Review Required],"*"&amp;$AC$76&amp;"*",Table2[Date Notified (Adjusted)],"&gt;="&amp;T$30,Table2[Date Notified (Adjusted)],"&lt;"&amp;U$30,Table2[reviewer name second check],"full*",Table2[Calculated Location],"*"&amp;$D77&amp;"*")/COUNTIFS(Table2[Level of Review Required],"*"&amp;$AC$76&amp;"*",Table2[Date Notified (Adjusted)],"&gt;="&amp;T$30,Table2[Date Notified (Adjusted)],"&lt;"&amp;U$30,Table2[Calculated Location],"*"&amp;$D77&amp;"*")</f>
        <v>#DIV/0!</v>
      </c>
      <c r="U77" s="157"/>
      <c r="V77" s="157"/>
      <c r="W77" s="226">
        <f ca="1">COUNTIFS(Table2[Level of Review Required],"*"&amp;$AC$76&amp;"*",Table2[Date Notified (Adjusted)],"&gt;="&amp;start125,Table2[Date Notified (Adjusted)],"&lt;="&amp;closeREP,Table2[Calculated Location],"*"&amp;$D77&amp;"*",Table2[reviewer name second check],"full*")</f>
        <v>0</v>
      </c>
      <c r="X77" s="227" t="e">
        <f ca="1">W77/Y77</f>
        <v>#DIV/0!</v>
      </c>
      <c r="Y77" s="236">
        <f ca="1">COUNTIFS(Table2[Level of Review Required],"*"&amp;$AC$76&amp;"*",Table2[Date Notified (Adjusted)],"&gt;="&amp;start125,Table2[Date Notified (Adjusted)],"&lt;="&amp;closeREP,Table2[Calculated Location],"*"&amp;$D77&amp;"*")</f>
        <v>0</v>
      </c>
    </row>
    <row r="78" spans="2:29" x14ac:dyDescent="0.25">
      <c r="B78" s="222" t="s">
        <v>234</v>
      </c>
      <c r="C78" s="161"/>
      <c r="D78" s="162" t="s">
        <v>118</v>
      </c>
      <c r="E78" s="163" t="e">
        <f ca="1">COUNTIFS(Table2[Level of Review Required],"*"&amp;$AC$76&amp;"*",Table2[Date Notified (Adjusted)],"&gt;="&amp;E$30,Table2[Date Notified (Adjusted)],"&lt;"&amp;F$30,Table2[reviewer name second check],"full*",Table2[Calculated Location],"*"&amp;$D78&amp;"*")/COUNTIFS(Table2[Level of Review Required],"*"&amp;$AC$76&amp;"*",Table2[Date Notified (Adjusted)],"&gt;="&amp;E$30,Table2[Date Notified (Adjusted)],"&lt;"&amp;F$30,Table2[Calculated Location],"*"&amp;$D78&amp;"*")</f>
        <v>#DIV/0!</v>
      </c>
      <c r="F78" s="164" t="e">
        <f ca="1">COUNTIFS(Table2[Level of Review Required],"*"&amp;$AC$76&amp;"*",Table2[Date Notified (Adjusted)],"&gt;="&amp;F$30,Table2[Date Notified (Adjusted)],"&lt;"&amp;G$30,Table2[reviewer name second check],"full*",Table2[Calculated Location],"*"&amp;$D78&amp;"*")/COUNTIFS(Table2[Level of Review Required],"*"&amp;$AC$76&amp;"*",Table2[Date Notified (Adjusted)],"&gt;="&amp;F$30,Table2[Date Notified (Adjusted)],"&lt;"&amp;G$30,Table2[Calculated Location],"*"&amp;$D78&amp;"*")</f>
        <v>#DIV/0!</v>
      </c>
      <c r="G78" s="164" t="e">
        <f ca="1">COUNTIFS(Table2[Level of Review Required],"*"&amp;$AC$76&amp;"*",Table2[Date Notified (Adjusted)],"&gt;="&amp;G$30,Table2[Date Notified (Adjusted)],"&lt;"&amp;H$30,Table2[reviewer name second check],"full*",Table2[Calculated Location],"*"&amp;$D78&amp;"*")/COUNTIFS(Table2[Level of Review Required],"*"&amp;$AC$76&amp;"*",Table2[Date Notified (Adjusted)],"&gt;="&amp;G$30,Table2[Date Notified (Adjusted)],"&lt;"&amp;H$30,Table2[Calculated Location],"*"&amp;$D78&amp;"*")</f>
        <v>#DIV/0!</v>
      </c>
      <c r="H78" s="164" t="e">
        <f ca="1">COUNTIFS(Table2[Level of Review Required],"*"&amp;$AC$76&amp;"*",Table2[Date Notified (Adjusted)],"&gt;="&amp;H$30,Table2[Date Notified (Adjusted)],"&lt;"&amp;I$30,Table2[reviewer name second check],"full*",Table2[Calculated Location],"*"&amp;$D78&amp;"*")/COUNTIFS(Table2[Level of Review Required],"*"&amp;$AC$76&amp;"*",Table2[Date Notified (Adjusted)],"&gt;="&amp;H$30,Table2[Date Notified (Adjusted)],"&lt;"&amp;I$30,Table2[Calculated Location],"*"&amp;$D78&amp;"*")</f>
        <v>#DIV/0!</v>
      </c>
      <c r="I78" s="164" t="e">
        <f ca="1">COUNTIFS(Table2[Level of Review Required],"*"&amp;$AC$76&amp;"*",Table2[Date Notified (Adjusted)],"&gt;="&amp;I$30,Table2[Date Notified (Adjusted)],"&lt;"&amp;J$30,Table2[reviewer name second check],"full*",Table2[Calculated Location],"*"&amp;$D78&amp;"*")/COUNTIFS(Table2[Level of Review Required],"*"&amp;$AC$76&amp;"*",Table2[Date Notified (Adjusted)],"&gt;="&amp;I$30,Table2[Date Notified (Adjusted)],"&lt;"&amp;J$30,Table2[Calculated Location],"*"&amp;$D78&amp;"*")</f>
        <v>#DIV/0!</v>
      </c>
      <c r="J78" s="164" t="e">
        <f ca="1">COUNTIFS(Table2[Level of Review Required],"*"&amp;$AC$76&amp;"*",Table2[Date Notified (Adjusted)],"&gt;="&amp;J$30,Table2[Date Notified (Adjusted)],"&lt;"&amp;K$30,Table2[reviewer name second check],"full*",Table2[Calculated Location],"*"&amp;$D78&amp;"*")/COUNTIFS(Table2[Level of Review Required],"*"&amp;$AC$76&amp;"*",Table2[Date Notified (Adjusted)],"&gt;="&amp;J$30,Table2[Date Notified (Adjusted)],"&lt;"&amp;K$30,Table2[Calculated Location],"*"&amp;$D78&amp;"*")</f>
        <v>#DIV/0!</v>
      </c>
      <c r="K78" s="164" t="e">
        <f ca="1">COUNTIFS(Table2[Level of Review Required],"*"&amp;$AC$76&amp;"*",Table2[Date Notified (Adjusted)],"&gt;="&amp;K$30,Table2[Date Notified (Adjusted)],"&lt;"&amp;L$30,Table2[reviewer name second check],"full*",Table2[Calculated Location],"*"&amp;$D78&amp;"*")/COUNTIFS(Table2[Level of Review Required],"*"&amp;$AC$76&amp;"*",Table2[Date Notified (Adjusted)],"&gt;="&amp;K$30,Table2[Date Notified (Adjusted)],"&lt;"&amp;L$30,Table2[Calculated Location],"*"&amp;$D78&amp;"*")</f>
        <v>#DIV/0!</v>
      </c>
      <c r="L78" s="164" t="e">
        <f ca="1">COUNTIFS(Table2[Level of Review Required],"*"&amp;$AC$76&amp;"*",Table2[Date Notified (Adjusted)],"&gt;="&amp;L$30,Table2[Date Notified (Adjusted)],"&lt;"&amp;M$30,Table2[reviewer name second check],"full*",Table2[Calculated Location],"*"&amp;$D78&amp;"*")/COUNTIFS(Table2[Level of Review Required],"*"&amp;$AC$76&amp;"*",Table2[Date Notified (Adjusted)],"&gt;="&amp;L$30,Table2[Date Notified (Adjusted)],"&lt;"&amp;M$30,Table2[Calculated Location],"*"&amp;$D78&amp;"*")</f>
        <v>#DIV/0!</v>
      </c>
      <c r="M78" s="164" t="e">
        <f ca="1">COUNTIFS(Table2[Level of Review Required],"*"&amp;$AC$76&amp;"*",Table2[Date Notified (Adjusted)],"&gt;="&amp;M$30,Table2[Date Notified (Adjusted)],"&lt;"&amp;N$30,Table2[reviewer name second check],"full*",Table2[Calculated Location],"*"&amp;$D78&amp;"*")/COUNTIFS(Table2[Level of Review Required],"*"&amp;$AC$76&amp;"*",Table2[Date Notified (Adjusted)],"&gt;="&amp;M$30,Table2[Date Notified (Adjusted)],"&lt;"&amp;N$30,Table2[Calculated Location],"*"&amp;$D78&amp;"*")</f>
        <v>#DIV/0!</v>
      </c>
      <c r="N78" s="164" t="e">
        <f ca="1">COUNTIFS(Table2[Level of Review Required],"*"&amp;$AC$76&amp;"*",Table2[Date Notified (Adjusted)],"&gt;="&amp;N$30,Table2[Date Notified (Adjusted)],"&lt;"&amp;O$30,Table2[reviewer name second check],"full*",Table2[Calculated Location],"*"&amp;$D78&amp;"*")/COUNTIFS(Table2[Level of Review Required],"*"&amp;$AC$76&amp;"*",Table2[Date Notified (Adjusted)],"&gt;="&amp;N$30,Table2[Date Notified (Adjusted)],"&lt;"&amp;O$30,Table2[Calculated Location],"*"&amp;$D78&amp;"*")</f>
        <v>#DIV/0!</v>
      </c>
      <c r="O78" s="164" t="e">
        <f ca="1">COUNTIFS(Table2[Level of Review Required],"*"&amp;$AC$76&amp;"*",Table2[Date Notified (Adjusted)],"&gt;="&amp;O$30,Table2[Date Notified (Adjusted)],"&lt;"&amp;P$30,Table2[reviewer name second check],"full*",Table2[Calculated Location],"*"&amp;$D78&amp;"*")/COUNTIFS(Table2[Level of Review Required],"*"&amp;$AC$76&amp;"*",Table2[Date Notified (Adjusted)],"&gt;="&amp;O$30,Table2[Date Notified (Adjusted)],"&lt;"&amp;P$30,Table2[Calculated Location],"*"&amp;$D78&amp;"*")</f>
        <v>#DIV/0!</v>
      </c>
      <c r="P78" s="164" t="e">
        <f ca="1">COUNTIFS(Table2[Level of Review Required],"*"&amp;$AC$76&amp;"*",Table2[Date Notified (Adjusted)],"&gt;="&amp;P$30,Table2[Date Notified (Adjusted)],"&lt;"&amp;Q$30,Table2[reviewer name second check],"full*",Table2[Calculated Location],"*"&amp;$D78&amp;"*")/COUNTIFS(Table2[Level of Review Required],"*"&amp;$AC$76&amp;"*",Table2[Date Notified (Adjusted)],"&gt;="&amp;P$30,Table2[Date Notified (Adjusted)],"&lt;"&amp;Q$30,Table2[Calculated Location],"*"&amp;$D78&amp;"*")</f>
        <v>#DIV/0!</v>
      </c>
      <c r="Q78" s="164" t="e">
        <f ca="1">COUNTIFS(Table2[Level of Review Required],"*"&amp;$AC$76&amp;"*",Table2[Date Notified (Adjusted)],"&gt;="&amp;Q$30,Table2[Date Notified (Adjusted)],"&lt;"&amp;R$30,Table2[reviewer name second check],"full*",Table2[Calculated Location],"*"&amp;$D78&amp;"*")/COUNTIFS(Table2[Level of Review Required],"*"&amp;$AC$76&amp;"*",Table2[Date Notified (Adjusted)],"&gt;="&amp;Q$30,Table2[Date Notified (Adjusted)],"&lt;"&amp;R$30,Table2[Calculated Location],"*"&amp;$D78&amp;"*")</f>
        <v>#DIV/0!</v>
      </c>
      <c r="R78" s="164" t="e">
        <f ca="1">COUNTIFS(Table2[Level of Review Required],"*"&amp;$AC$76&amp;"*",Table2[Date Notified (Adjusted)],"&gt;="&amp;R$30,Table2[Date Notified (Adjusted)],"&lt;"&amp;S$30,Table2[reviewer name second check],"full*",Table2[Calculated Location],"*"&amp;$D78&amp;"*")/COUNTIFS(Table2[Level of Review Required],"*"&amp;$AC$76&amp;"*",Table2[Date Notified (Adjusted)],"&gt;="&amp;R$30,Table2[Date Notified (Adjusted)],"&lt;"&amp;S$30,Table2[Calculated Location],"*"&amp;$D78&amp;"*")</f>
        <v>#DIV/0!</v>
      </c>
      <c r="S78" s="164" t="e">
        <f ca="1">COUNTIFS(Table2[Level of Review Required],"*"&amp;$AC$76&amp;"*",Table2[Date Notified (Adjusted)],"&gt;="&amp;S$30,Table2[Date Notified (Adjusted)],"&lt;"&amp;T$30,Table2[reviewer name second check],"full*",Table2[Calculated Location],"*"&amp;$D78&amp;"*")/COUNTIFS(Table2[Level of Review Required],"*"&amp;$AC$76&amp;"*",Table2[Date Notified (Adjusted)],"&gt;="&amp;S$30,Table2[Date Notified (Adjusted)],"&lt;"&amp;T$30,Table2[Calculated Location],"*"&amp;$D78&amp;"*")</f>
        <v>#DIV/0!</v>
      </c>
      <c r="T78" s="164" t="e">
        <f ca="1">COUNTIFS(Table2[Level of Review Required],"*"&amp;$AC$76&amp;"*",Table2[Date Notified (Adjusted)],"&gt;="&amp;T$30,Table2[Date Notified (Adjusted)],"&lt;"&amp;U$30,Table2[reviewer name second check],"full*",Table2[Calculated Location],"*"&amp;$D78&amp;"*")/COUNTIFS(Table2[Level of Review Required],"*"&amp;$AC$76&amp;"*",Table2[Date Notified (Adjusted)],"&gt;="&amp;T$30,Table2[Date Notified (Adjusted)],"&lt;"&amp;U$30,Table2[Calculated Location],"*"&amp;$D78&amp;"*")</f>
        <v>#DIV/0!</v>
      </c>
      <c r="U78" s="161"/>
      <c r="V78" s="161"/>
      <c r="W78" s="228">
        <f ca="1">COUNTIFS(Table2[Level of Review Required],"*"&amp;$AC$76&amp;"*",Table2[Date Notified (Adjusted)],"&gt;="&amp;start125,Table2[Date Notified (Adjusted)],"&lt;="&amp;closeREP,Table2[Calculated Location],"*"&amp;$D78&amp;"*",Table2[reviewer name second check],"full*")</f>
        <v>0</v>
      </c>
      <c r="X78" s="229" t="e">
        <f t="shared" ref="X78:X84" ca="1" si="41">W78/Y78</f>
        <v>#DIV/0!</v>
      </c>
      <c r="Y78" s="237">
        <f ca="1">COUNTIFS(Table2[Level of Review Required],"*"&amp;$AC$76&amp;"*",Table2[Date Notified (Adjusted)],"&gt;="&amp;start125,Table2[Date Notified (Adjusted)],"&lt;="&amp;closeREP,Table2[Calculated Location],"*"&amp;$D78&amp;"*")</f>
        <v>0</v>
      </c>
    </row>
    <row r="79" spans="2:29" x14ac:dyDescent="0.25">
      <c r="B79" s="222" t="s">
        <v>257</v>
      </c>
      <c r="C79" s="162"/>
      <c r="D79" s="162" t="s">
        <v>119</v>
      </c>
      <c r="E79" s="163" t="e">
        <f ca="1">COUNTIFS(Table2[Level of Review Required],"*"&amp;$AC$76&amp;"*",Table2[Date Notified (Adjusted)],"&gt;="&amp;E$30,Table2[Date Notified (Adjusted)],"&lt;"&amp;F$30,Table2[reviewer name second check],"full*",Table2[Calculated Location],"*"&amp;$D79&amp;"*")/COUNTIFS(Table2[Level of Review Required],"*"&amp;$AC$76&amp;"*",Table2[Date Notified (Adjusted)],"&gt;="&amp;E$30,Table2[Date Notified (Adjusted)],"&lt;"&amp;F$30,Table2[Calculated Location],"*"&amp;$D79&amp;"*")</f>
        <v>#DIV/0!</v>
      </c>
      <c r="F79" s="164" t="e">
        <f ca="1">COUNTIFS(Table2[Level of Review Required],"*"&amp;$AC$76&amp;"*",Table2[Date Notified (Adjusted)],"&gt;="&amp;F$30,Table2[Date Notified (Adjusted)],"&lt;"&amp;G$30,Table2[reviewer name second check],"full*",Table2[Calculated Location],"*"&amp;$D79&amp;"*")/COUNTIFS(Table2[Level of Review Required],"*"&amp;$AC$76&amp;"*",Table2[Date Notified (Adjusted)],"&gt;="&amp;F$30,Table2[Date Notified (Adjusted)],"&lt;"&amp;G$30,Table2[Calculated Location],"*"&amp;$D79&amp;"*")</f>
        <v>#DIV/0!</v>
      </c>
      <c r="G79" s="164" t="e">
        <f ca="1">COUNTIFS(Table2[Level of Review Required],"*"&amp;$AC$76&amp;"*",Table2[Date Notified (Adjusted)],"&gt;="&amp;G$30,Table2[Date Notified (Adjusted)],"&lt;"&amp;H$30,Table2[reviewer name second check],"full*",Table2[Calculated Location],"*"&amp;$D79&amp;"*")/COUNTIFS(Table2[Level of Review Required],"*"&amp;$AC$76&amp;"*",Table2[Date Notified (Adjusted)],"&gt;="&amp;G$30,Table2[Date Notified (Adjusted)],"&lt;"&amp;H$30,Table2[Calculated Location],"*"&amp;$D79&amp;"*")</f>
        <v>#DIV/0!</v>
      </c>
      <c r="H79" s="164" t="e">
        <f ca="1">COUNTIFS(Table2[Level of Review Required],"*"&amp;$AC$76&amp;"*",Table2[Date Notified (Adjusted)],"&gt;="&amp;H$30,Table2[Date Notified (Adjusted)],"&lt;"&amp;I$30,Table2[reviewer name second check],"full*",Table2[Calculated Location],"*"&amp;$D79&amp;"*")/COUNTIFS(Table2[Level of Review Required],"*"&amp;$AC$76&amp;"*",Table2[Date Notified (Adjusted)],"&gt;="&amp;H$30,Table2[Date Notified (Adjusted)],"&lt;"&amp;I$30,Table2[Calculated Location],"*"&amp;$D79&amp;"*")</f>
        <v>#DIV/0!</v>
      </c>
      <c r="I79" s="164" t="e">
        <f ca="1">COUNTIFS(Table2[Level of Review Required],"*"&amp;$AC$76&amp;"*",Table2[Date Notified (Adjusted)],"&gt;="&amp;I$30,Table2[Date Notified (Adjusted)],"&lt;"&amp;J$30,Table2[reviewer name second check],"full*",Table2[Calculated Location],"*"&amp;$D79&amp;"*")/COUNTIFS(Table2[Level of Review Required],"*"&amp;$AC$76&amp;"*",Table2[Date Notified (Adjusted)],"&gt;="&amp;I$30,Table2[Date Notified (Adjusted)],"&lt;"&amp;J$30,Table2[Calculated Location],"*"&amp;$D79&amp;"*")</f>
        <v>#DIV/0!</v>
      </c>
      <c r="J79" s="164" t="e">
        <f ca="1">COUNTIFS(Table2[Level of Review Required],"*"&amp;$AC$76&amp;"*",Table2[Date Notified (Adjusted)],"&gt;="&amp;J$30,Table2[Date Notified (Adjusted)],"&lt;"&amp;K$30,Table2[reviewer name second check],"full*",Table2[Calculated Location],"*"&amp;$D79&amp;"*")/COUNTIFS(Table2[Level of Review Required],"*"&amp;$AC$76&amp;"*",Table2[Date Notified (Adjusted)],"&gt;="&amp;J$30,Table2[Date Notified (Adjusted)],"&lt;"&amp;K$30,Table2[Calculated Location],"*"&amp;$D79&amp;"*")</f>
        <v>#DIV/0!</v>
      </c>
      <c r="K79" s="164" t="e">
        <f ca="1">COUNTIFS(Table2[Level of Review Required],"*"&amp;$AC$76&amp;"*",Table2[Date Notified (Adjusted)],"&gt;="&amp;K$30,Table2[Date Notified (Adjusted)],"&lt;"&amp;L$30,Table2[reviewer name second check],"full*",Table2[Calculated Location],"*"&amp;$D79&amp;"*")/COUNTIFS(Table2[Level of Review Required],"*"&amp;$AC$76&amp;"*",Table2[Date Notified (Adjusted)],"&gt;="&amp;K$30,Table2[Date Notified (Adjusted)],"&lt;"&amp;L$30,Table2[Calculated Location],"*"&amp;$D79&amp;"*")</f>
        <v>#DIV/0!</v>
      </c>
      <c r="L79" s="164" t="e">
        <f ca="1">COUNTIFS(Table2[Level of Review Required],"*"&amp;$AC$76&amp;"*",Table2[Date Notified (Adjusted)],"&gt;="&amp;L$30,Table2[Date Notified (Adjusted)],"&lt;"&amp;M$30,Table2[reviewer name second check],"full*",Table2[Calculated Location],"*"&amp;$D79&amp;"*")/COUNTIFS(Table2[Level of Review Required],"*"&amp;$AC$76&amp;"*",Table2[Date Notified (Adjusted)],"&gt;="&amp;L$30,Table2[Date Notified (Adjusted)],"&lt;"&amp;M$30,Table2[Calculated Location],"*"&amp;$D79&amp;"*")</f>
        <v>#DIV/0!</v>
      </c>
      <c r="M79" s="164" t="e">
        <f ca="1">COUNTIFS(Table2[Level of Review Required],"*"&amp;$AC$76&amp;"*",Table2[Date Notified (Adjusted)],"&gt;="&amp;M$30,Table2[Date Notified (Adjusted)],"&lt;"&amp;N$30,Table2[reviewer name second check],"full*",Table2[Calculated Location],"*"&amp;$D79&amp;"*")/COUNTIFS(Table2[Level of Review Required],"*"&amp;$AC$76&amp;"*",Table2[Date Notified (Adjusted)],"&gt;="&amp;M$30,Table2[Date Notified (Adjusted)],"&lt;"&amp;N$30,Table2[Calculated Location],"*"&amp;$D79&amp;"*")</f>
        <v>#DIV/0!</v>
      </c>
      <c r="N79" s="164" t="e">
        <f ca="1">COUNTIFS(Table2[Level of Review Required],"*"&amp;$AC$76&amp;"*",Table2[Date Notified (Adjusted)],"&gt;="&amp;N$30,Table2[Date Notified (Adjusted)],"&lt;"&amp;O$30,Table2[reviewer name second check],"full*",Table2[Calculated Location],"*"&amp;$D79&amp;"*")/COUNTIFS(Table2[Level of Review Required],"*"&amp;$AC$76&amp;"*",Table2[Date Notified (Adjusted)],"&gt;="&amp;N$30,Table2[Date Notified (Adjusted)],"&lt;"&amp;O$30,Table2[Calculated Location],"*"&amp;$D79&amp;"*")</f>
        <v>#DIV/0!</v>
      </c>
      <c r="O79" s="164" t="e">
        <f ca="1">COUNTIFS(Table2[Level of Review Required],"*"&amp;$AC$76&amp;"*",Table2[Date Notified (Adjusted)],"&gt;="&amp;O$30,Table2[Date Notified (Adjusted)],"&lt;"&amp;P$30,Table2[reviewer name second check],"full*",Table2[Calculated Location],"*"&amp;$D79&amp;"*")/COUNTIFS(Table2[Level of Review Required],"*"&amp;$AC$76&amp;"*",Table2[Date Notified (Adjusted)],"&gt;="&amp;O$30,Table2[Date Notified (Adjusted)],"&lt;"&amp;P$30,Table2[Calculated Location],"*"&amp;$D79&amp;"*")</f>
        <v>#DIV/0!</v>
      </c>
      <c r="P79" s="164" t="e">
        <f ca="1">COUNTIFS(Table2[Level of Review Required],"*"&amp;$AC$76&amp;"*",Table2[Date Notified (Adjusted)],"&gt;="&amp;P$30,Table2[Date Notified (Adjusted)],"&lt;"&amp;Q$30,Table2[reviewer name second check],"full*",Table2[Calculated Location],"*"&amp;$D79&amp;"*")/COUNTIFS(Table2[Level of Review Required],"*"&amp;$AC$76&amp;"*",Table2[Date Notified (Adjusted)],"&gt;="&amp;P$30,Table2[Date Notified (Adjusted)],"&lt;"&amp;Q$30,Table2[Calculated Location],"*"&amp;$D79&amp;"*")</f>
        <v>#DIV/0!</v>
      </c>
      <c r="Q79" s="164" t="e">
        <f ca="1">COUNTIFS(Table2[Level of Review Required],"*"&amp;$AC$76&amp;"*",Table2[Date Notified (Adjusted)],"&gt;="&amp;Q$30,Table2[Date Notified (Adjusted)],"&lt;"&amp;R$30,Table2[reviewer name second check],"full*",Table2[Calculated Location],"*"&amp;$D79&amp;"*")/COUNTIFS(Table2[Level of Review Required],"*"&amp;$AC$76&amp;"*",Table2[Date Notified (Adjusted)],"&gt;="&amp;Q$30,Table2[Date Notified (Adjusted)],"&lt;"&amp;R$30,Table2[Calculated Location],"*"&amp;$D79&amp;"*")</f>
        <v>#DIV/0!</v>
      </c>
      <c r="R79" s="164" t="e">
        <f ca="1">COUNTIFS(Table2[Level of Review Required],"*"&amp;$AC$76&amp;"*",Table2[Date Notified (Adjusted)],"&gt;="&amp;R$30,Table2[Date Notified (Adjusted)],"&lt;"&amp;S$30,Table2[reviewer name second check],"full*",Table2[Calculated Location],"*"&amp;$D79&amp;"*")/COUNTIFS(Table2[Level of Review Required],"*"&amp;$AC$76&amp;"*",Table2[Date Notified (Adjusted)],"&gt;="&amp;R$30,Table2[Date Notified (Adjusted)],"&lt;"&amp;S$30,Table2[Calculated Location],"*"&amp;$D79&amp;"*")</f>
        <v>#DIV/0!</v>
      </c>
      <c r="S79" s="164" t="e">
        <f ca="1">COUNTIFS(Table2[Level of Review Required],"*"&amp;$AC$76&amp;"*",Table2[Date Notified (Adjusted)],"&gt;="&amp;S$30,Table2[Date Notified (Adjusted)],"&lt;"&amp;T$30,Table2[reviewer name second check],"full*",Table2[Calculated Location],"*"&amp;$D79&amp;"*")/COUNTIFS(Table2[Level of Review Required],"*"&amp;$AC$76&amp;"*",Table2[Date Notified (Adjusted)],"&gt;="&amp;S$30,Table2[Date Notified (Adjusted)],"&lt;"&amp;T$30,Table2[Calculated Location],"*"&amp;$D79&amp;"*")</f>
        <v>#DIV/0!</v>
      </c>
      <c r="T79" s="164" t="e">
        <f ca="1">COUNTIFS(Table2[Level of Review Required],"*"&amp;$AC$76&amp;"*",Table2[Date Notified (Adjusted)],"&gt;="&amp;T$30,Table2[Date Notified (Adjusted)],"&lt;"&amp;U$30,Table2[reviewer name second check],"full*",Table2[Calculated Location],"*"&amp;$D79&amp;"*")/COUNTIFS(Table2[Level of Review Required],"*"&amp;$AC$76&amp;"*",Table2[Date Notified (Adjusted)],"&gt;="&amp;T$30,Table2[Date Notified (Adjusted)],"&lt;"&amp;U$30,Table2[Calculated Location],"*"&amp;$D79&amp;"*")</f>
        <v>#DIV/0!</v>
      </c>
      <c r="U79" s="161"/>
      <c r="V79" s="161"/>
      <c r="W79" s="228">
        <f ca="1">COUNTIFS(Table2[Level of Review Required],"*"&amp;$AC$76&amp;"*",Table2[Date Notified (Adjusted)],"&gt;="&amp;start125,Table2[Date Notified (Adjusted)],"&lt;="&amp;closeREP,Table2[Calculated Location],"*"&amp;$D79&amp;"*",Table2[reviewer name second check],"full*")</f>
        <v>0</v>
      </c>
      <c r="X79" s="229" t="e">
        <f t="shared" ref="X79" ca="1" si="42">W79/Y79</f>
        <v>#DIV/0!</v>
      </c>
      <c r="Y79" s="237">
        <f ca="1">COUNTIFS(Table2[Level of Review Required],"*"&amp;$AC$76&amp;"*",Table2[Date Notified (Adjusted)],"&gt;="&amp;start125,Table2[Date Notified (Adjusted)],"&lt;="&amp;closeREP,Table2[Calculated Location],"*"&amp;$D79&amp;"*")</f>
        <v>0</v>
      </c>
    </row>
    <row r="80" spans="2:29" x14ac:dyDescent="0.25">
      <c r="B80" s="222" t="s">
        <v>258</v>
      </c>
      <c r="C80" s="161"/>
      <c r="D80" s="162" t="s">
        <v>120</v>
      </c>
      <c r="E80" s="163" t="e">
        <f ca="1">COUNTIFS(Table2[Level of Review Required],"*"&amp;$AC$76&amp;"*",Table2[Date Notified (Adjusted)],"&gt;="&amp;E$30,Table2[Date Notified (Adjusted)],"&lt;"&amp;F$30,Table2[reviewer name second check],"full*",Table2[Calculated Location],"*"&amp;$D80&amp;"*")/COUNTIFS(Table2[Level of Review Required],"*"&amp;$AC$76&amp;"*",Table2[Date Notified (Adjusted)],"&gt;="&amp;E$30,Table2[Date Notified (Adjusted)],"&lt;"&amp;F$30,Table2[Calculated Location],"*"&amp;$D80&amp;"*")</f>
        <v>#DIV/0!</v>
      </c>
      <c r="F80" s="164" t="e">
        <f ca="1">COUNTIFS(Table2[Level of Review Required],"*"&amp;$AC$76&amp;"*",Table2[Date Notified (Adjusted)],"&gt;="&amp;F$30,Table2[Date Notified (Adjusted)],"&lt;"&amp;G$30,Table2[reviewer name second check],"full*",Table2[Calculated Location],"*"&amp;$D80&amp;"*")/COUNTIFS(Table2[Level of Review Required],"*"&amp;$AC$76&amp;"*",Table2[Date Notified (Adjusted)],"&gt;="&amp;F$30,Table2[Date Notified (Adjusted)],"&lt;"&amp;G$30,Table2[Calculated Location],"*"&amp;$D80&amp;"*")</f>
        <v>#DIV/0!</v>
      </c>
      <c r="G80" s="164" t="e">
        <f ca="1">COUNTIFS(Table2[Level of Review Required],"*"&amp;$AC$76&amp;"*",Table2[Date Notified (Adjusted)],"&gt;="&amp;G$30,Table2[Date Notified (Adjusted)],"&lt;"&amp;H$30,Table2[reviewer name second check],"full*",Table2[Calculated Location],"*"&amp;$D80&amp;"*")/COUNTIFS(Table2[Level of Review Required],"*"&amp;$AC$76&amp;"*",Table2[Date Notified (Adjusted)],"&gt;="&amp;G$30,Table2[Date Notified (Adjusted)],"&lt;"&amp;H$30,Table2[Calculated Location],"*"&amp;$D80&amp;"*")</f>
        <v>#DIV/0!</v>
      </c>
      <c r="H80" s="164" t="e">
        <f ca="1">COUNTIFS(Table2[Level of Review Required],"*"&amp;$AC$76&amp;"*",Table2[Date Notified (Adjusted)],"&gt;="&amp;H$30,Table2[Date Notified (Adjusted)],"&lt;"&amp;I$30,Table2[reviewer name second check],"full*",Table2[Calculated Location],"*"&amp;$D80&amp;"*")/COUNTIFS(Table2[Level of Review Required],"*"&amp;$AC$76&amp;"*",Table2[Date Notified (Adjusted)],"&gt;="&amp;H$30,Table2[Date Notified (Adjusted)],"&lt;"&amp;I$30,Table2[Calculated Location],"*"&amp;$D80&amp;"*")</f>
        <v>#DIV/0!</v>
      </c>
      <c r="I80" s="164" t="e">
        <f ca="1">COUNTIFS(Table2[Level of Review Required],"*"&amp;$AC$76&amp;"*",Table2[Date Notified (Adjusted)],"&gt;="&amp;I$30,Table2[Date Notified (Adjusted)],"&lt;"&amp;J$30,Table2[reviewer name second check],"full*",Table2[Calculated Location],"*"&amp;$D80&amp;"*")/COUNTIFS(Table2[Level of Review Required],"*"&amp;$AC$76&amp;"*",Table2[Date Notified (Adjusted)],"&gt;="&amp;I$30,Table2[Date Notified (Adjusted)],"&lt;"&amp;J$30,Table2[Calculated Location],"*"&amp;$D80&amp;"*")</f>
        <v>#DIV/0!</v>
      </c>
      <c r="J80" s="164" t="e">
        <f ca="1">COUNTIFS(Table2[Level of Review Required],"*"&amp;$AC$76&amp;"*",Table2[Date Notified (Adjusted)],"&gt;="&amp;J$30,Table2[Date Notified (Adjusted)],"&lt;"&amp;K$30,Table2[reviewer name second check],"full*",Table2[Calculated Location],"*"&amp;$D80&amp;"*")/COUNTIFS(Table2[Level of Review Required],"*"&amp;$AC$76&amp;"*",Table2[Date Notified (Adjusted)],"&gt;="&amp;J$30,Table2[Date Notified (Adjusted)],"&lt;"&amp;K$30,Table2[Calculated Location],"*"&amp;$D80&amp;"*")</f>
        <v>#DIV/0!</v>
      </c>
      <c r="K80" s="164" t="e">
        <f ca="1">COUNTIFS(Table2[Level of Review Required],"*"&amp;$AC$76&amp;"*",Table2[Date Notified (Adjusted)],"&gt;="&amp;K$30,Table2[Date Notified (Adjusted)],"&lt;"&amp;L$30,Table2[reviewer name second check],"full*",Table2[Calculated Location],"*"&amp;$D80&amp;"*")/COUNTIFS(Table2[Level of Review Required],"*"&amp;$AC$76&amp;"*",Table2[Date Notified (Adjusted)],"&gt;="&amp;K$30,Table2[Date Notified (Adjusted)],"&lt;"&amp;L$30,Table2[Calculated Location],"*"&amp;$D80&amp;"*")</f>
        <v>#DIV/0!</v>
      </c>
      <c r="L80" s="164" t="e">
        <f ca="1">COUNTIFS(Table2[Level of Review Required],"*"&amp;$AC$76&amp;"*",Table2[Date Notified (Adjusted)],"&gt;="&amp;L$30,Table2[Date Notified (Adjusted)],"&lt;"&amp;M$30,Table2[reviewer name second check],"full*",Table2[Calculated Location],"*"&amp;$D80&amp;"*")/COUNTIFS(Table2[Level of Review Required],"*"&amp;$AC$76&amp;"*",Table2[Date Notified (Adjusted)],"&gt;="&amp;L$30,Table2[Date Notified (Adjusted)],"&lt;"&amp;M$30,Table2[Calculated Location],"*"&amp;$D80&amp;"*")</f>
        <v>#DIV/0!</v>
      </c>
      <c r="M80" s="164" t="e">
        <f ca="1">COUNTIFS(Table2[Level of Review Required],"*"&amp;$AC$76&amp;"*",Table2[Date Notified (Adjusted)],"&gt;="&amp;M$30,Table2[Date Notified (Adjusted)],"&lt;"&amp;N$30,Table2[reviewer name second check],"full*",Table2[Calculated Location],"*"&amp;$D80&amp;"*")/COUNTIFS(Table2[Level of Review Required],"*"&amp;$AC$76&amp;"*",Table2[Date Notified (Adjusted)],"&gt;="&amp;M$30,Table2[Date Notified (Adjusted)],"&lt;"&amp;N$30,Table2[Calculated Location],"*"&amp;$D80&amp;"*")</f>
        <v>#DIV/0!</v>
      </c>
      <c r="N80" s="164" t="e">
        <f ca="1">COUNTIFS(Table2[Level of Review Required],"*"&amp;$AC$76&amp;"*",Table2[Date Notified (Adjusted)],"&gt;="&amp;N$30,Table2[Date Notified (Adjusted)],"&lt;"&amp;O$30,Table2[reviewer name second check],"full*",Table2[Calculated Location],"*"&amp;$D80&amp;"*")/COUNTIFS(Table2[Level of Review Required],"*"&amp;$AC$76&amp;"*",Table2[Date Notified (Adjusted)],"&gt;="&amp;N$30,Table2[Date Notified (Adjusted)],"&lt;"&amp;O$30,Table2[Calculated Location],"*"&amp;$D80&amp;"*")</f>
        <v>#DIV/0!</v>
      </c>
      <c r="O80" s="164" t="e">
        <f ca="1">COUNTIFS(Table2[Level of Review Required],"*"&amp;$AC$76&amp;"*",Table2[Date Notified (Adjusted)],"&gt;="&amp;O$30,Table2[Date Notified (Adjusted)],"&lt;"&amp;P$30,Table2[reviewer name second check],"full*",Table2[Calculated Location],"*"&amp;$D80&amp;"*")/COUNTIFS(Table2[Level of Review Required],"*"&amp;$AC$76&amp;"*",Table2[Date Notified (Adjusted)],"&gt;="&amp;O$30,Table2[Date Notified (Adjusted)],"&lt;"&amp;P$30,Table2[Calculated Location],"*"&amp;$D80&amp;"*")</f>
        <v>#DIV/0!</v>
      </c>
      <c r="P80" s="164" t="e">
        <f ca="1">COUNTIFS(Table2[Level of Review Required],"*"&amp;$AC$76&amp;"*",Table2[Date Notified (Adjusted)],"&gt;="&amp;P$30,Table2[Date Notified (Adjusted)],"&lt;"&amp;Q$30,Table2[reviewer name second check],"full*",Table2[Calculated Location],"*"&amp;$D80&amp;"*")/COUNTIFS(Table2[Level of Review Required],"*"&amp;$AC$76&amp;"*",Table2[Date Notified (Adjusted)],"&gt;="&amp;P$30,Table2[Date Notified (Adjusted)],"&lt;"&amp;Q$30,Table2[Calculated Location],"*"&amp;$D80&amp;"*")</f>
        <v>#DIV/0!</v>
      </c>
      <c r="Q80" s="164" t="e">
        <f ca="1">COUNTIFS(Table2[Level of Review Required],"*"&amp;$AC$76&amp;"*",Table2[Date Notified (Adjusted)],"&gt;="&amp;Q$30,Table2[Date Notified (Adjusted)],"&lt;"&amp;R$30,Table2[reviewer name second check],"full*",Table2[Calculated Location],"*"&amp;$D80&amp;"*")/COUNTIFS(Table2[Level of Review Required],"*"&amp;$AC$76&amp;"*",Table2[Date Notified (Adjusted)],"&gt;="&amp;Q$30,Table2[Date Notified (Adjusted)],"&lt;"&amp;R$30,Table2[Calculated Location],"*"&amp;$D80&amp;"*")</f>
        <v>#DIV/0!</v>
      </c>
      <c r="R80" s="164" t="e">
        <f ca="1">COUNTIFS(Table2[Level of Review Required],"*"&amp;$AC$76&amp;"*",Table2[Date Notified (Adjusted)],"&gt;="&amp;R$30,Table2[Date Notified (Adjusted)],"&lt;"&amp;S$30,Table2[reviewer name second check],"full*",Table2[Calculated Location],"*"&amp;$D80&amp;"*")/COUNTIFS(Table2[Level of Review Required],"*"&amp;$AC$76&amp;"*",Table2[Date Notified (Adjusted)],"&gt;="&amp;R$30,Table2[Date Notified (Adjusted)],"&lt;"&amp;S$30,Table2[Calculated Location],"*"&amp;$D80&amp;"*")</f>
        <v>#DIV/0!</v>
      </c>
      <c r="S80" s="164" t="e">
        <f ca="1">COUNTIFS(Table2[Level of Review Required],"*"&amp;$AC$76&amp;"*",Table2[Date Notified (Adjusted)],"&gt;="&amp;S$30,Table2[Date Notified (Adjusted)],"&lt;"&amp;T$30,Table2[reviewer name second check],"full*",Table2[Calculated Location],"*"&amp;$D80&amp;"*")/COUNTIFS(Table2[Level of Review Required],"*"&amp;$AC$76&amp;"*",Table2[Date Notified (Adjusted)],"&gt;="&amp;S$30,Table2[Date Notified (Adjusted)],"&lt;"&amp;T$30,Table2[Calculated Location],"*"&amp;$D80&amp;"*")</f>
        <v>#DIV/0!</v>
      </c>
      <c r="T80" s="164" t="e">
        <f ca="1">COUNTIFS(Table2[Level of Review Required],"*"&amp;$AC$76&amp;"*",Table2[Date Notified (Adjusted)],"&gt;="&amp;T$30,Table2[Date Notified (Adjusted)],"&lt;"&amp;U$30,Table2[reviewer name second check],"full*",Table2[Calculated Location],"*"&amp;$D80&amp;"*")/COUNTIFS(Table2[Level of Review Required],"*"&amp;$AC$76&amp;"*",Table2[Date Notified (Adjusted)],"&gt;="&amp;T$30,Table2[Date Notified (Adjusted)],"&lt;"&amp;U$30,Table2[Calculated Location],"*"&amp;$D80&amp;"*")</f>
        <v>#DIV/0!</v>
      </c>
      <c r="U80" s="161"/>
      <c r="V80" s="161"/>
      <c r="W80" s="228">
        <f ca="1">COUNTIFS(Table2[Level of Review Required],"*"&amp;$AC$76&amp;"*",Table2[Date Notified (Adjusted)],"&gt;="&amp;start125,Table2[Date Notified (Adjusted)],"&lt;="&amp;closeREP,Table2[Calculated Location],"*"&amp;$D80&amp;"*",Table2[reviewer name second check],"full*")</f>
        <v>0</v>
      </c>
      <c r="X80" s="229" t="e">
        <f t="shared" ca="1" si="41"/>
        <v>#DIV/0!</v>
      </c>
      <c r="Y80" s="237">
        <f ca="1">COUNTIFS(Table2[Level of Review Required],"*"&amp;$AC$76&amp;"*",Table2[Date Notified (Adjusted)],"&gt;="&amp;start125,Table2[Date Notified (Adjusted)],"&lt;="&amp;closeREP,Table2[Calculated Location],"*"&amp;$D80&amp;"*")</f>
        <v>0</v>
      </c>
    </row>
    <row r="81" spans="2:25" x14ac:dyDescent="0.25">
      <c r="B81" s="222" t="s">
        <v>259</v>
      </c>
      <c r="C81" s="161"/>
      <c r="D81" s="162" t="s">
        <v>122</v>
      </c>
      <c r="E81" s="163" t="e">
        <f ca="1">COUNTIFS(Table2[Level of Review Required],"*"&amp;$AC$76&amp;"*",Table2[Date Notified (Adjusted)],"&gt;="&amp;E$30,Table2[Date Notified (Adjusted)],"&lt;"&amp;F$30,Table2[reviewer name second check],"full*",Table2[Calculated Location],"*"&amp;$D81&amp;"*")/COUNTIFS(Table2[Level of Review Required],"*"&amp;$AC$76&amp;"*",Table2[Date Notified (Adjusted)],"&gt;="&amp;E$30,Table2[Date Notified (Adjusted)],"&lt;"&amp;F$30,Table2[Calculated Location],"*"&amp;$D81&amp;"*")</f>
        <v>#DIV/0!</v>
      </c>
      <c r="F81" s="164" t="e">
        <f ca="1">COUNTIFS(Table2[Level of Review Required],"*"&amp;$AC$76&amp;"*",Table2[Date Notified (Adjusted)],"&gt;="&amp;F$30,Table2[Date Notified (Adjusted)],"&lt;"&amp;G$30,Table2[reviewer name second check],"full*",Table2[Calculated Location],"*"&amp;$D81&amp;"*")/COUNTIFS(Table2[Level of Review Required],"*"&amp;$AC$76&amp;"*",Table2[Date Notified (Adjusted)],"&gt;="&amp;F$30,Table2[Date Notified (Adjusted)],"&lt;"&amp;G$30,Table2[Calculated Location],"*"&amp;$D81&amp;"*")</f>
        <v>#DIV/0!</v>
      </c>
      <c r="G81" s="164" t="e">
        <f ca="1">COUNTIFS(Table2[Level of Review Required],"*"&amp;$AC$76&amp;"*",Table2[Date Notified (Adjusted)],"&gt;="&amp;G$30,Table2[Date Notified (Adjusted)],"&lt;"&amp;H$30,Table2[reviewer name second check],"full*",Table2[Calculated Location],"*"&amp;$D81&amp;"*")/COUNTIFS(Table2[Level of Review Required],"*"&amp;$AC$76&amp;"*",Table2[Date Notified (Adjusted)],"&gt;="&amp;G$30,Table2[Date Notified (Adjusted)],"&lt;"&amp;H$30,Table2[Calculated Location],"*"&amp;$D81&amp;"*")</f>
        <v>#DIV/0!</v>
      </c>
      <c r="H81" s="164" t="e">
        <f ca="1">COUNTIFS(Table2[Level of Review Required],"*"&amp;$AC$76&amp;"*",Table2[Date Notified (Adjusted)],"&gt;="&amp;H$30,Table2[Date Notified (Adjusted)],"&lt;"&amp;I$30,Table2[reviewer name second check],"full*",Table2[Calculated Location],"*"&amp;$D81&amp;"*")/COUNTIFS(Table2[Level of Review Required],"*"&amp;$AC$76&amp;"*",Table2[Date Notified (Adjusted)],"&gt;="&amp;H$30,Table2[Date Notified (Adjusted)],"&lt;"&amp;I$30,Table2[Calculated Location],"*"&amp;$D81&amp;"*")</f>
        <v>#DIV/0!</v>
      </c>
      <c r="I81" s="164" t="e">
        <f ca="1">COUNTIFS(Table2[Level of Review Required],"*"&amp;$AC$76&amp;"*",Table2[Date Notified (Adjusted)],"&gt;="&amp;I$30,Table2[Date Notified (Adjusted)],"&lt;"&amp;J$30,Table2[reviewer name second check],"full*",Table2[Calculated Location],"*"&amp;$D81&amp;"*")/COUNTIFS(Table2[Level of Review Required],"*"&amp;$AC$76&amp;"*",Table2[Date Notified (Adjusted)],"&gt;="&amp;I$30,Table2[Date Notified (Adjusted)],"&lt;"&amp;J$30,Table2[Calculated Location],"*"&amp;$D81&amp;"*")</f>
        <v>#DIV/0!</v>
      </c>
      <c r="J81" s="164" t="e">
        <f ca="1">COUNTIFS(Table2[Level of Review Required],"*"&amp;$AC$76&amp;"*",Table2[Date Notified (Adjusted)],"&gt;="&amp;J$30,Table2[Date Notified (Adjusted)],"&lt;"&amp;K$30,Table2[reviewer name second check],"full*",Table2[Calculated Location],"*"&amp;$D81&amp;"*")/COUNTIFS(Table2[Level of Review Required],"*"&amp;$AC$76&amp;"*",Table2[Date Notified (Adjusted)],"&gt;="&amp;J$30,Table2[Date Notified (Adjusted)],"&lt;"&amp;K$30,Table2[Calculated Location],"*"&amp;$D81&amp;"*")</f>
        <v>#DIV/0!</v>
      </c>
      <c r="K81" s="164" t="e">
        <f ca="1">COUNTIFS(Table2[Level of Review Required],"*"&amp;$AC$76&amp;"*",Table2[Date Notified (Adjusted)],"&gt;="&amp;K$30,Table2[Date Notified (Adjusted)],"&lt;"&amp;L$30,Table2[reviewer name second check],"full*",Table2[Calculated Location],"*"&amp;$D81&amp;"*")/COUNTIFS(Table2[Level of Review Required],"*"&amp;$AC$76&amp;"*",Table2[Date Notified (Adjusted)],"&gt;="&amp;K$30,Table2[Date Notified (Adjusted)],"&lt;"&amp;L$30,Table2[Calculated Location],"*"&amp;$D81&amp;"*")</f>
        <v>#DIV/0!</v>
      </c>
      <c r="L81" s="164" t="e">
        <f ca="1">COUNTIFS(Table2[Level of Review Required],"*"&amp;$AC$76&amp;"*",Table2[Date Notified (Adjusted)],"&gt;="&amp;L$30,Table2[Date Notified (Adjusted)],"&lt;"&amp;M$30,Table2[reviewer name second check],"full*",Table2[Calculated Location],"*"&amp;$D81&amp;"*")/COUNTIFS(Table2[Level of Review Required],"*"&amp;$AC$76&amp;"*",Table2[Date Notified (Adjusted)],"&gt;="&amp;L$30,Table2[Date Notified (Adjusted)],"&lt;"&amp;M$30,Table2[Calculated Location],"*"&amp;$D81&amp;"*")</f>
        <v>#DIV/0!</v>
      </c>
      <c r="M81" s="164" t="e">
        <f ca="1">COUNTIFS(Table2[Level of Review Required],"*"&amp;$AC$76&amp;"*",Table2[Date Notified (Adjusted)],"&gt;="&amp;M$30,Table2[Date Notified (Adjusted)],"&lt;"&amp;N$30,Table2[reviewer name second check],"full*",Table2[Calculated Location],"*"&amp;$D81&amp;"*")/COUNTIFS(Table2[Level of Review Required],"*"&amp;$AC$76&amp;"*",Table2[Date Notified (Adjusted)],"&gt;="&amp;M$30,Table2[Date Notified (Adjusted)],"&lt;"&amp;N$30,Table2[Calculated Location],"*"&amp;$D81&amp;"*")</f>
        <v>#DIV/0!</v>
      </c>
      <c r="N81" s="164" t="e">
        <f ca="1">COUNTIFS(Table2[Level of Review Required],"*"&amp;$AC$76&amp;"*",Table2[Date Notified (Adjusted)],"&gt;="&amp;N$30,Table2[Date Notified (Adjusted)],"&lt;"&amp;O$30,Table2[reviewer name second check],"full*",Table2[Calculated Location],"*"&amp;$D81&amp;"*")/COUNTIFS(Table2[Level of Review Required],"*"&amp;$AC$76&amp;"*",Table2[Date Notified (Adjusted)],"&gt;="&amp;N$30,Table2[Date Notified (Adjusted)],"&lt;"&amp;O$30,Table2[Calculated Location],"*"&amp;$D81&amp;"*")</f>
        <v>#DIV/0!</v>
      </c>
      <c r="O81" s="164" t="e">
        <f ca="1">COUNTIFS(Table2[Level of Review Required],"*"&amp;$AC$76&amp;"*",Table2[Date Notified (Adjusted)],"&gt;="&amp;O$30,Table2[Date Notified (Adjusted)],"&lt;"&amp;P$30,Table2[reviewer name second check],"full*",Table2[Calculated Location],"*"&amp;$D81&amp;"*")/COUNTIFS(Table2[Level of Review Required],"*"&amp;$AC$76&amp;"*",Table2[Date Notified (Adjusted)],"&gt;="&amp;O$30,Table2[Date Notified (Adjusted)],"&lt;"&amp;P$30,Table2[Calculated Location],"*"&amp;$D81&amp;"*")</f>
        <v>#DIV/0!</v>
      </c>
      <c r="P81" s="164" t="e">
        <f ca="1">COUNTIFS(Table2[Level of Review Required],"*"&amp;$AC$76&amp;"*",Table2[Date Notified (Adjusted)],"&gt;="&amp;P$30,Table2[Date Notified (Adjusted)],"&lt;"&amp;Q$30,Table2[reviewer name second check],"full*",Table2[Calculated Location],"*"&amp;$D81&amp;"*")/COUNTIFS(Table2[Level of Review Required],"*"&amp;$AC$76&amp;"*",Table2[Date Notified (Adjusted)],"&gt;="&amp;P$30,Table2[Date Notified (Adjusted)],"&lt;"&amp;Q$30,Table2[Calculated Location],"*"&amp;$D81&amp;"*")</f>
        <v>#DIV/0!</v>
      </c>
      <c r="Q81" s="164" t="e">
        <f ca="1">COUNTIFS(Table2[Level of Review Required],"*"&amp;$AC$76&amp;"*",Table2[Date Notified (Adjusted)],"&gt;="&amp;Q$30,Table2[Date Notified (Adjusted)],"&lt;"&amp;R$30,Table2[reviewer name second check],"full*",Table2[Calculated Location],"*"&amp;$D81&amp;"*")/COUNTIFS(Table2[Level of Review Required],"*"&amp;$AC$76&amp;"*",Table2[Date Notified (Adjusted)],"&gt;="&amp;Q$30,Table2[Date Notified (Adjusted)],"&lt;"&amp;R$30,Table2[Calculated Location],"*"&amp;$D81&amp;"*")</f>
        <v>#DIV/0!</v>
      </c>
      <c r="R81" s="164" t="e">
        <f ca="1">COUNTIFS(Table2[Level of Review Required],"*"&amp;$AC$76&amp;"*",Table2[Date Notified (Adjusted)],"&gt;="&amp;R$30,Table2[Date Notified (Adjusted)],"&lt;"&amp;S$30,Table2[reviewer name second check],"full*",Table2[Calculated Location],"*"&amp;$D81&amp;"*")/COUNTIFS(Table2[Level of Review Required],"*"&amp;$AC$76&amp;"*",Table2[Date Notified (Adjusted)],"&gt;="&amp;R$30,Table2[Date Notified (Adjusted)],"&lt;"&amp;S$30,Table2[Calculated Location],"*"&amp;$D81&amp;"*")</f>
        <v>#DIV/0!</v>
      </c>
      <c r="S81" s="164" t="e">
        <f ca="1">COUNTIFS(Table2[Level of Review Required],"*"&amp;$AC$76&amp;"*",Table2[Date Notified (Adjusted)],"&gt;="&amp;S$30,Table2[Date Notified (Adjusted)],"&lt;"&amp;T$30,Table2[reviewer name second check],"full*",Table2[Calculated Location],"*"&amp;$D81&amp;"*")/COUNTIFS(Table2[Level of Review Required],"*"&amp;$AC$76&amp;"*",Table2[Date Notified (Adjusted)],"&gt;="&amp;S$30,Table2[Date Notified (Adjusted)],"&lt;"&amp;T$30,Table2[Calculated Location],"*"&amp;$D81&amp;"*")</f>
        <v>#DIV/0!</v>
      </c>
      <c r="T81" s="164" t="e">
        <f ca="1">COUNTIFS(Table2[Level of Review Required],"*"&amp;$AC$76&amp;"*",Table2[Date Notified (Adjusted)],"&gt;="&amp;T$30,Table2[Date Notified (Adjusted)],"&lt;"&amp;U$30,Table2[reviewer name second check],"full*",Table2[Calculated Location],"*"&amp;$D81&amp;"*")/COUNTIFS(Table2[Level of Review Required],"*"&amp;$AC$76&amp;"*",Table2[Date Notified (Adjusted)],"&gt;="&amp;T$30,Table2[Date Notified (Adjusted)],"&lt;"&amp;U$30,Table2[Calculated Location],"*"&amp;$D81&amp;"*")</f>
        <v>#DIV/0!</v>
      </c>
      <c r="U81" s="165"/>
      <c r="V81" s="161"/>
      <c r="W81" s="228">
        <f ca="1">COUNTIFS(Table2[Level of Review Required],"*"&amp;$AC$76&amp;"*",Table2[Date Notified (Adjusted)],"&gt;="&amp;start125,Table2[Date Notified (Adjusted)],"&lt;="&amp;closeREP,Table2[Calculated Location],"*"&amp;$D81&amp;"*",Table2[reviewer name second check],"full*")</f>
        <v>0</v>
      </c>
      <c r="X81" s="229" t="e">
        <f t="shared" ca="1" si="41"/>
        <v>#DIV/0!</v>
      </c>
      <c r="Y81" s="237">
        <f ca="1">COUNTIFS(Table2[Level of Review Required],"*"&amp;$AC$76&amp;"*",Table2[Date Notified (Adjusted)],"&gt;="&amp;start125,Table2[Date Notified (Adjusted)],"&lt;="&amp;closeREP,Table2[Calculated Location],"*"&amp;$D81&amp;"*")</f>
        <v>0</v>
      </c>
    </row>
    <row r="82" spans="2:25" x14ac:dyDescent="0.25">
      <c r="B82" s="222" t="s">
        <v>260</v>
      </c>
      <c r="C82" s="161"/>
      <c r="D82" s="162" t="s">
        <v>123</v>
      </c>
      <c r="E82" s="163" t="e">
        <f ca="1">COUNTIFS(Table2[Level of Review Required],"*"&amp;$AC$76&amp;"*",Table2[Date Notified (Adjusted)],"&gt;="&amp;E$30,Table2[Date Notified (Adjusted)],"&lt;"&amp;F$30,Table2[reviewer name second check],"full*",Table2[Calculated Location],"*"&amp;$D82&amp;"*")/COUNTIFS(Table2[Level of Review Required],"*"&amp;$AC$76&amp;"*",Table2[Date Notified (Adjusted)],"&gt;="&amp;E$30,Table2[Date Notified (Adjusted)],"&lt;"&amp;F$30,Table2[Calculated Location],"*"&amp;$D82&amp;"*")</f>
        <v>#DIV/0!</v>
      </c>
      <c r="F82" s="164" t="e">
        <f ca="1">COUNTIFS(Table2[Level of Review Required],"*"&amp;$AC$76&amp;"*",Table2[Date Notified (Adjusted)],"&gt;="&amp;F$30,Table2[Date Notified (Adjusted)],"&lt;"&amp;G$30,Table2[reviewer name second check],"full*",Table2[Calculated Location],"*"&amp;$D82&amp;"*")/COUNTIFS(Table2[Level of Review Required],"*"&amp;$AC$76&amp;"*",Table2[Date Notified (Adjusted)],"&gt;="&amp;F$30,Table2[Date Notified (Adjusted)],"&lt;"&amp;G$30,Table2[Calculated Location],"*"&amp;$D82&amp;"*")</f>
        <v>#DIV/0!</v>
      </c>
      <c r="G82" s="164" t="e">
        <f ca="1">COUNTIFS(Table2[Level of Review Required],"*"&amp;$AC$76&amp;"*",Table2[Date Notified (Adjusted)],"&gt;="&amp;G$30,Table2[Date Notified (Adjusted)],"&lt;"&amp;H$30,Table2[reviewer name second check],"full*",Table2[Calculated Location],"*"&amp;$D82&amp;"*")/COUNTIFS(Table2[Level of Review Required],"*"&amp;$AC$76&amp;"*",Table2[Date Notified (Adjusted)],"&gt;="&amp;G$30,Table2[Date Notified (Adjusted)],"&lt;"&amp;H$30,Table2[Calculated Location],"*"&amp;$D82&amp;"*")</f>
        <v>#DIV/0!</v>
      </c>
      <c r="H82" s="164" t="e">
        <f ca="1">COUNTIFS(Table2[Level of Review Required],"*"&amp;$AC$76&amp;"*",Table2[Date Notified (Adjusted)],"&gt;="&amp;H$30,Table2[Date Notified (Adjusted)],"&lt;"&amp;I$30,Table2[reviewer name second check],"full*",Table2[Calculated Location],"*"&amp;$D82&amp;"*")/COUNTIFS(Table2[Level of Review Required],"*"&amp;$AC$76&amp;"*",Table2[Date Notified (Adjusted)],"&gt;="&amp;H$30,Table2[Date Notified (Adjusted)],"&lt;"&amp;I$30,Table2[Calculated Location],"*"&amp;$D82&amp;"*")</f>
        <v>#DIV/0!</v>
      </c>
      <c r="I82" s="164" t="e">
        <f ca="1">COUNTIFS(Table2[Level of Review Required],"*"&amp;$AC$76&amp;"*",Table2[Date Notified (Adjusted)],"&gt;="&amp;I$30,Table2[Date Notified (Adjusted)],"&lt;"&amp;J$30,Table2[reviewer name second check],"full*",Table2[Calculated Location],"*"&amp;$D82&amp;"*")/COUNTIFS(Table2[Level of Review Required],"*"&amp;$AC$76&amp;"*",Table2[Date Notified (Adjusted)],"&gt;="&amp;I$30,Table2[Date Notified (Adjusted)],"&lt;"&amp;J$30,Table2[Calculated Location],"*"&amp;$D82&amp;"*")</f>
        <v>#DIV/0!</v>
      </c>
      <c r="J82" s="164" t="e">
        <f ca="1">COUNTIFS(Table2[Level of Review Required],"*"&amp;$AC$76&amp;"*",Table2[Date Notified (Adjusted)],"&gt;="&amp;J$30,Table2[Date Notified (Adjusted)],"&lt;"&amp;K$30,Table2[reviewer name second check],"full*",Table2[Calculated Location],"*"&amp;$D82&amp;"*")/COUNTIFS(Table2[Level of Review Required],"*"&amp;$AC$76&amp;"*",Table2[Date Notified (Adjusted)],"&gt;="&amp;J$30,Table2[Date Notified (Adjusted)],"&lt;"&amp;K$30,Table2[Calculated Location],"*"&amp;$D82&amp;"*")</f>
        <v>#DIV/0!</v>
      </c>
      <c r="K82" s="164" t="e">
        <f ca="1">COUNTIFS(Table2[Level of Review Required],"*"&amp;$AC$76&amp;"*",Table2[Date Notified (Adjusted)],"&gt;="&amp;K$30,Table2[Date Notified (Adjusted)],"&lt;"&amp;L$30,Table2[reviewer name second check],"full*",Table2[Calculated Location],"*"&amp;$D82&amp;"*")/COUNTIFS(Table2[Level of Review Required],"*"&amp;$AC$76&amp;"*",Table2[Date Notified (Adjusted)],"&gt;="&amp;K$30,Table2[Date Notified (Adjusted)],"&lt;"&amp;L$30,Table2[Calculated Location],"*"&amp;$D82&amp;"*")</f>
        <v>#DIV/0!</v>
      </c>
      <c r="L82" s="164" t="e">
        <f ca="1">COUNTIFS(Table2[Level of Review Required],"*"&amp;$AC$76&amp;"*",Table2[Date Notified (Adjusted)],"&gt;="&amp;L$30,Table2[Date Notified (Adjusted)],"&lt;"&amp;M$30,Table2[reviewer name second check],"full*",Table2[Calculated Location],"*"&amp;$D82&amp;"*")/COUNTIFS(Table2[Level of Review Required],"*"&amp;$AC$76&amp;"*",Table2[Date Notified (Adjusted)],"&gt;="&amp;L$30,Table2[Date Notified (Adjusted)],"&lt;"&amp;M$30,Table2[Calculated Location],"*"&amp;$D82&amp;"*")</f>
        <v>#DIV/0!</v>
      </c>
      <c r="M82" s="164" t="e">
        <f ca="1">COUNTIFS(Table2[Level of Review Required],"*"&amp;$AC$76&amp;"*",Table2[Date Notified (Adjusted)],"&gt;="&amp;M$30,Table2[Date Notified (Adjusted)],"&lt;"&amp;N$30,Table2[reviewer name second check],"full*",Table2[Calculated Location],"*"&amp;$D82&amp;"*")/COUNTIFS(Table2[Level of Review Required],"*"&amp;$AC$76&amp;"*",Table2[Date Notified (Adjusted)],"&gt;="&amp;M$30,Table2[Date Notified (Adjusted)],"&lt;"&amp;N$30,Table2[Calculated Location],"*"&amp;$D82&amp;"*")</f>
        <v>#DIV/0!</v>
      </c>
      <c r="N82" s="164" t="e">
        <f ca="1">COUNTIFS(Table2[Level of Review Required],"*"&amp;$AC$76&amp;"*",Table2[Date Notified (Adjusted)],"&gt;="&amp;N$30,Table2[Date Notified (Adjusted)],"&lt;"&amp;O$30,Table2[reviewer name second check],"full*",Table2[Calculated Location],"*"&amp;$D82&amp;"*")/COUNTIFS(Table2[Level of Review Required],"*"&amp;$AC$76&amp;"*",Table2[Date Notified (Adjusted)],"&gt;="&amp;N$30,Table2[Date Notified (Adjusted)],"&lt;"&amp;O$30,Table2[Calculated Location],"*"&amp;$D82&amp;"*")</f>
        <v>#DIV/0!</v>
      </c>
      <c r="O82" s="164" t="e">
        <f ca="1">COUNTIFS(Table2[Level of Review Required],"*"&amp;$AC$76&amp;"*",Table2[Date Notified (Adjusted)],"&gt;="&amp;O$30,Table2[Date Notified (Adjusted)],"&lt;"&amp;P$30,Table2[reviewer name second check],"full*",Table2[Calculated Location],"*"&amp;$D82&amp;"*")/COUNTIFS(Table2[Level of Review Required],"*"&amp;$AC$76&amp;"*",Table2[Date Notified (Adjusted)],"&gt;="&amp;O$30,Table2[Date Notified (Adjusted)],"&lt;"&amp;P$30,Table2[Calculated Location],"*"&amp;$D82&amp;"*")</f>
        <v>#DIV/0!</v>
      </c>
      <c r="P82" s="164" t="e">
        <f ca="1">COUNTIFS(Table2[Level of Review Required],"*"&amp;$AC$76&amp;"*",Table2[Date Notified (Adjusted)],"&gt;="&amp;P$30,Table2[Date Notified (Adjusted)],"&lt;"&amp;Q$30,Table2[reviewer name second check],"full*",Table2[Calculated Location],"*"&amp;$D82&amp;"*")/COUNTIFS(Table2[Level of Review Required],"*"&amp;$AC$76&amp;"*",Table2[Date Notified (Adjusted)],"&gt;="&amp;P$30,Table2[Date Notified (Adjusted)],"&lt;"&amp;Q$30,Table2[Calculated Location],"*"&amp;$D82&amp;"*")</f>
        <v>#DIV/0!</v>
      </c>
      <c r="Q82" s="164" t="e">
        <f ca="1">COUNTIFS(Table2[Level of Review Required],"*"&amp;$AC$76&amp;"*",Table2[Date Notified (Adjusted)],"&gt;="&amp;Q$30,Table2[Date Notified (Adjusted)],"&lt;"&amp;R$30,Table2[reviewer name second check],"full*",Table2[Calculated Location],"*"&amp;$D82&amp;"*")/COUNTIFS(Table2[Level of Review Required],"*"&amp;$AC$76&amp;"*",Table2[Date Notified (Adjusted)],"&gt;="&amp;Q$30,Table2[Date Notified (Adjusted)],"&lt;"&amp;R$30,Table2[Calculated Location],"*"&amp;$D82&amp;"*")</f>
        <v>#DIV/0!</v>
      </c>
      <c r="R82" s="164" t="e">
        <f ca="1">COUNTIFS(Table2[Level of Review Required],"*"&amp;$AC$76&amp;"*",Table2[Date Notified (Adjusted)],"&gt;="&amp;R$30,Table2[Date Notified (Adjusted)],"&lt;"&amp;S$30,Table2[reviewer name second check],"full*",Table2[Calculated Location],"*"&amp;$D82&amp;"*")/COUNTIFS(Table2[Level of Review Required],"*"&amp;$AC$76&amp;"*",Table2[Date Notified (Adjusted)],"&gt;="&amp;R$30,Table2[Date Notified (Adjusted)],"&lt;"&amp;S$30,Table2[Calculated Location],"*"&amp;$D82&amp;"*")</f>
        <v>#DIV/0!</v>
      </c>
      <c r="S82" s="164" t="e">
        <f ca="1">COUNTIFS(Table2[Level of Review Required],"*"&amp;$AC$76&amp;"*",Table2[Date Notified (Adjusted)],"&gt;="&amp;S$30,Table2[Date Notified (Adjusted)],"&lt;"&amp;T$30,Table2[reviewer name second check],"full*",Table2[Calculated Location],"*"&amp;$D82&amp;"*")/COUNTIFS(Table2[Level of Review Required],"*"&amp;$AC$76&amp;"*",Table2[Date Notified (Adjusted)],"&gt;="&amp;S$30,Table2[Date Notified (Adjusted)],"&lt;"&amp;T$30,Table2[Calculated Location],"*"&amp;$D82&amp;"*")</f>
        <v>#DIV/0!</v>
      </c>
      <c r="T82" s="164" t="e">
        <f ca="1">COUNTIFS(Table2[Level of Review Required],"*"&amp;$AC$76&amp;"*",Table2[Date Notified (Adjusted)],"&gt;="&amp;T$30,Table2[Date Notified (Adjusted)],"&lt;"&amp;U$30,Table2[reviewer name second check],"full*",Table2[Calculated Location],"*"&amp;$D82&amp;"*")/COUNTIFS(Table2[Level of Review Required],"*"&amp;$AC$76&amp;"*",Table2[Date Notified (Adjusted)],"&gt;="&amp;T$30,Table2[Date Notified (Adjusted)],"&lt;"&amp;U$30,Table2[Calculated Location],"*"&amp;$D82&amp;"*")</f>
        <v>#DIV/0!</v>
      </c>
      <c r="U82" s="165"/>
      <c r="V82" s="161"/>
      <c r="W82" s="228">
        <f ca="1">COUNTIFS(Table2[Level of Review Required],"*"&amp;$AC$76&amp;"*",Table2[Date Notified (Adjusted)],"&gt;="&amp;start125,Table2[Date Notified (Adjusted)],"&lt;="&amp;closeREP,Table2[Calculated Location],"*"&amp;$D82&amp;"*",Table2[reviewer name second check],"full*")</f>
        <v>0</v>
      </c>
      <c r="X82" s="229" t="e">
        <f t="shared" ca="1" si="41"/>
        <v>#DIV/0!</v>
      </c>
      <c r="Y82" s="237">
        <f ca="1">COUNTIFS(Table2[Level of Review Required],"*"&amp;$AC$76&amp;"*",Table2[Date Notified (Adjusted)],"&gt;="&amp;start125,Table2[Date Notified (Adjusted)],"&lt;="&amp;closeREP,Table2[Calculated Location],"*"&amp;$D82&amp;"*")</f>
        <v>0</v>
      </c>
    </row>
    <row r="83" spans="2:25" x14ac:dyDescent="0.25">
      <c r="B83" s="222" t="s">
        <v>261</v>
      </c>
      <c r="C83" s="161"/>
      <c r="D83" s="162" t="s">
        <v>117</v>
      </c>
      <c r="E83" s="163" t="e">
        <f ca="1">COUNTIFS(Table2[Level of Review Required],"*"&amp;$AC$76&amp;"*",Table2[Date Notified (Adjusted)],"&gt;="&amp;E$30,Table2[Date Notified (Adjusted)],"&lt;"&amp;F$30,Table2[reviewer name second check],"full*",Table2[Calculated Location],"*"&amp;$D83&amp;"*")/COUNTIFS(Table2[Level of Review Required],"*"&amp;$AC$76&amp;"*",Table2[Date Notified (Adjusted)],"&gt;="&amp;E$30,Table2[Date Notified (Adjusted)],"&lt;"&amp;F$30,Table2[Calculated Location],"*"&amp;$D83&amp;"*")</f>
        <v>#DIV/0!</v>
      </c>
      <c r="F83" s="164" t="e">
        <f ca="1">COUNTIFS(Table2[Level of Review Required],"*"&amp;$AC$76&amp;"*",Table2[Date Notified (Adjusted)],"&gt;="&amp;F$30,Table2[Date Notified (Adjusted)],"&lt;"&amp;G$30,Table2[reviewer name second check],"full*",Table2[Calculated Location],"*"&amp;$D83&amp;"*")/COUNTIFS(Table2[Level of Review Required],"*"&amp;$AC$76&amp;"*",Table2[Date Notified (Adjusted)],"&gt;="&amp;F$30,Table2[Date Notified (Adjusted)],"&lt;"&amp;G$30,Table2[Calculated Location],"*"&amp;$D83&amp;"*")</f>
        <v>#DIV/0!</v>
      </c>
      <c r="G83" s="164" t="e">
        <f ca="1">COUNTIFS(Table2[Level of Review Required],"*"&amp;$AC$76&amp;"*",Table2[Date Notified (Adjusted)],"&gt;="&amp;G$30,Table2[Date Notified (Adjusted)],"&lt;"&amp;H$30,Table2[reviewer name second check],"full*",Table2[Calculated Location],"*"&amp;$D83&amp;"*")/COUNTIFS(Table2[Level of Review Required],"*"&amp;$AC$76&amp;"*",Table2[Date Notified (Adjusted)],"&gt;="&amp;G$30,Table2[Date Notified (Adjusted)],"&lt;"&amp;H$30,Table2[Calculated Location],"*"&amp;$D83&amp;"*")</f>
        <v>#DIV/0!</v>
      </c>
      <c r="H83" s="164" t="e">
        <f ca="1">COUNTIFS(Table2[Level of Review Required],"*"&amp;$AC$76&amp;"*",Table2[Date Notified (Adjusted)],"&gt;="&amp;H$30,Table2[Date Notified (Adjusted)],"&lt;"&amp;I$30,Table2[reviewer name second check],"full*",Table2[Calculated Location],"*"&amp;$D83&amp;"*")/COUNTIFS(Table2[Level of Review Required],"*"&amp;$AC$76&amp;"*",Table2[Date Notified (Adjusted)],"&gt;="&amp;H$30,Table2[Date Notified (Adjusted)],"&lt;"&amp;I$30,Table2[Calculated Location],"*"&amp;$D83&amp;"*")</f>
        <v>#DIV/0!</v>
      </c>
      <c r="I83" s="164" t="e">
        <f ca="1">COUNTIFS(Table2[Level of Review Required],"*"&amp;$AC$76&amp;"*",Table2[Date Notified (Adjusted)],"&gt;="&amp;I$30,Table2[Date Notified (Adjusted)],"&lt;"&amp;J$30,Table2[reviewer name second check],"full*",Table2[Calculated Location],"*"&amp;$D83&amp;"*")/COUNTIFS(Table2[Level of Review Required],"*"&amp;$AC$76&amp;"*",Table2[Date Notified (Adjusted)],"&gt;="&amp;I$30,Table2[Date Notified (Adjusted)],"&lt;"&amp;J$30,Table2[Calculated Location],"*"&amp;$D83&amp;"*")</f>
        <v>#DIV/0!</v>
      </c>
      <c r="J83" s="164" t="e">
        <f ca="1">COUNTIFS(Table2[Level of Review Required],"*"&amp;$AC$76&amp;"*",Table2[Date Notified (Adjusted)],"&gt;="&amp;J$30,Table2[Date Notified (Adjusted)],"&lt;"&amp;K$30,Table2[reviewer name second check],"full*",Table2[Calculated Location],"*"&amp;$D83&amp;"*")/COUNTIFS(Table2[Level of Review Required],"*"&amp;$AC$76&amp;"*",Table2[Date Notified (Adjusted)],"&gt;="&amp;J$30,Table2[Date Notified (Adjusted)],"&lt;"&amp;K$30,Table2[Calculated Location],"*"&amp;$D83&amp;"*")</f>
        <v>#DIV/0!</v>
      </c>
      <c r="K83" s="164" t="e">
        <f ca="1">COUNTIFS(Table2[Level of Review Required],"*"&amp;$AC$76&amp;"*",Table2[Date Notified (Adjusted)],"&gt;="&amp;K$30,Table2[Date Notified (Adjusted)],"&lt;"&amp;L$30,Table2[reviewer name second check],"full*",Table2[Calculated Location],"*"&amp;$D83&amp;"*")/COUNTIFS(Table2[Level of Review Required],"*"&amp;$AC$76&amp;"*",Table2[Date Notified (Adjusted)],"&gt;="&amp;K$30,Table2[Date Notified (Adjusted)],"&lt;"&amp;L$30,Table2[Calculated Location],"*"&amp;$D83&amp;"*")</f>
        <v>#DIV/0!</v>
      </c>
      <c r="L83" s="164" t="e">
        <f ca="1">COUNTIFS(Table2[Level of Review Required],"*"&amp;$AC$76&amp;"*",Table2[Date Notified (Adjusted)],"&gt;="&amp;L$30,Table2[Date Notified (Adjusted)],"&lt;"&amp;M$30,Table2[reviewer name second check],"full*",Table2[Calculated Location],"*"&amp;$D83&amp;"*")/COUNTIFS(Table2[Level of Review Required],"*"&amp;$AC$76&amp;"*",Table2[Date Notified (Adjusted)],"&gt;="&amp;L$30,Table2[Date Notified (Adjusted)],"&lt;"&amp;M$30,Table2[Calculated Location],"*"&amp;$D83&amp;"*")</f>
        <v>#DIV/0!</v>
      </c>
      <c r="M83" s="164" t="e">
        <f ca="1">COUNTIFS(Table2[Level of Review Required],"*"&amp;$AC$76&amp;"*",Table2[Date Notified (Adjusted)],"&gt;="&amp;M$30,Table2[Date Notified (Adjusted)],"&lt;"&amp;N$30,Table2[reviewer name second check],"full*",Table2[Calculated Location],"*"&amp;$D83&amp;"*")/COUNTIFS(Table2[Level of Review Required],"*"&amp;$AC$76&amp;"*",Table2[Date Notified (Adjusted)],"&gt;="&amp;M$30,Table2[Date Notified (Adjusted)],"&lt;"&amp;N$30,Table2[Calculated Location],"*"&amp;$D83&amp;"*")</f>
        <v>#DIV/0!</v>
      </c>
      <c r="N83" s="164" t="e">
        <f ca="1">COUNTIFS(Table2[Level of Review Required],"*"&amp;$AC$76&amp;"*",Table2[Date Notified (Adjusted)],"&gt;="&amp;N$30,Table2[Date Notified (Adjusted)],"&lt;"&amp;O$30,Table2[reviewer name second check],"full*",Table2[Calculated Location],"*"&amp;$D83&amp;"*")/COUNTIFS(Table2[Level of Review Required],"*"&amp;$AC$76&amp;"*",Table2[Date Notified (Adjusted)],"&gt;="&amp;N$30,Table2[Date Notified (Adjusted)],"&lt;"&amp;O$30,Table2[Calculated Location],"*"&amp;$D83&amp;"*")</f>
        <v>#DIV/0!</v>
      </c>
      <c r="O83" s="164" t="e">
        <f ca="1">COUNTIFS(Table2[Level of Review Required],"*"&amp;$AC$76&amp;"*",Table2[Date Notified (Adjusted)],"&gt;="&amp;O$30,Table2[Date Notified (Adjusted)],"&lt;"&amp;P$30,Table2[reviewer name second check],"full*",Table2[Calculated Location],"*"&amp;$D83&amp;"*")/COUNTIFS(Table2[Level of Review Required],"*"&amp;$AC$76&amp;"*",Table2[Date Notified (Adjusted)],"&gt;="&amp;O$30,Table2[Date Notified (Adjusted)],"&lt;"&amp;P$30,Table2[Calculated Location],"*"&amp;$D83&amp;"*")</f>
        <v>#DIV/0!</v>
      </c>
      <c r="P83" s="164" t="e">
        <f ca="1">COUNTIFS(Table2[Level of Review Required],"*"&amp;$AC$76&amp;"*",Table2[Date Notified (Adjusted)],"&gt;="&amp;P$30,Table2[Date Notified (Adjusted)],"&lt;"&amp;Q$30,Table2[reviewer name second check],"full*",Table2[Calculated Location],"*"&amp;$D83&amp;"*")/COUNTIFS(Table2[Level of Review Required],"*"&amp;$AC$76&amp;"*",Table2[Date Notified (Adjusted)],"&gt;="&amp;P$30,Table2[Date Notified (Adjusted)],"&lt;"&amp;Q$30,Table2[Calculated Location],"*"&amp;$D83&amp;"*")</f>
        <v>#DIV/0!</v>
      </c>
      <c r="Q83" s="164" t="e">
        <f ca="1">COUNTIFS(Table2[Level of Review Required],"*"&amp;$AC$76&amp;"*",Table2[Date Notified (Adjusted)],"&gt;="&amp;Q$30,Table2[Date Notified (Adjusted)],"&lt;"&amp;R$30,Table2[reviewer name second check],"full*",Table2[Calculated Location],"*"&amp;$D83&amp;"*")/COUNTIFS(Table2[Level of Review Required],"*"&amp;$AC$76&amp;"*",Table2[Date Notified (Adjusted)],"&gt;="&amp;Q$30,Table2[Date Notified (Adjusted)],"&lt;"&amp;R$30,Table2[Calculated Location],"*"&amp;$D83&amp;"*")</f>
        <v>#DIV/0!</v>
      </c>
      <c r="R83" s="164" t="e">
        <f ca="1">COUNTIFS(Table2[Level of Review Required],"*"&amp;$AC$76&amp;"*",Table2[Date Notified (Adjusted)],"&gt;="&amp;R$30,Table2[Date Notified (Adjusted)],"&lt;"&amp;S$30,Table2[reviewer name second check],"full*",Table2[Calculated Location],"*"&amp;$D83&amp;"*")/COUNTIFS(Table2[Level of Review Required],"*"&amp;$AC$76&amp;"*",Table2[Date Notified (Adjusted)],"&gt;="&amp;R$30,Table2[Date Notified (Adjusted)],"&lt;"&amp;S$30,Table2[Calculated Location],"*"&amp;$D83&amp;"*")</f>
        <v>#DIV/0!</v>
      </c>
      <c r="S83" s="164" t="e">
        <f ca="1">COUNTIFS(Table2[Level of Review Required],"*"&amp;$AC$76&amp;"*",Table2[Date Notified (Adjusted)],"&gt;="&amp;S$30,Table2[Date Notified (Adjusted)],"&lt;"&amp;T$30,Table2[reviewer name second check],"full*",Table2[Calculated Location],"*"&amp;$D83&amp;"*")/COUNTIFS(Table2[Level of Review Required],"*"&amp;$AC$76&amp;"*",Table2[Date Notified (Adjusted)],"&gt;="&amp;S$30,Table2[Date Notified (Adjusted)],"&lt;"&amp;T$30,Table2[Calculated Location],"*"&amp;$D83&amp;"*")</f>
        <v>#DIV/0!</v>
      </c>
      <c r="T83" s="164" t="e">
        <f ca="1">COUNTIFS(Table2[Level of Review Required],"*"&amp;$AC$76&amp;"*",Table2[Date Notified (Adjusted)],"&gt;="&amp;T$30,Table2[Date Notified (Adjusted)],"&lt;"&amp;U$30,Table2[reviewer name second check],"full*",Table2[Calculated Location],"*"&amp;$D83&amp;"*")/COUNTIFS(Table2[Level of Review Required],"*"&amp;$AC$76&amp;"*",Table2[Date Notified (Adjusted)],"&gt;="&amp;T$30,Table2[Date Notified (Adjusted)],"&lt;"&amp;U$30,Table2[Calculated Location],"*"&amp;$D83&amp;"*")</f>
        <v>#DIV/0!</v>
      </c>
      <c r="U83" s="165"/>
      <c r="V83" s="161"/>
      <c r="W83" s="228">
        <f ca="1">COUNTIFS(Table2[Level of Review Required],"*"&amp;$AC$76&amp;"*",Table2[Date Notified (Adjusted)],"&gt;="&amp;start125,Table2[Date Notified (Adjusted)],"&lt;="&amp;closeREP,Table2[Calculated Location],"*"&amp;$D83&amp;"*",Table2[reviewer name second check],"full*")</f>
        <v>0</v>
      </c>
      <c r="X83" s="229" t="e">
        <f t="shared" ca="1" si="41"/>
        <v>#DIV/0!</v>
      </c>
      <c r="Y83" s="237">
        <f ca="1">COUNTIFS(Table2[Level of Review Required],"*"&amp;$AC$76&amp;"*",Table2[Date Notified (Adjusted)],"&gt;="&amp;start125,Table2[Date Notified (Adjusted)],"&lt;="&amp;closeREP,Table2[Calculated Location],"*"&amp;$D83&amp;"*")</f>
        <v>0</v>
      </c>
    </row>
    <row r="84" spans="2:25" x14ac:dyDescent="0.25">
      <c r="B84" s="224" t="s">
        <v>262</v>
      </c>
      <c r="C84" s="166"/>
      <c r="D84" s="167" t="s">
        <v>104</v>
      </c>
      <c r="E84" s="168" t="e">
        <f ca="1">COUNTIFS(Table2[Level of Review Required],"*"&amp;$AC$76&amp;"*",Table2[Date Notified (Adjusted)],"&gt;="&amp;E$30,Table2[Date Notified (Adjusted)],"&lt;"&amp;F$30,Table2[reviewer name second check],"full*",Table2[Calculated Location],"*"&amp;$D84&amp;"*")/COUNTIFS(Table2[Level of Review Required],"*"&amp;$AC$76&amp;"*",Table2[Date Notified (Adjusted)],"&gt;="&amp;E$30,Table2[Date Notified (Adjusted)],"&lt;"&amp;F$30,Table2[Calculated Location],"*"&amp;$D84&amp;"*")</f>
        <v>#DIV/0!</v>
      </c>
      <c r="F84" s="169" t="e">
        <f ca="1">COUNTIFS(Table2[Level of Review Required],"*"&amp;$AC$76&amp;"*",Table2[Date Notified (Adjusted)],"&gt;="&amp;F$30,Table2[Date Notified (Adjusted)],"&lt;"&amp;G$30,Table2[reviewer name second check],"full*",Table2[Calculated Location],"*"&amp;$D84&amp;"*")/COUNTIFS(Table2[Level of Review Required],"*"&amp;$AC$76&amp;"*",Table2[Date Notified (Adjusted)],"&gt;="&amp;F$30,Table2[Date Notified (Adjusted)],"&lt;"&amp;G$30,Table2[Calculated Location],"*"&amp;$D84&amp;"*")</f>
        <v>#DIV/0!</v>
      </c>
      <c r="G84" s="169" t="e">
        <f ca="1">COUNTIFS(Table2[Level of Review Required],"*"&amp;$AC$76&amp;"*",Table2[Date Notified (Adjusted)],"&gt;="&amp;G$30,Table2[Date Notified (Adjusted)],"&lt;"&amp;H$30,Table2[reviewer name second check],"full*",Table2[Calculated Location],"*"&amp;$D84&amp;"*")/COUNTIFS(Table2[Level of Review Required],"*"&amp;$AC$76&amp;"*",Table2[Date Notified (Adjusted)],"&gt;="&amp;G$30,Table2[Date Notified (Adjusted)],"&lt;"&amp;H$30,Table2[Calculated Location],"*"&amp;$D84&amp;"*")</f>
        <v>#DIV/0!</v>
      </c>
      <c r="H84" s="169" t="e">
        <f ca="1">COUNTIFS(Table2[Level of Review Required],"*"&amp;$AC$76&amp;"*",Table2[Date Notified (Adjusted)],"&gt;="&amp;H$30,Table2[Date Notified (Adjusted)],"&lt;"&amp;I$30,Table2[reviewer name second check],"full*",Table2[Calculated Location],"*"&amp;$D84&amp;"*")/COUNTIFS(Table2[Level of Review Required],"*"&amp;$AC$76&amp;"*",Table2[Date Notified (Adjusted)],"&gt;="&amp;H$30,Table2[Date Notified (Adjusted)],"&lt;"&amp;I$30,Table2[Calculated Location],"*"&amp;$D84&amp;"*")</f>
        <v>#DIV/0!</v>
      </c>
      <c r="I84" s="169" t="e">
        <f ca="1">COUNTIFS(Table2[Level of Review Required],"*"&amp;$AC$76&amp;"*",Table2[Date Notified (Adjusted)],"&gt;="&amp;I$30,Table2[Date Notified (Adjusted)],"&lt;"&amp;J$30,Table2[reviewer name second check],"full*",Table2[Calculated Location],"*"&amp;$D84&amp;"*")/COUNTIFS(Table2[Level of Review Required],"*"&amp;$AC$76&amp;"*",Table2[Date Notified (Adjusted)],"&gt;="&amp;I$30,Table2[Date Notified (Adjusted)],"&lt;"&amp;J$30,Table2[Calculated Location],"*"&amp;$D84&amp;"*")</f>
        <v>#DIV/0!</v>
      </c>
      <c r="J84" s="169" t="e">
        <f ca="1">COUNTIFS(Table2[Level of Review Required],"*"&amp;$AC$76&amp;"*",Table2[Date Notified (Adjusted)],"&gt;="&amp;J$30,Table2[Date Notified (Adjusted)],"&lt;"&amp;K$30,Table2[reviewer name second check],"full*",Table2[Calculated Location],"*"&amp;$D84&amp;"*")/COUNTIFS(Table2[Level of Review Required],"*"&amp;$AC$76&amp;"*",Table2[Date Notified (Adjusted)],"&gt;="&amp;J$30,Table2[Date Notified (Adjusted)],"&lt;"&amp;K$30,Table2[Calculated Location],"*"&amp;$D84&amp;"*")</f>
        <v>#DIV/0!</v>
      </c>
      <c r="K84" s="169" t="e">
        <f ca="1">COUNTIFS(Table2[Level of Review Required],"*"&amp;$AC$76&amp;"*",Table2[Date Notified (Adjusted)],"&gt;="&amp;K$30,Table2[Date Notified (Adjusted)],"&lt;"&amp;L$30,Table2[reviewer name second check],"full*",Table2[Calculated Location],"*"&amp;$D84&amp;"*")/COUNTIFS(Table2[Level of Review Required],"*"&amp;$AC$76&amp;"*",Table2[Date Notified (Adjusted)],"&gt;="&amp;K$30,Table2[Date Notified (Adjusted)],"&lt;"&amp;L$30,Table2[Calculated Location],"*"&amp;$D84&amp;"*")</f>
        <v>#DIV/0!</v>
      </c>
      <c r="L84" s="169" t="e">
        <f ca="1">COUNTIFS(Table2[Level of Review Required],"*"&amp;$AC$76&amp;"*",Table2[Date Notified (Adjusted)],"&gt;="&amp;L$30,Table2[Date Notified (Adjusted)],"&lt;"&amp;M$30,Table2[reviewer name second check],"full*",Table2[Calculated Location],"*"&amp;$D84&amp;"*")/COUNTIFS(Table2[Level of Review Required],"*"&amp;$AC$76&amp;"*",Table2[Date Notified (Adjusted)],"&gt;="&amp;L$30,Table2[Date Notified (Adjusted)],"&lt;"&amp;M$30,Table2[Calculated Location],"*"&amp;$D84&amp;"*")</f>
        <v>#DIV/0!</v>
      </c>
      <c r="M84" s="169" t="e">
        <f ca="1">COUNTIFS(Table2[Level of Review Required],"*"&amp;$AC$76&amp;"*",Table2[Date Notified (Adjusted)],"&gt;="&amp;M$30,Table2[Date Notified (Adjusted)],"&lt;"&amp;N$30,Table2[reviewer name second check],"full*",Table2[Calculated Location],"*"&amp;$D84&amp;"*")/COUNTIFS(Table2[Level of Review Required],"*"&amp;$AC$76&amp;"*",Table2[Date Notified (Adjusted)],"&gt;="&amp;M$30,Table2[Date Notified (Adjusted)],"&lt;"&amp;N$30,Table2[Calculated Location],"*"&amp;$D84&amp;"*")</f>
        <v>#DIV/0!</v>
      </c>
      <c r="N84" s="169" t="e">
        <f ca="1">COUNTIFS(Table2[Level of Review Required],"*"&amp;$AC$76&amp;"*",Table2[Date Notified (Adjusted)],"&gt;="&amp;N$30,Table2[Date Notified (Adjusted)],"&lt;"&amp;O$30,Table2[reviewer name second check],"full*",Table2[Calculated Location],"*"&amp;$D84&amp;"*")/COUNTIFS(Table2[Level of Review Required],"*"&amp;$AC$76&amp;"*",Table2[Date Notified (Adjusted)],"&gt;="&amp;N$30,Table2[Date Notified (Adjusted)],"&lt;"&amp;O$30,Table2[Calculated Location],"*"&amp;$D84&amp;"*")</f>
        <v>#DIV/0!</v>
      </c>
      <c r="O84" s="169" t="e">
        <f ca="1">COUNTIFS(Table2[Level of Review Required],"*"&amp;$AC$76&amp;"*",Table2[Date Notified (Adjusted)],"&gt;="&amp;O$30,Table2[Date Notified (Adjusted)],"&lt;"&amp;P$30,Table2[reviewer name second check],"full*",Table2[Calculated Location],"*"&amp;$D84&amp;"*")/COUNTIFS(Table2[Level of Review Required],"*"&amp;$AC$76&amp;"*",Table2[Date Notified (Adjusted)],"&gt;="&amp;O$30,Table2[Date Notified (Adjusted)],"&lt;"&amp;P$30,Table2[Calculated Location],"*"&amp;$D84&amp;"*")</f>
        <v>#DIV/0!</v>
      </c>
      <c r="P84" s="169" t="e">
        <f ca="1">COUNTIFS(Table2[Level of Review Required],"*"&amp;$AC$76&amp;"*",Table2[Date Notified (Adjusted)],"&gt;="&amp;P$30,Table2[Date Notified (Adjusted)],"&lt;"&amp;Q$30,Table2[reviewer name second check],"full*",Table2[Calculated Location],"*"&amp;$D84&amp;"*")/COUNTIFS(Table2[Level of Review Required],"*"&amp;$AC$76&amp;"*",Table2[Date Notified (Adjusted)],"&gt;="&amp;P$30,Table2[Date Notified (Adjusted)],"&lt;"&amp;Q$30,Table2[Calculated Location],"*"&amp;$D84&amp;"*")</f>
        <v>#DIV/0!</v>
      </c>
      <c r="Q84" s="169" t="e">
        <f ca="1">COUNTIFS(Table2[Level of Review Required],"*"&amp;$AC$76&amp;"*",Table2[Date Notified (Adjusted)],"&gt;="&amp;Q$30,Table2[Date Notified (Adjusted)],"&lt;"&amp;R$30,Table2[reviewer name second check],"full*",Table2[Calculated Location],"*"&amp;$D84&amp;"*")/COUNTIFS(Table2[Level of Review Required],"*"&amp;$AC$76&amp;"*",Table2[Date Notified (Adjusted)],"&gt;="&amp;Q$30,Table2[Date Notified (Adjusted)],"&lt;"&amp;R$30,Table2[Calculated Location],"*"&amp;$D84&amp;"*")</f>
        <v>#DIV/0!</v>
      </c>
      <c r="R84" s="169" t="e">
        <f ca="1">COUNTIFS(Table2[Level of Review Required],"*"&amp;$AC$76&amp;"*",Table2[Date Notified (Adjusted)],"&gt;="&amp;R$30,Table2[Date Notified (Adjusted)],"&lt;"&amp;S$30,Table2[reviewer name second check],"full*",Table2[Calculated Location],"*"&amp;$D84&amp;"*")/COUNTIFS(Table2[Level of Review Required],"*"&amp;$AC$76&amp;"*",Table2[Date Notified (Adjusted)],"&gt;="&amp;R$30,Table2[Date Notified (Adjusted)],"&lt;"&amp;S$30,Table2[Calculated Location],"*"&amp;$D84&amp;"*")</f>
        <v>#DIV/0!</v>
      </c>
      <c r="S84" s="169" t="e">
        <f ca="1">COUNTIFS(Table2[Level of Review Required],"*"&amp;$AC$76&amp;"*",Table2[Date Notified (Adjusted)],"&gt;="&amp;S$30,Table2[Date Notified (Adjusted)],"&lt;"&amp;T$30,Table2[reviewer name second check],"full*",Table2[Calculated Location],"*"&amp;$D84&amp;"*")/COUNTIFS(Table2[Level of Review Required],"*"&amp;$AC$76&amp;"*",Table2[Date Notified (Adjusted)],"&gt;="&amp;S$30,Table2[Date Notified (Adjusted)],"&lt;"&amp;T$30,Table2[Calculated Location],"*"&amp;$D84&amp;"*")</f>
        <v>#DIV/0!</v>
      </c>
      <c r="T84" s="169" t="e">
        <f ca="1">COUNTIFS(Table2[Level of Review Required],"*"&amp;$AC$76&amp;"*",Table2[Date Notified (Adjusted)],"&gt;="&amp;T$30,Table2[Date Notified (Adjusted)],"&lt;"&amp;U$30,Table2[reviewer name second check],"full*",Table2[Calculated Location],"*"&amp;$D84&amp;"*")/COUNTIFS(Table2[Level of Review Required],"*"&amp;$AC$76&amp;"*",Table2[Date Notified (Adjusted)],"&gt;="&amp;T$30,Table2[Date Notified (Adjusted)],"&lt;"&amp;U$30,Table2[Calculated Location],"*"&amp;$D84&amp;"*")</f>
        <v>#DIV/0!</v>
      </c>
      <c r="U84" s="170"/>
      <c r="V84" s="166"/>
      <c r="W84" s="230">
        <f ca="1">COUNTIFS(Table2[Level of Review Required],"*"&amp;$AC$76&amp;"*",Table2[Date Notified (Adjusted)],"&gt;="&amp;start125,Table2[Date Notified (Adjusted)],"&lt;="&amp;closeREP,Table2[Calculated Location],"*"&amp;$D84&amp;"*",Table2[reviewer name second check],"full*")</f>
        <v>0</v>
      </c>
      <c r="X84" s="231" t="e">
        <f t="shared" ca="1" si="41"/>
        <v>#DIV/0!</v>
      </c>
      <c r="Y84" s="238">
        <f ca="1">COUNTIFS(Table2[Level of Review Required],"*"&amp;$AC$76&amp;"*",Table2[Date Notified (Adjusted)],"&gt;="&amp;start125,Table2[Date Notified (Adjusted)],"&lt;="&amp;closeREP,Table2[Calculated Location],"*"&amp;$D84&amp;"*")</f>
        <v>0</v>
      </c>
    </row>
    <row r="85" spans="2:25" x14ac:dyDescent="0.25">
      <c r="B85" s="211" t="s">
        <v>154</v>
      </c>
      <c r="C85" s="13"/>
      <c r="D85" s="210"/>
      <c r="E85" s="172"/>
      <c r="F85" s="173"/>
      <c r="G85" s="173"/>
      <c r="H85" s="173"/>
      <c r="I85" s="173"/>
      <c r="J85" s="173"/>
      <c r="K85" s="173"/>
      <c r="L85" s="173"/>
      <c r="M85" s="173"/>
      <c r="N85" s="173"/>
      <c r="O85" s="173"/>
      <c r="P85" s="173"/>
      <c r="Q85" s="173"/>
      <c r="R85" s="173"/>
      <c r="S85" s="173"/>
      <c r="T85" s="173"/>
      <c r="U85" s="174"/>
      <c r="V85" s="174"/>
      <c r="W85" s="174">
        <f ca="1">SUM(W77:W84)</f>
        <v>0</v>
      </c>
      <c r="X85" s="173" t="e">
        <f ca="1">W85/Y85</f>
        <v>#DIV/0!</v>
      </c>
      <c r="Y85" s="212">
        <f ca="1">SUM(Y77:Y84)</f>
        <v>0</v>
      </c>
    </row>
    <row r="86" spans="2:25" x14ac:dyDescent="0.25">
      <c r="B86" s="220" t="s">
        <v>105</v>
      </c>
      <c r="C86" s="157"/>
      <c r="D86" s="158" t="s">
        <v>124</v>
      </c>
      <c r="E86" s="159" t="e">
        <f ca="1">COUNTIFS(Table2[Level of Review Required],"*"&amp;$AC$76&amp;"*",Table2[Date Notified (Adjusted)],"&gt;="&amp;E$30,Table2[Date Notified (Adjusted)],"&lt;"&amp;F$30,Table2[reviewer name second check],"full*",Table2[Calculated Location],"*"&amp;$D86&amp;"*")/COUNTIFS(Table2[Level of Review Required],"*"&amp;$AC$76&amp;"*",Table2[Date Notified (Adjusted)],"&gt;="&amp;E$30,Table2[Date Notified (Adjusted)],"&lt;"&amp;F$30,Table2[Calculated Location],"*"&amp;$D86&amp;"*")</f>
        <v>#DIV/0!</v>
      </c>
      <c r="F86" s="160" t="e">
        <f ca="1">COUNTIFS(Table2[Level of Review Required],"*"&amp;$AC$76&amp;"*",Table2[Date Notified (Adjusted)],"&gt;="&amp;F$30,Table2[Date Notified (Adjusted)],"&lt;"&amp;G$30,Table2[reviewer name second check],"full*",Table2[Calculated Location],"*"&amp;$D86&amp;"*")/COUNTIFS(Table2[Level of Review Required],"*"&amp;$AC$76&amp;"*",Table2[Date Notified (Adjusted)],"&gt;="&amp;F$30,Table2[Date Notified (Adjusted)],"&lt;"&amp;G$30,Table2[Calculated Location],"*"&amp;$D86&amp;"*")</f>
        <v>#DIV/0!</v>
      </c>
      <c r="G86" s="160" t="e">
        <f ca="1">COUNTIFS(Table2[Level of Review Required],"*"&amp;$AC$76&amp;"*",Table2[Date Notified (Adjusted)],"&gt;="&amp;G$30,Table2[Date Notified (Adjusted)],"&lt;"&amp;H$30,Table2[reviewer name second check],"full*",Table2[Calculated Location],"*"&amp;$D86&amp;"*")/COUNTIFS(Table2[Level of Review Required],"*"&amp;$AC$76&amp;"*",Table2[Date Notified (Adjusted)],"&gt;="&amp;G$30,Table2[Date Notified (Adjusted)],"&lt;"&amp;H$30,Table2[Calculated Location],"*"&amp;$D86&amp;"*")</f>
        <v>#DIV/0!</v>
      </c>
      <c r="H86" s="160" t="e">
        <f ca="1">COUNTIFS(Table2[Level of Review Required],"*"&amp;$AC$76&amp;"*",Table2[Date Notified (Adjusted)],"&gt;="&amp;H$30,Table2[Date Notified (Adjusted)],"&lt;"&amp;I$30,Table2[reviewer name second check],"full*",Table2[Calculated Location],"*"&amp;$D86&amp;"*")/COUNTIFS(Table2[Level of Review Required],"*"&amp;$AC$76&amp;"*",Table2[Date Notified (Adjusted)],"&gt;="&amp;H$30,Table2[Date Notified (Adjusted)],"&lt;"&amp;I$30,Table2[Calculated Location],"*"&amp;$D86&amp;"*")</f>
        <v>#DIV/0!</v>
      </c>
      <c r="I86" s="160" t="e">
        <f ca="1">COUNTIFS(Table2[Level of Review Required],"*"&amp;$AC$76&amp;"*",Table2[Date Notified (Adjusted)],"&gt;="&amp;I$30,Table2[Date Notified (Adjusted)],"&lt;"&amp;J$30,Table2[reviewer name second check],"full*",Table2[Calculated Location],"*"&amp;$D86&amp;"*")/COUNTIFS(Table2[Level of Review Required],"*"&amp;$AC$76&amp;"*",Table2[Date Notified (Adjusted)],"&gt;="&amp;I$30,Table2[Date Notified (Adjusted)],"&lt;"&amp;J$30,Table2[Calculated Location],"*"&amp;$D86&amp;"*")</f>
        <v>#DIV/0!</v>
      </c>
      <c r="J86" s="160" t="e">
        <f ca="1">COUNTIFS(Table2[Level of Review Required],"*"&amp;$AC$76&amp;"*",Table2[Date Notified (Adjusted)],"&gt;="&amp;J$30,Table2[Date Notified (Adjusted)],"&lt;"&amp;K$30,Table2[reviewer name second check],"full*",Table2[Calculated Location],"*"&amp;$D86&amp;"*")/COUNTIFS(Table2[Level of Review Required],"*"&amp;$AC$76&amp;"*",Table2[Date Notified (Adjusted)],"&gt;="&amp;J$30,Table2[Date Notified (Adjusted)],"&lt;"&amp;K$30,Table2[Calculated Location],"*"&amp;$D86&amp;"*")</f>
        <v>#DIV/0!</v>
      </c>
      <c r="K86" s="160" t="e">
        <f ca="1">COUNTIFS(Table2[Level of Review Required],"*"&amp;$AC$76&amp;"*",Table2[Date Notified (Adjusted)],"&gt;="&amp;K$30,Table2[Date Notified (Adjusted)],"&lt;"&amp;L$30,Table2[reviewer name second check],"full*",Table2[Calculated Location],"*"&amp;$D86&amp;"*")/COUNTIFS(Table2[Level of Review Required],"*"&amp;$AC$76&amp;"*",Table2[Date Notified (Adjusted)],"&gt;="&amp;K$30,Table2[Date Notified (Adjusted)],"&lt;"&amp;L$30,Table2[Calculated Location],"*"&amp;$D86&amp;"*")</f>
        <v>#DIV/0!</v>
      </c>
      <c r="L86" s="160" t="e">
        <f ca="1">COUNTIFS(Table2[Level of Review Required],"*"&amp;$AC$76&amp;"*",Table2[Date Notified (Adjusted)],"&gt;="&amp;L$30,Table2[Date Notified (Adjusted)],"&lt;"&amp;M$30,Table2[reviewer name second check],"full*",Table2[Calculated Location],"*"&amp;$D86&amp;"*")/COUNTIFS(Table2[Level of Review Required],"*"&amp;$AC$76&amp;"*",Table2[Date Notified (Adjusted)],"&gt;="&amp;L$30,Table2[Date Notified (Adjusted)],"&lt;"&amp;M$30,Table2[Calculated Location],"*"&amp;$D86&amp;"*")</f>
        <v>#DIV/0!</v>
      </c>
      <c r="M86" s="160" t="e">
        <f ca="1">COUNTIFS(Table2[Level of Review Required],"*"&amp;$AC$76&amp;"*",Table2[Date Notified (Adjusted)],"&gt;="&amp;M$30,Table2[Date Notified (Adjusted)],"&lt;"&amp;N$30,Table2[reviewer name second check],"full*",Table2[Calculated Location],"*"&amp;$D86&amp;"*")/COUNTIFS(Table2[Level of Review Required],"*"&amp;$AC$76&amp;"*",Table2[Date Notified (Adjusted)],"&gt;="&amp;M$30,Table2[Date Notified (Adjusted)],"&lt;"&amp;N$30,Table2[Calculated Location],"*"&amp;$D86&amp;"*")</f>
        <v>#DIV/0!</v>
      </c>
      <c r="N86" s="160" t="e">
        <f ca="1">COUNTIFS(Table2[Level of Review Required],"*"&amp;$AC$76&amp;"*",Table2[Date Notified (Adjusted)],"&gt;="&amp;N$30,Table2[Date Notified (Adjusted)],"&lt;"&amp;O$30,Table2[reviewer name second check],"full*",Table2[Calculated Location],"*"&amp;$D86&amp;"*")/COUNTIFS(Table2[Level of Review Required],"*"&amp;$AC$76&amp;"*",Table2[Date Notified (Adjusted)],"&gt;="&amp;N$30,Table2[Date Notified (Adjusted)],"&lt;"&amp;O$30,Table2[Calculated Location],"*"&amp;$D86&amp;"*")</f>
        <v>#DIV/0!</v>
      </c>
      <c r="O86" s="160" t="e">
        <f ca="1">COUNTIFS(Table2[Level of Review Required],"*"&amp;$AC$76&amp;"*",Table2[Date Notified (Adjusted)],"&gt;="&amp;O$30,Table2[Date Notified (Adjusted)],"&lt;"&amp;P$30,Table2[reviewer name second check],"full*",Table2[Calculated Location],"*"&amp;$D86&amp;"*")/COUNTIFS(Table2[Level of Review Required],"*"&amp;$AC$76&amp;"*",Table2[Date Notified (Adjusted)],"&gt;="&amp;O$30,Table2[Date Notified (Adjusted)],"&lt;"&amp;P$30,Table2[Calculated Location],"*"&amp;$D86&amp;"*")</f>
        <v>#DIV/0!</v>
      </c>
      <c r="P86" s="160" t="e">
        <f ca="1">COUNTIFS(Table2[Level of Review Required],"*"&amp;$AC$76&amp;"*",Table2[Date Notified (Adjusted)],"&gt;="&amp;P$30,Table2[Date Notified (Adjusted)],"&lt;"&amp;Q$30,Table2[reviewer name second check],"full*",Table2[Calculated Location],"*"&amp;$D86&amp;"*")/COUNTIFS(Table2[Level of Review Required],"*"&amp;$AC$76&amp;"*",Table2[Date Notified (Adjusted)],"&gt;="&amp;P$30,Table2[Date Notified (Adjusted)],"&lt;"&amp;Q$30,Table2[Calculated Location],"*"&amp;$D86&amp;"*")</f>
        <v>#DIV/0!</v>
      </c>
      <c r="Q86" s="160" t="e">
        <f ca="1">COUNTIFS(Table2[Level of Review Required],"*"&amp;$AC$76&amp;"*",Table2[Date Notified (Adjusted)],"&gt;="&amp;Q$30,Table2[Date Notified (Adjusted)],"&lt;"&amp;R$30,Table2[reviewer name second check],"full*",Table2[Calculated Location],"*"&amp;$D86&amp;"*")/COUNTIFS(Table2[Level of Review Required],"*"&amp;$AC$76&amp;"*",Table2[Date Notified (Adjusted)],"&gt;="&amp;Q$30,Table2[Date Notified (Adjusted)],"&lt;"&amp;R$30,Table2[Calculated Location],"*"&amp;$D86&amp;"*")</f>
        <v>#DIV/0!</v>
      </c>
      <c r="R86" s="160" t="e">
        <f ca="1">COUNTIFS(Table2[Level of Review Required],"*"&amp;$AC$76&amp;"*",Table2[Date Notified (Adjusted)],"&gt;="&amp;R$30,Table2[Date Notified (Adjusted)],"&lt;"&amp;S$30,Table2[reviewer name second check],"full*",Table2[Calculated Location],"*"&amp;$D86&amp;"*")/COUNTIFS(Table2[Level of Review Required],"*"&amp;$AC$76&amp;"*",Table2[Date Notified (Adjusted)],"&gt;="&amp;R$30,Table2[Date Notified (Adjusted)],"&lt;"&amp;S$30,Table2[Calculated Location],"*"&amp;$D86&amp;"*")</f>
        <v>#DIV/0!</v>
      </c>
      <c r="S86" s="160" t="e">
        <f ca="1">COUNTIFS(Table2[Level of Review Required],"*"&amp;$AC$76&amp;"*",Table2[Date Notified (Adjusted)],"&gt;="&amp;S$30,Table2[Date Notified (Adjusted)],"&lt;"&amp;T$30,Table2[reviewer name second check],"full*",Table2[Calculated Location],"*"&amp;$D86&amp;"*")/COUNTIFS(Table2[Level of Review Required],"*"&amp;$AC$76&amp;"*",Table2[Date Notified (Adjusted)],"&gt;="&amp;S$30,Table2[Date Notified (Adjusted)],"&lt;"&amp;T$30,Table2[Calculated Location],"*"&amp;$D86&amp;"*")</f>
        <v>#DIV/0!</v>
      </c>
      <c r="T86" s="160" t="e">
        <f ca="1">COUNTIFS(Table2[Level of Review Required],"*"&amp;$AC$76&amp;"*",Table2[Date Notified (Adjusted)],"&gt;="&amp;T$30,Table2[Date Notified (Adjusted)],"&lt;"&amp;U$30,Table2[reviewer name second check],"full*",Table2[Calculated Location],"*"&amp;$D86&amp;"*")/COUNTIFS(Table2[Level of Review Required],"*"&amp;$AC$76&amp;"*",Table2[Date Notified (Adjusted)],"&gt;="&amp;T$30,Table2[Date Notified (Adjusted)],"&lt;"&amp;U$30,Table2[Calculated Location],"*"&amp;$D86&amp;"*")</f>
        <v>#DIV/0!</v>
      </c>
      <c r="U86" s="157"/>
      <c r="V86" s="157"/>
      <c r="W86" s="226">
        <f ca="1">COUNTIFS(Table2[Level of Review Required],"*"&amp;$AC$76&amp;"*",Table2[Date Notified (Adjusted)],"&gt;="&amp;start125,Table2[Date Notified (Adjusted)],"&lt;="&amp;closeREP,Table2[Calculated Location],"*"&amp;$D86&amp;"*",Table2[reviewer name second check],"full*")</f>
        <v>0</v>
      </c>
      <c r="X86" s="227" t="e">
        <f t="shared" ref="X86:X95" ca="1" si="43">W86/Y86</f>
        <v>#DIV/0!</v>
      </c>
      <c r="Y86" s="236">
        <f ca="1">COUNTIFS(Table2[Level of Review Required],"*"&amp;$AC$76&amp;"*",Table2[Date Notified (Adjusted)],"&gt;="&amp;start125,Table2[Date Notified (Adjusted)],"&lt;="&amp;closeREP,Table2[Calculated Location],"*"&amp;$D86&amp;"*")</f>
        <v>0</v>
      </c>
    </row>
    <row r="87" spans="2:25" x14ac:dyDescent="0.25">
      <c r="B87" s="222" t="s">
        <v>106</v>
      </c>
      <c r="C87" s="161"/>
      <c r="D87" s="162" t="s">
        <v>125</v>
      </c>
      <c r="E87" s="163" t="e">
        <f ca="1">COUNTIFS(Table2[Level of Review Required],"*"&amp;$AC$76&amp;"*",Table2[Date Notified (Adjusted)],"&gt;="&amp;E$30,Table2[Date Notified (Adjusted)],"&lt;"&amp;F$30,Table2[reviewer name second check],"full*",Table2[Calculated Location],"*"&amp;$D87&amp;"*")/COUNTIFS(Table2[Level of Review Required],"*"&amp;$AC$76&amp;"*",Table2[Date Notified (Adjusted)],"&gt;="&amp;E$30,Table2[Date Notified (Adjusted)],"&lt;"&amp;F$30,Table2[Calculated Location],"*"&amp;$D87&amp;"*")</f>
        <v>#DIV/0!</v>
      </c>
      <c r="F87" s="164" t="e">
        <f ca="1">COUNTIFS(Table2[Level of Review Required],"*"&amp;$AC$76&amp;"*",Table2[Date Notified (Adjusted)],"&gt;="&amp;F$30,Table2[Date Notified (Adjusted)],"&lt;"&amp;G$30,Table2[reviewer name second check],"full*",Table2[Calculated Location],"*"&amp;$D87&amp;"*")/COUNTIFS(Table2[Level of Review Required],"*"&amp;$AC$76&amp;"*",Table2[Date Notified (Adjusted)],"&gt;="&amp;F$30,Table2[Date Notified (Adjusted)],"&lt;"&amp;G$30,Table2[Calculated Location],"*"&amp;$D87&amp;"*")</f>
        <v>#DIV/0!</v>
      </c>
      <c r="G87" s="164" t="e">
        <f ca="1">COUNTIFS(Table2[Level of Review Required],"*"&amp;$AC$76&amp;"*",Table2[Date Notified (Adjusted)],"&gt;="&amp;G$30,Table2[Date Notified (Adjusted)],"&lt;"&amp;H$30,Table2[reviewer name second check],"full*",Table2[Calculated Location],"*"&amp;$D87&amp;"*")/COUNTIFS(Table2[Level of Review Required],"*"&amp;$AC$76&amp;"*",Table2[Date Notified (Adjusted)],"&gt;="&amp;G$30,Table2[Date Notified (Adjusted)],"&lt;"&amp;H$30,Table2[Calculated Location],"*"&amp;$D87&amp;"*")</f>
        <v>#DIV/0!</v>
      </c>
      <c r="H87" s="164" t="e">
        <f ca="1">COUNTIFS(Table2[Level of Review Required],"*"&amp;$AC$76&amp;"*",Table2[Date Notified (Adjusted)],"&gt;="&amp;H$30,Table2[Date Notified (Adjusted)],"&lt;"&amp;I$30,Table2[reviewer name second check],"full*",Table2[Calculated Location],"*"&amp;$D87&amp;"*")/COUNTIFS(Table2[Level of Review Required],"*"&amp;$AC$76&amp;"*",Table2[Date Notified (Adjusted)],"&gt;="&amp;H$30,Table2[Date Notified (Adjusted)],"&lt;"&amp;I$30,Table2[Calculated Location],"*"&amp;$D87&amp;"*")</f>
        <v>#DIV/0!</v>
      </c>
      <c r="I87" s="164" t="e">
        <f ca="1">COUNTIFS(Table2[Level of Review Required],"*"&amp;$AC$76&amp;"*",Table2[Date Notified (Adjusted)],"&gt;="&amp;I$30,Table2[Date Notified (Adjusted)],"&lt;"&amp;J$30,Table2[reviewer name second check],"full*",Table2[Calculated Location],"*"&amp;$D87&amp;"*")/COUNTIFS(Table2[Level of Review Required],"*"&amp;$AC$76&amp;"*",Table2[Date Notified (Adjusted)],"&gt;="&amp;I$30,Table2[Date Notified (Adjusted)],"&lt;"&amp;J$30,Table2[Calculated Location],"*"&amp;$D87&amp;"*")</f>
        <v>#DIV/0!</v>
      </c>
      <c r="J87" s="164" t="e">
        <f ca="1">COUNTIFS(Table2[Level of Review Required],"*"&amp;$AC$76&amp;"*",Table2[Date Notified (Adjusted)],"&gt;="&amp;J$30,Table2[Date Notified (Adjusted)],"&lt;"&amp;K$30,Table2[reviewer name second check],"full*",Table2[Calculated Location],"*"&amp;$D87&amp;"*")/COUNTIFS(Table2[Level of Review Required],"*"&amp;$AC$76&amp;"*",Table2[Date Notified (Adjusted)],"&gt;="&amp;J$30,Table2[Date Notified (Adjusted)],"&lt;"&amp;K$30,Table2[Calculated Location],"*"&amp;$D87&amp;"*")</f>
        <v>#DIV/0!</v>
      </c>
      <c r="K87" s="164" t="e">
        <f ca="1">COUNTIFS(Table2[Level of Review Required],"*"&amp;$AC$76&amp;"*",Table2[Date Notified (Adjusted)],"&gt;="&amp;K$30,Table2[Date Notified (Adjusted)],"&lt;"&amp;L$30,Table2[reviewer name second check],"full*",Table2[Calculated Location],"*"&amp;$D87&amp;"*")/COUNTIFS(Table2[Level of Review Required],"*"&amp;$AC$76&amp;"*",Table2[Date Notified (Adjusted)],"&gt;="&amp;K$30,Table2[Date Notified (Adjusted)],"&lt;"&amp;L$30,Table2[Calculated Location],"*"&amp;$D87&amp;"*")</f>
        <v>#DIV/0!</v>
      </c>
      <c r="L87" s="164" t="e">
        <f ca="1">COUNTIFS(Table2[Level of Review Required],"*"&amp;$AC$76&amp;"*",Table2[Date Notified (Adjusted)],"&gt;="&amp;L$30,Table2[Date Notified (Adjusted)],"&lt;"&amp;M$30,Table2[reviewer name second check],"full*",Table2[Calculated Location],"*"&amp;$D87&amp;"*")/COUNTIFS(Table2[Level of Review Required],"*"&amp;$AC$76&amp;"*",Table2[Date Notified (Adjusted)],"&gt;="&amp;L$30,Table2[Date Notified (Adjusted)],"&lt;"&amp;M$30,Table2[Calculated Location],"*"&amp;$D87&amp;"*")</f>
        <v>#DIV/0!</v>
      </c>
      <c r="M87" s="164" t="e">
        <f ca="1">COUNTIFS(Table2[Level of Review Required],"*"&amp;$AC$76&amp;"*",Table2[Date Notified (Adjusted)],"&gt;="&amp;M$30,Table2[Date Notified (Adjusted)],"&lt;"&amp;N$30,Table2[reviewer name second check],"full*",Table2[Calculated Location],"*"&amp;$D87&amp;"*")/COUNTIFS(Table2[Level of Review Required],"*"&amp;$AC$76&amp;"*",Table2[Date Notified (Adjusted)],"&gt;="&amp;M$30,Table2[Date Notified (Adjusted)],"&lt;"&amp;N$30,Table2[Calculated Location],"*"&amp;$D87&amp;"*")</f>
        <v>#DIV/0!</v>
      </c>
      <c r="N87" s="164" t="e">
        <f ca="1">COUNTIFS(Table2[Level of Review Required],"*"&amp;$AC$76&amp;"*",Table2[Date Notified (Adjusted)],"&gt;="&amp;N$30,Table2[Date Notified (Adjusted)],"&lt;"&amp;O$30,Table2[reviewer name second check],"full*",Table2[Calculated Location],"*"&amp;$D87&amp;"*")/COUNTIFS(Table2[Level of Review Required],"*"&amp;$AC$76&amp;"*",Table2[Date Notified (Adjusted)],"&gt;="&amp;N$30,Table2[Date Notified (Adjusted)],"&lt;"&amp;O$30,Table2[Calculated Location],"*"&amp;$D87&amp;"*")</f>
        <v>#DIV/0!</v>
      </c>
      <c r="O87" s="164" t="e">
        <f ca="1">COUNTIFS(Table2[Level of Review Required],"*"&amp;$AC$76&amp;"*",Table2[Date Notified (Adjusted)],"&gt;="&amp;O$30,Table2[Date Notified (Adjusted)],"&lt;"&amp;P$30,Table2[reviewer name second check],"full*",Table2[Calculated Location],"*"&amp;$D87&amp;"*")/COUNTIFS(Table2[Level of Review Required],"*"&amp;$AC$76&amp;"*",Table2[Date Notified (Adjusted)],"&gt;="&amp;O$30,Table2[Date Notified (Adjusted)],"&lt;"&amp;P$30,Table2[Calculated Location],"*"&amp;$D87&amp;"*")</f>
        <v>#DIV/0!</v>
      </c>
      <c r="P87" s="164" t="e">
        <f ca="1">COUNTIFS(Table2[Level of Review Required],"*"&amp;$AC$76&amp;"*",Table2[Date Notified (Adjusted)],"&gt;="&amp;P$30,Table2[Date Notified (Adjusted)],"&lt;"&amp;Q$30,Table2[reviewer name second check],"full*",Table2[Calculated Location],"*"&amp;$D87&amp;"*")/COUNTIFS(Table2[Level of Review Required],"*"&amp;$AC$76&amp;"*",Table2[Date Notified (Adjusted)],"&gt;="&amp;P$30,Table2[Date Notified (Adjusted)],"&lt;"&amp;Q$30,Table2[Calculated Location],"*"&amp;$D87&amp;"*")</f>
        <v>#DIV/0!</v>
      </c>
      <c r="Q87" s="164" t="e">
        <f ca="1">COUNTIFS(Table2[Level of Review Required],"*"&amp;$AC$76&amp;"*",Table2[Date Notified (Adjusted)],"&gt;="&amp;Q$30,Table2[Date Notified (Adjusted)],"&lt;"&amp;R$30,Table2[reviewer name second check],"full*",Table2[Calculated Location],"*"&amp;$D87&amp;"*")/COUNTIFS(Table2[Level of Review Required],"*"&amp;$AC$76&amp;"*",Table2[Date Notified (Adjusted)],"&gt;="&amp;Q$30,Table2[Date Notified (Adjusted)],"&lt;"&amp;R$30,Table2[Calculated Location],"*"&amp;$D87&amp;"*")</f>
        <v>#DIV/0!</v>
      </c>
      <c r="R87" s="164" t="e">
        <f ca="1">COUNTIFS(Table2[Level of Review Required],"*"&amp;$AC$76&amp;"*",Table2[Date Notified (Adjusted)],"&gt;="&amp;R$30,Table2[Date Notified (Adjusted)],"&lt;"&amp;S$30,Table2[reviewer name second check],"full*",Table2[Calculated Location],"*"&amp;$D87&amp;"*")/COUNTIFS(Table2[Level of Review Required],"*"&amp;$AC$76&amp;"*",Table2[Date Notified (Adjusted)],"&gt;="&amp;R$30,Table2[Date Notified (Adjusted)],"&lt;"&amp;S$30,Table2[Calculated Location],"*"&amp;$D87&amp;"*")</f>
        <v>#DIV/0!</v>
      </c>
      <c r="S87" s="164" t="e">
        <f ca="1">COUNTIFS(Table2[Level of Review Required],"*"&amp;$AC$76&amp;"*",Table2[Date Notified (Adjusted)],"&gt;="&amp;S$30,Table2[Date Notified (Adjusted)],"&lt;"&amp;T$30,Table2[reviewer name second check],"full*",Table2[Calculated Location],"*"&amp;$D87&amp;"*")/COUNTIFS(Table2[Level of Review Required],"*"&amp;$AC$76&amp;"*",Table2[Date Notified (Adjusted)],"&gt;="&amp;S$30,Table2[Date Notified (Adjusted)],"&lt;"&amp;T$30,Table2[Calculated Location],"*"&amp;$D87&amp;"*")</f>
        <v>#DIV/0!</v>
      </c>
      <c r="T87" s="164" t="e">
        <f ca="1">COUNTIFS(Table2[Level of Review Required],"*"&amp;$AC$76&amp;"*",Table2[Date Notified (Adjusted)],"&gt;="&amp;T$30,Table2[Date Notified (Adjusted)],"&lt;"&amp;U$30,Table2[reviewer name second check],"full*",Table2[Calculated Location],"*"&amp;$D87&amp;"*")/COUNTIFS(Table2[Level of Review Required],"*"&amp;$AC$76&amp;"*",Table2[Date Notified (Adjusted)],"&gt;="&amp;T$30,Table2[Date Notified (Adjusted)],"&lt;"&amp;U$30,Table2[Calculated Location],"*"&amp;$D87&amp;"*")</f>
        <v>#DIV/0!</v>
      </c>
      <c r="U87" s="161"/>
      <c r="V87" s="161"/>
      <c r="W87" s="228">
        <f ca="1">COUNTIFS(Table2[Level of Review Required],"*"&amp;$AC$76&amp;"*",Table2[Date Notified (Adjusted)],"&gt;="&amp;start125,Table2[Date Notified (Adjusted)],"&lt;="&amp;closeREP,Table2[Calculated Location],"*"&amp;$D87&amp;"*",Table2[reviewer name second check],"full*")</f>
        <v>0</v>
      </c>
      <c r="X87" s="229" t="e">
        <f t="shared" ca="1" si="43"/>
        <v>#DIV/0!</v>
      </c>
      <c r="Y87" s="237">
        <f ca="1">COUNTIFS(Table2[Level of Review Required],"*"&amp;$AC$76&amp;"*",Table2[Date Notified (Adjusted)],"&gt;="&amp;start125,Table2[Date Notified (Adjusted)],"&lt;="&amp;closeREP,Table2[Calculated Location],"*"&amp;$D87&amp;"*")</f>
        <v>0</v>
      </c>
    </row>
    <row r="88" spans="2:25" x14ac:dyDescent="0.25">
      <c r="B88" s="222" t="s">
        <v>107</v>
      </c>
      <c r="C88" s="161"/>
      <c r="D88" s="162" t="s">
        <v>126</v>
      </c>
      <c r="E88" s="163" t="e">
        <f ca="1">COUNTIFS(Table2[Level of Review Required],"*"&amp;$AC$76&amp;"*",Table2[Date Notified (Adjusted)],"&gt;="&amp;E$30,Table2[Date Notified (Adjusted)],"&lt;"&amp;F$30,Table2[reviewer name second check],"full*",Table2[Calculated Location],"*"&amp;$D88&amp;"*")/COUNTIFS(Table2[Level of Review Required],"*"&amp;$AC$76&amp;"*",Table2[Date Notified (Adjusted)],"&gt;="&amp;E$30,Table2[Date Notified (Adjusted)],"&lt;"&amp;F$30,Table2[Calculated Location],"*"&amp;$D88&amp;"*")</f>
        <v>#DIV/0!</v>
      </c>
      <c r="F88" s="164" t="e">
        <f ca="1">COUNTIFS(Table2[Level of Review Required],"*"&amp;$AC$76&amp;"*",Table2[Date Notified (Adjusted)],"&gt;="&amp;F$30,Table2[Date Notified (Adjusted)],"&lt;"&amp;G$30,Table2[reviewer name second check],"full*",Table2[Calculated Location],"*"&amp;$D88&amp;"*")/COUNTIFS(Table2[Level of Review Required],"*"&amp;$AC$76&amp;"*",Table2[Date Notified (Adjusted)],"&gt;="&amp;F$30,Table2[Date Notified (Adjusted)],"&lt;"&amp;G$30,Table2[Calculated Location],"*"&amp;$D88&amp;"*")</f>
        <v>#DIV/0!</v>
      </c>
      <c r="G88" s="164" t="e">
        <f ca="1">COUNTIFS(Table2[Level of Review Required],"*"&amp;$AC$76&amp;"*",Table2[Date Notified (Adjusted)],"&gt;="&amp;G$30,Table2[Date Notified (Adjusted)],"&lt;"&amp;H$30,Table2[reviewer name second check],"full*",Table2[Calculated Location],"*"&amp;$D88&amp;"*")/COUNTIFS(Table2[Level of Review Required],"*"&amp;$AC$76&amp;"*",Table2[Date Notified (Adjusted)],"&gt;="&amp;G$30,Table2[Date Notified (Adjusted)],"&lt;"&amp;H$30,Table2[Calculated Location],"*"&amp;$D88&amp;"*")</f>
        <v>#DIV/0!</v>
      </c>
      <c r="H88" s="164" t="e">
        <f ca="1">COUNTIFS(Table2[Level of Review Required],"*"&amp;$AC$76&amp;"*",Table2[Date Notified (Adjusted)],"&gt;="&amp;H$30,Table2[Date Notified (Adjusted)],"&lt;"&amp;I$30,Table2[reviewer name second check],"full*",Table2[Calculated Location],"*"&amp;$D88&amp;"*")/COUNTIFS(Table2[Level of Review Required],"*"&amp;$AC$76&amp;"*",Table2[Date Notified (Adjusted)],"&gt;="&amp;H$30,Table2[Date Notified (Adjusted)],"&lt;"&amp;I$30,Table2[Calculated Location],"*"&amp;$D88&amp;"*")</f>
        <v>#DIV/0!</v>
      </c>
      <c r="I88" s="164" t="e">
        <f ca="1">COUNTIFS(Table2[Level of Review Required],"*"&amp;$AC$76&amp;"*",Table2[Date Notified (Adjusted)],"&gt;="&amp;I$30,Table2[Date Notified (Adjusted)],"&lt;"&amp;J$30,Table2[reviewer name second check],"full*",Table2[Calculated Location],"*"&amp;$D88&amp;"*")/COUNTIFS(Table2[Level of Review Required],"*"&amp;$AC$76&amp;"*",Table2[Date Notified (Adjusted)],"&gt;="&amp;I$30,Table2[Date Notified (Adjusted)],"&lt;"&amp;J$30,Table2[Calculated Location],"*"&amp;$D88&amp;"*")</f>
        <v>#DIV/0!</v>
      </c>
      <c r="J88" s="164" t="e">
        <f ca="1">COUNTIFS(Table2[Level of Review Required],"*"&amp;$AC$76&amp;"*",Table2[Date Notified (Adjusted)],"&gt;="&amp;J$30,Table2[Date Notified (Adjusted)],"&lt;"&amp;K$30,Table2[reviewer name second check],"full*",Table2[Calculated Location],"*"&amp;$D88&amp;"*")/COUNTIFS(Table2[Level of Review Required],"*"&amp;$AC$76&amp;"*",Table2[Date Notified (Adjusted)],"&gt;="&amp;J$30,Table2[Date Notified (Adjusted)],"&lt;"&amp;K$30,Table2[Calculated Location],"*"&amp;$D88&amp;"*")</f>
        <v>#DIV/0!</v>
      </c>
      <c r="K88" s="164" t="e">
        <f ca="1">COUNTIFS(Table2[Level of Review Required],"*"&amp;$AC$76&amp;"*",Table2[Date Notified (Adjusted)],"&gt;="&amp;K$30,Table2[Date Notified (Adjusted)],"&lt;"&amp;L$30,Table2[reviewer name second check],"full*",Table2[Calculated Location],"*"&amp;$D88&amp;"*")/COUNTIFS(Table2[Level of Review Required],"*"&amp;$AC$76&amp;"*",Table2[Date Notified (Adjusted)],"&gt;="&amp;K$30,Table2[Date Notified (Adjusted)],"&lt;"&amp;L$30,Table2[Calculated Location],"*"&amp;$D88&amp;"*")</f>
        <v>#DIV/0!</v>
      </c>
      <c r="L88" s="164" t="e">
        <f ca="1">COUNTIFS(Table2[Level of Review Required],"*"&amp;$AC$76&amp;"*",Table2[Date Notified (Adjusted)],"&gt;="&amp;L$30,Table2[Date Notified (Adjusted)],"&lt;"&amp;M$30,Table2[reviewer name second check],"full*",Table2[Calculated Location],"*"&amp;$D88&amp;"*")/COUNTIFS(Table2[Level of Review Required],"*"&amp;$AC$76&amp;"*",Table2[Date Notified (Adjusted)],"&gt;="&amp;L$30,Table2[Date Notified (Adjusted)],"&lt;"&amp;M$30,Table2[Calculated Location],"*"&amp;$D88&amp;"*")</f>
        <v>#DIV/0!</v>
      </c>
      <c r="M88" s="164" t="e">
        <f ca="1">COUNTIFS(Table2[Level of Review Required],"*"&amp;$AC$76&amp;"*",Table2[Date Notified (Adjusted)],"&gt;="&amp;M$30,Table2[Date Notified (Adjusted)],"&lt;"&amp;N$30,Table2[reviewer name second check],"full*",Table2[Calculated Location],"*"&amp;$D88&amp;"*")/COUNTIFS(Table2[Level of Review Required],"*"&amp;$AC$76&amp;"*",Table2[Date Notified (Adjusted)],"&gt;="&amp;M$30,Table2[Date Notified (Adjusted)],"&lt;"&amp;N$30,Table2[Calculated Location],"*"&amp;$D88&amp;"*")</f>
        <v>#DIV/0!</v>
      </c>
      <c r="N88" s="164" t="e">
        <f ca="1">COUNTIFS(Table2[Level of Review Required],"*"&amp;$AC$76&amp;"*",Table2[Date Notified (Adjusted)],"&gt;="&amp;N$30,Table2[Date Notified (Adjusted)],"&lt;"&amp;O$30,Table2[reviewer name second check],"full*",Table2[Calculated Location],"*"&amp;$D88&amp;"*")/COUNTIFS(Table2[Level of Review Required],"*"&amp;$AC$76&amp;"*",Table2[Date Notified (Adjusted)],"&gt;="&amp;N$30,Table2[Date Notified (Adjusted)],"&lt;"&amp;O$30,Table2[Calculated Location],"*"&amp;$D88&amp;"*")</f>
        <v>#DIV/0!</v>
      </c>
      <c r="O88" s="164" t="e">
        <f ca="1">COUNTIFS(Table2[Level of Review Required],"*"&amp;$AC$76&amp;"*",Table2[Date Notified (Adjusted)],"&gt;="&amp;O$30,Table2[Date Notified (Adjusted)],"&lt;"&amp;P$30,Table2[reviewer name second check],"full*",Table2[Calculated Location],"*"&amp;$D88&amp;"*")/COUNTIFS(Table2[Level of Review Required],"*"&amp;$AC$76&amp;"*",Table2[Date Notified (Adjusted)],"&gt;="&amp;O$30,Table2[Date Notified (Adjusted)],"&lt;"&amp;P$30,Table2[Calculated Location],"*"&amp;$D88&amp;"*")</f>
        <v>#DIV/0!</v>
      </c>
      <c r="P88" s="164" t="e">
        <f ca="1">COUNTIFS(Table2[Level of Review Required],"*"&amp;$AC$76&amp;"*",Table2[Date Notified (Adjusted)],"&gt;="&amp;P$30,Table2[Date Notified (Adjusted)],"&lt;"&amp;Q$30,Table2[reviewer name second check],"full*",Table2[Calculated Location],"*"&amp;$D88&amp;"*")/COUNTIFS(Table2[Level of Review Required],"*"&amp;$AC$76&amp;"*",Table2[Date Notified (Adjusted)],"&gt;="&amp;P$30,Table2[Date Notified (Adjusted)],"&lt;"&amp;Q$30,Table2[Calculated Location],"*"&amp;$D88&amp;"*")</f>
        <v>#DIV/0!</v>
      </c>
      <c r="Q88" s="164" t="e">
        <f ca="1">COUNTIFS(Table2[Level of Review Required],"*"&amp;$AC$76&amp;"*",Table2[Date Notified (Adjusted)],"&gt;="&amp;Q$30,Table2[Date Notified (Adjusted)],"&lt;"&amp;R$30,Table2[reviewer name second check],"full*",Table2[Calculated Location],"*"&amp;$D88&amp;"*")/COUNTIFS(Table2[Level of Review Required],"*"&amp;$AC$76&amp;"*",Table2[Date Notified (Adjusted)],"&gt;="&amp;Q$30,Table2[Date Notified (Adjusted)],"&lt;"&amp;R$30,Table2[Calculated Location],"*"&amp;$D88&amp;"*")</f>
        <v>#DIV/0!</v>
      </c>
      <c r="R88" s="164" t="e">
        <f ca="1">COUNTIFS(Table2[Level of Review Required],"*"&amp;$AC$76&amp;"*",Table2[Date Notified (Adjusted)],"&gt;="&amp;R$30,Table2[Date Notified (Adjusted)],"&lt;"&amp;S$30,Table2[reviewer name second check],"full*",Table2[Calculated Location],"*"&amp;$D88&amp;"*")/COUNTIFS(Table2[Level of Review Required],"*"&amp;$AC$76&amp;"*",Table2[Date Notified (Adjusted)],"&gt;="&amp;R$30,Table2[Date Notified (Adjusted)],"&lt;"&amp;S$30,Table2[Calculated Location],"*"&amp;$D88&amp;"*")</f>
        <v>#DIV/0!</v>
      </c>
      <c r="S88" s="164" t="e">
        <f ca="1">COUNTIFS(Table2[Level of Review Required],"*"&amp;$AC$76&amp;"*",Table2[Date Notified (Adjusted)],"&gt;="&amp;S$30,Table2[Date Notified (Adjusted)],"&lt;"&amp;T$30,Table2[reviewer name second check],"full*",Table2[Calculated Location],"*"&amp;$D88&amp;"*")/COUNTIFS(Table2[Level of Review Required],"*"&amp;$AC$76&amp;"*",Table2[Date Notified (Adjusted)],"&gt;="&amp;S$30,Table2[Date Notified (Adjusted)],"&lt;"&amp;T$30,Table2[Calculated Location],"*"&amp;$D88&amp;"*")</f>
        <v>#DIV/0!</v>
      </c>
      <c r="T88" s="164" t="e">
        <f ca="1">COUNTIFS(Table2[Level of Review Required],"*"&amp;$AC$76&amp;"*",Table2[Date Notified (Adjusted)],"&gt;="&amp;T$30,Table2[Date Notified (Adjusted)],"&lt;"&amp;U$30,Table2[reviewer name second check],"full*",Table2[Calculated Location],"*"&amp;$D88&amp;"*")/COUNTIFS(Table2[Level of Review Required],"*"&amp;$AC$76&amp;"*",Table2[Date Notified (Adjusted)],"&gt;="&amp;T$30,Table2[Date Notified (Adjusted)],"&lt;"&amp;U$30,Table2[Calculated Location],"*"&amp;$D88&amp;"*")</f>
        <v>#DIV/0!</v>
      </c>
      <c r="U88" s="161"/>
      <c r="V88" s="161"/>
      <c r="W88" s="228">
        <f ca="1">COUNTIFS(Table2[Level of Review Required],"*"&amp;$AC$76&amp;"*",Table2[Date Notified (Adjusted)],"&gt;="&amp;start125,Table2[Date Notified (Adjusted)],"&lt;="&amp;closeREP,Table2[Calculated Location],"*"&amp;$D88&amp;"*",Table2[reviewer name second check],"full*")</f>
        <v>0</v>
      </c>
      <c r="X88" s="229" t="e">
        <f t="shared" ca="1" si="43"/>
        <v>#DIV/0!</v>
      </c>
      <c r="Y88" s="237">
        <f ca="1">COUNTIFS(Table2[Level of Review Required],"*"&amp;$AC$76&amp;"*",Table2[Date Notified (Adjusted)],"&gt;="&amp;start125,Table2[Date Notified (Adjusted)],"&lt;="&amp;closeREP,Table2[Calculated Location],"*"&amp;$D88&amp;"*")</f>
        <v>0</v>
      </c>
    </row>
    <row r="89" spans="2:25" x14ac:dyDescent="0.25">
      <c r="B89" s="222" t="s">
        <v>108</v>
      </c>
      <c r="C89" s="161"/>
      <c r="D89" s="162" t="s">
        <v>127</v>
      </c>
      <c r="E89" s="163" t="e">
        <f ca="1">COUNTIFS(Table2[Level of Review Required],"*"&amp;$AC$76&amp;"*",Table2[Date Notified (Adjusted)],"&gt;="&amp;E$30,Table2[Date Notified (Adjusted)],"&lt;"&amp;F$30,Table2[reviewer name second check],"full*",Table2[Calculated Location],"*"&amp;$D89&amp;"*")/COUNTIFS(Table2[Level of Review Required],"*"&amp;$AC$76&amp;"*",Table2[Date Notified (Adjusted)],"&gt;="&amp;E$30,Table2[Date Notified (Adjusted)],"&lt;"&amp;F$30,Table2[Calculated Location],"*"&amp;$D89&amp;"*")</f>
        <v>#DIV/0!</v>
      </c>
      <c r="F89" s="164" t="e">
        <f ca="1">COUNTIFS(Table2[Level of Review Required],"*"&amp;$AC$76&amp;"*",Table2[Date Notified (Adjusted)],"&gt;="&amp;F$30,Table2[Date Notified (Adjusted)],"&lt;"&amp;G$30,Table2[reviewer name second check],"full*",Table2[Calculated Location],"*"&amp;$D89&amp;"*")/COUNTIFS(Table2[Level of Review Required],"*"&amp;$AC$76&amp;"*",Table2[Date Notified (Adjusted)],"&gt;="&amp;F$30,Table2[Date Notified (Adjusted)],"&lt;"&amp;G$30,Table2[Calculated Location],"*"&amp;$D89&amp;"*")</f>
        <v>#DIV/0!</v>
      </c>
      <c r="G89" s="164" t="e">
        <f ca="1">COUNTIFS(Table2[Level of Review Required],"*"&amp;$AC$76&amp;"*",Table2[Date Notified (Adjusted)],"&gt;="&amp;G$30,Table2[Date Notified (Adjusted)],"&lt;"&amp;H$30,Table2[reviewer name second check],"full*",Table2[Calculated Location],"*"&amp;$D89&amp;"*")/COUNTIFS(Table2[Level of Review Required],"*"&amp;$AC$76&amp;"*",Table2[Date Notified (Adjusted)],"&gt;="&amp;G$30,Table2[Date Notified (Adjusted)],"&lt;"&amp;H$30,Table2[Calculated Location],"*"&amp;$D89&amp;"*")</f>
        <v>#DIV/0!</v>
      </c>
      <c r="H89" s="164" t="e">
        <f ca="1">COUNTIFS(Table2[Level of Review Required],"*"&amp;$AC$76&amp;"*",Table2[Date Notified (Adjusted)],"&gt;="&amp;H$30,Table2[Date Notified (Adjusted)],"&lt;"&amp;I$30,Table2[reviewer name second check],"full*",Table2[Calculated Location],"*"&amp;$D89&amp;"*")/COUNTIFS(Table2[Level of Review Required],"*"&amp;$AC$76&amp;"*",Table2[Date Notified (Adjusted)],"&gt;="&amp;H$30,Table2[Date Notified (Adjusted)],"&lt;"&amp;I$30,Table2[Calculated Location],"*"&amp;$D89&amp;"*")</f>
        <v>#DIV/0!</v>
      </c>
      <c r="I89" s="164" t="e">
        <f ca="1">COUNTIFS(Table2[Level of Review Required],"*"&amp;$AC$76&amp;"*",Table2[Date Notified (Adjusted)],"&gt;="&amp;I$30,Table2[Date Notified (Adjusted)],"&lt;"&amp;J$30,Table2[reviewer name second check],"full*",Table2[Calculated Location],"*"&amp;$D89&amp;"*")/COUNTIFS(Table2[Level of Review Required],"*"&amp;$AC$76&amp;"*",Table2[Date Notified (Adjusted)],"&gt;="&amp;I$30,Table2[Date Notified (Adjusted)],"&lt;"&amp;J$30,Table2[Calculated Location],"*"&amp;$D89&amp;"*")</f>
        <v>#DIV/0!</v>
      </c>
      <c r="J89" s="164" t="e">
        <f ca="1">COUNTIFS(Table2[Level of Review Required],"*"&amp;$AC$76&amp;"*",Table2[Date Notified (Adjusted)],"&gt;="&amp;J$30,Table2[Date Notified (Adjusted)],"&lt;"&amp;K$30,Table2[reviewer name second check],"full*",Table2[Calculated Location],"*"&amp;$D89&amp;"*")/COUNTIFS(Table2[Level of Review Required],"*"&amp;$AC$76&amp;"*",Table2[Date Notified (Adjusted)],"&gt;="&amp;J$30,Table2[Date Notified (Adjusted)],"&lt;"&amp;K$30,Table2[Calculated Location],"*"&amp;$D89&amp;"*")</f>
        <v>#DIV/0!</v>
      </c>
      <c r="K89" s="164" t="e">
        <f ca="1">COUNTIFS(Table2[Level of Review Required],"*"&amp;$AC$76&amp;"*",Table2[Date Notified (Adjusted)],"&gt;="&amp;K$30,Table2[Date Notified (Adjusted)],"&lt;"&amp;L$30,Table2[reviewer name second check],"full*",Table2[Calculated Location],"*"&amp;$D89&amp;"*")/COUNTIFS(Table2[Level of Review Required],"*"&amp;$AC$76&amp;"*",Table2[Date Notified (Adjusted)],"&gt;="&amp;K$30,Table2[Date Notified (Adjusted)],"&lt;"&amp;L$30,Table2[Calculated Location],"*"&amp;$D89&amp;"*")</f>
        <v>#DIV/0!</v>
      </c>
      <c r="L89" s="164" t="e">
        <f ca="1">COUNTIFS(Table2[Level of Review Required],"*"&amp;$AC$76&amp;"*",Table2[Date Notified (Adjusted)],"&gt;="&amp;L$30,Table2[Date Notified (Adjusted)],"&lt;"&amp;M$30,Table2[reviewer name second check],"full*",Table2[Calculated Location],"*"&amp;$D89&amp;"*")/COUNTIFS(Table2[Level of Review Required],"*"&amp;$AC$76&amp;"*",Table2[Date Notified (Adjusted)],"&gt;="&amp;L$30,Table2[Date Notified (Adjusted)],"&lt;"&amp;M$30,Table2[Calculated Location],"*"&amp;$D89&amp;"*")</f>
        <v>#DIV/0!</v>
      </c>
      <c r="M89" s="164" t="e">
        <f ca="1">COUNTIFS(Table2[Level of Review Required],"*"&amp;$AC$76&amp;"*",Table2[Date Notified (Adjusted)],"&gt;="&amp;M$30,Table2[Date Notified (Adjusted)],"&lt;"&amp;N$30,Table2[reviewer name second check],"full*",Table2[Calculated Location],"*"&amp;$D89&amp;"*")/COUNTIFS(Table2[Level of Review Required],"*"&amp;$AC$76&amp;"*",Table2[Date Notified (Adjusted)],"&gt;="&amp;M$30,Table2[Date Notified (Adjusted)],"&lt;"&amp;N$30,Table2[Calculated Location],"*"&amp;$D89&amp;"*")</f>
        <v>#DIV/0!</v>
      </c>
      <c r="N89" s="164" t="e">
        <f ca="1">COUNTIFS(Table2[Level of Review Required],"*"&amp;$AC$76&amp;"*",Table2[Date Notified (Adjusted)],"&gt;="&amp;N$30,Table2[Date Notified (Adjusted)],"&lt;"&amp;O$30,Table2[reviewer name second check],"full*",Table2[Calculated Location],"*"&amp;$D89&amp;"*")/COUNTIFS(Table2[Level of Review Required],"*"&amp;$AC$76&amp;"*",Table2[Date Notified (Adjusted)],"&gt;="&amp;N$30,Table2[Date Notified (Adjusted)],"&lt;"&amp;O$30,Table2[Calculated Location],"*"&amp;$D89&amp;"*")</f>
        <v>#DIV/0!</v>
      </c>
      <c r="O89" s="164" t="e">
        <f ca="1">COUNTIFS(Table2[Level of Review Required],"*"&amp;$AC$76&amp;"*",Table2[Date Notified (Adjusted)],"&gt;="&amp;O$30,Table2[Date Notified (Adjusted)],"&lt;"&amp;P$30,Table2[reviewer name second check],"full*",Table2[Calculated Location],"*"&amp;$D89&amp;"*")/COUNTIFS(Table2[Level of Review Required],"*"&amp;$AC$76&amp;"*",Table2[Date Notified (Adjusted)],"&gt;="&amp;O$30,Table2[Date Notified (Adjusted)],"&lt;"&amp;P$30,Table2[Calculated Location],"*"&amp;$D89&amp;"*")</f>
        <v>#DIV/0!</v>
      </c>
      <c r="P89" s="164" t="e">
        <f ca="1">COUNTIFS(Table2[Level of Review Required],"*"&amp;$AC$76&amp;"*",Table2[Date Notified (Adjusted)],"&gt;="&amp;P$30,Table2[Date Notified (Adjusted)],"&lt;"&amp;Q$30,Table2[reviewer name second check],"full*",Table2[Calculated Location],"*"&amp;$D89&amp;"*")/COUNTIFS(Table2[Level of Review Required],"*"&amp;$AC$76&amp;"*",Table2[Date Notified (Adjusted)],"&gt;="&amp;P$30,Table2[Date Notified (Adjusted)],"&lt;"&amp;Q$30,Table2[Calculated Location],"*"&amp;$D89&amp;"*")</f>
        <v>#DIV/0!</v>
      </c>
      <c r="Q89" s="164" t="e">
        <f ca="1">COUNTIFS(Table2[Level of Review Required],"*"&amp;$AC$76&amp;"*",Table2[Date Notified (Adjusted)],"&gt;="&amp;Q$30,Table2[Date Notified (Adjusted)],"&lt;"&amp;R$30,Table2[reviewer name second check],"full*",Table2[Calculated Location],"*"&amp;$D89&amp;"*")/COUNTIFS(Table2[Level of Review Required],"*"&amp;$AC$76&amp;"*",Table2[Date Notified (Adjusted)],"&gt;="&amp;Q$30,Table2[Date Notified (Adjusted)],"&lt;"&amp;R$30,Table2[Calculated Location],"*"&amp;$D89&amp;"*")</f>
        <v>#DIV/0!</v>
      </c>
      <c r="R89" s="164" t="e">
        <f ca="1">COUNTIFS(Table2[Level of Review Required],"*"&amp;$AC$76&amp;"*",Table2[Date Notified (Adjusted)],"&gt;="&amp;R$30,Table2[Date Notified (Adjusted)],"&lt;"&amp;S$30,Table2[reviewer name second check],"full*",Table2[Calculated Location],"*"&amp;$D89&amp;"*")/COUNTIFS(Table2[Level of Review Required],"*"&amp;$AC$76&amp;"*",Table2[Date Notified (Adjusted)],"&gt;="&amp;R$30,Table2[Date Notified (Adjusted)],"&lt;"&amp;S$30,Table2[Calculated Location],"*"&amp;$D89&amp;"*")</f>
        <v>#DIV/0!</v>
      </c>
      <c r="S89" s="164" t="e">
        <f ca="1">COUNTIFS(Table2[Level of Review Required],"*"&amp;$AC$76&amp;"*",Table2[Date Notified (Adjusted)],"&gt;="&amp;S$30,Table2[Date Notified (Adjusted)],"&lt;"&amp;T$30,Table2[reviewer name second check],"full*",Table2[Calculated Location],"*"&amp;$D89&amp;"*")/COUNTIFS(Table2[Level of Review Required],"*"&amp;$AC$76&amp;"*",Table2[Date Notified (Adjusted)],"&gt;="&amp;S$30,Table2[Date Notified (Adjusted)],"&lt;"&amp;T$30,Table2[Calculated Location],"*"&amp;$D89&amp;"*")</f>
        <v>#DIV/0!</v>
      </c>
      <c r="T89" s="164" t="e">
        <f ca="1">COUNTIFS(Table2[Level of Review Required],"*"&amp;$AC$76&amp;"*",Table2[Date Notified (Adjusted)],"&gt;="&amp;T$30,Table2[Date Notified (Adjusted)],"&lt;"&amp;U$30,Table2[reviewer name second check],"full*",Table2[Calculated Location],"*"&amp;$D89&amp;"*")/COUNTIFS(Table2[Level of Review Required],"*"&amp;$AC$76&amp;"*",Table2[Date Notified (Adjusted)],"&gt;="&amp;T$30,Table2[Date Notified (Adjusted)],"&lt;"&amp;U$30,Table2[Calculated Location],"*"&amp;$D89&amp;"*")</f>
        <v>#DIV/0!</v>
      </c>
      <c r="U89" s="161"/>
      <c r="V89" s="161"/>
      <c r="W89" s="228">
        <f ca="1">COUNTIFS(Table2[Level of Review Required],"*"&amp;$AC$76&amp;"*",Table2[Date Notified (Adjusted)],"&gt;="&amp;start125,Table2[Date Notified (Adjusted)],"&lt;="&amp;closeREP,Table2[Calculated Location],"*"&amp;$D89&amp;"*",Table2[reviewer name second check],"full*")</f>
        <v>0</v>
      </c>
      <c r="X89" s="229" t="e">
        <f t="shared" ca="1" si="43"/>
        <v>#DIV/0!</v>
      </c>
      <c r="Y89" s="237">
        <f ca="1">COUNTIFS(Table2[Level of Review Required],"*"&amp;$AC$76&amp;"*",Table2[Date Notified (Adjusted)],"&gt;="&amp;start125,Table2[Date Notified (Adjusted)],"&lt;="&amp;closeREP,Table2[Calculated Location],"*"&amp;$D89&amp;"*")</f>
        <v>0</v>
      </c>
    </row>
    <row r="90" spans="2:25" x14ac:dyDescent="0.25">
      <c r="B90" s="222" t="s">
        <v>109</v>
      </c>
      <c r="C90" s="161"/>
      <c r="D90" s="162" t="s">
        <v>128</v>
      </c>
      <c r="E90" s="163" t="e">
        <f ca="1">COUNTIFS(Table2[Level of Review Required],"*"&amp;$AC$76&amp;"*",Table2[Date Notified (Adjusted)],"&gt;="&amp;E$30,Table2[Date Notified (Adjusted)],"&lt;"&amp;F$30,Table2[reviewer name second check],"full*",Table2[Calculated Location],"*"&amp;$D90&amp;"*")/COUNTIFS(Table2[Level of Review Required],"*"&amp;$AC$76&amp;"*",Table2[Date Notified (Adjusted)],"&gt;="&amp;E$30,Table2[Date Notified (Adjusted)],"&lt;"&amp;F$30,Table2[Calculated Location],"*"&amp;$D90&amp;"*")</f>
        <v>#DIV/0!</v>
      </c>
      <c r="F90" s="164" t="e">
        <f ca="1">COUNTIFS(Table2[Level of Review Required],"*"&amp;$AC$76&amp;"*",Table2[Date Notified (Adjusted)],"&gt;="&amp;F$30,Table2[Date Notified (Adjusted)],"&lt;"&amp;G$30,Table2[reviewer name second check],"full*",Table2[Calculated Location],"*"&amp;$D90&amp;"*")/COUNTIFS(Table2[Level of Review Required],"*"&amp;$AC$76&amp;"*",Table2[Date Notified (Adjusted)],"&gt;="&amp;F$30,Table2[Date Notified (Adjusted)],"&lt;"&amp;G$30,Table2[Calculated Location],"*"&amp;$D90&amp;"*")</f>
        <v>#DIV/0!</v>
      </c>
      <c r="G90" s="164" t="e">
        <f ca="1">COUNTIFS(Table2[Level of Review Required],"*"&amp;$AC$76&amp;"*",Table2[Date Notified (Adjusted)],"&gt;="&amp;G$30,Table2[Date Notified (Adjusted)],"&lt;"&amp;H$30,Table2[reviewer name second check],"full*",Table2[Calculated Location],"*"&amp;$D90&amp;"*")/COUNTIFS(Table2[Level of Review Required],"*"&amp;$AC$76&amp;"*",Table2[Date Notified (Adjusted)],"&gt;="&amp;G$30,Table2[Date Notified (Adjusted)],"&lt;"&amp;H$30,Table2[Calculated Location],"*"&amp;$D90&amp;"*")</f>
        <v>#DIV/0!</v>
      </c>
      <c r="H90" s="164" t="e">
        <f ca="1">COUNTIFS(Table2[Level of Review Required],"*"&amp;$AC$76&amp;"*",Table2[Date Notified (Adjusted)],"&gt;="&amp;H$30,Table2[Date Notified (Adjusted)],"&lt;"&amp;I$30,Table2[reviewer name second check],"full*",Table2[Calculated Location],"*"&amp;$D90&amp;"*")/COUNTIFS(Table2[Level of Review Required],"*"&amp;$AC$76&amp;"*",Table2[Date Notified (Adjusted)],"&gt;="&amp;H$30,Table2[Date Notified (Adjusted)],"&lt;"&amp;I$30,Table2[Calculated Location],"*"&amp;$D90&amp;"*")</f>
        <v>#DIV/0!</v>
      </c>
      <c r="I90" s="164" t="e">
        <f ca="1">COUNTIFS(Table2[Level of Review Required],"*"&amp;$AC$76&amp;"*",Table2[Date Notified (Adjusted)],"&gt;="&amp;I$30,Table2[Date Notified (Adjusted)],"&lt;"&amp;J$30,Table2[reviewer name second check],"full*",Table2[Calculated Location],"*"&amp;$D90&amp;"*")/COUNTIFS(Table2[Level of Review Required],"*"&amp;$AC$76&amp;"*",Table2[Date Notified (Adjusted)],"&gt;="&amp;I$30,Table2[Date Notified (Adjusted)],"&lt;"&amp;J$30,Table2[Calculated Location],"*"&amp;$D90&amp;"*")</f>
        <v>#DIV/0!</v>
      </c>
      <c r="J90" s="164" t="e">
        <f ca="1">COUNTIFS(Table2[Level of Review Required],"*"&amp;$AC$76&amp;"*",Table2[Date Notified (Adjusted)],"&gt;="&amp;J$30,Table2[Date Notified (Adjusted)],"&lt;"&amp;K$30,Table2[reviewer name second check],"full*",Table2[Calculated Location],"*"&amp;$D90&amp;"*")/COUNTIFS(Table2[Level of Review Required],"*"&amp;$AC$76&amp;"*",Table2[Date Notified (Adjusted)],"&gt;="&amp;J$30,Table2[Date Notified (Adjusted)],"&lt;"&amp;K$30,Table2[Calculated Location],"*"&amp;$D90&amp;"*")</f>
        <v>#DIV/0!</v>
      </c>
      <c r="K90" s="164" t="e">
        <f ca="1">COUNTIFS(Table2[Level of Review Required],"*"&amp;$AC$76&amp;"*",Table2[Date Notified (Adjusted)],"&gt;="&amp;K$30,Table2[Date Notified (Adjusted)],"&lt;"&amp;L$30,Table2[reviewer name second check],"full*",Table2[Calculated Location],"*"&amp;$D90&amp;"*")/COUNTIFS(Table2[Level of Review Required],"*"&amp;$AC$76&amp;"*",Table2[Date Notified (Adjusted)],"&gt;="&amp;K$30,Table2[Date Notified (Adjusted)],"&lt;"&amp;L$30,Table2[Calculated Location],"*"&amp;$D90&amp;"*")</f>
        <v>#DIV/0!</v>
      </c>
      <c r="L90" s="164" t="e">
        <f ca="1">COUNTIFS(Table2[Level of Review Required],"*"&amp;$AC$76&amp;"*",Table2[Date Notified (Adjusted)],"&gt;="&amp;L$30,Table2[Date Notified (Adjusted)],"&lt;"&amp;M$30,Table2[reviewer name second check],"full*",Table2[Calculated Location],"*"&amp;$D90&amp;"*")/COUNTIFS(Table2[Level of Review Required],"*"&amp;$AC$76&amp;"*",Table2[Date Notified (Adjusted)],"&gt;="&amp;L$30,Table2[Date Notified (Adjusted)],"&lt;"&amp;M$30,Table2[Calculated Location],"*"&amp;$D90&amp;"*")</f>
        <v>#DIV/0!</v>
      </c>
      <c r="M90" s="164" t="e">
        <f ca="1">COUNTIFS(Table2[Level of Review Required],"*"&amp;$AC$76&amp;"*",Table2[Date Notified (Adjusted)],"&gt;="&amp;M$30,Table2[Date Notified (Adjusted)],"&lt;"&amp;N$30,Table2[reviewer name second check],"full*",Table2[Calculated Location],"*"&amp;$D90&amp;"*")/COUNTIFS(Table2[Level of Review Required],"*"&amp;$AC$76&amp;"*",Table2[Date Notified (Adjusted)],"&gt;="&amp;M$30,Table2[Date Notified (Adjusted)],"&lt;"&amp;N$30,Table2[Calculated Location],"*"&amp;$D90&amp;"*")</f>
        <v>#DIV/0!</v>
      </c>
      <c r="N90" s="164" t="e">
        <f ca="1">COUNTIFS(Table2[Level of Review Required],"*"&amp;$AC$76&amp;"*",Table2[Date Notified (Adjusted)],"&gt;="&amp;N$30,Table2[Date Notified (Adjusted)],"&lt;"&amp;O$30,Table2[reviewer name second check],"full*",Table2[Calculated Location],"*"&amp;$D90&amp;"*")/COUNTIFS(Table2[Level of Review Required],"*"&amp;$AC$76&amp;"*",Table2[Date Notified (Adjusted)],"&gt;="&amp;N$30,Table2[Date Notified (Adjusted)],"&lt;"&amp;O$30,Table2[Calculated Location],"*"&amp;$D90&amp;"*")</f>
        <v>#DIV/0!</v>
      </c>
      <c r="O90" s="164" t="e">
        <f ca="1">COUNTIFS(Table2[Level of Review Required],"*"&amp;$AC$76&amp;"*",Table2[Date Notified (Adjusted)],"&gt;="&amp;O$30,Table2[Date Notified (Adjusted)],"&lt;"&amp;P$30,Table2[reviewer name second check],"full*",Table2[Calculated Location],"*"&amp;$D90&amp;"*")/COUNTIFS(Table2[Level of Review Required],"*"&amp;$AC$76&amp;"*",Table2[Date Notified (Adjusted)],"&gt;="&amp;O$30,Table2[Date Notified (Adjusted)],"&lt;"&amp;P$30,Table2[Calculated Location],"*"&amp;$D90&amp;"*")</f>
        <v>#DIV/0!</v>
      </c>
      <c r="P90" s="164" t="e">
        <f ca="1">COUNTIFS(Table2[Level of Review Required],"*"&amp;$AC$76&amp;"*",Table2[Date Notified (Adjusted)],"&gt;="&amp;P$30,Table2[Date Notified (Adjusted)],"&lt;"&amp;Q$30,Table2[reviewer name second check],"full*",Table2[Calculated Location],"*"&amp;$D90&amp;"*")/COUNTIFS(Table2[Level of Review Required],"*"&amp;$AC$76&amp;"*",Table2[Date Notified (Adjusted)],"&gt;="&amp;P$30,Table2[Date Notified (Adjusted)],"&lt;"&amp;Q$30,Table2[Calculated Location],"*"&amp;$D90&amp;"*")</f>
        <v>#DIV/0!</v>
      </c>
      <c r="Q90" s="164" t="e">
        <f ca="1">COUNTIFS(Table2[Level of Review Required],"*"&amp;$AC$76&amp;"*",Table2[Date Notified (Adjusted)],"&gt;="&amp;Q$30,Table2[Date Notified (Adjusted)],"&lt;"&amp;R$30,Table2[reviewer name second check],"full*",Table2[Calculated Location],"*"&amp;$D90&amp;"*")/COUNTIFS(Table2[Level of Review Required],"*"&amp;$AC$76&amp;"*",Table2[Date Notified (Adjusted)],"&gt;="&amp;Q$30,Table2[Date Notified (Adjusted)],"&lt;"&amp;R$30,Table2[Calculated Location],"*"&amp;$D90&amp;"*")</f>
        <v>#DIV/0!</v>
      </c>
      <c r="R90" s="164" t="e">
        <f ca="1">COUNTIFS(Table2[Level of Review Required],"*"&amp;$AC$76&amp;"*",Table2[Date Notified (Adjusted)],"&gt;="&amp;R$30,Table2[Date Notified (Adjusted)],"&lt;"&amp;S$30,Table2[reviewer name second check],"full*",Table2[Calculated Location],"*"&amp;$D90&amp;"*")/COUNTIFS(Table2[Level of Review Required],"*"&amp;$AC$76&amp;"*",Table2[Date Notified (Adjusted)],"&gt;="&amp;R$30,Table2[Date Notified (Adjusted)],"&lt;"&amp;S$30,Table2[Calculated Location],"*"&amp;$D90&amp;"*")</f>
        <v>#DIV/0!</v>
      </c>
      <c r="S90" s="164" t="e">
        <f ca="1">COUNTIFS(Table2[Level of Review Required],"*"&amp;$AC$76&amp;"*",Table2[Date Notified (Adjusted)],"&gt;="&amp;S$30,Table2[Date Notified (Adjusted)],"&lt;"&amp;T$30,Table2[reviewer name second check],"full*",Table2[Calculated Location],"*"&amp;$D90&amp;"*")/COUNTIFS(Table2[Level of Review Required],"*"&amp;$AC$76&amp;"*",Table2[Date Notified (Adjusted)],"&gt;="&amp;S$30,Table2[Date Notified (Adjusted)],"&lt;"&amp;T$30,Table2[Calculated Location],"*"&amp;$D90&amp;"*")</f>
        <v>#DIV/0!</v>
      </c>
      <c r="T90" s="164" t="e">
        <f ca="1">COUNTIFS(Table2[Level of Review Required],"*"&amp;$AC$76&amp;"*",Table2[Date Notified (Adjusted)],"&gt;="&amp;T$30,Table2[Date Notified (Adjusted)],"&lt;"&amp;U$30,Table2[reviewer name second check],"full*",Table2[Calculated Location],"*"&amp;$D90&amp;"*")/COUNTIFS(Table2[Level of Review Required],"*"&amp;$AC$76&amp;"*",Table2[Date Notified (Adjusted)],"&gt;="&amp;T$30,Table2[Date Notified (Adjusted)],"&lt;"&amp;U$30,Table2[Calculated Location],"*"&amp;$D90&amp;"*")</f>
        <v>#DIV/0!</v>
      </c>
      <c r="U90" s="161"/>
      <c r="V90" s="161"/>
      <c r="W90" s="228">
        <f ca="1">COUNTIFS(Table2[Level of Review Required],"*"&amp;$AC$76&amp;"*",Table2[Date Notified (Adjusted)],"&gt;="&amp;start125,Table2[Date Notified (Adjusted)],"&lt;="&amp;closeREP,Table2[Calculated Location],"*"&amp;$D90&amp;"*",Table2[reviewer name second check],"full*")</f>
        <v>0</v>
      </c>
      <c r="X90" s="229" t="e">
        <f t="shared" ca="1" si="43"/>
        <v>#DIV/0!</v>
      </c>
      <c r="Y90" s="237">
        <f ca="1">COUNTIFS(Table2[Level of Review Required],"*"&amp;$AC$76&amp;"*",Table2[Date Notified (Adjusted)],"&gt;="&amp;start125,Table2[Date Notified (Adjusted)],"&lt;="&amp;closeREP,Table2[Calculated Location],"*"&amp;$D90&amp;"*")</f>
        <v>0</v>
      </c>
    </row>
    <row r="91" spans="2:25" x14ac:dyDescent="0.25">
      <c r="B91" s="222" t="s">
        <v>110</v>
      </c>
      <c r="C91" s="161"/>
      <c r="D91" s="162" t="s">
        <v>129</v>
      </c>
      <c r="E91" s="163" t="e">
        <f ca="1">COUNTIFS(Table2[Level of Review Required],"*"&amp;$AC$76&amp;"*",Table2[Date Notified (Adjusted)],"&gt;="&amp;E$30,Table2[Date Notified (Adjusted)],"&lt;"&amp;F$30,Table2[reviewer name second check],"full*",Table2[Calculated Location],"*"&amp;$D91&amp;"*")/COUNTIFS(Table2[Level of Review Required],"*"&amp;$AC$76&amp;"*",Table2[Date Notified (Adjusted)],"&gt;="&amp;E$30,Table2[Date Notified (Adjusted)],"&lt;"&amp;F$30,Table2[Calculated Location],"*"&amp;$D91&amp;"*")</f>
        <v>#DIV/0!</v>
      </c>
      <c r="F91" s="164" t="e">
        <f ca="1">COUNTIFS(Table2[Level of Review Required],"*"&amp;$AC$76&amp;"*",Table2[Date Notified (Adjusted)],"&gt;="&amp;F$30,Table2[Date Notified (Adjusted)],"&lt;"&amp;G$30,Table2[reviewer name second check],"full*",Table2[Calculated Location],"*"&amp;$D91&amp;"*")/COUNTIFS(Table2[Level of Review Required],"*"&amp;$AC$76&amp;"*",Table2[Date Notified (Adjusted)],"&gt;="&amp;F$30,Table2[Date Notified (Adjusted)],"&lt;"&amp;G$30,Table2[Calculated Location],"*"&amp;$D91&amp;"*")</f>
        <v>#DIV/0!</v>
      </c>
      <c r="G91" s="164" t="e">
        <f ca="1">COUNTIFS(Table2[Level of Review Required],"*"&amp;$AC$76&amp;"*",Table2[Date Notified (Adjusted)],"&gt;="&amp;G$30,Table2[Date Notified (Adjusted)],"&lt;"&amp;H$30,Table2[reviewer name second check],"full*",Table2[Calculated Location],"*"&amp;$D91&amp;"*")/COUNTIFS(Table2[Level of Review Required],"*"&amp;$AC$76&amp;"*",Table2[Date Notified (Adjusted)],"&gt;="&amp;G$30,Table2[Date Notified (Adjusted)],"&lt;"&amp;H$30,Table2[Calculated Location],"*"&amp;$D91&amp;"*")</f>
        <v>#DIV/0!</v>
      </c>
      <c r="H91" s="164" t="e">
        <f ca="1">COUNTIFS(Table2[Level of Review Required],"*"&amp;$AC$76&amp;"*",Table2[Date Notified (Adjusted)],"&gt;="&amp;H$30,Table2[Date Notified (Adjusted)],"&lt;"&amp;I$30,Table2[reviewer name second check],"full*",Table2[Calculated Location],"*"&amp;$D91&amp;"*")/COUNTIFS(Table2[Level of Review Required],"*"&amp;$AC$76&amp;"*",Table2[Date Notified (Adjusted)],"&gt;="&amp;H$30,Table2[Date Notified (Adjusted)],"&lt;"&amp;I$30,Table2[Calculated Location],"*"&amp;$D91&amp;"*")</f>
        <v>#DIV/0!</v>
      </c>
      <c r="I91" s="164" t="e">
        <f ca="1">COUNTIFS(Table2[Level of Review Required],"*"&amp;$AC$76&amp;"*",Table2[Date Notified (Adjusted)],"&gt;="&amp;I$30,Table2[Date Notified (Adjusted)],"&lt;"&amp;J$30,Table2[reviewer name second check],"full*",Table2[Calculated Location],"*"&amp;$D91&amp;"*")/COUNTIFS(Table2[Level of Review Required],"*"&amp;$AC$76&amp;"*",Table2[Date Notified (Adjusted)],"&gt;="&amp;I$30,Table2[Date Notified (Adjusted)],"&lt;"&amp;J$30,Table2[Calculated Location],"*"&amp;$D91&amp;"*")</f>
        <v>#DIV/0!</v>
      </c>
      <c r="J91" s="164" t="e">
        <f ca="1">COUNTIFS(Table2[Level of Review Required],"*"&amp;$AC$76&amp;"*",Table2[Date Notified (Adjusted)],"&gt;="&amp;J$30,Table2[Date Notified (Adjusted)],"&lt;"&amp;K$30,Table2[reviewer name second check],"full*",Table2[Calculated Location],"*"&amp;$D91&amp;"*")/COUNTIFS(Table2[Level of Review Required],"*"&amp;$AC$76&amp;"*",Table2[Date Notified (Adjusted)],"&gt;="&amp;J$30,Table2[Date Notified (Adjusted)],"&lt;"&amp;K$30,Table2[Calculated Location],"*"&amp;$D91&amp;"*")</f>
        <v>#DIV/0!</v>
      </c>
      <c r="K91" s="164" t="e">
        <f ca="1">COUNTIFS(Table2[Level of Review Required],"*"&amp;$AC$76&amp;"*",Table2[Date Notified (Adjusted)],"&gt;="&amp;K$30,Table2[Date Notified (Adjusted)],"&lt;"&amp;L$30,Table2[reviewer name second check],"full*",Table2[Calculated Location],"*"&amp;$D91&amp;"*")/COUNTIFS(Table2[Level of Review Required],"*"&amp;$AC$76&amp;"*",Table2[Date Notified (Adjusted)],"&gt;="&amp;K$30,Table2[Date Notified (Adjusted)],"&lt;"&amp;L$30,Table2[Calculated Location],"*"&amp;$D91&amp;"*")</f>
        <v>#DIV/0!</v>
      </c>
      <c r="L91" s="164" t="e">
        <f ca="1">COUNTIFS(Table2[Level of Review Required],"*"&amp;$AC$76&amp;"*",Table2[Date Notified (Adjusted)],"&gt;="&amp;L$30,Table2[Date Notified (Adjusted)],"&lt;"&amp;M$30,Table2[reviewer name second check],"full*",Table2[Calculated Location],"*"&amp;$D91&amp;"*")/COUNTIFS(Table2[Level of Review Required],"*"&amp;$AC$76&amp;"*",Table2[Date Notified (Adjusted)],"&gt;="&amp;L$30,Table2[Date Notified (Adjusted)],"&lt;"&amp;M$30,Table2[Calculated Location],"*"&amp;$D91&amp;"*")</f>
        <v>#DIV/0!</v>
      </c>
      <c r="M91" s="164" t="e">
        <f ca="1">COUNTIFS(Table2[Level of Review Required],"*"&amp;$AC$76&amp;"*",Table2[Date Notified (Adjusted)],"&gt;="&amp;M$30,Table2[Date Notified (Adjusted)],"&lt;"&amp;N$30,Table2[reviewer name second check],"full*",Table2[Calculated Location],"*"&amp;$D91&amp;"*")/COUNTIFS(Table2[Level of Review Required],"*"&amp;$AC$76&amp;"*",Table2[Date Notified (Adjusted)],"&gt;="&amp;M$30,Table2[Date Notified (Adjusted)],"&lt;"&amp;N$30,Table2[Calculated Location],"*"&amp;$D91&amp;"*")</f>
        <v>#DIV/0!</v>
      </c>
      <c r="N91" s="164" t="e">
        <f ca="1">COUNTIFS(Table2[Level of Review Required],"*"&amp;$AC$76&amp;"*",Table2[Date Notified (Adjusted)],"&gt;="&amp;N$30,Table2[Date Notified (Adjusted)],"&lt;"&amp;O$30,Table2[reviewer name second check],"full*",Table2[Calculated Location],"*"&amp;$D91&amp;"*")/COUNTIFS(Table2[Level of Review Required],"*"&amp;$AC$76&amp;"*",Table2[Date Notified (Adjusted)],"&gt;="&amp;N$30,Table2[Date Notified (Adjusted)],"&lt;"&amp;O$30,Table2[Calculated Location],"*"&amp;$D91&amp;"*")</f>
        <v>#DIV/0!</v>
      </c>
      <c r="O91" s="164" t="e">
        <f ca="1">COUNTIFS(Table2[Level of Review Required],"*"&amp;$AC$76&amp;"*",Table2[Date Notified (Adjusted)],"&gt;="&amp;O$30,Table2[Date Notified (Adjusted)],"&lt;"&amp;P$30,Table2[reviewer name second check],"full*",Table2[Calculated Location],"*"&amp;$D91&amp;"*")/COUNTIFS(Table2[Level of Review Required],"*"&amp;$AC$76&amp;"*",Table2[Date Notified (Adjusted)],"&gt;="&amp;O$30,Table2[Date Notified (Adjusted)],"&lt;"&amp;P$30,Table2[Calculated Location],"*"&amp;$D91&amp;"*")</f>
        <v>#DIV/0!</v>
      </c>
      <c r="P91" s="164" t="e">
        <f ca="1">COUNTIFS(Table2[Level of Review Required],"*"&amp;$AC$76&amp;"*",Table2[Date Notified (Adjusted)],"&gt;="&amp;P$30,Table2[Date Notified (Adjusted)],"&lt;"&amp;Q$30,Table2[reviewer name second check],"full*",Table2[Calculated Location],"*"&amp;$D91&amp;"*")/COUNTIFS(Table2[Level of Review Required],"*"&amp;$AC$76&amp;"*",Table2[Date Notified (Adjusted)],"&gt;="&amp;P$30,Table2[Date Notified (Adjusted)],"&lt;"&amp;Q$30,Table2[Calculated Location],"*"&amp;$D91&amp;"*")</f>
        <v>#DIV/0!</v>
      </c>
      <c r="Q91" s="164" t="e">
        <f ca="1">COUNTIFS(Table2[Level of Review Required],"*"&amp;$AC$76&amp;"*",Table2[Date Notified (Adjusted)],"&gt;="&amp;Q$30,Table2[Date Notified (Adjusted)],"&lt;"&amp;R$30,Table2[reviewer name second check],"full*",Table2[Calculated Location],"*"&amp;$D91&amp;"*")/COUNTIFS(Table2[Level of Review Required],"*"&amp;$AC$76&amp;"*",Table2[Date Notified (Adjusted)],"&gt;="&amp;Q$30,Table2[Date Notified (Adjusted)],"&lt;"&amp;R$30,Table2[Calculated Location],"*"&amp;$D91&amp;"*")</f>
        <v>#DIV/0!</v>
      </c>
      <c r="R91" s="164" t="e">
        <f ca="1">COUNTIFS(Table2[Level of Review Required],"*"&amp;$AC$76&amp;"*",Table2[Date Notified (Adjusted)],"&gt;="&amp;R$30,Table2[Date Notified (Adjusted)],"&lt;"&amp;S$30,Table2[reviewer name second check],"full*",Table2[Calculated Location],"*"&amp;$D91&amp;"*")/COUNTIFS(Table2[Level of Review Required],"*"&amp;$AC$76&amp;"*",Table2[Date Notified (Adjusted)],"&gt;="&amp;R$30,Table2[Date Notified (Adjusted)],"&lt;"&amp;S$30,Table2[Calculated Location],"*"&amp;$D91&amp;"*")</f>
        <v>#DIV/0!</v>
      </c>
      <c r="S91" s="164" t="e">
        <f ca="1">COUNTIFS(Table2[Level of Review Required],"*"&amp;$AC$76&amp;"*",Table2[Date Notified (Adjusted)],"&gt;="&amp;S$30,Table2[Date Notified (Adjusted)],"&lt;"&amp;T$30,Table2[reviewer name second check],"full*",Table2[Calculated Location],"*"&amp;$D91&amp;"*")/COUNTIFS(Table2[Level of Review Required],"*"&amp;$AC$76&amp;"*",Table2[Date Notified (Adjusted)],"&gt;="&amp;S$30,Table2[Date Notified (Adjusted)],"&lt;"&amp;T$30,Table2[Calculated Location],"*"&amp;$D91&amp;"*")</f>
        <v>#DIV/0!</v>
      </c>
      <c r="T91" s="164" t="e">
        <f ca="1">COUNTIFS(Table2[Level of Review Required],"*"&amp;$AC$76&amp;"*",Table2[Date Notified (Adjusted)],"&gt;="&amp;T$30,Table2[Date Notified (Adjusted)],"&lt;"&amp;U$30,Table2[reviewer name second check],"full*",Table2[Calculated Location],"*"&amp;$D91&amp;"*")/COUNTIFS(Table2[Level of Review Required],"*"&amp;$AC$76&amp;"*",Table2[Date Notified (Adjusted)],"&gt;="&amp;T$30,Table2[Date Notified (Adjusted)],"&lt;"&amp;U$30,Table2[Calculated Location],"*"&amp;$D91&amp;"*")</f>
        <v>#DIV/0!</v>
      </c>
      <c r="U91" s="161"/>
      <c r="V91" s="161"/>
      <c r="W91" s="228">
        <f ca="1">COUNTIFS(Table2[Level of Review Required],"*"&amp;$AC$76&amp;"*",Table2[Date Notified (Adjusted)],"&gt;="&amp;start125,Table2[Date Notified (Adjusted)],"&lt;="&amp;closeREP,Table2[Calculated Location],"*"&amp;$D91&amp;"*",Table2[reviewer name second check],"full*")</f>
        <v>0</v>
      </c>
      <c r="X91" s="229" t="e">
        <f t="shared" ca="1" si="43"/>
        <v>#DIV/0!</v>
      </c>
      <c r="Y91" s="237">
        <f ca="1">COUNTIFS(Table2[Level of Review Required],"*"&amp;$AC$76&amp;"*",Table2[Date Notified (Adjusted)],"&gt;="&amp;start125,Table2[Date Notified (Adjusted)],"&lt;="&amp;closeREP,Table2[Calculated Location],"*"&amp;$D91&amp;"*")</f>
        <v>0</v>
      </c>
    </row>
    <row r="92" spans="2:25" x14ac:dyDescent="0.25">
      <c r="B92" s="222" t="s">
        <v>111</v>
      </c>
      <c r="C92" s="161"/>
      <c r="D92" s="162" t="s">
        <v>130</v>
      </c>
      <c r="E92" s="163" t="e">
        <f ca="1">COUNTIFS(Table2[Level of Review Required],"*"&amp;$AC$76&amp;"*",Table2[Date Notified (Adjusted)],"&gt;="&amp;E$30,Table2[Date Notified (Adjusted)],"&lt;"&amp;F$30,Table2[reviewer name second check],"full*",Table2[Calculated Location],"*"&amp;$D92&amp;"*")/COUNTIFS(Table2[Level of Review Required],"*"&amp;$AC$76&amp;"*",Table2[Date Notified (Adjusted)],"&gt;="&amp;E$30,Table2[Date Notified (Adjusted)],"&lt;"&amp;F$30,Table2[Calculated Location],"*"&amp;$D92&amp;"*")</f>
        <v>#DIV/0!</v>
      </c>
      <c r="F92" s="164" t="e">
        <f ca="1">COUNTIFS(Table2[Level of Review Required],"*"&amp;$AC$76&amp;"*",Table2[Date Notified (Adjusted)],"&gt;="&amp;F$30,Table2[Date Notified (Adjusted)],"&lt;"&amp;G$30,Table2[reviewer name second check],"full*",Table2[Calculated Location],"*"&amp;$D92&amp;"*")/COUNTIFS(Table2[Level of Review Required],"*"&amp;$AC$76&amp;"*",Table2[Date Notified (Adjusted)],"&gt;="&amp;F$30,Table2[Date Notified (Adjusted)],"&lt;"&amp;G$30,Table2[Calculated Location],"*"&amp;$D92&amp;"*")</f>
        <v>#DIV/0!</v>
      </c>
      <c r="G92" s="164" t="e">
        <f ca="1">COUNTIFS(Table2[Level of Review Required],"*"&amp;$AC$76&amp;"*",Table2[Date Notified (Adjusted)],"&gt;="&amp;G$30,Table2[Date Notified (Adjusted)],"&lt;"&amp;H$30,Table2[reviewer name second check],"full*",Table2[Calculated Location],"*"&amp;$D92&amp;"*")/COUNTIFS(Table2[Level of Review Required],"*"&amp;$AC$76&amp;"*",Table2[Date Notified (Adjusted)],"&gt;="&amp;G$30,Table2[Date Notified (Adjusted)],"&lt;"&amp;H$30,Table2[Calculated Location],"*"&amp;$D92&amp;"*")</f>
        <v>#DIV/0!</v>
      </c>
      <c r="H92" s="164" t="e">
        <f ca="1">COUNTIFS(Table2[Level of Review Required],"*"&amp;$AC$76&amp;"*",Table2[Date Notified (Adjusted)],"&gt;="&amp;H$30,Table2[Date Notified (Adjusted)],"&lt;"&amp;I$30,Table2[reviewer name second check],"full*",Table2[Calculated Location],"*"&amp;$D92&amp;"*")/COUNTIFS(Table2[Level of Review Required],"*"&amp;$AC$76&amp;"*",Table2[Date Notified (Adjusted)],"&gt;="&amp;H$30,Table2[Date Notified (Adjusted)],"&lt;"&amp;I$30,Table2[Calculated Location],"*"&amp;$D92&amp;"*")</f>
        <v>#DIV/0!</v>
      </c>
      <c r="I92" s="164" t="e">
        <f ca="1">COUNTIFS(Table2[Level of Review Required],"*"&amp;$AC$76&amp;"*",Table2[Date Notified (Adjusted)],"&gt;="&amp;I$30,Table2[Date Notified (Adjusted)],"&lt;"&amp;J$30,Table2[reviewer name second check],"full*",Table2[Calculated Location],"*"&amp;$D92&amp;"*")/COUNTIFS(Table2[Level of Review Required],"*"&amp;$AC$76&amp;"*",Table2[Date Notified (Adjusted)],"&gt;="&amp;I$30,Table2[Date Notified (Adjusted)],"&lt;"&amp;J$30,Table2[Calculated Location],"*"&amp;$D92&amp;"*")</f>
        <v>#DIV/0!</v>
      </c>
      <c r="J92" s="164" t="e">
        <f ca="1">COUNTIFS(Table2[Level of Review Required],"*"&amp;$AC$76&amp;"*",Table2[Date Notified (Adjusted)],"&gt;="&amp;J$30,Table2[Date Notified (Adjusted)],"&lt;"&amp;K$30,Table2[reviewer name second check],"full*",Table2[Calculated Location],"*"&amp;$D92&amp;"*")/COUNTIFS(Table2[Level of Review Required],"*"&amp;$AC$76&amp;"*",Table2[Date Notified (Adjusted)],"&gt;="&amp;J$30,Table2[Date Notified (Adjusted)],"&lt;"&amp;K$30,Table2[Calculated Location],"*"&amp;$D92&amp;"*")</f>
        <v>#DIV/0!</v>
      </c>
      <c r="K92" s="164" t="e">
        <f ca="1">COUNTIFS(Table2[Level of Review Required],"*"&amp;$AC$76&amp;"*",Table2[Date Notified (Adjusted)],"&gt;="&amp;K$30,Table2[Date Notified (Adjusted)],"&lt;"&amp;L$30,Table2[reviewer name second check],"full*",Table2[Calculated Location],"*"&amp;$D92&amp;"*")/COUNTIFS(Table2[Level of Review Required],"*"&amp;$AC$76&amp;"*",Table2[Date Notified (Adjusted)],"&gt;="&amp;K$30,Table2[Date Notified (Adjusted)],"&lt;"&amp;L$30,Table2[Calculated Location],"*"&amp;$D92&amp;"*")</f>
        <v>#DIV/0!</v>
      </c>
      <c r="L92" s="164" t="e">
        <f ca="1">COUNTIFS(Table2[Level of Review Required],"*"&amp;$AC$76&amp;"*",Table2[Date Notified (Adjusted)],"&gt;="&amp;L$30,Table2[Date Notified (Adjusted)],"&lt;"&amp;M$30,Table2[reviewer name second check],"full*",Table2[Calculated Location],"*"&amp;$D92&amp;"*")/COUNTIFS(Table2[Level of Review Required],"*"&amp;$AC$76&amp;"*",Table2[Date Notified (Adjusted)],"&gt;="&amp;L$30,Table2[Date Notified (Adjusted)],"&lt;"&amp;M$30,Table2[Calculated Location],"*"&amp;$D92&amp;"*")</f>
        <v>#DIV/0!</v>
      </c>
      <c r="M92" s="164" t="e">
        <f ca="1">COUNTIFS(Table2[Level of Review Required],"*"&amp;$AC$76&amp;"*",Table2[Date Notified (Adjusted)],"&gt;="&amp;M$30,Table2[Date Notified (Adjusted)],"&lt;"&amp;N$30,Table2[reviewer name second check],"full*",Table2[Calculated Location],"*"&amp;$D92&amp;"*")/COUNTIFS(Table2[Level of Review Required],"*"&amp;$AC$76&amp;"*",Table2[Date Notified (Adjusted)],"&gt;="&amp;M$30,Table2[Date Notified (Adjusted)],"&lt;"&amp;N$30,Table2[Calculated Location],"*"&amp;$D92&amp;"*")</f>
        <v>#DIV/0!</v>
      </c>
      <c r="N92" s="164" t="e">
        <f ca="1">COUNTIFS(Table2[Level of Review Required],"*"&amp;$AC$76&amp;"*",Table2[Date Notified (Adjusted)],"&gt;="&amp;N$30,Table2[Date Notified (Adjusted)],"&lt;"&amp;O$30,Table2[reviewer name second check],"full*",Table2[Calculated Location],"*"&amp;$D92&amp;"*")/COUNTIFS(Table2[Level of Review Required],"*"&amp;$AC$76&amp;"*",Table2[Date Notified (Adjusted)],"&gt;="&amp;N$30,Table2[Date Notified (Adjusted)],"&lt;"&amp;O$30,Table2[Calculated Location],"*"&amp;$D92&amp;"*")</f>
        <v>#DIV/0!</v>
      </c>
      <c r="O92" s="164" t="e">
        <f ca="1">COUNTIFS(Table2[Level of Review Required],"*"&amp;$AC$76&amp;"*",Table2[Date Notified (Adjusted)],"&gt;="&amp;O$30,Table2[Date Notified (Adjusted)],"&lt;"&amp;P$30,Table2[reviewer name second check],"full*",Table2[Calculated Location],"*"&amp;$D92&amp;"*")/COUNTIFS(Table2[Level of Review Required],"*"&amp;$AC$76&amp;"*",Table2[Date Notified (Adjusted)],"&gt;="&amp;O$30,Table2[Date Notified (Adjusted)],"&lt;"&amp;P$30,Table2[Calculated Location],"*"&amp;$D92&amp;"*")</f>
        <v>#DIV/0!</v>
      </c>
      <c r="P92" s="164" t="e">
        <f ca="1">COUNTIFS(Table2[Level of Review Required],"*"&amp;$AC$76&amp;"*",Table2[Date Notified (Adjusted)],"&gt;="&amp;P$30,Table2[Date Notified (Adjusted)],"&lt;"&amp;Q$30,Table2[reviewer name second check],"full*",Table2[Calculated Location],"*"&amp;$D92&amp;"*")/COUNTIFS(Table2[Level of Review Required],"*"&amp;$AC$76&amp;"*",Table2[Date Notified (Adjusted)],"&gt;="&amp;P$30,Table2[Date Notified (Adjusted)],"&lt;"&amp;Q$30,Table2[Calculated Location],"*"&amp;$D92&amp;"*")</f>
        <v>#DIV/0!</v>
      </c>
      <c r="Q92" s="164" t="e">
        <f ca="1">COUNTIFS(Table2[Level of Review Required],"*"&amp;$AC$76&amp;"*",Table2[Date Notified (Adjusted)],"&gt;="&amp;Q$30,Table2[Date Notified (Adjusted)],"&lt;"&amp;R$30,Table2[reviewer name second check],"full*",Table2[Calculated Location],"*"&amp;$D92&amp;"*")/COUNTIFS(Table2[Level of Review Required],"*"&amp;$AC$76&amp;"*",Table2[Date Notified (Adjusted)],"&gt;="&amp;Q$30,Table2[Date Notified (Adjusted)],"&lt;"&amp;R$30,Table2[Calculated Location],"*"&amp;$D92&amp;"*")</f>
        <v>#DIV/0!</v>
      </c>
      <c r="R92" s="164" t="e">
        <f ca="1">COUNTIFS(Table2[Level of Review Required],"*"&amp;$AC$76&amp;"*",Table2[Date Notified (Adjusted)],"&gt;="&amp;R$30,Table2[Date Notified (Adjusted)],"&lt;"&amp;S$30,Table2[reviewer name second check],"full*",Table2[Calculated Location],"*"&amp;$D92&amp;"*")/COUNTIFS(Table2[Level of Review Required],"*"&amp;$AC$76&amp;"*",Table2[Date Notified (Adjusted)],"&gt;="&amp;R$30,Table2[Date Notified (Adjusted)],"&lt;"&amp;S$30,Table2[Calculated Location],"*"&amp;$D92&amp;"*")</f>
        <v>#DIV/0!</v>
      </c>
      <c r="S92" s="164" t="e">
        <f ca="1">COUNTIFS(Table2[Level of Review Required],"*"&amp;$AC$76&amp;"*",Table2[Date Notified (Adjusted)],"&gt;="&amp;S$30,Table2[Date Notified (Adjusted)],"&lt;"&amp;T$30,Table2[reviewer name second check],"full*",Table2[Calculated Location],"*"&amp;$D92&amp;"*")/COUNTIFS(Table2[Level of Review Required],"*"&amp;$AC$76&amp;"*",Table2[Date Notified (Adjusted)],"&gt;="&amp;S$30,Table2[Date Notified (Adjusted)],"&lt;"&amp;T$30,Table2[Calculated Location],"*"&amp;$D92&amp;"*")</f>
        <v>#DIV/0!</v>
      </c>
      <c r="T92" s="164" t="e">
        <f ca="1">COUNTIFS(Table2[Level of Review Required],"*"&amp;$AC$76&amp;"*",Table2[Date Notified (Adjusted)],"&gt;="&amp;T$30,Table2[Date Notified (Adjusted)],"&lt;"&amp;U$30,Table2[reviewer name second check],"full*",Table2[Calculated Location],"*"&amp;$D92&amp;"*")/COUNTIFS(Table2[Level of Review Required],"*"&amp;$AC$76&amp;"*",Table2[Date Notified (Adjusted)],"&gt;="&amp;T$30,Table2[Date Notified (Adjusted)],"&lt;"&amp;U$30,Table2[Calculated Location],"*"&amp;$D92&amp;"*")</f>
        <v>#DIV/0!</v>
      </c>
      <c r="U92" s="161"/>
      <c r="V92" s="161"/>
      <c r="W92" s="228">
        <f ca="1">COUNTIFS(Table2[Level of Review Required],"*"&amp;$AC$76&amp;"*",Table2[Date Notified (Adjusted)],"&gt;="&amp;start125,Table2[Date Notified (Adjusted)],"&lt;="&amp;closeREP,Table2[Calculated Location],"*"&amp;$D92&amp;"*",Table2[reviewer name second check],"full*")</f>
        <v>0</v>
      </c>
      <c r="X92" s="229" t="e">
        <f t="shared" ca="1" si="43"/>
        <v>#DIV/0!</v>
      </c>
      <c r="Y92" s="237">
        <f ca="1">COUNTIFS(Table2[Level of Review Required],"*"&amp;$AC$76&amp;"*",Table2[Date Notified (Adjusted)],"&gt;="&amp;start125,Table2[Date Notified (Adjusted)],"&lt;="&amp;closeREP,Table2[Calculated Location],"*"&amp;$D92&amp;"*")</f>
        <v>0</v>
      </c>
    </row>
    <row r="93" spans="2:25" x14ac:dyDescent="0.25">
      <c r="B93" s="222" t="s">
        <v>112</v>
      </c>
      <c r="C93" s="161"/>
      <c r="D93" s="162" t="s">
        <v>131</v>
      </c>
      <c r="E93" s="163" t="e">
        <f ca="1">COUNTIFS(Table2[Level of Review Required],"*"&amp;$AC$76&amp;"*",Table2[Date Notified (Adjusted)],"&gt;="&amp;E$30,Table2[Date Notified (Adjusted)],"&lt;"&amp;F$30,Table2[reviewer name second check],"full*",Table2[Calculated Location],"*"&amp;$D93&amp;"*")/COUNTIFS(Table2[Level of Review Required],"*"&amp;$AC$76&amp;"*",Table2[Date Notified (Adjusted)],"&gt;="&amp;E$30,Table2[Date Notified (Adjusted)],"&lt;"&amp;F$30,Table2[Calculated Location],"*"&amp;$D93&amp;"*")</f>
        <v>#DIV/0!</v>
      </c>
      <c r="F93" s="164" t="e">
        <f ca="1">COUNTIFS(Table2[Level of Review Required],"*"&amp;$AC$76&amp;"*",Table2[Date Notified (Adjusted)],"&gt;="&amp;F$30,Table2[Date Notified (Adjusted)],"&lt;"&amp;G$30,Table2[reviewer name second check],"full*",Table2[Calculated Location],"*"&amp;$D93&amp;"*")/COUNTIFS(Table2[Level of Review Required],"*"&amp;$AC$76&amp;"*",Table2[Date Notified (Adjusted)],"&gt;="&amp;F$30,Table2[Date Notified (Adjusted)],"&lt;"&amp;G$30,Table2[Calculated Location],"*"&amp;$D93&amp;"*")</f>
        <v>#DIV/0!</v>
      </c>
      <c r="G93" s="164" t="e">
        <f ca="1">COUNTIFS(Table2[Level of Review Required],"*"&amp;$AC$76&amp;"*",Table2[Date Notified (Adjusted)],"&gt;="&amp;G$30,Table2[Date Notified (Adjusted)],"&lt;"&amp;H$30,Table2[reviewer name second check],"full*",Table2[Calculated Location],"*"&amp;$D93&amp;"*")/COUNTIFS(Table2[Level of Review Required],"*"&amp;$AC$76&amp;"*",Table2[Date Notified (Adjusted)],"&gt;="&amp;G$30,Table2[Date Notified (Adjusted)],"&lt;"&amp;H$30,Table2[Calculated Location],"*"&amp;$D93&amp;"*")</f>
        <v>#DIV/0!</v>
      </c>
      <c r="H93" s="164" t="e">
        <f ca="1">COUNTIFS(Table2[Level of Review Required],"*"&amp;$AC$76&amp;"*",Table2[Date Notified (Adjusted)],"&gt;="&amp;H$30,Table2[Date Notified (Adjusted)],"&lt;"&amp;I$30,Table2[reviewer name second check],"full*",Table2[Calculated Location],"*"&amp;$D93&amp;"*")/COUNTIFS(Table2[Level of Review Required],"*"&amp;$AC$76&amp;"*",Table2[Date Notified (Adjusted)],"&gt;="&amp;H$30,Table2[Date Notified (Adjusted)],"&lt;"&amp;I$30,Table2[Calculated Location],"*"&amp;$D93&amp;"*")</f>
        <v>#DIV/0!</v>
      </c>
      <c r="I93" s="164" t="e">
        <f ca="1">COUNTIFS(Table2[Level of Review Required],"*"&amp;$AC$76&amp;"*",Table2[Date Notified (Adjusted)],"&gt;="&amp;I$30,Table2[Date Notified (Adjusted)],"&lt;"&amp;J$30,Table2[reviewer name second check],"full*",Table2[Calculated Location],"*"&amp;$D93&amp;"*")/COUNTIFS(Table2[Level of Review Required],"*"&amp;$AC$76&amp;"*",Table2[Date Notified (Adjusted)],"&gt;="&amp;I$30,Table2[Date Notified (Adjusted)],"&lt;"&amp;J$30,Table2[Calculated Location],"*"&amp;$D93&amp;"*")</f>
        <v>#DIV/0!</v>
      </c>
      <c r="J93" s="164" t="e">
        <f ca="1">COUNTIFS(Table2[Level of Review Required],"*"&amp;$AC$76&amp;"*",Table2[Date Notified (Adjusted)],"&gt;="&amp;J$30,Table2[Date Notified (Adjusted)],"&lt;"&amp;K$30,Table2[reviewer name second check],"full*",Table2[Calculated Location],"*"&amp;$D93&amp;"*")/COUNTIFS(Table2[Level of Review Required],"*"&amp;$AC$76&amp;"*",Table2[Date Notified (Adjusted)],"&gt;="&amp;J$30,Table2[Date Notified (Adjusted)],"&lt;"&amp;K$30,Table2[Calculated Location],"*"&amp;$D93&amp;"*")</f>
        <v>#DIV/0!</v>
      </c>
      <c r="K93" s="164" t="e">
        <f ca="1">COUNTIFS(Table2[Level of Review Required],"*"&amp;$AC$76&amp;"*",Table2[Date Notified (Adjusted)],"&gt;="&amp;K$30,Table2[Date Notified (Adjusted)],"&lt;"&amp;L$30,Table2[reviewer name second check],"full*",Table2[Calculated Location],"*"&amp;$D93&amp;"*")/COUNTIFS(Table2[Level of Review Required],"*"&amp;$AC$76&amp;"*",Table2[Date Notified (Adjusted)],"&gt;="&amp;K$30,Table2[Date Notified (Adjusted)],"&lt;"&amp;L$30,Table2[Calculated Location],"*"&amp;$D93&amp;"*")</f>
        <v>#DIV/0!</v>
      </c>
      <c r="L93" s="164" t="e">
        <f ca="1">COUNTIFS(Table2[Level of Review Required],"*"&amp;$AC$76&amp;"*",Table2[Date Notified (Adjusted)],"&gt;="&amp;L$30,Table2[Date Notified (Adjusted)],"&lt;"&amp;M$30,Table2[reviewer name second check],"full*",Table2[Calculated Location],"*"&amp;$D93&amp;"*")/COUNTIFS(Table2[Level of Review Required],"*"&amp;$AC$76&amp;"*",Table2[Date Notified (Adjusted)],"&gt;="&amp;L$30,Table2[Date Notified (Adjusted)],"&lt;"&amp;M$30,Table2[Calculated Location],"*"&amp;$D93&amp;"*")</f>
        <v>#DIV/0!</v>
      </c>
      <c r="M93" s="164" t="e">
        <f ca="1">COUNTIFS(Table2[Level of Review Required],"*"&amp;$AC$76&amp;"*",Table2[Date Notified (Adjusted)],"&gt;="&amp;M$30,Table2[Date Notified (Adjusted)],"&lt;"&amp;N$30,Table2[reviewer name second check],"full*",Table2[Calculated Location],"*"&amp;$D93&amp;"*")/COUNTIFS(Table2[Level of Review Required],"*"&amp;$AC$76&amp;"*",Table2[Date Notified (Adjusted)],"&gt;="&amp;M$30,Table2[Date Notified (Adjusted)],"&lt;"&amp;N$30,Table2[Calculated Location],"*"&amp;$D93&amp;"*")</f>
        <v>#DIV/0!</v>
      </c>
      <c r="N93" s="164" t="e">
        <f ca="1">COUNTIFS(Table2[Level of Review Required],"*"&amp;$AC$76&amp;"*",Table2[Date Notified (Adjusted)],"&gt;="&amp;N$30,Table2[Date Notified (Adjusted)],"&lt;"&amp;O$30,Table2[reviewer name second check],"full*",Table2[Calculated Location],"*"&amp;$D93&amp;"*")/COUNTIFS(Table2[Level of Review Required],"*"&amp;$AC$76&amp;"*",Table2[Date Notified (Adjusted)],"&gt;="&amp;N$30,Table2[Date Notified (Adjusted)],"&lt;"&amp;O$30,Table2[Calculated Location],"*"&amp;$D93&amp;"*")</f>
        <v>#DIV/0!</v>
      </c>
      <c r="O93" s="164" t="e">
        <f ca="1">COUNTIFS(Table2[Level of Review Required],"*"&amp;$AC$76&amp;"*",Table2[Date Notified (Adjusted)],"&gt;="&amp;O$30,Table2[Date Notified (Adjusted)],"&lt;"&amp;P$30,Table2[reviewer name second check],"full*",Table2[Calculated Location],"*"&amp;$D93&amp;"*")/COUNTIFS(Table2[Level of Review Required],"*"&amp;$AC$76&amp;"*",Table2[Date Notified (Adjusted)],"&gt;="&amp;O$30,Table2[Date Notified (Adjusted)],"&lt;"&amp;P$30,Table2[Calculated Location],"*"&amp;$D93&amp;"*")</f>
        <v>#DIV/0!</v>
      </c>
      <c r="P93" s="164" t="e">
        <f ca="1">COUNTIFS(Table2[Level of Review Required],"*"&amp;$AC$76&amp;"*",Table2[Date Notified (Adjusted)],"&gt;="&amp;P$30,Table2[Date Notified (Adjusted)],"&lt;"&amp;Q$30,Table2[reviewer name second check],"full*",Table2[Calculated Location],"*"&amp;$D93&amp;"*")/COUNTIFS(Table2[Level of Review Required],"*"&amp;$AC$76&amp;"*",Table2[Date Notified (Adjusted)],"&gt;="&amp;P$30,Table2[Date Notified (Adjusted)],"&lt;"&amp;Q$30,Table2[Calculated Location],"*"&amp;$D93&amp;"*")</f>
        <v>#DIV/0!</v>
      </c>
      <c r="Q93" s="164" t="e">
        <f ca="1">COUNTIFS(Table2[Level of Review Required],"*"&amp;$AC$76&amp;"*",Table2[Date Notified (Adjusted)],"&gt;="&amp;Q$30,Table2[Date Notified (Adjusted)],"&lt;"&amp;R$30,Table2[reviewer name second check],"full*",Table2[Calculated Location],"*"&amp;$D93&amp;"*")/COUNTIFS(Table2[Level of Review Required],"*"&amp;$AC$76&amp;"*",Table2[Date Notified (Adjusted)],"&gt;="&amp;Q$30,Table2[Date Notified (Adjusted)],"&lt;"&amp;R$30,Table2[Calculated Location],"*"&amp;$D93&amp;"*")</f>
        <v>#DIV/0!</v>
      </c>
      <c r="R93" s="164" t="e">
        <f ca="1">COUNTIFS(Table2[Level of Review Required],"*"&amp;$AC$76&amp;"*",Table2[Date Notified (Adjusted)],"&gt;="&amp;R$30,Table2[Date Notified (Adjusted)],"&lt;"&amp;S$30,Table2[reviewer name second check],"full*",Table2[Calculated Location],"*"&amp;$D93&amp;"*")/COUNTIFS(Table2[Level of Review Required],"*"&amp;$AC$76&amp;"*",Table2[Date Notified (Adjusted)],"&gt;="&amp;R$30,Table2[Date Notified (Adjusted)],"&lt;"&amp;S$30,Table2[Calculated Location],"*"&amp;$D93&amp;"*")</f>
        <v>#DIV/0!</v>
      </c>
      <c r="S93" s="164" t="e">
        <f ca="1">COUNTIFS(Table2[Level of Review Required],"*"&amp;$AC$76&amp;"*",Table2[Date Notified (Adjusted)],"&gt;="&amp;S$30,Table2[Date Notified (Adjusted)],"&lt;"&amp;T$30,Table2[reviewer name second check],"full*",Table2[Calculated Location],"*"&amp;$D93&amp;"*")/COUNTIFS(Table2[Level of Review Required],"*"&amp;$AC$76&amp;"*",Table2[Date Notified (Adjusted)],"&gt;="&amp;S$30,Table2[Date Notified (Adjusted)],"&lt;"&amp;T$30,Table2[Calculated Location],"*"&amp;$D93&amp;"*")</f>
        <v>#DIV/0!</v>
      </c>
      <c r="T93" s="164" t="e">
        <f ca="1">COUNTIFS(Table2[Level of Review Required],"*"&amp;$AC$76&amp;"*",Table2[Date Notified (Adjusted)],"&gt;="&amp;T$30,Table2[Date Notified (Adjusted)],"&lt;"&amp;U$30,Table2[reviewer name second check],"full*",Table2[Calculated Location],"*"&amp;$D93&amp;"*")/COUNTIFS(Table2[Level of Review Required],"*"&amp;$AC$76&amp;"*",Table2[Date Notified (Adjusted)],"&gt;="&amp;T$30,Table2[Date Notified (Adjusted)],"&lt;"&amp;U$30,Table2[Calculated Location],"*"&amp;$D93&amp;"*")</f>
        <v>#DIV/0!</v>
      </c>
      <c r="U93" s="161"/>
      <c r="V93" s="161"/>
      <c r="W93" s="228">
        <f ca="1">COUNTIFS(Table2[Level of Review Required],"*"&amp;$AC$76&amp;"*",Table2[Date Notified (Adjusted)],"&gt;="&amp;start125,Table2[Date Notified (Adjusted)],"&lt;="&amp;closeREP,Table2[Calculated Location],"*"&amp;$D93&amp;"*",Table2[reviewer name second check],"full*")</f>
        <v>0</v>
      </c>
      <c r="X93" s="229" t="e">
        <f t="shared" ca="1" si="43"/>
        <v>#DIV/0!</v>
      </c>
      <c r="Y93" s="237">
        <f ca="1">COUNTIFS(Table2[Level of Review Required],"*"&amp;$AC$76&amp;"*",Table2[Date Notified (Adjusted)],"&gt;="&amp;start125,Table2[Date Notified (Adjusted)],"&lt;="&amp;closeREP,Table2[Calculated Location],"*"&amp;$D93&amp;"*")</f>
        <v>0</v>
      </c>
    </row>
    <row r="94" spans="2:25" x14ac:dyDescent="0.25">
      <c r="B94" s="222" t="s">
        <v>113</v>
      </c>
      <c r="C94" s="161"/>
      <c r="D94" s="162" t="s">
        <v>132</v>
      </c>
      <c r="E94" s="163" t="e">
        <f ca="1">COUNTIFS(Table2[Level of Review Required],"*"&amp;$AC$76&amp;"*",Table2[Date Notified (Adjusted)],"&gt;="&amp;E$30,Table2[Date Notified (Adjusted)],"&lt;"&amp;F$30,Table2[reviewer name second check],"full*",Table2[Calculated Location],"*"&amp;$D94&amp;"*")/COUNTIFS(Table2[Level of Review Required],"*"&amp;$AC$76&amp;"*",Table2[Date Notified (Adjusted)],"&gt;="&amp;E$30,Table2[Date Notified (Adjusted)],"&lt;"&amp;F$30,Table2[Calculated Location],"*"&amp;$D94&amp;"*")</f>
        <v>#DIV/0!</v>
      </c>
      <c r="F94" s="164" t="e">
        <f ca="1">COUNTIFS(Table2[Level of Review Required],"*"&amp;$AC$76&amp;"*",Table2[Date Notified (Adjusted)],"&gt;="&amp;F$30,Table2[Date Notified (Adjusted)],"&lt;"&amp;G$30,Table2[reviewer name second check],"full*",Table2[Calculated Location],"*"&amp;$D94&amp;"*")/COUNTIFS(Table2[Level of Review Required],"*"&amp;$AC$76&amp;"*",Table2[Date Notified (Adjusted)],"&gt;="&amp;F$30,Table2[Date Notified (Adjusted)],"&lt;"&amp;G$30,Table2[Calculated Location],"*"&amp;$D94&amp;"*")</f>
        <v>#DIV/0!</v>
      </c>
      <c r="G94" s="164" t="e">
        <f ca="1">COUNTIFS(Table2[Level of Review Required],"*"&amp;$AC$76&amp;"*",Table2[Date Notified (Adjusted)],"&gt;="&amp;G$30,Table2[Date Notified (Adjusted)],"&lt;"&amp;H$30,Table2[reviewer name second check],"full*",Table2[Calculated Location],"*"&amp;$D94&amp;"*")/COUNTIFS(Table2[Level of Review Required],"*"&amp;$AC$76&amp;"*",Table2[Date Notified (Adjusted)],"&gt;="&amp;G$30,Table2[Date Notified (Adjusted)],"&lt;"&amp;H$30,Table2[Calculated Location],"*"&amp;$D94&amp;"*")</f>
        <v>#DIV/0!</v>
      </c>
      <c r="H94" s="164" t="e">
        <f ca="1">COUNTIFS(Table2[Level of Review Required],"*"&amp;$AC$76&amp;"*",Table2[Date Notified (Adjusted)],"&gt;="&amp;H$30,Table2[Date Notified (Adjusted)],"&lt;"&amp;I$30,Table2[reviewer name second check],"full*",Table2[Calculated Location],"*"&amp;$D94&amp;"*")/COUNTIFS(Table2[Level of Review Required],"*"&amp;$AC$76&amp;"*",Table2[Date Notified (Adjusted)],"&gt;="&amp;H$30,Table2[Date Notified (Adjusted)],"&lt;"&amp;I$30,Table2[Calculated Location],"*"&amp;$D94&amp;"*")</f>
        <v>#DIV/0!</v>
      </c>
      <c r="I94" s="164" t="e">
        <f ca="1">COUNTIFS(Table2[Level of Review Required],"*"&amp;$AC$76&amp;"*",Table2[Date Notified (Adjusted)],"&gt;="&amp;I$30,Table2[Date Notified (Adjusted)],"&lt;"&amp;J$30,Table2[reviewer name second check],"full*",Table2[Calculated Location],"*"&amp;$D94&amp;"*")/COUNTIFS(Table2[Level of Review Required],"*"&amp;$AC$76&amp;"*",Table2[Date Notified (Adjusted)],"&gt;="&amp;I$30,Table2[Date Notified (Adjusted)],"&lt;"&amp;J$30,Table2[Calculated Location],"*"&amp;$D94&amp;"*")</f>
        <v>#DIV/0!</v>
      </c>
      <c r="J94" s="164" t="e">
        <f ca="1">COUNTIFS(Table2[Level of Review Required],"*"&amp;$AC$76&amp;"*",Table2[Date Notified (Adjusted)],"&gt;="&amp;J$30,Table2[Date Notified (Adjusted)],"&lt;"&amp;K$30,Table2[reviewer name second check],"full*",Table2[Calculated Location],"*"&amp;$D94&amp;"*")/COUNTIFS(Table2[Level of Review Required],"*"&amp;$AC$76&amp;"*",Table2[Date Notified (Adjusted)],"&gt;="&amp;J$30,Table2[Date Notified (Adjusted)],"&lt;"&amp;K$30,Table2[Calculated Location],"*"&amp;$D94&amp;"*")</f>
        <v>#DIV/0!</v>
      </c>
      <c r="K94" s="164" t="e">
        <f ca="1">COUNTIFS(Table2[Level of Review Required],"*"&amp;$AC$76&amp;"*",Table2[Date Notified (Adjusted)],"&gt;="&amp;K$30,Table2[Date Notified (Adjusted)],"&lt;"&amp;L$30,Table2[reviewer name second check],"full*",Table2[Calculated Location],"*"&amp;$D94&amp;"*")/COUNTIFS(Table2[Level of Review Required],"*"&amp;$AC$76&amp;"*",Table2[Date Notified (Adjusted)],"&gt;="&amp;K$30,Table2[Date Notified (Adjusted)],"&lt;"&amp;L$30,Table2[Calculated Location],"*"&amp;$D94&amp;"*")</f>
        <v>#DIV/0!</v>
      </c>
      <c r="L94" s="164" t="e">
        <f ca="1">COUNTIFS(Table2[Level of Review Required],"*"&amp;$AC$76&amp;"*",Table2[Date Notified (Adjusted)],"&gt;="&amp;L$30,Table2[Date Notified (Adjusted)],"&lt;"&amp;M$30,Table2[reviewer name second check],"full*",Table2[Calculated Location],"*"&amp;$D94&amp;"*")/COUNTIFS(Table2[Level of Review Required],"*"&amp;$AC$76&amp;"*",Table2[Date Notified (Adjusted)],"&gt;="&amp;L$30,Table2[Date Notified (Adjusted)],"&lt;"&amp;M$30,Table2[Calculated Location],"*"&amp;$D94&amp;"*")</f>
        <v>#DIV/0!</v>
      </c>
      <c r="M94" s="164" t="e">
        <f ca="1">COUNTIFS(Table2[Level of Review Required],"*"&amp;$AC$76&amp;"*",Table2[Date Notified (Adjusted)],"&gt;="&amp;M$30,Table2[Date Notified (Adjusted)],"&lt;"&amp;N$30,Table2[reviewer name second check],"full*",Table2[Calculated Location],"*"&amp;$D94&amp;"*")/COUNTIFS(Table2[Level of Review Required],"*"&amp;$AC$76&amp;"*",Table2[Date Notified (Adjusted)],"&gt;="&amp;M$30,Table2[Date Notified (Adjusted)],"&lt;"&amp;N$30,Table2[Calculated Location],"*"&amp;$D94&amp;"*")</f>
        <v>#DIV/0!</v>
      </c>
      <c r="N94" s="164" t="e">
        <f ca="1">COUNTIFS(Table2[Level of Review Required],"*"&amp;$AC$76&amp;"*",Table2[Date Notified (Adjusted)],"&gt;="&amp;N$30,Table2[Date Notified (Adjusted)],"&lt;"&amp;O$30,Table2[reviewer name second check],"full*",Table2[Calculated Location],"*"&amp;$D94&amp;"*")/COUNTIFS(Table2[Level of Review Required],"*"&amp;$AC$76&amp;"*",Table2[Date Notified (Adjusted)],"&gt;="&amp;N$30,Table2[Date Notified (Adjusted)],"&lt;"&amp;O$30,Table2[Calculated Location],"*"&amp;$D94&amp;"*")</f>
        <v>#DIV/0!</v>
      </c>
      <c r="O94" s="164" t="e">
        <f ca="1">COUNTIFS(Table2[Level of Review Required],"*"&amp;$AC$76&amp;"*",Table2[Date Notified (Adjusted)],"&gt;="&amp;O$30,Table2[Date Notified (Adjusted)],"&lt;"&amp;P$30,Table2[reviewer name second check],"full*",Table2[Calculated Location],"*"&amp;$D94&amp;"*")/COUNTIFS(Table2[Level of Review Required],"*"&amp;$AC$76&amp;"*",Table2[Date Notified (Adjusted)],"&gt;="&amp;O$30,Table2[Date Notified (Adjusted)],"&lt;"&amp;P$30,Table2[Calculated Location],"*"&amp;$D94&amp;"*")</f>
        <v>#DIV/0!</v>
      </c>
      <c r="P94" s="164" t="e">
        <f ca="1">COUNTIFS(Table2[Level of Review Required],"*"&amp;$AC$76&amp;"*",Table2[Date Notified (Adjusted)],"&gt;="&amp;P$30,Table2[Date Notified (Adjusted)],"&lt;"&amp;Q$30,Table2[reviewer name second check],"full*",Table2[Calculated Location],"*"&amp;$D94&amp;"*")/COUNTIFS(Table2[Level of Review Required],"*"&amp;$AC$76&amp;"*",Table2[Date Notified (Adjusted)],"&gt;="&amp;P$30,Table2[Date Notified (Adjusted)],"&lt;"&amp;Q$30,Table2[Calculated Location],"*"&amp;$D94&amp;"*")</f>
        <v>#DIV/0!</v>
      </c>
      <c r="Q94" s="164" t="e">
        <f ca="1">COUNTIFS(Table2[Level of Review Required],"*"&amp;$AC$76&amp;"*",Table2[Date Notified (Adjusted)],"&gt;="&amp;Q$30,Table2[Date Notified (Adjusted)],"&lt;"&amp;R$30,Table2[reviewer name second check],"full*",Table2[Calculated Location],"*"&amp;$D94&amp;"*")/COUNTIFS(Table2[Level of Review Required],"*"&amp;$AC$76&amp;"*",Table2[Date Notified (Adjusted)],"&gt;="&amp;Q$30,Table2[Date Notified (Adjusted)],"&lt;"&amp;R$30,Table2[Calculated Location],"*"&amp;$D94&amp;"*")</f>
        <v>#DIV/0!</v>
      </c>
      <c r="R94" s="164" t="e">
        <f ca="1">COUNTIFS(Table2[Level of Review Required],"*"&amp;$AC$76&amp;"*",Table2[Date Notified (Adjusted)],"&gt;="&amp;R$30,Table2[Date Notified (Adjusted)],"&lt;"&amp;S$30,Table2[reviewer name second check],"full*",Table2[Calculated Location],"*"&amp;$D94&amp;"*")/COUNTIFS(Table2[Level of Review Required],"*"&amp;$AC$76&amp;"*",Table2[Date Notified (Adjusted)],"&gt;="&amp;R$30,Table2[Date Notified (Adjusted)],"&lt;"&amp;S$30,Table2[Calculated Location],"*"&amp;$D94&amp;"*")</f>
        <v>#DIV/0!</v>
      </c>
      <c r="S94" s="164" t="e">
        <f ca="1">COUNTIFS(Table2[Level of Review Required],"*"&amp;$AC$76&amp;"*",Table2[Date Notified (Adjusted)],"&gt;="&amp;S$30,Table2[Date Notified (Adjusted)],"&lt;"&amp;T$30,Table2[reviewer name second check],"full*",Table2[Calculated Location],"*"&amp;$D94&amp;"*")/COUNTIFS(Table2[Level of Review Required],"*"&amp;$AC$76&amp;"*",Table2[Date Notified (Adjusted)],"&gt;="&amp;S$30,Table2[Date Notified (Adjusted)],"&lt;"&amp;T$30,Table2[Calculated Location],"*"&amp;$D94&amp;"*")</f>
        <v>#DIV/0!</v>
      </c>
      <c r="T94" s="164" t="e">
        <f ca="1">COUNTIFS(Table2[Level of Review Required],"*"&amp;$AC$76&amp;"*",Table2[Date Notified (Adjusted)],"&gt;="&amp;T$30,Table2[Date Notified (Adjusted)],"&lt;"&amp;U$30,Table2[reviewer name second check],"full*",Table2[Calculated Location],"*"&amp;$D94&amp;"*")/COUNTIFS(Table2[Level of Review Required],"*"&amp;$AC$76&amp;"*",Table2[Date Notified (Adjusted)],"&gt;="&amp;T$30,Table2[Date Notified (Adjusted)],"&lt;"&amp;U$30,Table2[Calculated Location],"*"&amp;$D94&amp;"*")</f>
        <v>#DIV/0!</v>
      </c>
      <c r="U94" s="161"/>
      <c r="V94" s="161"/>
      <c r="W94" s="228">
        <f ca="1">COUNTIFS(Table2[Level of Review Required],"*"&amp;$AC$76&amp;"*",Table2[Date Notified (Adjusted)],"&gt;="&amp;start125,Table2[Date Notified (Adjusted)],"&lt;="&amp;closeREP,Table2[Calculated Location],"*"&amp;$D94&amp;"*",Table2[reviewer name second check],"full*")</f>
        <v>0</v>
      </c>
      <c r="X94" s="229" t="e">
        <f t="shared" ca="1" si="43"/>
        <v>#DIV/0!</v>
      </c>
      <c r="Y94" s="237">
        <f ca="1">COUNTIFS(Table2[Level of Review Required],"*"&amp;$AC$76&amp;"*",Table2[Date Notified (Adjusted)],"&gt;="&amp;start125,Table2[Date Notified (Adjusted)],"&lt;="&amp;closeREP,Table2[Calculated Location],"*"&amp;$D94&amp;"*")</f>
        <v>0</v>
      </c>
    </row>
    <row r="95" spans="2:25" x14ac:dyDescent="0.25">
      <c r="B95" s="224" t="s">
        <v>80</v>
      </c>
      <c r="C95" s="166"/>
      <c r="D95" s="171" t="s">
        <v>45</v>
      </c>
      <c r="E95" s="168" t="e">
        <f ca="1">COUNTIFS(Table2[Level of Review Required],"*"&amp;$AC$76&amp;"*",Table2[Date Notified (Adjusted)],"&gt;="&amp;E$30,Table2[Date Notified (Adjusted)],"&lt;"&amp;F$30,Table2[reviewer name second check],"full*",Table2[Calculated Location],"*"&amp;$D95&amp;"*")/COUNTIFS(Table2[Level of Review Required],"*"&amp;$AC$76&amp;"*",Table2[Date Notified (Adjusted)],"&gt;="&amp;E$30,Table2[Date Notified (Adjusted)],"&lt;"&amp;F$30,Table2[Calculated Location],"*"&amp;$D95&amp;"*")</f>
        <v>#DIV/0!</v>
      </c>
      <c r="F95" s="169" t="e">
        <f ca="1">COUNTIFS(Table2[Level of Review Required],"*"&amp;$AC$76&amp;"*",Table2[Date Notified (Adjusted)],"&gt;="&amp;F$30,Table2[Date Notified (Adjusted)],"&lt;"&amp;G$30,Table2[reviewer name second check],"full*",Table2[Calculated Location],"*"&amp;$D95&amp;"*")/COUNTIFS(Table2[Level of Review Required],"*"&amp;$AC$76&amp;"*",Table2[Date Notified (Adjusted)],"&gt;="&amp;F$30,Table2[Date Notified (Adjusted)],"&lt;"&amp;G$30,Table2[Calculated Location],"*"&amp;$D95&amp;"*")</f>
        <v>#DIV/0!</v>
      </c>
      <c r="G95" s="169" t="e">
        <f ca="1">COUNTIFS(Table2[Level of Review Required],"*"&amp;$AC$76&amp;"*",Table2[Date Notified (Adjusted)],"&gt;="&amp;G$30,Table2[Date Notified (Adjusted)],"&lt;"&amp;H$30,Table2[reviewer name second check],"full*",Table2[Calculated Location],"*"&amp;$D95&amp;"*")/COUNTIFS(Table2[Level of Review Required],"*"&amp;$AC$76&amp;"*",Table2[Date Notified (Adjusted)],"&gt;="&amp;G$30,Table2[Date Notified (Adjusted)],"&lt;"&amp;H$30,Table2[Calculated Location],"*"&amp;$D95&amp;"*")</f>
        <v>#DIV/0!</v>
      </c>
      <c r="H95" s="169" t="e">
        <f ca="1">COUNTIFS(Table2[Level of Review Required],"*"&amp;$AC$76&amp;"*",Table2[Date Notified (Adjusted)],"&gt;="&amp;H$30,Table2[Date Notified (Adjusted)],"&lt;"&amp;I$30,Table2[reviewer name second check],"full*",Table2[Calculated Location],"*"&amp;$D95&amp;"*")/COUNTIFS(Table2[Level of Review Required],"*"&amp;$AC$76&amp;"*",Table2[Date Notified (Adjusted)],"&gt;="&amp;H$30,Table2[Date Notified (Adjusted)],"&lt;"&amp;I$30,Table2[Calculated Location],"*"&amp;$D95&amp;"*")</f>
        <v>#DIV/0!</v>
      </c>
      <c r="I95" s="169" t="e">
        <f ca="1">COUNTIFS(Table2[Level of Review Required],"*"&amp;$AC$76&amp;"*",Table2[Date Notified (Adjusted)],"&gt;="&amp;I$30,Table2[Date Notified (Adjusted)],"&lt;"&amp;J$30,Table2[reviewer name second check],"full*",Table2[Calculated Location],"*"&amp;$D95&amp;"*")/COUNTIFS(Table2[Level of Review Required],"*"&amp;$AC$76&amp;"*",Table2[Date Notified (Adjusted)],"&gt;="&amp;I$30,Table2[Date Notified (Adjusted)],"&lt;"&amp;J$30,Table2[Calculated Location],"*"&amp;$D95&amp;"*")</f>
        <v>#DIV/0!</v>
      </c>
      <c r="J95" s="169" t="e">
        <f ca="1">COUNTIFS(Table2[Level of Review Required],"*"&amp;$AC$76&amp;"*",Table2[Date Notified (Adjusted)],"&gt;="&amp;J$30,Table2[Date Notified (Adjusted)],"&lt;"&amp;K$30,Table2[reviewer name second check],"full*",Table2[Calculated Location],"*"&amp;$D95&amp;"*")/COUNTIFS(Table2[Level of Review Required],"*"&amp;$AC$76&amp;"*",Table2[Date Notified (Adjusted)],"&gt;="&amp;J$30,Table2[Date Notified (Adjusted)],"&lt;"&amp;K$30,Table2[Calculated Location],"*"&amp;$D95&amp;"*")</f>
        <v>#DIV/0!</v>
      </c>
      <c r="K95" s="169" t="e">
        <f ca="1">COUNTIFS(Table2[Level of Review Required],"*"&amp;$AC$76&amp;"*",Table2[Date Notified (Adjusted)],"&gt;="&amp;K$30,Table2[Date Notified (Adjusted)],"&lt;"&amp;L$30,Table2[reviewer name second check],"full*",Table2[Calculated Location],"*"&amp;$D95&amp;"*")/COUNTIFS(Table2[Level of Review Required],"*"&amp;$AC$76&amp;"*",Table2[Date Notified (Adjusted)],"&gt;="&amp;K$30,Table2[Date Notified (Adjusted)],"&lt;"&amp;L$30,Table2[Calculated Location],"*"&amp;$D95&amp;"*")</f>
        <v>#DIV/0!</v>
      </c>
      <c r="L95" s="169" t="e">
        <f ca="1">COUNTIFS(Table2[Level of Review Required],"*"&amp;$AC$76&amp;"*",Table2[Date Notified (Adjusted)],"&gt;="&amp;L$30,Table2[Date Notified (Adjusted)],"&lt;"&amp;M$30,Table2[reviewer name second check],"full*",Table2[Calculated Location],"*"&amp;$D95&amp;"*")/COUNTIFS(Table2[Level of Review Required],"*"&amp;$AC$76&amp;"*",Table2[Date Notified (Adjusted)],"&gt;="&amp;L$30,Table2[Date Notified (Adjusted)],"&lt;"&amp;M$30,Table2[Calculated Location],"*"&amp;$D95&amp;"*")</f>
        <v>#DIV/0!</v>
      </c>
      <c r="M95" s="169" t="e">
        <f ca="1">COUNTIFS(Table2[Level of Review Required],"*"&amp;$AC$76&amp;"*",Table2[Date Notified (Adjusted)],"&gt;="&amp;M$30,Table2[Date Notified (Adjusted)],"&lt;"&amp;N$30,Table2[reviewer name second check],"full*",Table2[Calculated Location],"*"&amp;$D95&amp;"*")/COUNTIFS(Table2[Level of Review Required],"*"&amp;$AC$76&amp;"*",Table2[Date Notified (Adjusted)],"&gt;="&amp;M$30,Table2[Date Notified (Adjusted)],"&lt;"&amp;N$30,Table2[Calculated Location],"*"&amp;$D95&amp;"*")</f>
        <v>#DIV/0!</v>
      </c>
      <c r="N95" s="169" t="e">
        <f ca="1">COUNTIFS(Table2[Level of Review Required],"*"&amp;$AC$76&amp;"*",Table2[Date Notified (Adjusted)],"&gt;="&amp;N$30,Table2[Date Notified (Adjusted)],"&lt;"&amp;O$30,Table2[reviewer name second check],"full*",Table2[Calculated Location],"*"&amp;$D95&amp;"*")/COUNTIFS(Table2[Level of Review Required],"*"&amp;$AC$76&amp;"*",Table2[Date Notified (Adjusted)],"&gt;="&amp;N$30,Table2[Date Notified (Adjusted)],"&lt;"&amp;O$30,Table2[Calculated Location],"*"&amp;$D95&amp;"*")</f>
        <v>#DIV/0!</v>
      </c>
      <c r="O95" s="169" t="e">
        <f ca="1">COUNTIFS(Table2[Level of Review Required],"*"&amp;$AC$76&amp;"*",Table2[Date Notified (Adjusted)],"&gt;="&amp;O$30,Table2[Date Notified (Adjusted)],"&lt;"&amp;P$30,Table2[reviewer name second check],"full*",Table2[Calculated Location],"*"&amp;$D95&amp;"*")/COUNTIFS(Table2[Level of Review Required],"*"&amp;$AC$76&amp;"*",Table2[Date Notified (Adjusted)],"&gt;="&amp;O$30,Table2[Date Notified (Adjusted)],"&lt;"&amp;P$30,Table2[Calculated Location],"*"&amp;$D95&amp;"*")</f>
        <v>#DIV/0!</v>
      </c>
      <c r="P95" s="169" t="e">
        <f ca="1">COUNTIFS(Table2[Level of Review Required],"*"&amp;$AC$76&amp;"*",Table2[Date Notified (Adjusted)],"&gt;="&amp;P$30,Table2[Date Notified (Adjusted)],"&lt;"&amp;Q$30,Table2[reviewer name second check],"full*",Table2[Calculated Location],"*"&amp;$D95&amp;"*")/COUNTIFS(Table2[Level of Review Required],"*"&amp;$AC$76&amp;"*",Table2[Date Notified (Adjusted)],"&gt;="&amp;P$30,Table2[Date Notified (Adjusted)],"&lt;"&amp;Q$30,Table2[Calculated Location],"*"&amp;$D95&amp;"*")</f>
        <v>#DIV/0!</v>
      </c>
      <c r="Q95" s="169" t="e">
        <f ca="1">COUNTIFS(Table2[Level of Review Required],"*"&amp;$AC$76&amp;"*",Table2[Date Notified (Adjusted)],"&gt;="&amp;Q$30,Table2[Date Notified (Adjusted)],"&lt;"&amp;R$30,Table2[reviewer name second check],"full*",Table2[Calculated Location],"*"&amp;$D95&amp;"*")/COUNTIFS(Table2[Level of Review Required],"*"&amp;$AC$76&amp;"*",Table2[Date Notified (Adjusted)],"&gt;="&amp;Q$30,Table2[Date Notified (Adjusted)],"&lt;"&amp;R$30,Table2[Calculated Location],"*"&amp;$D95&amp;"*")</f>
        <v>#DIV/0!</v>
      </c>
      <c r="R95" s="169" t="e">
        <f ca="1">COUNTIFS(Table2[Level of Review Required],"*"&amp;$AC$76&amp;"*",Table2[Date Notified (Adjusted)],"&gt;="&amp;R$30,Table2[Date Notified (Adjusted)],"&lt;"&amp;S$30,Table2[reviewer name second check],"full*",Table2[Calculated Location],"*"&amp;$D95&amp;"*")/COUNTIFS(Table2[Level of Review Required],"*"&amp;$AC$76&amp;"*",Table2[Date Notified (Adjusted)],"&gt;="&amp;R$30,Table2[Date Notified (Adjusted)],"&lt;"&amp;S$30,Table2[Calculated Location],"*"&amp;$D95&amp;"*")</f>
        <v>#DIV/0!</v>
      </c>
      <c r="S95" s="169" t="e">
        <f ca="1">COUNTIFS(Table2[Level of Review Required],"*"&amp;$AC$76&amp;"*",Table2[Date Notified (Adjusted)],"&gt;="&amp;S$30,Table2[Date Notified (Adjusted)],"&lt;"&amp;T$30,Table2[reviewer name second check],"full*",Table2[Calculated Location],"*"&amp;$D95&amp;"*")/COUNTIFS(Table2[Level of Review Required],"*"&amp;$AC$76&amp;"*",Table2[Date Notified (Adjusted)],"&gt;="&amp;S$30,Table2[Date Notified (Adjusted)],"&lt;"&amp;T$30,Table2[Calculated Location],"*"&amp;$D95&amp;"*")</f>
        <v>#DIV/0!</v>
      </c>
      <c r="T95" s="169" t="e">
        <f ca="1">COUNTIFS(Table2[Level of Review Required],"*"&amp;$AC$76&amp;"*",Table2[Date Notified (Adjusted)],"&gt;="&amp;T$30,Table2[Date Notified (Adjusted)],"&lt;"&amp;U$30,Table2[reviewer name second check],"full*",Table2[Calculated Location],"*"&amp;$D95&amp;"*")/COUNTIFS(Table2[Level of Review Required],"*"&amp;$AC$76&amp;"*",Table2[Date Notified (Adjusted)],"&gt;="&amp;T$30,Table2[Date Notified (Adjusted)],"&lt;"&amp;U$30,Table2[Calculated Location],"*"&amp;$D95&amp;"*")</f>
        <v>#DIV/0!</v>
      </c>
      <c r="U95" s="166"/>
      <c r="V95" s="166"/>
      <c r="W95" s="230">
        <f ca="1">COUNTIFS(Table2[Level of Review Required],"*"&amp;$AC$76&amp;"*",Table2[Date Notified (Adjusted)],"&gt;="&amp;start125,Table2[Date Notified (Adjusted)],"&lt;="&amp;closeREP,Table2[Calculated Location],"*"&amp;$D95&amp;"*",Table2[reviewer name second check],"full*")</f>
        <v>0</v>
      </c>
      <c r="X95" s="231" t="e">
        <f t="shared" ca="1" si="43"/>
        <v>#DIV/0!</v>
      </c>
      <c r="Y95" s="238">
        <f ca="1">COUNTIFS(Table2[Level of Review Required],"*"&amp;$AC$76&amp;"*",Table2[Date Notified (Adjusted)],"&gt;="&amp;start125,Table2[Date Notified (Adjusted)],"&lt;="&amp;closeREP,Table2[Calculated Location],"*"&amp;$D95&amp;"*")</f>
        <v>0</v>
      </c>
    </row>
    <row r="96" spans="2:25" x14ac:dyDescent="0.25">
      <c r="B96" s="213" t="s">
        <v>153</v>
      </c>
      <c r="C96" s="13"/>
      <c r="D96" s="13"/>
      <c r="E96" s="174"/>
      <c r="F96" s="174"/>
      <c r="G96" s="174"/>
      <c r="H96" s="174"/>
      <c r="I96" s="174"/>
      <c r="J96" s="174"/>
      <c r="K96" s="174"/>
      <c r="L96" s="174"/>
      <c r="M96" s="174"/>
      <c r="N96" s="174"/>
      <c r="O96" s="174"/>
      <c r="P96" s="174"/>
      <c r="Q96" s="174"/>
      <c r="R96" s="174"/>
      <c r="S96" s="174"/>
      <c r="T96" s="174"/>
      <c r="U96" s="174"/>
      <c r="V96" s="174"/>
      <c r="W96" s="174">
        <f ca="1">SUM(W86:W95)</f>
        <v>0</v>
      </c>
      <c r="X96" s="173" t="e">
        <f ca="1">W96/Y96</f>
        <v>#DIV/0!</v>
      </c>
      <c r="Y96" s="212">
        <f ca="1">SUM(Y86:Y95)</f>
        <v>0</v>
      </c>
    </row>
    <row r="97" spans="2:25" x14ac:dyDescent="0.25">
      <c r="B97" s="214"/>
      <c r="C97" s="215"/>
      <c r="D97" s="215"/>
      <c r="E97" s="216"/>
      <c r="F97" s="215"/>
      <c r="G97" s="215"/>
      <c r="H97" s="215"/>
      <c r="I97" s="215"/>
      <c r="J97" s="215"/>
      <c r="K97" s="215"/>
      <c r="L97" s="215"/>
      <c r="M97" s="215"/>
      <c r="N97" s="215"/>
      <c r="O97" s="215"/>
      <c r="P97" s="215"/>
      <c r="Q97" s="215"/>
      <c r="R97" s="215"/>
      <c r="S97" s="215"/>
      <c r="T97" s="215"/>
      <c r="U97" s="215"/>
      <c r="V97" s="215"/>
      <c r="W97" s="217">
        <f ca="1">SUM(W77:W84)+SUM(W86:W95)</f>
        <v>0</v>
      </c>
      <c r="X97" s="218" t="e">
        <f ca="1">W97/Y97</f>
        <v>#DIV/0!</v>
      </c>
      <c r="Y97" s="219">
        <f ca="1">SUM(Y77:Y84)+SUM(Y86:Y95)</f>
        <v>0</v>
      </c>
    </row>
  </sheetData>
  <mergeCells count="10">
    <mergeCell ref="E4:F4"/>
    <mergeCell ref="E5:F5"/>
    <mergeCell ref="E6:F6"/>
    <mergeCell ref="E7:F7"/>
    <mergeCell ref="E8:F8"/>
    <mergeCell ref="E22:F22"/>
    <mergeCell ref="E23:F23"/>
    <mergeCell ref="E24:F24"/>
    <mergeCell ref="E25:F25"/>
    <mergeCell ref="E26:F26"/>
  </mergeCells>
  <conditionalFormatting sqref="A18:Y18">
    <cfRule type="expression" dxfId="14" priority="19">
      <formula>$F$18&lt;&gt;1</formula>
    </cfRule>
    <cfRule type="expression" dxfId="13" priority="20">
      <formula>$F$18=1</formula>
    </cfRule>
  </conditionalFormatting>
  <conditionalFormatting sqref="E51:T51">
    <cfRule type="colorScale" priority="18">
      <colorScale>
        <cfvo type="min"/>
        <cfvo type="max"/>
        <color rgb="FFFFEF9C"/>
        <color rgb="FF63BE7B"/>
      </colorScale>
    </cfRule>
  </conditionalFormatting>
  <conditionalFormatting sqref="E31:T49">
    <cfRule type="cellIs" dxfId="12" priority="17" operator="equal">
      <formula>0</formula>
    </cfRule>
  </conditionalFormatting>
  <conditionalFormatting sqref="E31:T49">
    <cfRule type="colorScale" priority="15">
      <colorScale>
        <cfvo type="num" val="0"/>
        <cfvo type="percentile" val="50"/>
        <cfvo type="num" val="1"/>
        <color rgb="FFF8696B"/>
        <color rgb="FFFFEB84"/>
        <color rgb="FF63BE7B"/>
      </colorScale>
    </cfRule>
    <cfRule type="containsErrors" dxfId="11" priority="16">
      <formula>ISERROR(E31)</formula>
    </cfRule>
  </conditionalFormatting>
  <conditionalFormatting sqref="X31:X38 X40:X49">
    <cfRule type="containsErrors" dxfId="10" priority="13">
      <formula>ISERROR(X31)</formula>
    </cfRule>
    <cfRule type="colorScale" priority="14">
      <colorScale>
        <cfvo type="num" val="0"/>
        <cfvo type="percentile" val="50"/>
        <cfvo type="num" val="1"/>
        <color rgb="FFF8696B"/>
        <color rgb="FFFFEB84"/>
        <color rgb="FF63BE7B"/>
      </colorScale>
    </cfRule>
  </conditionalFormatting>
  <conditionalFormatting sqref="E74:T74">
    <cfRule type="colorScale" priority="12">
      <colorScale>
        <cfvo type="min"/>
        <cfvo type="max"/>
        <color rgb="FFFFEF9C"/>
        <color rgb="FF63BE7B"/>
      </colorScale>
    </cfRule>
  </conditionalFormatting>
  <conditionalFormatting sqref="E54:T72">
    <cfRule type="cellIs" dxfId="9" priority="11" operator="equal">
      <formula>0</formula>
    </cfRule>
  </conditionalFormatting>
  <conditionalFormatting sqref="E54:T72">
    <cfRule type="colorScale" priority="9">
      <colorScale>
        <cfvo type="num" val="0"/>
        <cfvo type="percentile" val="50"/>
        <cfvo type="num" val="1"/>
        <color rgb="FFF8696B"/>
        <color rgb="FFFFEB84"/>
        <color rgb="FF63BE7B"/>
      </colorScale>
    </cfRule>
    <cfRule type="containsErrors" dxfId="8" priority="10">
      <formula>ISERROR(E54)</formula>
    </cfRule>
  </conditionalFormatting>
  <conditionalFormatting sqref="X54:X61 X63:X72">
    <cfRule type="containsErrors" dxfId="7" priority="7">
      <formula>ISERROR(X54)</formula>
    </cfRule>
    <cfRule type="colorScale" priority="8">
      <colorScale>
        <cfvo type="num" val="0"/>
        <cfvo type="percentile" val="50"/>
        <cfvo type="num" val="1"/>
        <color rgb="FFF8696B"/>
        <color rgb="FFFFEB84"/>
        <color rgb="FF63BE7B"/>
      </colorScale>
    </cfRule>
  </conditionalFormatting>
  <conditionalFormatting sqref="E97:T97">
    <cfRule type="colorScale" priority="6">
      <colorScale>
        <cfvo type="min"/>
        <cfvo type="max"/>
        <color rgb="FFFFEF9C"/>
        <color rgb="FF63BE7B"/>
      </colorScale>
    </cfRule>
  </conditionalFormatting>
  <conditionalFormatting sqref="E77:T95">
    <cfRule type="cellIs" dxfId="6" priority="5" operator="equal">
      <formula>0</formula>
    </cfRule>
  </conditionalFormatting>
  <conditionalFormatting sqref="E77:T95">
    <cfRule type="colorScale" priority="3">
      <colorScale>
        <cfvo type="num" val="0"/>
        <cfvo type="percentile" val="50"/>
        <cfvo type="num" val="1"/>
        <color rgb="FFF8696B"/>
        <color rgb="FFFFEB84"/>
        <color rgb="FF63BE7B"/>
      </colorScale>
    </cfRule>
    <cfRule type="containsErrors" dxfId="5" priority="4">
      <formula>ISERROR(E77)</formula>
    </cfRule>
  </conditionalFormatting>
  <conditionalFormatting sqref="X77:X84 X86:X95">
    <cfRule type="containsErrors" dxfId="4" priority="1">
      <formula>ISERROR(X77)</formula>
    </cfRule>
    <cfRule type="colorScale" priority="2">
      <colorScale>
        <cfvo type="num" val="0"/>
        <cfvo type="percentile" val="50"/>
        <cfvo type="num" val="1"/>
        <color rgb="FFF8696B"/>
        <color rgb="FFFFEB84"/>
        <color rgb="FF63BE7B"/>
      </colorScale>
    </cfRule>
  </conditionalFormatting>
  <dataValidations count="1">
    <dataValidation type="list" allowBlank="1" showInputMessage="1" showErrorMessage="1" sqref="AC30 AC53 AC76">
      <formula1>"comprehensive,concise,aggregate"</formula1>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CC99"/>
  </sheetPr>
  <dimension ref="B1:Y66"/>
  <sheetViews>
    <sheetView showGridLines="0" topLeftCell="A34" workbookViewId="0">
      <selection activeCell="C34" sqref="C1:D1048576"/>
    </sheetView>
  </sheetViews>
  <sheetFormatPr defaultRowHeight="15" x14ac:dyDescent="0.25"/>
  <cols>
    <col min="3" max="4" width="9.140625" hidden="1" customWidth="1"/>
    <col min="5" max="5" width="11.5703125" bestFit="1" customWidth="1"/>
    <col min="6" max="6" width="9.42578125" customWidth="1"/>
    <col min="21" max="21" width="2.140625" hidden="1" customWidth="1"/>
    <col min="22" max="22" width="1.7109375" customWidth="1"/>
    <col min="23" max="23" width="9.5703125" customWidth="1"/>
    <col min="24" max="24" width="7.28515625" customWidth="1"/>
    <col min="25" max="25" width="10.7109375" customWidth="1"/>
  </cols>
  <sheetData>
    <row r="1" spans="2:25" ht="45" customHeight="1" x14ac:dyDescent="0.3">
      <c r="E1" s="396" t="s">
        <v>501</v>
      </c>
      <c r="F1" s="396"/>
      <c r="G1" s="396"/>
      <c r="H1" s="396"/>
      <c r="I1" s="396"/>
      <c r="J1" s="396"/>
      <c r="K1" s="396"/>
      <c r="L1" s="396"/>
      <c r="M1" s="396"/>
      <c r="N1" s="396"/>
      <c r="O1" s="396"/>
      <c r="P1" s="396"/>
      <c r="Q1" s="396"/>
      <c r="R1" s="396"/>
      <c r="S1" s="396"/>
      <c r="T1" s="396"/>
      <c r="U1" s="396"/>
      <c r="V1" s="396"/>
      <c r="W1" s="396"/>
      <c r="X1" s="396"/>
    </row>
    <row r="2" spans="2:25" ht="43.5" x14ac:dyDescent="0.25">
      <c r="B2" s="350" t="s">
        <v>341</v>
      </c>
      <c r="C2" s="321"/>
      <c r="D2" s="322"/>
      <c r="E2" s="323">
        <f ca="1">start125</f>
        <v>44470</v>
      </c>
      <c r="F2" s="323">
        <f ca="1">DATE(YEAR(E2),MONTH(E2)+1,1)</f>
        <v>44501</v>
      </c>
      <c r="G2" s="323">
        <f t="shared" ref="G2:U2" ca="1" si="0">DATE(YEAR(F2),MONTH(F2)+1,1)</f>
        <v>44531</v>
      </c>
      <c r="H2" s="323">
        <f t="shared" ca="1" si="0"/>
        <v>44562</v>
      </c>
      <c r="I2" s="323">
        <f t="shared" ca="1" si="0"/>
        <v>44593</v>
      </c>
      <c r="J2" s="323">
        <f t="shared" ca="1" si="0"/>
        <v>44621</v>
      </c>
      <c r="K2" s="323">
        <f t="shared" ca="1" si="0"/>
        <v>44652</v>
      </c>
      <c r="L2" s="323">
        <f t="shared" ca="1" si="0"/>
        <v>44682</v>
      </c>
      <c r="M2" s="323">
        <f t="shared" ca="1" si="0"/>
        <v>44713</v>
      </c>
      <c r="N2" s="323">
        <f t="shared" ca="1" si="0"/>
        <v>44743</v>
      </c>
      <c r="O2" s="323">
        <f t="shared" ca="1" si="0"/>
        <v>44774</v>
      </c>
      <c r="P2" s="323">
        <f t="shared" ca="1" si="0"/>
        <v>44805</v>
      </c>
      <c r="Q2" s="323">
        <f t="shared" ca="1" si="0"/>
        <v>44835</v>
      </c>
      <c r="R2" s="323">
        <f t="shared" ca="1" si="0"/>
        <v>44866</v>
      </c>
      <c r="S2" s="323">
        <f t="shared" ca="1" si="0"/>
        <v>44896</v>
      </c>
      <c r="T2" s="323">
        <f t="shared" ca="1" si="0"/>
        <v>44927</v>
      </c>
      <c r="U2" s="351">
        <f t="shared" ca="1" si="0"/>
        <v>44958</v>
      </c>
      <c r="V2" s="322"/>
      <c r="W2" s="346" t="s">
        <v>339</v>
      </c>
      <c r="X2" s="325" t="s">
        <v>245</v>
      </c>
      <c r="Y2" s="347" t="s">
        <v>244</v>
      </c>
    </row>
    <row r="3" spans="2:25" x14ac:dyDescent="0.25">
      <c r="B3" s="327" t="s">
        <v>256</v>
      </c>
      <c r="C3" s="13"/>
      <c r="D3" s="210" t="s">
        <v>121</v>
      </c>
      <c r="E3" s="328" t="e">
        <f ca="1">COUNTIFS(Table2[Date Notified (Adjusted)],"&gt;="&amp;E$2,Table2[Date Notified (Adjusted)],"&lt;"&amp;F$2,Table2[Has Open Disclosure Happened?],"Yes",Table2[Calculated Location],"*"&amp;$D3&amp;"*")/COUNTIFS(Table2[Date Notified (Adjusted)],"&gt;="&amp;E$2,Table2[Date Notified (Adjusted)],"&lt;"&amp;F$2,Table2[Calculated Location],"*"&amp;$D3&amp;"*")</f>
        <v>#DIV/0!</v>
      </c>
      <c r="F3" s="329" t="e">
        <f ca="1">COUNTIFS(Table2[Date Notified (Adjusted)],"&gt;="&amp;F$2,Table2[Date Notified (Adjusted)],"&lt;"&amp;G$2,Table2[Has Open Disclosure Happened?],"Yes",Table2[Calculated Location],"*"&amp;$D3&amp;"*")/COUNTIFS(Table2[Date Notified (Adjusted)],"&gt;="&amp;F$2,Table2[Date Notified (Adjusted)],"&lt;"&amp;G$2,Table2[Calculated Location],"*"&amp;$D3&amp;"*")</f>
        <v>#DIV/0!</v>
      </c>
      <c r="G3" s="329" t="e">
        <f ca="1">COUNTIFS(Table2[Date Notified (Adjusted)],"&gt;="&amp;G$2,Table2[Date Notified (Adjusted)],"&lt;"&amp;H$2,Table2[Has Open Disclosure Happened?],"Yes",Table2[Calculated Location],"*"&amp;$D3&amp;"*")/COUNTIFS(Table2[Date Notified (Adjusted)],"&gt;="&amp;G$2,Table2[Date Notified (Adjusted)],"&lt;"&amp;H$2,Table2[Calculated Location],"*"&amp;$D3&amp;"*")</f>
        <v>#DIV/0!</v>
      </c>
      <c r="H3" s="329" t="e">
        <f ca="1">COUNTIFS(Table2[Date Notified (Adjusted)],"&gt;="&amp;H$2,Table2[Date Notified (Adjusted)],"&lt;"&amp;I$2,Table2[Has Open Disclosure Happened?],"Yes",Table2[Calculated Location],"*"&amp;$D3&amp;"*")/COUNTIFS(Table2[Date Notified (Adjusted)],"&gt;="&amp;H$2,Table2[Date Notified (Adjusted)],"&lt;"&amp;I$2,Table2[Calculated Location],"*"&amp;$D3&amp;"*")</f>
        <v>#DIV/0!</v>
      </c>
      <c r="I3" s="329" t="e">
        <f ca="1">COUNTIFS(Table2[Date Notified (Adjusted)],"&gt;="&amp;I$2,Table2[Date Notified (Adjusted)],"&lt;"&amp;J$2,Table2[Has Open Disclosure Happened?],"Yes",Table2[Calculated Location],"*"&amp;$D3&amp;"*")/COUNTIFS(Table2[Date Notified (Adjusted)],"&gt;="&amp;I$2,Table2[Date Notified (Adjusted)],"&lt;"&amp;J$2,Table2[Calculated Location],"*"&amp;$D3&amp;"*")</f>
        <v>#DIV/0!</v>
      </c>
      <c r="J3" s="329" t="e">
        <f ca="1">COUNTIFS(Table2[Date Notified (Adjusted)],"&gt;="&amp;J$2,Table2[Date Notified (Adjusted)],"&lt;"&amp;K$2,Table2[Has Open Disclosure Happened?],"Yes",Table2[Calculated Location],"*"&amp;$D3&amp;"*")/COUNTIFS(Table2[Date Notified (Adjusted)],"&gt;="&amp;J$2,Table2[Date Notified (Adjusted)],"&lt;"&amp;K$2,Table2[Calculated Location],"*"&amp;$D3&amp;"*")</f>
        <v>#DIV/0!</v>
      </c>
      <c r="K3" s="329" t="e">
        <f ca="1">COUNTIFS(Table2[Date Notified (Adjusted)],"&gt;="&amp;K$2,Table2[Date Notified (Adjusted)],"&lt;"&amp;L$2,Table2[Has Open Disclosure Happened?],"Yes",Table2[Calculated Location],"*"&amp;$D3&amp;"*")/COUNTIFS(Table2[Date Notified (Adjusted)],"&gt;="&amp;K$2,Table2[Date Notified (Adjusted)],"&lt;"&amp;L$2,Table2[Calculated Location],"*"&amp;$D3&amp;"*")</f>
        <v>#DIV/0!</v>
      </c>
      <c r="L3" s="329" t="e">
        <f ca="1">COUNTIFS(Table2[Date Notified (Adjusted)],"&gt;="&amp;L$2,Table2[Date Notified (Adjusted)],"&lt;"&amp;M$2,Table2[Has Open Disclosure Happened?],"Yes",Table2[Calculated Location],"*"&amp;$D3&amp;"*")/COUNTIFS(Table2[Date Notified (Adjusted)],"&gt;="&amp;L$2,Table2[Date Notified (Adjusted)],"&lt;"&amp;M$2,Table2[Calculated Location],"*"&amp;$D3&amp;"*")</f>
        <v>#DIV/0!</v>
      </c>
      <c r="M3" s="329" t="e">
        <f ca="1">COUNTIFS(Table2[Date Notified (Adjusted)],"&gt;="&amp;M$2,Table2[Date Notified (Adjusted)],"&lt;"&amp;N$2,Table2[Has Open Disclosure Happened?],"Yes",Table2[Calculated Location],"*"&amp;$D3&amp;"*")/COUNTIFS(Table2[Date Notified (Adjusted)],"&gt;="&amp;M$2,Table2[Date Notified (Adjusted)],"&lt;"&amp;N$2,Table2[Calculated Location],"*"&amp;$D3&amp;"*")</f>
        <v>#DIV/0!</v>
      </c>
      <c r="N3" s="329" t="e">
        <f ca="1">COUNTIFS(Table2[Date Notified (Adjusted)],"&gt;="&amp;N$2,Table2[Date Notified (Adjusted)],"&lt;"&amp;O$2,Table2[Has Open Disclosure Happened?],"Yes",Table2[Calculated Location],"*"&amp;$D3&amp;"*")/COUNTIFS(Table2[Date Notified (Adjusted)],"&gt;="&amp;N$2,Table2[Date Notified (Adjusted)],"&lt;"&amp;O$2,Table2[Calculated Location],"*"&amp;$D3&amp;"*")</f>
        <v>#DIV/0!</v>
      </c>
      <c r="O3" s="329" t="e">
        <f ca="1">COUNTIFS(Table2[Date Notified (Adjusted)],"&gt;="&amp;O$2,Table2[Date Notified (Adjusted)],"&lt;"&amp;P$2,Table2[Has Open Disclosure Happened?],"Yes",Table2[Calculated Location],"*"&amp;$D3&amp;"*")/COUNTIFS(Table2[Date Notified (Adjusted)],"&gt;="&amp;O$2,Table2[Date Notified (Adjusted)],"&lt;"&amp;P$2,Table2[Calculated Location],"*"&amp;$D3&amp;"*")</f>
        <v>#DIV/0!</v>
      </c>
      <c r="P3" s="329" t="e">
        <f ca="1">COUNTIFS(Table2[Date Notified (Adjusted)],"&gt;="&amp;P$2,Table2[Date Notified (Adjusted)],"&lt;"&amp;Q$2,Table2[Has Open Disclosure Happened?],"Yes",Table2[Calculated Location],"*"&amp;$D3&amp;"*")/COUNTIFS(Table2[Date Notified (Adjusted)],"&gt;="&amp;P$2,Table2[Date Notified (Adjusted)],"&lt;"&amp;Q$2,Table2[Calculated Location],"*"&amp;$D3&amp;"*")</f>
        <v>#DIV/0!</v>
      </c>
      <c r="Q3" s="329" t="e">
        <f ca="1">COUNTIFS(Table2[Date Notified (Adjusted)],"&gt;="&amp;Q$2,Table2[Date Notified (Adjusted)],"&lt;"&amp;R$2,Table2[Has Open Disclosure Happened?],"Yes",Table2[Calculated Location],"*"&amp;$D3&amp;"*")/COUNTIFS(Table2[Date Notified (Adjusted)],"&gt;="&amp;Q$2,Table2[Date Notified (Adjusted)],"&lt;"&amp;R$2,Table2[Calculated Location],"*"&amp;$D3&amp;"*")</f>
        <v>#DIV/0!</v>
      </c>
      <c r="R3" s="329" t="e">
        <f ca="1">COUNTIFS(Table2[Date Notified (Adjusted)],"&gt;="&amp;R$2,Table2[Date Notified (Adjusted)],"&lt;"&amp;S$2,Table2[Has Open Disclosure Happened?],"Yes",Table2[Calculated Location],"*"&amp;$D3&amp;"*")/COUNTIFS(Table2[Date Notified (Adjusted)],"&gt;="&amp;R$2,Table2[Date Notified (Adjusted)],"&lt;"&amp;S$2,Table2[Calculated Location],"*"&amp;$D3&amp;"*")</f>
        <v>#DIV/0!</v>
      </c>
      <c r="S3" s="329" t="e">
        <f ca="1">COUNTIFS(Table2[Date Notified (Adjusted)],"&gt;="&amp;S$2,Table2[Date Notified (Adjusted)],"&lt;"&amp;T$2,Table2[Has Open Disclosure Happened?],"Yes",Table2[Calculated Location],"*"&amp;$D3&amp;"*")/COUNTIFS(Table2[Date Notified (Adjusted)],"&gt;="&amp;S$2,Table2[Date Notified (Adjusted)],"&lt;"&amp;T$2,Table2[Calculated Location],"*"&amp;$D3&amp;"*")</f>
        <v>#DIV/0!</v>
      </c>
      <c r="T3" s="329" t="e">
        <f ca="1">COUNTIFS(Table2[Date Notified (Adjusted)],"&gt;="&amp;T$2,Table2[Date Notified (Adjusted)],"&lt;"&amp;U$2,Table2[Has Open Disclosure Happened?],"Yes",Table2[Calculated Location],"*"&amp;$D3&amp;"*")/COUNTIFS(Table2[Date Notified (Adjusted)],"&gt;="&amp;T$2,Table2[Date Notified (Adjusted)],"&lt;"&amp;U$2,Table2[Calculated Location],"*"&amp;$D3&amp;"*")</f>
        <v>#DIV/0!</v>
      </c>
      <c r="U3" s="13"/>
      <c r="V3" s="13"/>
      <c r="W3" s="13">
        <f ca="1">COUNTIFS(Table2[Date Notified (Adjusted)],"&gt;="&amp;start125,Table2[Date Notified (Adjusted)],"&lt;="&amp;closeREP,Table2[Calculated Location],"*"&amp;$D3&amp;"*",Table2[Has Open Disclosure Happened?],"Yes")</f>
        <v>0</v>
      </c>
      <c r="X3" s="329" t="e">
        <f ca="1">W3/Y3</f>
        <v>#DIV/0!</v>
      </c>
      <c r="Y3" s="330">
        <f ca="1">COUNTIFS(Table2[Date Notified (Adjusted)],"&gt;="&amp;start125,Table2[Date Notified (Adjusted)],"&lt;="&amp;closeREP,Table2[Calculated Location],"*"&amp;$D3&amp;"*")</f>
        <v>0</v>
      </c>
    </row>
    <row r="4" spans="2:25" x14ac:dyDescent="0.25">
      <c r="B4" s="327" t="s">
        <v>234</v>
      </c>
      <c r="C4" s="13"/>
      <c r="D4" s="210" t="s">
        <v>118</v>
      </c>
      <c r="E4" s="328" t="e">
        <f ca="1">COUNTIFS(Table2[Date Notified (Adjusted)],"&gt;="&amp;E$2,Table2[Date Notified (Adjusted)],"&lt;"&amp;F$2,Table2[Has Open Disclosure Happened?],"Yes",Table2[Calculated Location],"*"&amp;$D4&amp;"*")/COUNTIFS(Table2[Date Notified (Adjusted)],"&gt;="&amp;E$2,Table2[Date Notified (Adjusted)],"&lt;"&amp;F$2,Table2[Calculated Location],"*"&amp;$D4&amp;"*")</f>
        <v>#DIV/0!</v>
      </c>
      <c r="F4" s="329" t="e">
        <f ca="1">COUNTIFS(Table2[Date Notified (Adjusted)],"&gt;="&amp;F$2,Table2[Date Notified (Adjusted)],"&lt;"&amp;G$2,Table2[Has Open Disclosure Happened?],"Yes",Table2[Calculated Location],"*"&amp;$D4&amp;"*")/COUNTIFS(Table2[Date Notified (Adjusted)],"&gt;="&amp;F$2,Table2[Date Notified (Adjusted)],"&lt;"&amp;G$2,Table2[Calculated Location],"*"&amp;$D4&amp;"*")</f>
        <v>#DIV/0!</v>
      </c>
      <c r="G4" s="329" t="e">
        <f ca="1">COUNTIFS(Table2[Date Notified (Adjusted)],"&gt;="&amp;G$2,Table2[Date Notified (Adjusted)],"&lt;"&amp;H$2,Table2[Has Open Disclosure Happened?],"Yes",Table2[Calculated Location],"*"&amp;$D4&amp;"*")/COUNTIFS(Table2[Date Notified (Adjusted)],"&gt;="&amp;G$2,Table2[Date Notified (Adjusted)],"&lt;"&amp;H$2,Table2[Calculated Location],"*"&amp;$D4&amp;"*")</f>
        <v>#DIV/0!</v>
      </c>
      <c r="H4" s="329" t="e">
        <f ca="1">COUNTIFS(Table2[Date Notified (Adjusted)],"&gt;="&amp;H$2,Table2[Date Notified (Adjusted)],"&lt;"&amp;I$2,Table2[Has Open Disclosure Happened?],"Yes",Table2[Calculated Location],"*"&amp;$D4&amp;"*")/COUNTIFS(Table2[Date Notified (Adjusted)],"&gt;="&amp;H$2,Table2[Date Notified (Adjusted)],"&lt;"&amp;I$2,Table2[Calculated Location],"*"&amp;$D4&amp;"*")</f>
        <v>#DIV/0!</v>
      </c>
      <c r="I4" s="329" t="e">
        <f ca="1">COUNTIFS(Table2[Date Notified (Adjusted)],"&gt;="&amp;I$2,Table2[Date Notified (Adjusted)],"&lt;"&amp;J$2,Table2[Has Open Disclosure Happened?],"Yes",Table2[Calculated Location],"*"&amp;$D4&amp;"*")/COUNTIFS(Table2[Date Notified (Adjusted)],"&gt;="&amp;I$2,Table2[Date Notified (Adjusted)],"&lt;"&amp;J$2,Table2[Calculated Location],"*"&amp;$D4&amp;"*")</f>
        <v>#DIV/0!</v>
      </c>
      <c r="J4" s="329" t="e">
        <f ca="1">COUNTIFS(Table2[Date Notified (Adjusted)],"&gt;="&amp;J$2,Table2[Date Notified (Adjusted)],"&lt;"&amp;K$2,Table2[Has Open Disclosure Happened?],"Yes",Table2[Calculated Location],"*"&amp;$D4&amp;"*")/COUNTIFS(Table2[Date Notified (Adjusted)],"&gt;="&amp;J$2,Table2[Date Notified (Adjusted)],"&lt;"&amp;K$2,Table2[Calculated Location],"*"&amp;$D4&amp;"*")</f>
        <v>#DIV/0!</v>
      </c>
      <c r="K4" s="329" t="e">
        <f ca="1">COUNTIFS(Table2[Date Notified (Adjusted)],"&gt;="&amp;K$2,Table2[Date Notified (Adjusted)],"&lt;"&amp;L$2,Table2[Has Open Disclosure Happened?],"Yes",Table2[Calculated Location],"*"&amp;$D4&amp;"*")/COUNTIFS(Table2[Date Notified (Adjusted)],"&gt;="&amp;K$2,Table2[Date Notified (Adjusted)],"&lt;"&amp;L$2,Table2[Calculated Location],"*"&amp;$D4&amp;"*")</f>
        <v>#DIV/0!</v>
      </c>
      <c r="L4" s="329" t="e">
        <f ca="1">COUNTIFS(Table2[Date Notified (Adjusted)],"&gt;="&amp;L$2,Table2[Date Notified (Adjusted)],"&lt;"&amp;M$2,Table2[Has Open Disclosure Happened?],"Yes",Table2[Calculated Location],"*"&amp;$D4&amp;"*")/COUNTIFS(Table2[Date Notified (Adjusted)],"&gt;="&amp;L$2,Table2[Date Notified (Adjusted)],"&lt;"&amp;M$2,Table2[Calculated Location],"*"&amp;$D4&amp;"*")</f>
        <v>#DIV/0!</v>
      </c>
      <c r="M4" s="329" t="e">
        <f ca="1">COUNTIFS(Table2[Date Notified (Adjusted)],"&gt;="&amp;M$2,Table2[Date Notified (Adjusted)],"&lt;"&amp;N$2,Table2[Has Open Disclosure Happened?],"Yes",Table2[Calculated Location],"*"&amp;$D4&amp;"*")/COUNTIFS(Table2[Date Notified (Adjusted)],"&gt;="&amp;M$2,Table2[Date Notified (Adjusted)],"&lt;"&amp;N$2,Table2[Calculated Location],"*"&amp;$D4&amp;"*")</f>
        <v>#DIV/0!</v>
      </c>
      <c r="N4" s="329" t="e">
        <f ca="1">COUNTIFS(Table2[Date Notified (Adjusted)],"&gt;="&amp;N$2,Table2[Date Notified (Adjusted)],"&lt;"&amp;O$2,Table2[Has Open Disclosure Happened?],"Yes",Table2[Calculated Location],"*"&amp;$D4&amp;"*")/COUNTIFS(Table2[Date Notified (Adjusted)],"&gt;="&amp;N$2,Table2[Date Notified (Adjusted)],"&lt;"&amp;O$2,Table2[Calculated Location],"*"&amp;$D4&amp;"*")</f>
        <v>#DIV/0!</v>
      </c>
      <c r="O4" s="329" t="e">
        <f ca="1">COUNTIFS(Table2[Date Notified (Adjusted)],"&gt;="&amp;O$2,Table2[Date Notified (Adjusted)],"&lt;"&amp;P$2,Table2[Has Open Disclosure Happened?],"Yes",Table2[Calculated Location],"*"&amp;$D4&amp;"*")/COUNTIFS(Table2[Date Notified (Adjusted)],"&gt;="&amp;O$2,Table2[Date Notified (Adjusted)],"&lt;"&amp;P$2,Table2[Calculated Location],"*"&amp;$D4&amp;"*")</f>
        <v>#DIV/0!</v>
      </c>
      <c r="P4" s="329" t="e">
        <f ca="1">COUNTIFS(Table2[Date Notified (Adjusted)],"&gt;="&amp;P$2,Table2[Date Notified (Adjusted)],"&lt;"&amp;Q$2,Table2[Has Open Disclosure Happened?],"Yes",Table2[Calculated Location],"*"&amp;$D4&amp;"*")/COUNTIFS(Table2[Date Notified (Adjusted)],"&gt;="&amp;P$2,Table2[Date Notified (Adjusted)],"&lt;"&amp;Q$2,Table2[Calculated Location],"*"&amp;$D4&amp;"*")</f>
        <v>#DIV/0!</v>
      </c>
      <c r="Q4" s="329" t="e">
        <f ca="1">COUNTIFS(Table2[Date Notified (Adjusted)],"&gt;="&amp;Q$2,Table2[Date Notified (Adjusted)],"&lt;"&amp;R$2,Table2[Has Open Disclosure Happened?],"Yes",Table2[Calculated Location],"*"&amp;$D4&amp;"*")/COUNTIFS(Table2[Date Notified (Adjusted)],"&gt;="&amp;Q$2,Table2[Date Notified (Adjusted)],"&lt;"&amp;R$2,Table2[Calculated Location],"*"&amp;$D4&amp;"*")</f>
        <v>#DIV/0!</v>
      </c>
      <c r="R4" s="329" t="e">
        <f ca="1">COUNTIFS(Table2[Date Notified (Adjusted)],"&gt;="&amp;R$2,Table2[Date Notified (Adjusted)],"&lt;"&amp;S$2,Table2[Has Open Disclosure Happened?],"Yes",Table2[Calculated Location],"*"&amp;$D4&amp;"*")/COUNTIFS(Table2[Date Notified (Adjusted)],"&gt;="&amp;R$2,Table2[Date Notified (Adjusted)],"&lt;"&amp;S$2,Table2[Calculated Location],"*"&amp;$D4&amp;"*")</f>
        <v>#DIV/0!</v>
      </c>
      <c r="S4" s="329" t="e">
        <f ca="1">COUNTIFS(Table2[Date Notified (Adjusted)],"&gt;="&amp;S$2,Table2[Date Notified (Adjusted)],"&lt;"&amp;T$2,Table2[Has Open Disclosure Happened?],"Yes",Table2[Calculated Location],"*"&amp;$D4&amp;"*")/COUNTIFS(Table2[Date Notified (Adjusted)],"&gt;="&amp;S$2,Table2[Date Notified (Adjusted)],"&lt;"&amp;T$2,Table2[Calculated Location],"*"&amp;$D4&amp;"*")</f>
        <v>#DIV/0!</v>
      </c>
      <c r="T4" s="329" t="e">
        <f ca="1">COUNTIFS(Table2[Date Notified (Adjusted)],"&gt;="&amp;T$2,Table2[Date Notified (Adjusted)],"&lt;"&amp;U$2,Table2[Has Open Disclosure Happened?],"Yes",Table2[Calculated Location],"*"&amp;$D4&amp;"*")/COUNTIFS(Table2[Date Notified (Adjusted)],"&gt;="&amp;T$2,Table2[Date Notified (Adjusted)],"&lt;"&amp;U$2,Table2[Calculated Location],"*"&amp;$D4&amp;"*")</f>
        <v>#DIV/0!</v>
      </c>
      <c r="U4" s="13"/>
      <c r="V4" s="13"/>
      <c r="W4" s="13">
        <f ca="1">COUNTIFS(Table2[Date Notified (Adjusted)],"&gt;="&amp;start125,Table2[Date Notified (Adjusted)],"&lt;="&amp;closeREP,Table2[Calculated Location],"*"&amp;$D4&amp;"*",Table2[Has Open Disclosure Happened?],"Yes")</f>
        <v>0</v>
      </c>
      <c r="X4" s="329" t="e">
        <f t="shared" ref="X4:X21" ca="1" si="1">W4/Y4</f>
        <v>#DIV/0!</v>
      </c>
      <c r="Y4" s="330">
        <f ca="1">COUNTIFS(Table2[Date Notified (Adjusted)],"&gt;="&amp;start125,Table2[Date Notified (Adjusted)],"&lt;="&amp;closeREP,Table2[Calculated Location],"*"&amp;$D4&amp;"*")</f>
        <v>0</v>
      </c>
    </row>
    <row r="5" spans="2:25" x14ac:dyDescent="0.25">
      <c r="B5" s="327" t="s">
        <v>257</v>
      </c>
      <c r="C5" s="210"/>
      <c r="D5" s="210" t="s">
        <v>119</v>
      </c>
      <c r="E5" s="328" t="e">
        <f ca="1">COUNTIFS(Table2[Date Notified (Adjusted)],"&gt;="&amp;E$2,Table2[Date Notified (Adjusted)],"&lt;"&amp;F$2,Table2[Has Open Disclosure Happened?],"Yes",Table2[Calculated Location],"*"&amp;$D5&amp;"*")/COUNTIFS(Table2[Date Notified (Adjusted)],"&gt;="&amp;E$2,Table2[Date Notified (Adjusted)],"&lt;"&amp;F$2,Table2[Calculated Location],"*"&amp;$D5&amp;"*")</f>
        <v>#DIV/0!</v>
      </c>
      <c r="F5" s="329" t="e">
        <f ca="1">COUNTIFS(Table2[Date Notified (Adjusted)],"&gt;="&amp;F$2,Table2[Date Notified (Adjusted)],"&lt;"&amp;G$2,Table2[Has Open Disclosure Happened?],"Yes",Table2[Calculated Location],"*"&amp;$D5&amp;"*")/COUNTIFS(Table2[Date Notified (Adjusted)],"&gt;="&amp;F$2,Table2[Date Notified (Adjusted)],"&lt;"&amp;G$2,Table2[Calculated Location],"*"&amp;$D5&amp;"*")</f>
        <v>#DIV/0!</v>
      </c>
      <c r="G5" s="329" t="e">
        <f ca="1">COUNTIFS(Table2[Date Notified (Adjusted)],"&gt;="&amp;G$2,Table2[Date Notified (Adjusted)],"&lt;"&amp;H$2,Table2[Has Open Disclosure Happened?],"Yes",Table2[Calculated Location],"*"&amp;$D5&amp;"*")/COUNTIFS(Table2[Date Notified (Adjusted)],"&gt;="&amp;G$2,Table2[Date Notified (Adjusted)],"&lt;"&amp;H$2,Table2[Calculated Location],"*"&amp;$D5&amp;"*")</f>
        <v>#DIV/0!</v>
      </c>
      <c r="H5" s="329" t="e">
        <f ca="1">COUNTIFS(Table2[Date Notified (Adjusted)],"&gt;="&amp;H$2,Table2[Date Notified (Adjusted)],"&lt;"&amp;I$2,Table2[Has Open Disclosure Happened?],"Yes",Table2[Calculated Location],"*"&amp;$D5&amp;"*")/COUNTIFS(Table2[Date Notified (Adjusted)],"&gt;="&amp;H$2,Table2[Date Notified (Adjusted)],"&lt;"&amp;I$2,Table2[Calculated Location],"*"&amp;$D5&amp;"*")</f>
        <v>#DIV/0!</v>
      </c>
      <c r="I5" s="329" t="e">
        <f ca="1">COUNTIFS(Table2[Date Notified (Adjusted)],"&gt;="&amp;I$2,Table2[Date Notified (Adjusted)],"&lt;"&amp;J$2,Table2[Has Open Disclosure Happened?],"Yes",Table2[Calculated Location],"*"&amp;$D5&amp;"*")/COUNTIFS(Table2[Date Notified (Adjusted)],"&gt;="&amp;I$2,Table2[Date Notified (Adjusted)],"&lt;"&amp;J$2,Table2[Calculated Location],"*"&amp;$D5&amp;"*")</f>
        <v>#DIV/0!</v>
      </c>
      <c r="J5" s="329" t="e">
        <f ca="1">COUNTIFS(Table2[Date Notified (Adjusted)],"&gt;="&amp;J$2,Table2[Date Notified (Adjusted)],"&lt;"&amp;K$2,Table2[Has Open Disclosure Happened?],"Yes",Table2[Calculated Location],"*"&amp;$D5&amp;"*")/COUNTIFS(Table2[Date Notified (Adjusted)],"&gt;="&amp;J$2,Table2[Date Notified (Adjusted)],"&lt;"&amp;K$2,Table2[Calculated Location],"*"&amp;$D5&amp;"*")</f>
        <v>#DIV/0!</v>
      </c>
      <c r="K5" s="329" t="e">
        <f ca="1">COUNTIFS(Table2[Date Notified (Adjusted)],"&gt;="&amp;K$2,Table2[Date Notified (Adjusted)],"&lt;"&amp;L$2,Table2[Has Open Disclosure Happened?],"Yes",Table2[Calculated Location],"*"&amp;$D5&amp;"*")/COUNTIFS(Table2[Date Notified (Adjusted)],"&gt;="&amp;K$2,Table2[Date Notified (Adjusted)],"&lt;"&amp;L$2,Table2[Calculated Location],"*"&amp;$D5&amp;"*")</f>
        <v>#DIV/0!</v>
      </c>
      <c r="L5" s="329" t="e">
        <f ca="1">COUNTIFS(Table2[Date Notified (Adjusted)],"&gt;="&amp;L$2,Table2[Date Notified (Adjusted)],"&lt;"&amp;M$2,Table2[Has Open Disclosure Happened?],"Yes",Table2[Calculated Location],"*"&amp;$D5&amp;"*")/COUNTIFS(Table2[Date Notified (Adjusted)],"&gt;="&amp;L$2,Table2[Date Notified (Adjusted)],"&lt;"&amp;M$2,Table2[Calculated Location],"*"&amp;$D5&amp;"*")</f>
        <v>#DIV/0!</v>
      </c>
      <c r="M5" s="329" t="e">
        <f ca="1">COUNTIFS(Table2[Date Notified (Adjusted)],"&gt;="&amp;M$2,Table2[Date Notified (Adjusted)],"&lt;"&amp;N$2,Table2[Has Open Disclosure Happened?],"Yes",Table2[Calculated Location],"*"&amp;$D5&amp;"*")/COUNTIFS(Table2[Date Notified (Adjusted)],"&gt;="&amp;M$2,Table2[Date Notified (Adjusted)],"&lt;"&amp;N$2,Table2[Calculated Location],"*"&amp;$D5&amp;"*")</f>
        <v>#DIV/0!</v>
      </c>
      <c r="N5" s="329" t="e">
        <f ca="1">COUNTIFS(Table2[Date Notified (Adjusted)],"&gt;="&amp;N$2,Table2[Date Notified (Adjusted)],"&lt;"&amp;O$2,Table2[Has Open Disclosure Happened?],"Yes",Table2[Calculated Location],"*"&amp;$D5&amp;"*")/COUNTIFS(Table2[Date Notified (Adjusted)],"&gt;="&amp;N$2,Table2[Date Notified (Adjusted)],"&lt;"&amp;O$2,Table2[Calculated Location],"*"&amp;$D5&amp;"*")</f>
        <v>#DIV/0!</v>
      </c>
      <c r="O5" s="329" t="e">
        <f ca="1">COUNTIFS(Table2[Date Notified (Adjusted)],"&gt;="&amp;O$2,Table2[Date Notified (Adjusted)],"&lt;"&amp;P$2,Table2[Has Open Disclosure Happened?],"Yes",Table2[Calculated Location],"*"&amp;$D5&amp;"*")/COUNTIFS(Table2[Date Notified (Adjusted)],"&gt;="&amp;O$2,Table2[Date Notified (Adjusted)],"&lt;"&amp;P$2,Table2[Calculated Location],"*"&amp;$D5&amp;"*")</f>
        <v>#DIV/0!</v>
      </c>
      <c r="P5" s="329" t="e">
        <f ca="1">COUNTIFS(Table2[Date Notified (Adjusted)],"&gt;="&amp;P$2,Table2[Date Notified (Adjusted)],"&lt;"&amp;Q$2,Table2[Has Open Disclosure Happened?],"Yes",Table2[Calculated Location],"*"&amp;$D5&amp;"*")/COUNTIFS(Table2[Date Notified (Adjusted)],"&gt;="&amp;P$2,Table2[Date Notified (Adjusted)],"&lt;"&amp;Q$2,Table2[Calculated Location],"*"&amp;$D5&amp;"*")</f>
        <v>#DIV/0!</v>
      </c>
      <c r="Q5" s="329" t="e">
        <f ca="1">COUNTIFS(Table2[Date Notified (Adjusted)],"&gt;="&amp;Q$2,Table2[Date Notified (Adjusted)],"&lt;"&amp;R$2,Table2[Has Open Disclosure Happened?],"Yes",Table2[Calculated Location],"*"&amp;$D5&amp;"*")/COUNTIFS(Table2[Date Notified (Adjusted)],"&gt;="&amp;Q$2,Table2[Date Notified (Adjusted)],"&lt;"&amp;R$2,Table2[Calculated Location],"*"&amp;$D5&amp;"*")</f>
        <v>#DIV/0!</v>
      </c>
      <c r="R5" s="329" t="e">
        <f ca="1">COUNTIFS(Table2[Date Notified (Adjusted)],"&gt;="&amp;R$2,Table2[Date Notified (Adjusted)],"&lt;"&amp;S$2,Table2[Has Open Disclosure Happened?],"Yes",Table2[Calculated Location],"*"&amp;$D5&amp;"*")/COUNTIFS(Table2[Date Notified (Adjusted)],"&gt;="&amp;R$2,Table2[Date Notified (Adjusted)],"&lt;"&amp;S$2,Table2[Calculated Location],"*"&amp;$D5&amp;"*")</f>
        <v>#DIV/0!</v>
      </c>
      <c r="S5" s="329" t="e">
        <f ca="1">COUNTIFS(Table2[Date Notified (Adjusted)],"&gt;="&amp;S$2,Table2[Date Notified (Adjusted)],"&lt;"&amp;T$2,Table2[Has Open Disclosure Happened?],"Yes",Table2[Calculated Location],"*"&amp;$D5&amp;"*")/COUNTIFS(Table2[Date Notified (Adjusted)],"&gt;="&amp;S$2,Table2[Date Notified (Adjusted)],"&lt;"&amp;T$2,Table2[Calculated Location],"*"&amp;$D5&amp;"*")</f>
        <v>#DIV/0!</v>
      </c>
      <c r="T5" s="329" t="e">
        <f ca="1">COUNTIFS(Table2[Date Notified (Adjusted)],"&gt;="&amp;T$2,Table2[Date Notified (Adjusted)],"&lt;"&amp;U$2,Table2[Has Open Disclosure Happened?],"Yes",Table2[Calculated Location],"*"&amp;$D5&amp;"*")/COUNTIFS(Table2[Date Notified (Adjusted)],"&gt;="&amp;T$2,Table2[Date Notified (Adjusted)],"&lt;"&amp;U$2,Table2[Calculated Location],"*"&amp;$D5&amp;"*")</f>
        <v>#DIV/0!</v>
      </c>
      <c r="U5" s="13"/>
      <c r="V5" s="13"/>
      <c r="W5" s="13">
        <f ca="1">COUNTIFS(Table2[Date Notified (Adjusted)],"&gt;="&amp;start125,Table2[Date Notified (Adjusted)],"&lt;="&amp;closeREP,Table2[Calculated Location],"*"&amp;$D5&amp;"*",Table2[Has Open Disclosure Happened?],"Yes")</f>
        <v>0</v>
      </c>
      <c r="X5" s="329" t="e">
        <f t="shared" ref="X5" ca="1" si="2">W5/Y5</f>
        <v>#DIV/0!</v>
      </c>
      <c r="Y5" s="330">
        <f ca="1">COUNTIFS(Table2[Date Notified (Adjusted)],"&gt;="&amp;start125,Table2[Date Notified (Adjusted)],"&lt;="&amp;closeREP,Table2[Calculated Location],"*"&amp;$D5&amp;"*")</f>
        <v>0</v>
      </c>
    </row>
    <row r="6" spans="2:25" x14ac:dyDescent="0.25">
      <c r="B6" s="327" t="s">
        <v>258</v>
      </c>
      <c r="C6" s="13"/>
      <c r="D6" s="210" t="s">
        <v>120</v>
      </c>
      <c r="E6" s="328" t="e">
        <f ca="1">COUNTIFS(Table2[Date Notified (Adjusted)],"&gt;="&amp;E$2,Table2[Date Notified (Adjusted)],"&lt;"&amp;F$2,Table2[Has Open Disclosure Happened?],"Yes",Table2[Calculated Location],"*"&amp;$D6&amp;"*")/COUNTIFS(Table2[Date Notified (Adjusted)],"&gt;="&amp;E$2,Table2[Date Notified (Adjusted)],"&lt;"&amp;F$2,Table2[Calculated Location],"*"&amp;$D6&amp;"*")</f>
        <v>#DIV/0!</v>
      </c>
      <c r="F6" s="329" t="e">
        <f ca="1">COUNTIFS(Table2[Date Notified (Adjusted)],"&gt;="&amp;F$2,Table2[Date Notified (Adjusted)],"&lt;"&amp;G$2,Table2[Has Open Disclosure Happened?],"Yes",Table2[Calculated Location],"*"&amp;$D6&amp;"*")/COUNTIFS(Table2[Date Notified (Adjusted)],"&gt;="&amp;F$2,Table2[Date Notified (Adjusted)],"&lt;"&amp;G$2,Table2[Calculated Location],"*"&amp;$D6&amp;"*")</f>
        <v>#DIV/0!</v>
      </c>
      <c r="G6" s="329" t="e">
        <f ca="1">COUNTIFS(Table2[Date Notified (Adjusted)],"&gt;="&amp;G$2,Table2[Date Notified (Adjusted)],"&lt;"&amp;H$2,Table2[Has Open Disclosure Happened?],"Yes",Table2[Calculated Location],"*"&amp;$D6&amp;"*")/COUNTIFS(Table2[Date Notified (Adjusted)],"&gt;="&amp;G$2,Table2[Date Notified (Adjusted)],"&lt;"&amp;H$2,Table2[Calculated Location],"*"&amp;$D6&amp;"*")</f>
        <v>#DIV/0!</v>
      </c>
      <c r="H6" s="329" t="e">
        <f ca="1">COUNTIFS(Table2[Date Notified (Adjusted)],"&gt;="&amp;H$2,Table2[Date Notified (Adjusted)],"&lt;"&amp;I$2,Table2[Has Open Disclosure Happened?],"Yes",Table2[Calculated Location],"*"&amp;$D6&amp;"*")/COUNTIFS(Table2[Date Notified (Adjusted)],"&gt;="&amp;H$2,Table2[Date Notified (Adjusted)],"&lt;"&amp;I$2,Table2[Calculated Location],"*"&amp;$D6&amp;"*")</f>
        <v>#DIV/0!</v>
      </c>
      <c r="I6" s="329" t="e">
        <f ca="1">COUNTIFS(Table2[Date Notified (Adjusted)],"&gt;="&amp;I$2,Table2[Date Notified (Adjusted)],"&lt;"&amp;J$2,Table2[Has Open Disclosure Happened?],"Yes",Table2[Calculated Location],"*"&amp;$D6&amp;"*")/COUNTIFS(Table2[Date Notified (Adjusted)],"&gt;="&amp;I$2,Table2[Date Notified (Adjusted)],"&lt;"&amp;J$2,Table2[Calculated Location],"*"&amp;$D6&amp;"*")</f>
        <v>#DIV/0!</v>
      </c>
      <c r="J6" s="329" t="e">
        <f ca="1">COUNTIFS(Table2[Date Notified (Adjusted)],"&gt;="&amp;J$2,Table2[Date Notified (Adjusted)],"&lt;"&amp;K$2,Table2[Has Open Disclosure Happened?],"Yes",Table2[Calculated Location],"*"&amp;$D6&amp;"*")/COUNTIFS(Table2[Date Notified (Adjusted)],"&gt;="&amp;J$2,Table2[Date Notified (Adjusted)],"&lt;"&amp;K$2,Table2[Calculated Location],"*"&amp;$D6&amp;"*")</f>
        <v>#DIV/0!</v>
      </c>
      <c r="K6" s="329" t="e">
        <f ca="1">COUNTIFS(Table2[Date Notified (Adjusted)],"&gt;="&amp;K$2,Table2[Date Notified (Adjusted)],"&lt;"&amp;L$2,Table2[Has Open Disclosure Happened?],"Yes",Table2[Calculated Location],"*"&amp;$D6&amp;"*")/COUNTIFS(Table2[Date Notified (Adjusted)],"&gt;="&amp;K$2,Table2[Date Notified (Adjusted)],"&lt;"&amp;L$2,Table2[Calculated Location],"*"&amp;$D6&amp;"*")</f>
        <v>#DIV/0!</v>
      </c>
      <c r="L6" s="329" t="e">
        <f ca="1">COUNTIFS(Table2[Date Notified (Adjusted)],"&gt;="&amp;L$2,Table2[Date Notified (Adjusted)],"&lt;"&amp;M$2,Table2[Has Open Disclosure Happened?],"Yes",Table2[Calculated Location],"*"&amp;$D6&amp;"*")/COUNTIFS(Table2[Date Notified (Adjusted)],"&gt;="&amp;L$2,Table2[Date Notified (Adjusted)],"&lt;"&amp;M$2,Table2[Calculated Location],"*"&amp;$D6&amp;"*")</f>
        <v>#DIV/0!</v>
      </c>
      <c r="M6" s="329" t="e">
        <f ca="1">COUNTIFS(Table2[Date Notified (Adjusted)],"&gt;="&amp;M$2,Table2[Date Notified (Adjusted)],"&lt;"&amp;N$2,Table2[Has Open Disclosure Happened?],"Yes",Table2[Calculated Location],"*"&amp;$D6&amp;"*")/COUNTIFS(Table2[Date Notified (Adjusted)],"&gt;="&amp;M$2,Table2[Date Notified (Adjusted)],"&lt;"&amp;N$2,Table2[Calculated Location],"*"&amp;$D6&amp;"*")</f>
        <v>#DIV/0!</v>
      </c>
      <c r="N6" s="329" t="e">
        <f ca="1">COUNTIFS(Table2[Date Notified (Adjusted)],"&gt;="&amp;N$2,Table2[Date Notified (Adjusted)],"&lt;"&amp;O$2,Table2[Has Open Disclosure Happened?],"Yes",Table2[Calculated Location],"*"&amp;$D6&amp;"*")/COUNTIFS(Table2[Date Notified (Adjusted)],"&gt;="&amp;N$2,Table2[Date Notified (Adjusted)],"&lt;"&amp;O$2,Table2[Calculated Location],"*"&amp;$D6&amp;"*")</f>
        <v>#DIV/0!</v>
      </c>
      <c r="O6" s="329" t="e">
        <f ca="1">COUNTIFS(Table2[Date Notified (Adjusted)],"&gt;="&amp;O$2,Table2[Date Notified (Adjusted)],"&lt;"&amp;P$2,Table2[Has Open Disclosure Happened?],"Yes",Table2[Calculated Location],"*"&amp;$D6&amp;"*")/COUNTIFS(Table2[Date Notified (Adjusted)],"&gt;="&amp;O$2,Table2[Date Notified (Adjusted)],"&lt;"&amp;P$2,Table2[Calculated Location],"*"&amp;$D6&amp;"*")</f>
        <v>#DIV/0!</v>
      </c>
      <c r="P6" s="329" t="e">
        <f ca="1">COUNTIFS(Table2[Date Notified (Adjusted)],"&gt;="&amp;P$2,Table2[Date Notified (Adjusted)],"&lt;"&amp;Q$2,Table2[Has Open Disclosure Happened?],"Yes",Table2[Calculated Location],"*"&amp;$D6&amp;"*")/COUNTIFS(Table2[Date Notified (Adjusted)],"&gt;="&amp;P$2,Table2[Date Notified (Adjusted)],"&lt;"&amp;Q$2,Table2[Calculated Location],"*"&amp;$D6&amp;"*")</f>
        <v>#DIV/0!</v>
      </c>
      <c r="Q6" s="329" t="e">
        <f ca="1">COUNTIFS(Table2[Date Notified (Adjusted)],"&gt;="&amp;Q$2,Table2[Date Notified (Adjusted)],"&lt;"&amp;R$2,Table2[Has Open Disclosure Happened?],"Yes",Table2[Calculated Location],"*"&amp;$D6&amp;"*")/COUNTIFS(Table2[Date Notified (Adjusted)],"&gt;="&amp;Q$2,Table2[Date Notified (Adjusted)],"&lt;"&amp;R$2,Table2[Calculated Location],"*"&amp;$D6&amp;"*")</f>
        <v>#DIV/0!</v>
      </c>
      <c r="R6" s="329" t="e">
        <f ca="1">COUNTIFS(Table2[Date Notified (Adjusted)],"&gt;="&amp;R$2,Table2[Date Notified (Adjusted)],"&lt;"&amp;S$2,Table2[Has Open Disclosure Happened?],"Yes",Table2[Calculated Location],"*"&amp;$D6&amp;"*")/COUNTIFS(Table2[Date Notified (Adjusted)],"&gt;="&amp;R$2,Table2[Date Notified (Adjusted)],"&lt;"&amp;S$2,Table2[Calculated Location],"*"&amp;$D6&amp;"*")</f>
        <v>#DIV/0!</v>
      </c>
      <c r="S6" s="329" t="e">
        <f ca="1">COUNTIFS(Table2[Date Notified (Adjusted)],"&gt;="&amp;S$2,Table2[Date Notified (Adjusted)],"&lt;"&amp;T$2,Table2[Has Open Disclosure Happened?],"Yes",Table2[Calculated Location],"*"&amp;$D6&amp;"*")/COUNTIFS(Table2[Date Notified (Adjusted)],"&gt;="&amp;S$2,Table2[Date Notified (Adjusted)],"&lt;"&amp;T$2,Table2[Calculated Location],"*"&amp;$D6&amp;"*")</f>
        <v>#DIV/0!</v>
      </c>
      <c r="T6" s="329" t="e">
        <f ca="1">COUNTIFS(Table2[Date Notified (Adjusted)],"&gt;="&amp;T$2,Table2[Date Notified (Adjusted)],"&lt;"&amp;U$2,Table2[Has Open Disclosure Happened?],"Yes",Table2[Calculated Location],"*"&amp;$D6&amp;"*")/COUNTIFS(Table2[Date Notified (Adjusted)],"&gt;="&amp;T$2,Table2[Date Notified (Adjusted)],"&lt;"&amp;U$2,Table2[Calculated Location],"*"&amp;$D6&amp;"*")</f>
        <v>#DIV/0!</v>
      </c>
      <c r="U6" s="13"/>
      <c r="V6" s="13"/>
      <c r="W6" s="13">
        <f ca="1">COUNTIFS(Table2[Date Notified (Adjusted)],"&gt;="&amp;start125,Table2[Date Notified (Adjusted)],"&lt;="&amp;closeREP,Table2[Calculated Location],"*"&amp;$D6&amp;"*",Table2[Has Open Disclosure Happened?],"Yes")</f>
        <v>0</v>
      </c>
      <c r="X6" s="329" t="e">
        <f t="shared" ca="1" si="1"/>
        <v>#DIV/0!</v>
      </c>
      <c r="Y6" s="330">
        <f ca="1">COUNTIFS(Table2[Date Notified (Adjusted)],"&gt;="&amp;start125,Table2[Date Notified (Adjusted)],"&lt;="&amp;closeREP,Table2[Calculated Location],"*"&amp;$D6&amp;"*")</f>
        <v>0</v>
      </c>
    </row>
    <row r="7" spans="2:25" x14ac:dyDescent="0.25">
      <c r="B7" s="327" t="s">
        <v>259</v>
      </c>
      <c r="C7" s="13"/>
      <c r="D7" s="210" t="s">
        <v>122</v>
      </c>
      <c r="E7" s="328" t="e">
        <f ca="1">COUNTIFS(Table2[Date Notified (Adjusted)],"&gt;="&amp;E$2,Table2[Date Notified (Adjusted)],"&lt;"&amp;F$2,Table2[Has Open Disclosure Happened?],"Yes",Table2[Calculated Location],"*"&amp;$D7&amp;"*")/COUNTIFS(Table2[Date Notified (Adjusted)],"&gt;="&amp;E$2,Table2[Date Notified (Adjusted)],"&lt;"&amp;F$2,Table2[Calculated Location],"*"&amp;$D7&amp;"*")</f>
        <v>#DIV/0!</v>
      </c>
      <c r="F7" s="329" t="e">
        <f ca="1">COUNTIFS(Table2[Date Notified (Adjusted)],"&gt;="&amp;F$2,Table2[Date Notified (Adjusted)],"&lt;"&amp;G$2,Table2[Has Open Disclosure Happened?],"Yes",Table2[Calculated Location],"*"&amp;$D7&amp;"*")/COUNTIFS(Table2[Date Notified (Adjusted)],"&gt;="&amp;F$2,Table2[Date Notified (Adjusted)],"&lt;"&amp;G$2,Table2[Calculated Location],"*"&amp;$D7&amp;"*")</f>
        <v>#DIV/0!</v>
      </c>
      <c r="G7" s="329" t="e">
        <f ca="1">COUNTIFS(Table2[Date Notified (Adjusted)],"&gt;="&amp;G$2,Table2[Date Notified (Adjusted)],"&lt;"&amp;H$2,Table2[Has Open Disclosure Happened?],"Yes",Table2[Calculated Location],"*"&amp;$D7&amp;"*")/COUNTIFS(Table2[Date Notified (Adjusted)],"&gt;="&amp;G$2,Table2[Date Notified (Adjusted)],"&lt;"&amp;H$2,Table2[Calculated Location],"*"&amp;$D7&amp;"*")</f>
        <v>#DIV/0!</v>
      </c>
      <c r="H7" s="329" t="e">
        <f ca="1">COUNTIFS(Table2[Date Notified (Adjusted)],"&gt;="&amp;H$2,Table2[Date Notified (Adjusted)],"&lt;"&amp;I$2,Table2[Has Open Disclosure Happened?],"Yes",Table2[Calculated Location],"*"&amp;$D7&amp;"*")/COUNTIFS(Table2[Date Notified (Adjusted)],"&gt;="&amp;H$2,Table2[Date Notified (Adjusted)],"&lt;"&amp;I$2,Table2[Calculated Location],"*"&amp;$D7&amp;"*")</f>
        <v>#DIV/0!</v>
      </c>
      <c r="I7" s="329" t="e">
        <f ca="1">COUNTIFS(Table2[Date Notified (Adjusted)],"&gt;="&amp;I$2,Table2[Date Notified (Adjusted)],"&lt;"&amp;J$2,Table2[Has Open Disclosure Happened?],"Yes",Table2[Calculated Location],"*"&amp;$D7&amp;"*")/COUNTIFS(Table2[Date Notified (Adjusted)],"&gt;="&amp;I$2,Table2[Date Notified (Adjusted)],"&lt;"&amp;J$2,Table2[Calculated Location],"*"&amp;$D7&amp;"*")</f>
        <v>#DIV/0!</v>
      </c>
      <c r="J7" s="329" t="e">
        <f ca="1">COUNTIFS(Table2[Date Notified (Adjusted)],"&gt;="&amp;J$2,Table2[Date Notified (Adjusted)],"&lt;"&amp;K$2,Table2[Has Open Disclosure Happened?],"Yes",Table2[Calculated Location],"*"&amp;$D7&amp;"*")/COUNTIFS(Table2[Date Notified (Adjusted)],"&gt;="&amp;J$2,Table2[Date Notified (Adjusted)],"&lt;"&amp;K$2,Table2[Calculated Location],"*"&amp;$D7&amp;"*")</f>
        <v>#DIV/0!</v>
      </c>
      <c r="K7" s="329" t="e">
        <f ca="1">COUNTIFS(Table2[Date Notified (Adjusted)],"&gt;="&amp;K$2,Table2[Date Notified (Adjusted)],"&lt;"&amp;L$2,Table2[Has Open Disclosure Happened?],"Yes",Table2[Calculated Location],"*"&amp;$D7&amp;"*")/COUNTIFS(Table2[Date Notified (Adjusted)],"&gt;="&amp;K$2,Table2[Date Notified (Adjusted)],"&lt;"&amp;L$2,Table2[Calculated Location],"*"&amp;$D7&amp;"*")</f>
        <v>#DIV/0!</v>
      </c>
      <c r="L7" s="329" t="e">
        <f ca="1">COUNTIFS(Table2[Date Notified (Adjusted)],"&gt;="&amp;L$2,Table2[Date Notified (Adjusted)],"&lt;"&amp;M$2,Table2[Has Open Disclosure Happened?],"Yes",Table2[Calculated Location],"*"&amp;$D7&amp;"*")/COUNTIFS(Table2[Date Notified (Adjusted)],"&gt;="&amp;L$2,Table2[Date Notified (Adjusted)],"&lt;"&amp;M$2,Table2[Calculated Location],"*"&amp;$D7&amp;"*")</f>
        <v>#DIV/0!</v>
      </c>
      <c r="M7" s="329" t="e">
        <f ca="1">COUNTIFS(Table2[Date Notified (Adjusted)],"&gt;="&amp;M$2,Table2[Date Notified (Adjusted)],"&lt;"&amp;N$2,Table2[Has Open Disclosure Happened?],"Yes",Table2[Calculated Location],"*"&amp;$D7&amp;"*")/COUNTIFS(Table2[Date Notified (Adjusted)],"&gt;="&amp;M$2,Table2[Date Notified (Adjusted)],"&lt;"&amp;N$2,Table2[Calculated Location],"*"&amp;$D7&amp;"*")</f>
        <v>#DIV/0!</v>
      </c>
      <c r="N7" s="329" t="e">
        <f ca="1">COUNTIFS(Table2[Date Notified (Adjusted)],"&gt;="&amp;N$2,Table2[Date Notified (Adjusted)],"&lt;"&amp;O$2,Table2[Has Open Disclosure Happened?],"Yes",Table2[Calculated Location],"*"&amp;$D7&amp;"*")/COUNTIFS(Table2[Date Notified (Adjusted)],"&gt;="&amp;N$2,Table2[Date Notified (Adjusted)],"&lt;"&amp;O$2,Table2[Calculated Location],"*"&amp;$D7&amp;"*")</f>
        <v>#DIV/0!</v>
      </c>
      <c r="O7" s="329" t="e">
        <f ca="1">COUNTIFS(Table2[Date Notified (Adjusted)],"&gt;="&amp;O$2,Table2[Date Notified (Adjusted)],"&lt;"&amp;P$2,Table2[Has Open Disclosure Happened?],"Yes",Table2[Calculated Location],"*"&amp;$D7&amp;"*")/COUNTIFS(Table2[Date Notified (Adjusted)],"&gt;="&amp;O$2,Table2[Date Notified (Adjusted)],"&lt;"&amp;P$2,Table2[Calculated Location],"*"&amp;$D7&amp;"*")</f>
        <v>#DIV/0!</v>
      </c>
      <c r="P7" s="329" t="e">
        <f ca="1">COUNTIFS(Table2[Date Notified (Adjusted)],"&gt;="&amp;P$2,Table2[Date Notified (Adjusted)],"&lt;"&amp;Q$2,Table2[Has Open Disclosure Happened?],"Yes",Table2[Calculated Location],"*"&amp;$D7&amp;"*")/COUNTIFS(Table2[Date Notified (Adjusted)],"&gt;="&amp;P$2,Table2[Date Notified (Adjusted)],"&lt;"&amp;Q$2,Table2[Calculated Location],"*"&amp;$D7&amp;"*")</f>
        <v>#DIV/0!</v>
      </c>
      <c r="Q7" s="329" t="e">
        <f ca="1">COUNTIFS(Table2[Date Notified (Adjusted)],"&gt;="&amp;Q$2,Table2[Date Notified (Adjusted)],"&lt;"&amp;R$2,Table2[Has Open Disclosure Happened?],"Yes",Table2[Calculated Location],"*"&amp;$D7&amp;"*")/COUNTIFS(Table2[Date Notified (Adjusted)],"&gt;="&amp;Q$2,Table2[Date Notified (Adjusted)],"&lt;"&amp;R$2,Table2[Calculated Location],"*"&amp;$D7&amp;"*")</f>
        <v>#DIV/0!</v>
      </c>
      <c r="R7" s="329" t="e">
        <f ca="1">COUNTIFS(Table2[Date Notified (Adjusted)],"&gt;="&amp;R$2,Table2[Date Notified (Adjusted)],"&lt;"&amp;S$2,Table2[Has Open Disclosure Happened?],"Yes",Table2[Calculated Location],"*"&amp;$D7&amp;"*")/COUNTIFS(Table2[Date Notified (Adjusted)],"&gt;="&amp;R$2,Table2[Date Notified (Adjusted)],"&lt;"&amp;S$2,Table2[Calculated Location],"*"&amp;$D7&amp;"*")</f>
        <v>#DIV/0!</v>
      </c>
      <c r="S7" s="329" t="e">
        <f ca="1">COUNTIFS(Table2[Date Notified (Adjusted)],"&gt;="&amp;S$2,Table2[Date Notified (Adjusted)],"&lt;"&amp;T$2,Table2[Has Open Disclosure Happened?],"Yes",Table2[Calculated Location],"*"&amp;$D7&amp;"*")/COUNTIFS(Table2[Date Notified (Adjusted)],"&gt;="&amp;S$2,Table2[Date Notified (Adjusted)],"&lt;"&amp;T$2,Table2[Calculated Location],"*"&amp;$D7&amp;"*")</f>
        <v>#DIV/0!</v>
      </c>
      <c r="T7" s="329" t="e">
        <f ca="1">COUNTIFS(Table2[Date Notified (Adjusted)],"&gt;="&amp;T$2,Table2[Date Notified (Adjusted)],"&lt;"&amp;U$2,Table2[Has Open Disclosure Happened?],"Yes",Table2[Calculated Location],"*"&amp;$D7&amp;"*")/COUNTIFS(Table2[Date Notified (Adjusted)],"&gt;="&amp;T$2,Table2[Date Notified (Adjusted)],"&lt;"&amp;U$2,Table2[Calculated Location],"*"&amp;$D7&amp;"*")</f>
        <v>#DIV/0!</v>
      </c>
      <c r="U7" s="45"/>
      <c r="V7" s="13"/>
      <c r="W7" s="13">
        <f ca="1">COUNTIFS(Table2[Date Notified (Adjusted)],"&gt;="&amp;start125,Table2[Date Notified (Adjusted)],"&lt;="&amp;closeREP,Table2[Calculated Location],"*"&amp;$D7&amp;"*",Table2[Has Open Disclosure Happened?],"Yes")</f>
        <v>0</v>
      </c>
      <c r="X7" s="329" t="e">
        <f t="shared" ca="1" si="1"/>
        <v>#DIV/0!</v>
      </c>
      <c r="Y7" s="330">
        <f ca="1">COUNTIFS(Table2[Date Notified (Adjusted)],"&gt;="&amp;start125,Table2[Date Notified (Adjusted)],"&lt;="&amp;closeREP,Table2[Calculated Location],"*"&amp;$D7&amp;"*")</f>
        <v>0</v>
      </c>
    </row>
    <row r="8" spans="2:25" x14ac:dyDescent="0.25">
      <c r="B8" s="327" t="s">
        <v>260</v>
      </c>
      <c r="C8" s="13"/>
      <c r="D8" s="210" t="s">
        <v>123</v>
      </c>
      <c r="E8" s="328" t="e">
        <f ca="1">COUNTIFS(Table2[Date Notified (Adjusted)],"&gt;="&amp;E$2,Table2[Date Notified (Adjusted)],"&lt;"&amp;F$2,Table2[Has Open Disclosure Happened?],"Yes",Table2[Calculated Location],"*"&amp;$D8&amp;"*")/COUNTIFS(Table2[Date Notified (Adjusted)],"&gt;="&amp;E$2,Table2[Date Notified (Adjusted)],"&lt;"&amp;F$2,Table2[Calculated Location],"*"&amp;$D8&amp;"*")</f>
        <v>#DIV/0!</v>
      </c>
      <c r="F8" s="329" t="e">
        <f ca="1">COUNTIFS(Table2[Date Notified (Adjusted)],"&gt;="&amp;F$2,Table2[Date Notified (Adjusted)],"&lt;"&amp;G$2,Table2[Has Open Disclosure Happened?],"Yes",Table2[Calculated Location],"*"&amp;$D8&amp;"*")/COUNTIFS(Table2[Date Notified (Adjusted)],"&gt;="&amp;F$2,Table2[Date Notified (Adjusted)],"&lt;"&amp;G$2,Table2[Calculated Location],"*"&amp;$D8&amp;"*")</f>
        <v>#DIV/0!</v>
      </c>
      <c r="G8" s="329" t="e">
        <f ca="1">COUNTIFS(Table2[Date Notified (Adjusted)],"&gt;="&amp;G$2,Table2[Date Notified (Adjusted)],"&lt;"&amp;H$2,Table2[Has Open Disclosure Happened?],"Yes",Table2[Calculated Location],"*"&amp;$D8&amp;"*")/COUNTIFS(Table2[Date Notified (Adjusted)],"&gt;="&amp;G$2,Table2[Date Notified (Adjusted)],"&lt;"&amp;H$2,Table2[Calculated Location],"*"&amp;$D8&amp;"*")</f>
        <v>#DIV/0!</v>
      </c>
      <c r="H8" s="329" t="e">
        <f ca="1">COUNTIFS(Table2[Date Notified (Adjusted)],"&gt;="&amp;H$2,Table2[Date Notified (Adjusted)],"&lt;"&amp;I$2,Table2[Has Open Disclosure Happened?],"Yes",Table2[Calculated Location],"*"&amp;$D8&amp;"*")/COUNTIFS(Table2[Date Notified (Adjusted)],"&gt;="&amp;H$2,Table2[Date Notified (Adjusted)],"&lt;"&amp;I$2,Table2[Calculated Location],"*"&amp;$D8&amp;"*")</f>
        <v>#DIV/0!</v>
      </c>
      <c r="I8" s="329" t="e">
        <f ca="1">COUNTIFS(Table2[Date Notified (Adjusted)],"&gt;="&amp;I$2,Table2[Date Notified (Adjusted)],"&lt;"&amp;J$2,Table2[Has Open Disclosure Happened?],"Yes",Table2[Calculated Location],"*"&amp;$D8&amp;"*")/COUNTIFS(Table2[Date Notified (Adjusted)],"&gt;="&amp;I$2,Table2[Date Notified (Adjusted)],"&lt;"&amp;J$2,Table2[Calculated Location],"*"&amp;$D8&amp;"*")</f>
        <v>#DIV/0!</v>
      </c>
      <c r="J8" s="329" t="e">
        <f ca="1">COUNTIFS(Table2[Date Notified (Adjusted)],"&gt;="&amp;J$2,Table2[Date Notified (Adjusted)],"&lt;"&amp;K$2,Table2[Has Open Disclosure Happened?],"Yes",Table2[Calculated Location],"*"&amp;$D8&amp;"*")/COUNTIFS(Table2[Date Notified (Adjusted)],"&gt;="&amp;J$2,Table2[Date Notified (Adjusted)],"&lt;"&amp;K$2,Table2[Calculated Location],"*"&amp;$D8&amp;"*")</f>
        <v>#DIV/0!</v>
      </c>
      <c r="K8" s="329" t="e">
        <f ca="1">COUNTIFS(Table2[Date Notified (Adjusted)],"&gt;="&amp;K$2,Table2[Date Notified (Adjusted)],"&lt;"&amp;L$2,Table2[Has Open Disclosure Happened?],"Yes",Table2[Calculated Location],"*"&amp;$D8&amp;"*")/COUNTIFS(Table2[Date Notified (Adjusted)],"&gt;="&amp;K$2,Table2[Date Notified (Adjusted)],"&lt;"&amp;L$2,Table2[Calculated Location],"*"&amp;$D8&amp;"*")</f>
        <v>#DIV/0!</v>
      </c>
      <c r="L8" s="329" t="e">
        <f ca="1">COUNTIFS(Table2[Date Notified (Adjusted)],"&gt;="&amp;L$2,Table2[Date Notified (Adjusted)],"&lt;"&amp;M$2,Table2[Has Open Disclosure Happened?],"Yes",Table2[Calculated Location],"*"&amp;$D8&amp;"*")/COUNTIFS(Table2[Date Notified (Adjusted)],"&gt;="&amp;L$2,Table2[Date Notified (Adjusted)],"&lt;"&amp;M$2,Table2[Calculated Location],"*"&amp;$D8&amp;"*")</f>
        <v>#DIV/0!</v>
      </c>
      <c r="M8" s="329" t="e">
        <f ca="1">COUNTIFS(Table2[Date Notified (Adjusted)],"&gt;="&amp;M$2,Table2[Date Notified (Adjusted)],"&lt;"&amp;N$2,Table2[Has Open Disclosure Happened?],"Yes",Table2[Calculated Location],"*"&amp;$D8&amp;"*")/COUNTIFS(Table2[Date Notified (Adjusted)],"&gt;="&amp;M$2,Table2[Date Notified (Adjusted)],"&lt;"&amp;N$2,Table2[Calculated Location],"*"&amp;$D8&amp;"*")</f>
        <v>#DIV/0!</v>
      </c>
      <c r="N8" s="329" t="e">
        <f ca="1">COUNTIFS(Table2[Date Notified (Adjusted)],"&gt;="&amp;N$2,Table2[Date Notified (Adjusted)],"&lt;"&amp;O$2,Table2[Has Open Disclosure Happened?],"Yes",Table2[Calculated Location],"*"&amp;$D8&amp;"*")/COUNTIFS(Table2[Date Notified (Adjusted)],"&gt;="&amp;N$2,Table2[Date Notified (Adjusted)],"&lt;"&amp;O$2,Table2[Calculated Location],"*"&amp;$D8&amp;"*")</f>
        <v>#DIV/0!</v>
      </c>
      <c r="O8" s="329" t="e">
        <f ca="1">COUNTIFS(Table2[Date Notified (Adjusted)],"&gt;="&amp;O$2,Table2[Date Notified (Adjusted)],"&lt;"&amp;P$2,Table2[Has Open Disclosure Happened?],"Yes",Table2[Calculated Location],"*"&amp;$D8&amp;"*")/COUNTIFS(Table2[Date Notified (Adjusted)],"&gt;="&amp;O$2,Table2[Date Notified (Adjusted)],"&lt;"&amp;P$2,Table2[Calculated Location],"*"&amp;$D8&amp;"*")</f>
        <v>#DIV/0!</v>
      </c>
      <c r="P8" s="329" t="e">
        <f ca="1">COUNTIFS(Table2[Date Notified (Adjusted)],"&gt;="&amp;P$2,Table2[Date Notified (Adjusted)],"&lt;"&amp;Q$2,Table2[Has Open Disclosure Happened?],"Yes",Table2[Calculated Location],"*"&amp;$D8&amp;"*")/COUNTIFS(Table2[Date Notified (Adjusted)],"&gt;="&amp;P$2,Table2[Date Notified (Adjusted)],"&lt;"&amp;Q$2,Table2[Calculated Location],"*"&amp;$D8&amp;"*")</f>
        <v>#DIV/0!</v>
      </c>
      <c r="Q8" s="329" t="e">
        <f ca="1">COUNTIFS(Table2[Date Notified (Adjusted)],"&gt;="&amp;Q$2,Table2[Date Notified (Adjusted)],"&lt;"&amp;R$2,Table2[Has Open Disclosure Happened?],"Yes",Table2[Calculated Location],"*"&amp;$D8&amp;"*")/COUNTIFS(Table2[Date Notified (Adjusted)],"&gt;="&amp;Q$2,Table2[Date Notified (Adjusted)],"&lt;"&amp;R$2,Table2[Calculated Location],"*"&amp;$D8&amp;"*")</f>
        <v>#DIV/0!</v>
      </c>
      <c r="R8" s="329" t="e">
        <f ca="1">COUNTIFS(Table2[Date Notified (Adjusted)],"&gt;="&amp;R$2,Table2[Date Notified (Adjusted)],"&lt;"&amp;S$2,Table2[Has Open Disclosure Happened?],"Yes",Table2[Calculated Location],"*"&amp;$D8&amp;"*")/COUNTIFS(Table2[Date Notified (Adjusted)],"&gt;="&amp;R$2,Table2[Date Notified (Adjusted)],"&lt;"&amp;S$2,Table2[Calculated Location],"*"&amp;$D8&amp;"*")</f>
        <v>#DIV/0!</v>
      </c>
      <c r="S8" s="329" t="e">
        <f ca="1">COUNTIFS(Table2[Date Notified (Adjusted)],"&gt;="&amp;S$2,Table2[Date Notified (Adjusted)],"&lt;"&amp;T$2,Table2[Has Open Disclosure Happened?],"Yes",Table2[Calculated Location],"*"&amp;$D8&amp;"*")/COUNTIFS(Table2[Date Notified (Adjusted)],"&gt;="&amp;S$2,Table2[Date Notified (Adjusted)],"&lt;"&amp;T$2,Table2[Calculated Location],"*"&amp;$D8&amp;"*")</f>
        <v>#DIV/0!</v>
      </c>
      <c r="T8" s="329" t="e">
        <f ca="1">COUNTIFS(Table2[Date Notified (Adjusted)],"&gt;="&amp;T$2,Table2[Date Notified (Adjusted)],"&lt;"&amp;U$2,Table2[Has Open Disclosure Happened?],"Yes",Table2[Calculated Location],"*"&amp;$D8&amp;"*")/COUNTIFS(Table2[Date Notified (Adjusted)],"&gt;="&amp;T$2,Table2[Date Notified (Adjusted)],"&lt;"&amp;U$2,Table2[Calculated Location],"*"&amp;$D8&amp;"*")</f>
        <v>#DIV/0!</v>
      </c>
      <c r="U8" s="45"/>
      <c r="V8" s="13"/>
      <c r="W8" s="13">
        <f ca="1">COUNTIFS(Table2[Date Notified (Adjusted)],"&gt;="&amp;start125,Table2[Date Notified (Adjusted)],"&lt;="&amp;closeREP,Table2[Calculated Location],"*"&amp;$D8&amp;"*",Table2[Has Open Disclosure Happened?],"Yes")</f>
        <v>0</v>
      </c>
      <c r="X8" s="329" t="e">
        <f t="shared" ca="1" si="1"/>
        <v>#DIV/0!</v>
      </c>
      <c r="Y8" s="330">
        <f ca="1">COUNTIFS(Table2[Date Notified (Adjusted)],"&gt;="&amp;start125,Table2[Date Notified (Adjusted)],"&lt;="&amp;closeREP,Table2[Calculated Location],"*"&amp;$D8&amp;"*")</f>
        <v>0</v>
      </c>
    </row>
    <row r="9" spans="2:25" x14ac:dyDescent="0.25">
      <c r="B9" s="327" t="s">
        <v>261</v>
      </c>
      <c r="C9" s="13"/>
      <c r="D9" s="210" t="s">
        <v>117</v>
      </c>
      <c r="E9" s="328" t="e">
        <f ca="1">COUNTIFS(Table2[Date Notified (Adjusted)],"&gt;="&amp;E$2,Table2[Date Notified (Adjusted)],"&lt;"&amp;F$2,Table2[Has Open Disclosure Happened?],"Yes",Table2[Calculated Location],"*"&amp;$D9&amp;"*")/COUNTIFS(Table2[Date Notified (Adjusted)],"&gt;="&amp;E$2,Table2[Date Notified (Adjusted)],"&lt;"&amp;F$2,Table2[Calculated Location],"*"&amp;$D9&amp;"*")</f>
        <v>#DIV/0!</v>
      </c>
      <c r="F9" s="329" t="e">
        <f ca="1">COUNTIFS(Table2[Date Notified (Adjusted)],"&gt;="&amp;F$2,Table2[Date Notified (Adjusted)],"&lt;"&amp;G$2,Table2[Has Open Disclosure Happened?],"Yes",Table2[Calculated Location],"*"&amp;$D9&amp;"*")/COUNTIFS(Table2[Date Notified (Adjusted)],"&gt;="&amp;F$2,Table2[Date Notified (Adjusted)],"&lt;"&amp;G$2,Table2[Calculated Location],"*"&amp;$D9&amp;"*")</f>
        <v>#DIV/0!</v>
      </c>
      <c r="G9" s="329" t="e">
        <f ca="1">COUNTIFS(Table2[Date Notified (Adjusted)],"&gt;="&amp;G$2,Table2[Date Notified (Adjusted)],"&lt;"&amp;H$2,Table2[Has Open Disclosure Happened?],"Yes",Table2[Calculated Location],"*"&amp;$D9&amp;"*")/COUNTIFS(Table2[Date Notified (Adjusted)],"&gt;="&amp;G$2,Table2[Date Notified (Adjusted)],"&lt;"&amp;H$2,Table2[Calculated Location],"*"&amp;$D9&amp;"*")</f>
        <v>#DIV/0!</v>
      </c>
      <c r="H9" s="329" t="e">
        <f ca="1">COUNTIFS(Table2[Date Notified (Adjusted)],"&gt;="&amp;H$2,Table2[Date Notified (Adjusted)],"&lt;"&amp;I$2,Table2[Has Open Disclosure Happened?],"Yes",Table2[Calculated Location],"*"&amp;$D9&amp;"*")/COUNTIFS(Table2[Date Notified (Adjusted)],"&gt;="&amp;H$2,Table2[Date Notified (Adjusted)],"&lt;"&amp;I$2,Table2[Calculated Location],"*"&amp;$D9&amp;"*")</f>
        <v>#DIV/0!</v>
      </c>
      <c r="I9" s="329" t="e">
        <f ca="1">COUNTIFS(Table2[Date Notified (Adjusted)],"&gt;="&amp;I$2,Table2[Date Notified (Adjusted)],"&lt;"&amp;J$2,Table2[Has Open Disclosure Happened?],"Yes",Table2[Calculated Location],"*"&amp;$D9&amp;"*")/COUNTIFS(Table2[Date Notified (Adjusted)],"&gt;="&amp;I$2,Table2[Date Notified (Adjusted)],"&lt;"&amp;J$2,Table2[Calculated Location],"*"&amp;$D9&amp;"*")</f>
        <v>#DIV/0!</v>
      </c>
      <c r="J9" s="329" t="e">
        <f ca="1">COUNTIFS(Table2[Date Notified (Adjusted)],"&gt;="&amp;J$2,Table2[Date Notified (Adjusted)],"&lt;"&amp;K$2,Table2[Has Open Disclosure Happened?],"Yes",Table2[Calculated Location],"*"&amp;$D9&amp;"*")/COUNTIFS(Table2[Date Notified (Adjusted)],"&gt;="&amp;J$2,Table2[Date Notified (Adjusted)],"&lt;"&amp;K$2,Table2[Calculated Location],"*"&amp;$D9&amp;"*")</f>
        <v>#DIV/0!</v>
      </c>
      <c r="K9" s="329" t="e">
        <f ca="1">COUNTIFS(Table2[Date Notified (Adjusted)],"&gt;="&amp;K$2,Table2[Date Notified (Adjusted)],"&lt;"&amp;L$2,Table2[Has Open Disclosure Happened?],"Yes",Table2[Calculated Location],"*"&amp;$D9&amp;"*")/COUNTIFS(Table2[Date Notified (Adjusted)],"&gt;="&amp;K$2,Table2[Date Notified (Adjusted)],"&lt;"&amp;L$2,Table2[Calculated Location],"*"&amp;$D9&amp;"*")</f>
        <v>#DIV/0!</v>
      </c>
      <c r="L9" s="329" t="e">
        <f ca="1">COUNTIFS(Table2[Date Notified (Adjusted)],"&gt;="&amp;L$2,Table2[Date Notified (Adjusted)],"&lt;"&amp;M$2,Table2[Has Open Disclosure Happened?],"Yes",Table2[Calculated Location],"*"&amp;$D9&amp;"*")/COUNTIFS(Table2[Date Notified (Adjusted)],"&gt;="&amp;L$2,Table2[Date Notified (Adjusted)],"&lt;"&amp;M$2,Table2[Calculated Location],"*"&amp;$D9&amp;"*")</f>
        <v>#DIV/0!</v>
      </c>
      <c r="M9" s="329" t="e">
        <f ca="1">COUNTIFS(Table2[Date Notified (Adjusted)],"&gt;="&amp;M$2,Table2[Date Notified (Adjusted)],"&lt;"&amp;N$2,Table2[Has Open Disclosure Happened?],"Yes",Table2[Calculated Location],"*"&amp;$D9&amp;"*")/COUNTIFS(Table2[Date Notified (Adjusted)],"&gt;="&amp;M$2,Table2[Date Notified (Adjusted)],"&lt;"&amp;N$2,Table2[Calculated Location],"*"&amp;$D9&amp;"*")</f>
        <v>#DIV/0!</v>
      </c>
      <c r="N9" s="329" t="e">
        <f ca="1">COUNTIFS(Table2[Date Notified (Adjusted)],"&gt;="&amp;N$2,Table2[Date Notified (Adjusted)],"&lt;"&amp;O$2,Table2[Has Open Disclosure Happened?],"Yes",Table2[Calculated Location],"*"&amp;$D9&amp;"*")/COUNTIFS(Table2[Date Notified (Adjusted)],"&gt;="&amp;N$2,Table2[Date Notified (Adjusted)],"&lt;"&amp;O$2,Table2[Calculated Location],"*"&amp;$D9&amp;"*")</f>
        <v>#DIV/0!</v>
      </c>
      <c r="O9" s="329" t="e">
        <f ca="1">COUNTIFS(Table2[Date Notified (Adjusted)],"&gt;="&amp;O$2,Table2[Date Notified (Adjusted)],"&lt;"&amp;P$2,Table2[Has Open Disclosure Happened?],"Yes",Table2[Calculated Location],"*"&amp;$D9&amp;"*")/COUNTIFS(Table2[Date Notified (Adjusted)],"&gt;="&amp;O$2,Table2[Date Notified (Adjusted)],"&lt;"&amp;P$2,Table2[Calculated Location],"*"&amp;$D9&amp;"*")</f>
        <v>#DIV/0!</v>
      </c>
      <c r="P9" s="329" t="e">
        <f ca="1">COUNTIFS(Table2[Date Notified (Adjusted)],"&gt;="&amp;P$2,Table2[Date Notified (Adjusted)],"&lt;"&amp;Q$2,Table2[Has Open Disclosure Happened?],"Yes",Table2[Calculated Location],"*"&amp;$D9&amp;"*")/COUNTIFS(Table2[Date Notified (Adjusted)],"&gt;="&amp;P$2,Table2[Date Notified (Adjusted)],"&lt;"&amp;Q$2,Table2[Calculated Location],"*"&amp;$D9&amp;"*")</f>
        <v>#DIV/0!</v>
      </c>
      <c r="Q9" s="329" t="e">
        <f ca="1">COUNTIFS(Table2[Date Notified (Adjusted)],"&gt;="&amp;Q$2,Table2[Date Notified (Adjusted)],"&lt;"&amp;R$2,Table2[Has Open Disclosure Happened?],"Yes",Table2[Calculated Location],"*"&amp;$D9&amp;"*")/COUNTIFS(Table2[Date Notified (Adjusted)],"&gt;="&amp;Q$2,Table2[Date Notified (Adjusted)],"&lt;"&amp;R$2,Table2[Calculated Location],"*"&amp;$D9&amp;"*")</f>
        <v>#DIV/0!</v>
      </c>
      <c r="R9" s="329" t="e">
        <f ca="1">COUNTIFS(Table2[Date Notified (Adjusted)],"&gt;="&amp;R$2,Table2[Date Notified (Adjusted)],"&lt;"&amp;S$2,Table2[Has Open Disclosure Happened?],"Yes",Table2[Calculated Location],"*"&amp;$D9&amp;"*")/COUNTIFS(Table2[Date Notified (Adjusted)],"&gt;="&amp;R$2,Table2[Date Notified (Adjusted)],"&lt;"&amp;S$2,Table2[Calculated Location],"*"&amp;$D9&amp;"*")</f>
        <v>#DIV/0!</v>
      </c>
      <c r="S9" s="329" t="e">
        <f ca="1">COUNTIFS(Table2[Date Notified (Adjusted)],"&gt;="&amp;S$2,Table2[Date Notified (Adjusted)],"&lt;"&amp;T$2,Table2[Has Open Disclosure Happened?],"Yes",Table2[Calculated Location],"*"&amp;$D9&amp;"*")/COUNTIFS(Table2[Date Notified (Adjusted)],"&gt;="&amp;S$2,Table2[Date Notified (Adjusted)],"&lt;"&amp;T$2,Table2[Calculated Location],"*"&amp;$D9&amp;"*")</f>
        <v>#DIV/0!</v>
      </c>
      <c r="T9" s="329" t="e">
        <f ca="1">COUNTIFS(Table2[Date Notified (Adjusted)],"&gt;="&amp;T$2,Table2[Date Notified (Adjusted)],"&lt;"&amp;U$2,Table2[Has Open Disclosure Happened?],"Yes",Table2[Calculated Location],"*"&amp;$D9&amp;"*")/COUNTIFS(Table2[Date Notified (Adjusted)],"&gt;="&amp;T$2,Table2[Date Notified (Adjusted)],"&lt;"&amp;U$2,Table2[Calculated Location],"*"&amp;$D9&amp;"*")</f>
        <v>#DIV/0!</v>
      </c>
      <c r="U9" s="45"/>
      <c r="V9" s="13"/>
      <c r="W9" s="13">
        <f ca="1">COUNTIFS(Table2[Date Notified (Adjusted)],"&gt;="&amp;start125,Table2[Date Notified (Adjusted)],"&lt;="&amp;closeREP,Table2[Calculated Location],"*"&amp;$D9&amp;"*",Table2[Has Open Disclosure Happened?],"Yes")</f>
        <v>0</v>
      </c>
      <c r="X9" s="329" t="e">
        <f t="shared" ca="1" si="1"/>
        <v>#DIV/0!</v>
      </c>
      <c r="Y9" s="330">
        <f ca="1">COUNTIFS(Table2[Date Notified (Adjusted)],"&gt;="&amp;start125,Table2[Date Notified (Adjusted)],"&lt;="&amp;closeREP,Table2[Calculated Location],"*"&amp;$D9&amp;"*")</f>
        <v>0</v>
      </c>
    </row>
    <row r="10" spans="2:25" x14ac:dyDescent="0.25">
      <c r="B10" s="327" t="s">
        <v>262</v>
      </c>
      <c r="C10" s="13"/>
      <c r="D10" s="210" t="s">
        <v>104</v>
      </c>
      <c r="E10" s="328" t="e">
        <f ca="1">COUNTIFS(Table2[Date Notified (Adjusted)],"&gt;="&amp;E$2,Table2[Date Notified (Adjusted)],"&lt;"&amp;F$2,Table2[Has Open Disclosure Happened?],"Yes",Table2[Calculated Location],"*"&amp;$D10&amp;"*")/COUNTIFS(Table2[Date Notified (Adjusted)],"&gt;="&amp;E$2,Table2[Date Notified (Adjusted)],"&lt;"&amp;F$2,Table2[Calculated Location],"*"&amp;$D10&amp;"*")</f>
        <v>#DIV/0!</v>
      </c>
      <c r="F10" s="329" t="e">
        <f ca="1">COUNTIFS(Table2[Date Notified (Adjusted)],"&gt;="&amp;F$2,Table2[Date Notified (Adjusted)],"&lt;"&amp;G$2,Table2[Has Open Disclosure Happened?],"Yes",Table2[Calculated Location],"*"&amp;$D10&amp;"*")/COUNTIFS(Table2[Date Notified (Adjusted)],"&gt;="&amp;F$2,Table2[Date Notified (Adjusted)],"&lt;"&amp;G$2,Table2[Calculated Location],"*"&amp;$D10&amp;"*")</f>
        <v>#DIV/0!</v>
      </c>
      <c r="G10" s="329" t="e">
        <f ca="1">COUNTIFS(Table2[Date Notified (Adjusted)],"&gt;="&amp;G$2,Table2[Date Notified (Adjusted)],"&lt;"&amp;H$2,Table2[Has Open Disclosure Happened?],"Yes",Table2[Calculated Location],"*"&amp;$D10&amp;"*")/COUNTIFS(Table2[Date Notified (Adjusted)],"&gt;="&amp;G$2,Table2[Date Notified (Adjusted)],"&lt;"&amp;H$2,Table2[Calculated Location],"*"&amp;$D10&amp;"*")</f>
        <v>#DIV/0!</v>
      </c>
      <c r="H10" s="329" t="e">
        <f ca="1">COUNTIFS(Table2[Date Notified (Adjusted)],"&gt;="&amp;H$2,Table2[Date Notified (Adjusted)],"&lt;"&amp;I$2,Table2[Has Open Disclosure Happened?],"Yes",Table2[Calculated Location],"*"&amp;$D10&amp;"*")/COUNTIFS(Table2[Date Notified (Adjusted)],"&gt;="&amp;H$2,Table2[Date Notified (Adjusted)],"&lt;"&amp;I$2,Table2[Calculated Location],"*"&amp;$D10&amp;"*")</f>
        <v>#DIV/0!</v>
      </c>
      <c r="I10" s="329" t="e">
        <f ca="1">COUNTIFS(Table2[Date Notified (Adjusted)],"&gt;="&amp;I$2,Table2[Date Notified (Adjusted)],"&lt;"&amp;J$2,Table2[Has Open Disclosure Happened?],"Yes",Table2[Calculated Location],"*"&amp;$D10&amp;"*")/COUNTIFS(Table2[Date Notified (Adjusted)],"&gt;="&amp;I$2,Table2[Date Notified (Adjusted)],"&lt;"&amp;J$2,Table2[Calculated Location],"*"&amp;$D10&amp;"*")</f>
        <v>#DIV/0!</v>
      </c>
      <c r="J10" s="329" t="e">
        <f ca="1">COUNTIFS(Table2[Date Notified (Adjusted)],"&gt;="&amp;J$2,Table2[Date Notified (Adjusted)],"&lt;"&amp;K$2,Table2[Has Open Disclosure Happened?],"Yes",Table2[Calculated Location],"*"&amp;$D10&amp;"*")/COUNTIFS(Table2[Date Notified (Adjusted)],"&gt;="&amp;J$2,Table2[Date Notified (Adjusted)],"&lt;"&amp;K$2,Table2[Calculated Location],"*"&amp;$D10&amp;"*")</f>
        <v>#DIV/0!</v>
      </c>
      <c r="K10" s="329" t="e">
        <f ca="1">COUNTIFS(Table2[Date Notified (Adjusted)],"&gt;="&amp;K$2,Table2[Date Notified (Adjusted)],"&lt;"&amp;L$2,Table2[Has Open Disclosure Happened?],"Yes",Table2[Calculated Location],"*"&amp;$D10&amp;"*")/COUNTIFS(Table2[Date Notified (Adjusted)],"&gt;="&amp;K$2,Table2[Date Notified (Adjusted)],"&lt;"&amp;L$2,Table2[Calculated Location],"*"&amp;$D10&amp;"*")</f>
        <v>#DIV/0!</v>
      </c>
      <c r="L10" s="329" t="e">
        <f ca="1">COUNTIFS(Table2[Date Notified (Adjusted)],"&gt;="&amp;L$2,Table2[Date Notified (Adjusted)],"&lt;"&amp;M$2,Table2[Has Open Disclosure Happened?],"Yes",Table2[Calculated Location],"*"&amp;$D10&amp;"*")/COUNTIFS(Table2[Date Notified (Adjusted)],"&gt;="&amp;L$2,Table2[Date Notified (Adjusted)],"&lt;"&amp;M$2,Table2[Calculated Location],"*"&amp;$D10&amp;"*")</f>
        <v>#DIV/0!</v>
      </c>
      <c r="M10" s="329" t="e">
        <f ca="1">COUNTIFS(Table2[Date Notified (Adjusted)],"&gt;="&amp;M$2,Table2[Date Notified (Adjusted)],"&lt;"&amp;N$2,Table2[Has Open Disclosure Happened?],"Yes",Table2[Calculated Location],"*"&amp;$D10&amp;"*")/COUNTIFS(Table2[Date Notified (Adjusted)],"&gt;="&amp;M$2,Table2[Date Notified (Adjusted)],"&lt;"&amp;N$2,Table2[Calculated Location],"*"&amp;$D10&amp;"*")</f>
        <v>#DIV/0!</v>
      </c>
      <c r="N10" s="329" t="e">
        <f ca="1">COUNTIFS(Table2[Date Notified (Adjusted)],"&gt;="&amp;N$2,Table2[Date Notified (Adjusted)],"&lt;"&amp;O$2,Table2[Has Open Disclosure Happened?],"Yes",Table2[Calculated Location],"*"&amp;$D10&amp;"*")/COUNTIFS(Table2[Date Notified (Adjusted)],"&gt;="&amp;N$2,Table2[Date Notified (Adjusted)],"&lt;"&amp;O$2,Table2[Calculated Location],"*"&amp;$D10&amp;"*")</f>
        <v>#DIV/0!</v>
      </c>
      <c r="O10" s="329" t="e">
        <f ca="1">COUNTIFS(Table2[Date Notified (Adjusted)],"&gt;="&amp;O$2,Table2[Date Notified (Adjusted)],"&lt;"&amp;P$2,Table2[Has Open Disclosure Happened?],"Yes",Table2[Calculated Location],"*"&amp;$D10&amp;"*")/COUNTIFS(Table2[Date Notified (Adjusted)],"&gt;="&amp;O$2,Table2[Date Notified (Adjusted)],"&lt;"&amp;P$2,Table2[Calculated Location],"*"&amp;$D10&amp;"*")</f>
        <v>#DIV/0!</v>
      </c>
      <c r="P10" s="329" t="e">
        <f ca="1">COUNTIFS(Table2[Date Notified (Adjusted)],"&gt;="&amp;P$2,Table2[Date Notified (Adjusted)],"&lt;"&amp;Q$2,Table2[Has Open Disclosure Happened?],"Yes",Table2[Calculated Location],"*"&amp;$D10&amp;"*")/COUNTIFS(Table2[Date Notified (Adjusted)],"&gt;="&amp;P$2,Table2[Date Notified (Adjusted)],"&lt;"&amp;Q$2,Table2[Calculated Location],"*"&amp;$D10&amp;"*")</f>
        <v>#DIV/0!</v>
      </c>
      <c r="Q10" s="329" t="e">
        <f ca="1">COUNTIFS(Table2[Date Notified (Adjusted)],"&gt;="&amp;Q$2,Table2[Date Notified (Adjusted)],"&lt;"&amp;R$2,Table2[Has Open Disclosure Happened?],"Yes",Table2[Calculated Location],"*"&amp;$D10&amp;"*")/COUNTIFS(Table2[Date Notified (Adjusted)],"&gt;="&amp;Q$2,Table2[Date Notified (Adjusted)],"&lt;"&amp;R$2,Table2[Calculated Location],"*"&amp;$D10&amp;"*")</f>
        <v>#DIV/0!</v>
      </c>
      <c r="R10" s="329" t="e">
        <f ca="1">COUNTIFS(Table2[Date Notified (Adjusted)],"&gt;="&amp;R$2,Table2[Date Notified (Adjusted)],"&lt;"&amp;S$2,Table2[Has Open Disclosure Happened?],"Yes",Table2[Calculated Location],"*"&amp;$D10&amp;"*")/COUNTIFS(Table2[Date Notified (Adjusted)],"&gt;="&amp;R$2,Table2[Date Notified (Adjusted)],"&lt;"&amp;S$2,Table2[Calculated Location],"*"&amp;$D10&amp;"*")</f>
        <v>#DIV/0!</v>
      </c>
      <c r="S10" s="329" t="e">
        <f ca="1">COUNTIFS(Table2[Date Notified (Adjusted)],"&gt;="&amp;S$2,Table2[Date Notified (Adjusted)],"&lt;"&amp;T$2,Table2[Has Open Disclosure Happened?],"Yes",Table2[Calculated Location],"*"&amp;$D10&amp;"*")/COUNTIFS(Table2[Date Notified (Adjusted)],"&gt;="&amp;S$2,Table2[Date Notified (Adjusted)],"&lt;"&amp;T$2,Table2[Calculated Location],"*"&amp;$D10&amp;"*")</f>
        <v>#DIV/0!</v>
      </c>
      <c r="T10" s="329" t="e">
        <f ca="1">COUNTIFS(Table2[Date Notified (Adjusted)],"&gt;="&amp;T$2,Table2[Date Notified (Adjusted)],"&lt;"&amp;U$2,Table2[Has Open Disclosure Happened?],"Yes",Table2[Calculated Location],"*"&amp;$D10&amp;"*")/COUNTIFS(Table2[Date Notified (Adjusted)],"&gt;="&amp;T$2,Table2[Date Notified (Adjusted)],"&lt;"&amp;U$2,Table2[Calculated Location],"*"&amp;$D10&amp;"*")</f>
        <v>#DIV/0!</v>
      </c>
      <c r="U10" s="45"/>
      <c r="V10" s="13"/>
      <c r="W10" s="13">
        <f ca="1">COUNTIFS(Table2[Date Notified (Adjusted)],"&gt;="&amp;start125,Table2[Date Notified (Adjusted)],"&lt;="&amp;closeREP,Table2[Calculated Location],"*"&amp;$D10&amp;"*",Table2[Has Open Disclosure Happened?],"Yes")</f>
        <v>0</v>
      </c>
      <c r="X10" s="329" t="e">
        <f t="shared" ca="1" si="1"/>
        <v>#DIV/0!</v>
      </c>
      <c r="Y10" s="330">
        <f ca="1">COUNTIFS(Table2[Date Notified (Adjusted)],"&gt;="&amp;start125,Table2[Date Notified (Adjusted)],"&lt;="&amp;closeREP,Table2[Calculated Location],"*"&amp;$D10&amp;"*")</f>
        <v>0</v>
      </c>
    </row>
    <row r="11" spans="2:25" x14ac:dyDescent="0.25">
      <c r="B11" s="331" t="s">
        <v>154</v>
      </c>
      <c r="C11" s="13"/>
      <c r="D11" s="210"/>
      <c r="E11" s="172"/>
      <c r="F11" s="173"/>
      <c r="G11" s="173"/>
      <c r="H11" s="173"/>
      <c r="I11" s="173"/>
      <c r="J11" s="173"/>
      <c r="K11" s="173"/>
      <c r="L11" s="173"/>
      <c r="M11" s="173"/>
      <c r="N11" s="173"/>
      <c r="O11" s="173"/>
      <c r="P11" s="173"/>
      <c r="Q11" s="173"/>
      <c r="R11" s="173"/>
      <c r="S11" s="173"/>
      <c r="T11" s="173"/>
      <c r="U11" s="174"/>
      <c r="V11" s="174"/>
      <c r="W11" s="174">
        <f ca="1">SUM(W3:W10)</f>
        <v>0</v>
      </c>
      <c r="X11" s="173" t="e">
        <f ca="1">W11/Y11</f>
        <v>#DIV/0!</v>
      </c>
      <c r="Y11" s="336">
        <f ca="1">SUM(Y3:Y10)</f>
        <v>0</v>
      </c>
    </row>
    <row r="12" spans="2:25" x14ac:dyDescent="0.25">
      <c r="B12" s="327" t="s">
        <v>105</v>
      </c>
      <c r="C12" s="13"/>
      <c r="D12" s="210" t="s">
        <v>124</v>
      </c>
      <c r="E12" s="328" t="e">
        <f ca="1">COUNTIFS(Table2[Date Notified (Adjusted)],"&gt;="&amp;E$2,Table2[Date Notified (Adjusted)],"&lt;"&amp;F$2,Table2[Has Open Disclosure Happened?],"Yes",Table2[Calculated Location],"*"&amp;$D12&amp;"*")/COUNTIFS(Table2[Date Notified (Adjusted)],"&gt;="&amp;E$2,Table2[Date Notified (Adjusted)],"&lt;"&amp;F$2,Table2[Calculated Location],"*"&amp;$D12&amp;"*")</f>
        <v>#DIV/0!</v>
      </c>
      <c r="F12" s="329" t="e">
        <f ca="1">COUNTIFS(Table2[Date Notified (Adjusted)],"&gt;="&amp;F$2,Table2[Date Notified (Adjusted)],"&lt;"&amp;G$2,Table2[Has Open Disclosure Happened?],"Yes",Table2[Calculated Location],"*"&amp;$D12&amp;"*")/COUNTIFS(Table2[Date Notified (Adjusted)],"&gt;="&amp;F$2,Table2[Date Notified (Adjusted)],"&lt;"&amp;G$2,Table2[Calculated Location],"*"&amp;$D12&amp;"*")</f>
        <v>#DIV/0!</v>
      </c>
      <c r="G12" s="329" t="e">
        <f ca="1">COUNTIFS(Table2[Date Notified (Adjusted)],"&gt;="&amp;G$2,Table2[Date Notified (Adjusted)],"&lt;"&amp;H$2,Table2[Has Open Disclosure Happened?],"Yes",Table2[Calculated Location],"*"&amp;$D12&amp;"*")/COUNTIFS(Table2[Date Notified (Adjusted)],"&gt;="&amp;G$2,Table2[Date Notified (Adjusted)],"&lt;"&amp;H$2,Table2[Calculated Location],"*"&amp;$D12&amp;"*")</f>
        <v>#DIV/0!</v>
      </c>
      <c r="H12" s="329" t="e">
        <f ca="1">COUNTIFS(Table2[Date Notified (Adjusted)],"&gt;="&amp;H$2,Table2[Date Notified (Adjusted)],"&lt;"&amp;I$2,Table2[Has Open Disclosure Happened?],"Yes",Table2[Calculated Location],"*"&amp;$D12&amp;"*")/COUNTIFS(Table2[Date Notified (Adjusted)],"&gt;="&amp;H$2,Table2[Date Notified (Adjusted)],"&lt;"&amp;I$2,Table2[Calculated Location],"*"&amp;$D12&amp;"*")</f>
        <v>#DIV/0!</v>
      </c>
      <c r="I12" s="329" t="e">
        <f ca="1">COUNTIFS(Table2[Date Notified (Adjusted)],"&gt;="&amp;I$2,Table2[Date Notified (Adjusted)],"&lt;"&amp;J$2,Table2[Has Open Disclosure Happened?],"Yes",Table2[Calculated Location],"*"&amp;$D12&amp;"*")/COUNTIFS(Table2[Date Notified (Adjusted)],"&gt;="&amp;I$2,Table2[Date Notified (Adjusted)],"&lt;"&amp;J$2,Table2[Calculated Location],"*"&amp;$D12&amp;"*")</f>
        <v>#DIV/0!</v>
      </c>
      <c r="J12" s="329" t="e">
        <f ca="1">COUNTIFS(Table2[Date Notified (Adjusted)],"&gt;="&amp;J$2,Table2[Date Notified (Adjusted)],"&lt;"&amp;K$2,Table2[Has Open Disclosure Happened?],"Yes",Table2[Calculated Location],"*"&amp;$D12&amp;"*")/COUNTIFS(Table2[Date Notified (Adjusted)],"&gt;="&amp;J$2,Table2[Date Notified (Adjusted)],"&lt;"&amp;K$2,Table2[Calculated Location],"*"&amp;$D12&amp;"*")</f>
        <v>#DIV/0!</v>
      </c>
      <c r="K12" s="329" t="e">
        <f ca="1">COUNTIFS(Table2[Date Notified (Adjusted)],"&gt;="&amp;K$2,Table2[Date Notified (Adjusted)],"&lt;"&amp;L$2,Table2[Has Open Disclosure Happened?],"Yes",Table2[Calculated Location],"*"&amp;$D12&amp;"*")/COUNTIFS(Table2[Date Notified (Adjusted)],"&gt;="&amp;K$2,Table2[Date Notified (Adjusted)],"&lt;"&amp;L$2,Table2[Calculated Location],"*"&amp;$D12&amp;"*")</f>
        <v>#DIV/0!</v>
      </c>
      <c r="L12" s="329" t="e">
        <f ca="1">COUNTIFS(Table2[Date Notified (Adjusted)],"&gt;="&amp;L$2,Table2[Date Notified (Adjusted)],"&lt;"&amp;M$2,Table2[Has Open Disclosure Happened?],"Yes",Table2[Calculated Location],"*"&amp;$D12&amp;"*")/COUNTIFS(Table2[Date Notified (Adjusted)],"&gt;="&amp;L$2,Table2[Date Notified (Adjusted)],"&lt;"&amp;M$2,Table2[Calculated Location],"*"&amp;$D12&amp;"*")</f>
        <v>#DIV/0!</v>
      </c>
      <c r="M12" s="329" t="e">
        <f ca="1">COUNTIFS(Table2[Date Notified (Adjusted)],"&gt;="&amp;M$2,Table2[Date Notified (Adjusted)],"&lt;"&amp;N$2,Table2[Has Open Disclosure Happened?],"Yes",Table2[Calculated Location],"*"&amp;$D12&amp;"*")/COUNTIFS(Table2[Date Notified (Adjusted)],"&gt;="&amp;M$2,Table2[Date Notified (Adjusted)],"&lt;"&amp;N$2,Table2[Calculated Location],"*"&amp;$D12&amp;"*")</f>
        <v>#DIV/0!</v>
      </c>
      <c r="N12" s="329" t="e">
        <f ca="1">COUNTIFS(Table2[Date Notified (Adjusted)],"&gt;="&amp;N$2,Table2[Date Notified (Adjusted)],"&lt;"&amp;O$2,Table2[Has Open Disclosure Happened?],"Yes",Table2[Calculated Location],"*"&amp;$D12&amp;"*")/COUNTIFS(Table2[Date Notified (Adjusted)],"&gt;="&amp;N$2,Table2[Date Notified (Adjusted)],"&lt;"&amp;O$2,Table2[Calculated Location],"*"&amp;$D12&amp;"*")</f>
        <v>#DIV/0!</v>
      </c>
      <c r="O12" s="329" t="e">
        <f ca="1">COUNTIFS(Table2[Date Notified (Adjusted)],"&gt;="&amp;O$2,Table2[Date Notified (Adjusted)],"&lt;"&amp;P$2,Table2[Has Open Disclosure Happened?],"Yes",Table2[Calculated Location],"*"&amp;$D12&amp;"*")/COUNTIFS(Table2[Date Notified (Adjusted)],"&gt;="&amp;O$2,Table2[Date Notified (Adjusted)],"&lt;"&amp;P$2,Table2[Calculated Location],"*"&amp;$D12&amp;"*")</f>
        <v>#DIV/0!</v>
      </c>
      <c r="P12" s="329" t="e">
        <f ca="1">COUNTIFS(Table2[Date Notified (Adjusted)],"&gt;="&amp;P$2,Table2[Date Notified (Adjusted)],"&lt;"&amp;Q$2,Table2[Has Open Disclosure Happened?],"Yes",Table2[Calculated Location],"*"&amp;$D12&amp;"*")/COUNTIFS(Table2[Date Notified (Adjusted)],"&gt;="&amp;P$2,Table2[Date Notified (Adjusted)],"&lt;"&amp;Q$2,Table2[Calculated Location],"*"&amp;$D12&amp;"*")</f>
        <v>#DIV/0!</v>
      </c>
      <c r="Q12" s="329" t="e">
        <f ca="1">COUNTIFS(Table2[Date Notified (Adjusted)],"&gt;="&amp;Q$2,Table2[Date Notified (Adjusted)],"&lt;"&amp;R$2,Table2[Has Open Disclosure Happened?],"Yes",Table2[Calculated Location],"*"&amp;$D12&amp;"*")/COUNTIFS(Table2[Date Notified (Adjusted)],"&gt;="&amp;Q$2,Table2[Date Notified (Adjusted)],"&lt;"&amp;R$2,Table2[Calculated Location],"*"&amp;$D12&amp;"*")</f>
        <v>#DIV/0!</v>
      </c>
      <c r="R12" s="329" t="e">
        <f ca="1">COUNTIFS(Table2[Date Notified (Adjusted)],"&gt;="&amp;R$2,Table2[Date Notified (Adjusted)],"&lt;"&amp;S$2,Table2[Has Open Disclosure Happened?],"Yes",Table2[Calculated Location],"*"&amp;$D12&amp;"*")/COUNTIFS(Table2[Date Notified (Adjusted)],"&gt;="&amp;R$2,Table2[Date Notified (Adjusted)],"&lt;"&amp;S$2,Table2[Calculated Location],"*"&amp;$D12&amp;"*")</f>
        <v>#DIV/0!</v>
      </c>
      <c r="S12" s="329" t="e">
        <f ca="1">COUNTIFS(Table2[Date Notified (Adjusted)],"&gt;="&amp;S$2,Table2[Date Notified (Adjusted)],"&lt;"&amp;T$2,Table2[Has Open Disclosure Happened?],"Yes",Table2[Calculated Location],"*"&amp;$D12&amp;"*")/COUNTIFS(Table2[Date Notified (Adjusted)],"&gt;="&amp;S$2,Table2[Date Notified (Adjusted)],"&lt;"&amp;T$2,Table2[Calculated Location],"*"&amp;$D12&amp;"*")</f>
        <v>#DIV/0!</v>
      </c>
      <c r="T12" s="329" t="e">
        <f ca="1">COUNTIFS(Table2[Date Notified (Adjusted)],"&gt;="&amp;T$2,Table2[Date Notified (Adjusted)],"&lt;"&amp;U$2,Table2[Has Open Disclosure Happened?],"Yes",Table2[Calculated Location],"*"&amp;$D12&amp;"*")/COUNTIFS(Table2[Date Notified (Adjusted)],"&gt;="&amp;T$2,Table2[Date Notified (Adjusted)],"&lt;"&amp;U$2,Table2[Calculated Location],"*"&amp;$D12&amp;"*")</f>
        <v>#DIV/0!</v>
      </c>
      <c r="U12" s="13"/>
      <c r="V12" s="13"/>
      <c r="W12" s="13">
        <f ca="1">COUNTIFS(Table2[Date Notified (Adjusted)],"&gt;="&amp;start125,Table2[Date Notified (Adjusted)],"&lt;="&amp;closeREP,Table2[Calculated Location],"*"&amp;$D12&amp;"*",Table2[Has Open Disclosure Happened?],"Yes")</f>
        <v>0</v>
      </c>
      <c r="X12" s="329" t="e">
        <f t="shared" ca="1" si="1"/>
        <v>#DIV/0!</v>
      </c>
      <c r="Y12" s="330">
        <f ca="1">COUNTIFS(Table2[Date Notified (Adjusted)],"&gt;="&amp;start125,Table2[Date Notified (Adjusted)],"&lt;="&amp;closeREP,Table2[Calculated Location],"*"&amp;$D12&amp;"*")</f>
        <v>0</v>
      </c>
    </row>
    <row r="13" spans="2:25" x14ac:dyDescent="0.25">
      <c r="B13" s="327" t="s">
        <v>106</v>
      </c>
      <c r="C13" s="13"/>
      <c r="D13" s="210" t="s">
        <v>125</v>
      </c>
      <c r="E13" s="328" t="e">
        <f ca="1">COUNTIFS(Table2[Date Notified (Adjusted)],"&gt;="&amp;E$2,Table2[Date Notified (Adjusted)],"&lt;"&amp;F$2,Table2[Has Open Disclosure Happened?],"Yes",Table2[Calculated Location],"*"&amp;$D13&amp;"*")/COUNTIFS(Table2[Date Notified (Adjusted)],"&gt;="&amp;E$2,Table2[Date Notified (Adjusted)],"&lt;"&amp;F$2,Table2[Calculated Location],"*"&amp;$D13&amp;"*")</f>
        <v>#DIV/0!</v>
      </c>
      <c r="F13" s="329" t="e">
        <f ca="1">COUNTIFS(Table2[Date Notified (Adjusted)],"&gt;="&amp;F$2,Table2[Date Notified (Adjusted)],"&lt;"&amp;G$2,Table2[Has Open Disclosure Happened?],"Yes",Table2[Calculated Location],"*"&amp;$D13&amp;"*")/COUNTIFS(Table2[Date Notified (Adjusted)],"&gt;="&amp;F$2,Table2[Date Notified (Adjusted)],"&lt;"&amp;G$2,Table2[Calculated Location],"*"&amp;$D13&amp;"*")</f>
        <v>#DIV/0!</v>
      </c>
      <c r="G13" s="329" t="e">
        <f ca="1">COUNTIFS(Table2[Date Notified (Adjusted)],"&gt;="&amp;G$2,Table2[Date Notified (Adjusted)],"&lt;"&amp;H$2,Table2[Has Open Disclosure Happened?],"Yes",Table2[Calculated Location],"*"&amp;$D13&amp;"*")/COUNTIFS(Table2[Date Notified (Adjusted)],"&gt;="&amp;G$2,Table2[Date Notified (Adjusted)],"&lt;"&amp;H$2,Table2[Calculated Location],"*"&amp;$D13&amp;"*")</f>
        <v>#DIV/0!</v>
      </c>
      <c r="H13" s="329" t="e">
        <f ca="1">COUNTIFS(Table2[Date Notified (Adjusted)],"&gt;="&amp;H$2,Table2[Date Notified (Adjusted)],"&lt;"&amp;I$2,Table2[Has Open Disclosure Happened?],"Yes",Table2[Calculated Location],"*"&amp;$D13&amp;"*")/COUNTIFS(Table2[Date Notified (Adjusted)],"&gt;="&amp;H$2,Table2[Date Notified (Adjusted)],"&lt;"&amp;I$2,Table2[Calculated Location],"*"&amp;$D13&amp;"*")</f>
        <v>#DIV/0!</v>
      </c>
      <c r="I13" s="329" t="e">
        <f ca="1">COUNTIFS(Table2[Date Notified (Adjusted)],"&gt;="&amp;I$2,Table2[Date Notified (Adjusted)],"&lt;"&amp;J$2,Table2[Has Open Disclosure Happened?],"Yes",Table2[Calculated Location],"*"&amp;$D13&amp;"*")/COUNTIFS(Table2[Date Notified (Adjusted)],"&gt;="&amp;I$2,Table2[Date Notified (Adjusted)],"&lt;"&amp;J$2,Table2[Calculated Location],"*"&amp;$D13&amp;"*")</f>
        <v>#DIV/0!</v>
      </c>
      <c r="J13" s="329" t="e">
        <f ca="1">COUNTIFS(Table2[Date Notified (Adjusted)],"&gt;="&amp;J$2,Table2[Date Notified (Adjusted)],"&lt;"&amp;K$2,Table2[Has Open Disclosure Happened?],"Yes",Table2[Calculated Location],"*"&amp;$D13&amp;"*")/COUNTIFS(Table2[Date Notified (Adjusted)],"&gt;="&amp;J$2,Table2[Date Notified (Adjusted)],"&lt;"&amp;K$2,Table2[Calculated Location],"*"&amp;$D13&amp;"*")</f>
        <v>#DIV/0!</v>
      </c>
      <c r="K13" s="329" t="e">
        <f ca="1">COUNTIFS(Table2[Date Notified (Adjusted)],"&gt;="&amp;K$2,Table2[Date Notified (Adjusted)],"&lt;"&amp;L$2,Table2[Has Open Disclosure Happened?],"Yes",Table2[Calculated Location],"*"&amp;$D13&amp;"*")/COUNTIFS(Table2[Date Notified (Adjusted)],"&gt;="&amp;K$2,Table2[Date Notified (Adjusted)],"&lt;"&amp;L$2,Table2[Calculated Location],"*"&amp;$D13&amp;"*")</f>
        <v>#DIV/0!</v>
      </c>
      <c r="L13" s="329" t="e">
        <f ca="1">COUNTIFS(Table2[Date Notified (Adjusted)],"&gt;="&amp;L$2,Table2[Date Notified (Adjusted)],"&lt;"&amp;M$2,Table2[Has Open Disclosure Happened?],"Yes",Table2[Calculated Location],"*"&amp;$D13&amp;"*")/COUNTIFS(Table2[Date Notified (Adjusted)],"&gt;="&amp;L$2,Table2[Date Notified (Adjusted)],"&lt;"&amp;M$2,Table2[Calculated Location],"*"&amp;$D13&amp;"*")</f>
        <v>#DIV/0!</v>
      </c>
      <c r="M13" s="329" t="e">
        <f ca="1">COUNTIFS(Table2[Date Notified (Adjusted)],"&gt;="&amp;M$2,Table2[Date Notified (Adjusted)],"&lt;"&amp;N$2,Table2[Has Open Disclosure Happened?],"Yes",Table2[Calculated Location],"*"&amp;$D13&amp;"*")/COUNTIFS(Table2[Date Notified (Adjusted)],"&gt;="&amp;M$2,Table2[Date Notified (Adjusted)],"&lt;"&amp;N$2,Table2[Calculated Location],"*"&amp;$D13&amp;"*")</f>
        <v>#DIV/0!</v>
      </c>
      <c r="N13" s="329" t="e">
        <f ca="1">COUNTIFS(Table2[Date Notified (Adjusted)],"&gt;="&amp;N$2,Table2[Date Notified (Adjusted)],"&lt;"&amp;O$2,Table2[Has Open Disclosure Happened?],"Yes",Table2[Calculated Location],"*"&amp;$D13&amp;"*")/COUNTIFS(Table2[Date Notified (Adjusted)],"&gt;="&amp;N$2,Table2[Date Notified (Adjusted)],"&lt;"&amp;O$2,Table2[Calculated Location],"*"&amp;$D13&amp;"*")</f>
        <v>#DIV/0!</v>
      </c>
      <c r="O13" s="329" t="e">
        <f ca="1">COUNTIFS(Table2[Date Notified (Adjusted)],"&gt;="&amp;O$2,Table2[Date Notified (Adjusted)],"&lt;"&amp;P$2,Table2[Has Open Disclosure Happened?],"Yes",Table2[Calculated Location],"*"&amp;$D13&amp;"*")/COUNTIFS(Table2[Date Notified (Adjusted)],"&gt;="&amp;O$2,Table2[Date Notified (Adjusted)],"&lt;"&amp;P$2,Table2[Calculated Location],"*"&amp;$D13&amp;"*")</f>
        <v>#DIV/0!</v>
      </c>
      <c r="P13" s="329" t="e">
        <f ca="1">COUNTIFS(Table2[Date Notified (Adjusted)],"&gt;="&amp;P$2,Table2[Date Notified (Adjusted)],"&lt;"&amp;Q$2,Table2[Has Open Disclosure Happened?],"Yes",Table2[Calculated Location],"*"&amp;$D13&amp;"*")/COUNTIFS(Table2[Date Notified (Adjusted)],"&gt;="&amp;P$2,Table2[Date Notified (Adjusted)],"&lt;"&amp;Q$2,Table2[Calculated Location],"*"&amp;$D13&amp;"*")</f>
        <v>#DIV/0!</v>
      </c>
      <c r="Q13" s="329" t="e">
        <f ca="1">COUNTIFS(Table2[Date Notified (Adjusted)],"&gt;="&amp;Q$2,Table2[Date Notified (Adjusted)],"&lt;"&amp;R$2,Table2[Has Open Disclosure Happened?],"Yes",Table2[Calculated Location],"*"&amp;$D13&amp;"*")/COUNTIFS(Table2[Date Notified (Adjusted)],"&gt;="&amp;Q$2,Table2[Date Notified (Adjusted)],"&lt;"&amp;R$2,Table2[Calculated Location],"*"&amp;$D13&amp;"*")</f>
        <v>#DIV/0!</v>
      </c>
      <c r="R13" s="329" t="e">
        <f ca="1">COUNTIFS(Table2[Date Notified (Adjusted)],"&gt;="&amp;R$2,Table2[Date Notified (Adjusted)],"&lt;"&amp;S$2,Table2[Has Open Disclosure Happened?],"Yes",Table2[Calculated Location],"*"&amp;$D13&amp;"*")/COUNTIFS(Table2[Date Notified (Adjusted)],"&gt;="&amp;R$2,Table2[Date Notified (Adjusted)],"&lt;"&amp;S$2,Table2[Calculated Location],"*"&amp;$D13&amp;"*")</f>
        <v>#DIV/0!</v>
      </c>
      <c r="S13" s="329" t="e">
        <f ca="1">COUNTIFS(Table2[Date Notified (Adjusted)],"&gt;="&amp;S$2,Table2[Date Notified (Adjusted)],"&lt;"&amp;T$2,Table2[Has Open Disclosure Happened?],"Yes",Table2[Calculated Location],"*"&amp;$D13&amp;"*")/COUNTIFS(Table2[Date Notified (Adjusted)],"&gt;="&amp;S$2,Table2[Date Notified (Adjusted)],"&lt;"&amp;T$2,Table2[Calculated Location],"*"&amp;$D13&amp;"*")</f>
        <v>#DIV/0!</v>
      </c>
      <c r="T13" s="329" t="e">
        <f ca="1">COUNTIFS(Table2[Date Notified (Adjusted)],"&gt;="&amp;T$2,Table2[Date Notified (Adjusted)],"&lt;"&amp;U$2,Table2[Has Open Disclosure Happened?],"Yes",Table2[Calculated Location],"*"&amp;$D13&amp;"*")/COUNTIFS(Table2[Date Notified (Adjusted)],"&gt;="&amp;T$2,Table2[Date Notified (Adjusted)],"&lt;"&amp;U$2,Table2[Calculated Location],"*"&amp;$D13&amp;"*")</f>
        <v>#DIV/0!</v>
      </c>
      <c r="U13" s="13"/>
      <c r="V13" s="13"/>
      <c r="W13" s="13">
        <f ca="1">COUNTIFS(Table2[Date Notified (Adjusted)],"&gt;="&amp;start125,Table2[Date Notified (Adjusted)],"&lt;="&amp;closeREP,Table2[Calculated Location],"*"&amp;$D13&amp;"*",Table2[Has Open Disclosure Happened?],"Yes")</f>
        <v>0</v>
      </c>
      <c r="X13" s="329" t="e">
        <f t="shared" ca="1" si="1"/>
        <v>#DIV/0!</v>
      </c>
      <c r="Y13" s="330">
        <f ca="1">COUNTIFS(Table2[Date Notified (Adjusted)],"&gt;="&amp;start125,Table2[Date Notified (Adjusted)],"&lt;="&amp;closeREP,Table2[Calculated Location],"*"&amp;$D13&amp;"*")</f>
        <v>0</v>
      </c>
    </row>
    <row r="14" spans="2:25" x14ac:dyDescent="0.25">
      <c r="B14" s="327" t="s">
        <v>107</v>
      </c>
      <c r="C14" s="13"/>
      <c r="D14" s="210" t="s">
        <v>126</v>
      </c>
      <c r="E14" s="328" t="e">
        <f ca="1">COUNTIFS(Table2[Date Notified (Adjusted)],"&gt;="&amp;E$2,Table2[Date Notified (Adjusted)],"&lt;"&amp;F$2,Table2[Has Open Disclosure Happened?],"Yes",Table2[Calculated Location],"*"&amp;$D14&amp;"*")/COUNTIFS(Table2[Date Notified (Adjusted)],"&gt;="&amp;E$2,Table2[Date Notified (Adjusted)],"&lt;"&amp;F$2,Table2[Calculated Location],"*"&amp;$D14&amp;"*")</f>
        <v>#DIV/0!</v>
      </c>
      <c r="F14" s="329" t="e">
        <f ca="1">COUNTIFS(Table2[Date Notified (Adjusted)],"&gt;="&amp;F$2,Table2[Date Notified (Adjusted)],"&lt;"&amp;G$2,Table2[Has Open Disclosure Happened?],"Yes",Table2[Calculated Location],"*"&amp;$D14&amp;"*")/COUNTIFS(Table2[Date Notified (Adjusted)],"&gt;="&amp;F$2,Table2[Date Notified (Adjusted)],"&lt;"&amp;G$2,Table2[Calculated Location],"*"&amp;$D14&amp;"*")</f>
        <v>#DIV/0!</v>
      </c>
      <c r="G14" s="329" t="e">
        <f ca="1">COUNTIFS(Table2[Date Notified (Adjusted)],"&gt;="&amp;G$2,Table2[Date Notified (Adjusted)],"&lt;"&amp;H$2,Table2[Has Open Disclosure Happened?],"Yes",Table2[Calculated Location],"*"&amp;$D14&amp;"*")/COUNTIFS(Table2[Date Notified (Adjusted)],"&gt;="&amp;G$2,Table2[Date Notified (Adjusted)],"&lt;"&amp;H$2,Table2[Calculated Location],"*"&amp;$D14&amp;"*")</f>
        <v>#DIV/0!</v>
      </c>
      <c r="H14" s="329" t="e">
        <f ca="1">COUNTIFS(Table2[Date Notified (Adjusted)],"&gt;="&amp;H$2,Table2[Date Notified (Adjusted)],"&lt;"&amp;I$2,Table2[Has Open Disclosure Happened?],"Yes",Table2[Calculated Location],"*"&amp;$D14&amp;"*")/COUNTIFS(Table2[Date Notified (Adjusted)],"&gt;="&amp;H$2,Table2[Date Notified (Adjusted)],"&lt;"&amp;I$2,Table2[Calculated Location],"*"&amp;$D14&amp;"*")</f>
        <v>#DIV/0!</v>
      </c>
      <c r="I14" s="329" t="e">
        <f ca="1">COUNTIFS(Table2[Date Notified (Adjusted)],"&gt;="&amp;I$2,Table2[Date Notified (Adjusted)],"&lt;"&amp;J$2,Table2[Has Open Disclosure Happened?],"Yes",Table2[Calculated Location],"*"&amp;$D14&amp;"*")/COUNTIFS(Table2[Date Notified (Adjusted)],"&gt;="&amp;I$2,Table2[Date Notified (Adjusted)],"&lt;"&amp;J$2,Table2[Calculated Location],"*"&amp;$D14&amp;"*")</f>
        <v>#DIV/0!</v>
      </c>
      <c r="J14" s="329" t="e">
        <f ca="1">COUNTIFS(Table2[Date Notified (Adjusted)],"&gt;="&amp;J$2,Table2[Date Notified (Adjusted)],"&lt;"&amp;K$2,Table2[Has Open Disclosure Happened?],"Yes",Table2[Calculated Location],"*"&amp;$D14&amp;"*")/COUNTIFS(Table2[Date Notified (Adjusted)],"&gt;="&amp;J$2,Table2[Date Notified (Adjusted)],"&lt;"&amp;K$2,Table2[Calculated Location],"*"&amp;$D14&amp;"*")</f>
        <v>#DIV/0!</v>
      </c>
      <c r="K14" s="329" t="e">
        <f ca="1">COUNTIFS(Table2[Date Notified (Adjusted)],"&gt;="&amp;K$2,Table2[Date Notified (Adjusted)],"&lt;"&amp;L$2,Table2[Has Open Disclosure Happened?],"Yes",Table2[Calculated Location],"*"&amp;$D14&amp;"*")/COUNTIFS(Table2[Date Notified (Adjusted)],"&gt;="&amp;K$2,Table2[Date Notified (Adjusted)],"&lt;"&amp;L$2,Table2[Calculated Location],"*"&amp;$D14&amp;"*")</f>
        <v>#DIV/0!</v>
      </c>
      <c r="L14" s="329" t="e">
        <f ca="1">COUNTIFS(Table2[Date Notified (Adjusted)],"&gt;="&amp;L$2,Table2[Date Notified (Adjusted)],"&lt;"&amp;M$2,Table2[Has Open Disclosure Happened?],"Yes",Table2[Calculated Location],"*"&amp;$D14&amp;"*")/COUNTIFS(Table2[Date Notified (Adjusted)],"&gt;="&amp;L$2,Table2[Date Notified (Adjusted)],"&lt;"&amp;M$2,Table2[Calculated Location],"*"&amp;$D14&amp;"*")</f>
        <v>#DIV/0!</v>
      </c>
      <c r="M14" s="329" t="e">
        <f ca="1">COUNTIFS(Table2[Date Notified (Adjusted)],"&gt;="&amp;M$2,Table2[Date Notified (Adjusted)],"&lt;"&amp;N$2,Table2[Has Open Disclosure Happened?],"Yes",Table2[Calculated Location],"*"&amp;$D14&amp;"*")/COUNTIFS(Table2[Date Notified (Adjusted)],"&gt;="&amp;M$2,Table2[Date Notified (Adjusted)],"&lt;"&amp;N$2,Table2[Calculated Location],"*"&amp;$D14&amp;"*")</f>
        <v>#DIV/0!</v>
      </c>
      <c r="N14" s="329" t="e">
        <f ca="1">COUNTIFS(Table2[Date Notified (Adjusted)],"&gt;="&amp;N$2,Table2[Date Notified (Adjusted)],"&lt;"&amp;O$2,Table2[Has Open Disclosure Happened?],"Yes",Table2[Calculated Location],"*"&amp;$D14&amp;"*")/COUNTIFS(Table2[Date Notified (Adjusted)],"&gt;="&amp;N$2,Table2[Date Notified (Adjusted)],"&lt;"&amp;O$2,Table2[Calculated Location],"*"&amp;$D14&amp;"*")</f>
        <v>#DIV/0!</v>
      </c>
      <c r="O14" s="329" t="e">
        <f ca="1">COUNTIFS(Table2[Date Notified (Adjusted)],"&gt;="&amp;O$2,Table2[Date Notified (Adjusted)],"&lt;"&amp;P$2,Table2[Has Open Disclosure Happened?],"Yes",Table2[Calculated Location],"*"&amp;$D14&amp;"*")/COUNTIFS(Table2[Date Notified (Adjusted)],"&gt;="&amp;O$2,Table2[Date Notified (Adjusted)],"&lt;"&amp;P$2,Table2[Calculated Location],"*"&amp;$D14&amp;"*")</f>
        <v>#DIV/0!</v>
      </c>
      <c r="P14" s="329" t="e">
        <f ca="1">COUNTIFS(Table2[Date Notified (Adjusted)],"&gt;="&amp;P$2,Table2[Date Notified (Adjusted)],"&lt;"&amp;Q$2,Table2[Has Open Disclosure Happened?],"Yes",Table2[Calculated Location],"*"&amp;$D14&amp;"*")/COUNTIFS(Table2[Date Notified (Adjusted)],"&gt;="&amp;P$2,Table2[Date Notified (Adjusted)],"&lt;"&amp;Q$2,Table2[Calculated Location],"*"&amp;$D14&amp;"*")</f>
        <v>#DIV/0!</v>
      </c>
      <c r="Q14" s="329" t="e">
        <f ca="1">COUNTIFS(Table2[Date Notified (Adjusted)],"&gt;="&amp;Q$2,Table2[Date Notified (Adjusted)],"&lt;"&amp;R$2,Table2[Has Open Disclosure Happened?],"Yes",Table2[Calculated Location],"*"&amp;$D14&amp;"*")/COUNTIFS(Table2[Date Notified (Adjusted)],"&gt;="&amp;Q$2,Table2[Date Notified (Adjusted)],"&lt;"&amp;R$2,Table2[Calculated Location],"*"&amp;$D14&amp;"*")</f>
        <v>#DIV/0!</v>
      </c>
      <c r="R14" s="329" t="e">
        <f ca="1">COUNTIFS(Table2[Date Notified (Adjusted)],"&gt;="&amp;R$2,Table2[Date Notified (Adjusted)],"&lt;"&amp;S$2,Table2[Has Open Disclosure Happened?],"Yes",Table2[Calculated Location],"*"&amp;$D14&amp;"*")/COUNTIFS(Table2[Date Notified (Adjusted)],"&gt;="&amp;R$2,Table2[Date Notified (Adjusted)],"&lt;"&amp;S$2,Table2[Calculated Location],"*"&amp;$D14&amp;"*")</f>
        <v>#DIV/0!</v>
      </c>
      <c r="S14" s="329" t="e">
        <f ca="1">COUNTIFS(Table2[Date Notified (Adjusted)],"&gt;="&amp;S$2,Table2[Date Notified (Adjusted)],"&lt;"&amp;T$2,Table2[Has Open Disclosure Happened?],"Yes",Table2[Calculated Location],"*"&amp;$D14&amp;"*")/COUNTIFS(Table2[Date Notified (Adjusted)],"&gt;="&amp;S$2,Table2[Date Notified (Adjusted)],"&lt;"&amp;T$2,Table2[Calculated Location],"*"&amp;$D14&amp;"*")</f>
        <v>#DIV/0!</v>
      </c>
      <c r="T14" s="329" t="e">
        <f ca="1">COUNTIFS(Table2[Date Notified (Adjusted)],"&gt;="&amp;T$2,Table2[Date Notified (Adjusted)],"&lt;"&amp;U$2,Table2[Has Open Disclosure Happened?],"Yes",Table2[Calculated Location],"*"&amp;$D14&amp;"*")/COUNTIFS(Table2[Date Notified (Adjusted)],"&gt;="&amp;T$2,Table2[Date Notified (Adjusted)],"&lt;"&amp;U$2,Table2[Calculated Location],"*"&amp;$D14&amp;"*")</f>
        <v>#DIV/0!</v>
      </c>
      <c r="U14" s="13"/>
      <c r="V14" s="13"/>
      <c r="W14" s="13">
        <f ca="1">COUNTIFS(Table2[Date Notified (Adjusted)],"&gt;="&amp;start125,Table2[Date Notified (Adjusted)],"&lt;="&amp;closeREP,Table2[Calculated Location],"*"&amp;$D14&amp;"*",Table2[Has Open Disclosure Happened?],"Yes")</f>
        <v>0</v>
      </c>
      <c r="X14" s="329" t="e">
        <f t="shared" ca="1" si="1"/>
        <v>#DIV/0!</v>
      </c>
      <c r="Y14" s="330">
        <f ca="1">COUNTIFS(Table2[Date Notified (Adjusted)],"&gt;="&amp;start125,Table2[Date Notified (Adjusted)],"&lt;="&amp;closeREP,Table2[Calculated Location],"*"&amp;$D14&amp;"*")</f>
        <v>0</v>
      </c>
    </row>
    <row r="15" spans="2:25" x14ac:dyDescent="0.25">
      <c r="B15" s="327" t="s">
        <v>108</v>
      </c>
      <c r="C15" s="13"/>
      <c r="D15" s="210" t="s">
        <v>127</v>
      </c>
      <c r="E15" s="328" t="e">
        <f ca="1">COUNTIFS(Table2[Date Notified (Adjusted)],"&gt;="&amp;E$2,Table2[Date Notified (Adjusted)],"&lt;"&amp;F$2,Table2[Has Open Disclosure Happened?],"Yes",Table2[Calculated Location],"*"&amp;$D15&amp;"*")/COUNTIFS(Table2[Date Notified (Adjusted)],"&gt;="&amp;E$2,Table2[Date Notified (Adjusted)],"&lt;"&amp;F$2,Table2[Calculated Location],"*"&amp;$D15&amp;"*")</f>
        <v>#DIV/0!</v>
      </c>
      <c r="F15" s="329" t="e">
        <f ca="1">COUNTIFS(Table2[Date Notified (Adjusted)],"&gt;="&amp;F$2,Table2[Date Notified (Adjusted)],"&lt;"&amp;G$2,Table2[Has Open Disclosure Happened?],"Yes",Table2[Calculated Location],"*"&amp;$D15&amp;"*")/COUNTIFS(Table2[Date Notified (Adjusted)],"&gt;="&amp;F$2,Table2[Date Notified (Adjusted)],"&lt;"&amp;G$2,Table2[Calculated Location],"*"&amp;$D15&amp;"*")</f>
        <v>#DIV/0!</v>
      </c>
      <c r="G15" s="329" t="e">
        <f ca="1">COUNTIFS(Table2[Date Notified (Adjusted)],"&gt;="&amp;G$2,Table2[Date Notified (Adjusted)],"&lt;"&amp;H$2,Table2[Has Open Disclosure Happened?],"Yes",Table2[Calculated Location],"*"&amp;$D15&amp;"*")/COUNTIFS(Table2[Date Notified (Adjusted)],"&gt;="&amp;G$2,Table2[Date Notified (Adjusted)],"&lt;"&amp;H$2,Table2[Calculated Location],"*"&amp;$D15&amp;"*")</f>
        <v>#DIV/0!</v>
      </c>
      <c r="H15" s="329" t="e">
        <f ca="1">COUNTIFS(Table2[Date Notified (Adjusted)],"&gt;="&amp;H$2,Table2[Date Notified (Adjusted)],"&lt;"&amp;I$2,Table2[Has Open Disclosure Happened?],"Yes",Table2[Calculated Location],"*"&amp;$D15&amp;"*")/COUNTIFS(Table2[Date Notified (Adjusted)],"&gt;="&amp;H$2,Table2[Date Notified (Adjusted)],"&lt;"&amp;I$2,Table2[Calculated Location],"*"&amp;$D15&amp;"*")</f>
        <v>#DIV/0!</v>
      </c>
      <c r="I15" s="329" t="e">
        <f ca="1">COUNTIFS(Table2[Date Notified (Adjusted)],"&gt;="&amp;I$2,Table2[Date Notified (Adjusted)],"&lt;"&amp;J$2,Table2[Has Open Disclosure Happened?],"Yes",Table2[Calculated Location],"*"&amp;$D15&amp;"*")/COUNTIFS(Table2[Date Notified (Adjusted)],"&gt;="&amp;I$2,Table2[Date Notified (Adjusted)],"&lt;"&amp;J$2,Table2[Calculated Location],"*"&amp;$D15&amp;"*")</f>
        <v>#DIV/0!</v>
      </c>
      <c r="J15" s="329" t="e">
        <f ca="1">COUNTIFS(Table2[Date Notified (Adjusted)],"&gt;="&amp;J$2,Table2[Date Notified (Adjusted)],"&lt;"&amp;K$2,Table2[Has Open Disclosure Happened?],"Yes",Table2[Calculated Location],"*"&amp;$D15&amp;"*")/COUNTIFS(Table2[Date Notified (Adjusted)],"&gt;="&amp;J$2,Table2[Date Notified (Adjusted)],"&lt;"&amp;K$2,Table2[Calculated Location],"*"&amp;$D15&amp;"*")</f>
        <v>#DIV/0!</v>
      </c>
      <c r="K15" s="329" t="e">
        <f ca="1">COUNTIFS(Table2[Date Notified (Adjusted)],"&gt;="&amp;K$2,Table2[Date Notified (Adjusted)],"&lt;"&amp;L$2,Table2[Has Open Disclosure Happened?],"Yes",Table2[Calculated Location],"*"&amp;$D15&amp;"*")/COUNTIFS(Table2[Date Notified (Adjusted)],"&gt;="&amp;K$2,Table2[Date Notified (Adjusted)],"&lt;"&amp;L$2,Table2[Calculated Location],"*"&amp;$D15&amp;"*")</f>
        <v>#DIV/0!</v>
      </c>
      <c r="L15" s="329" t="e">
        <f ca="1">COUNTIFS(Table2[Date Notified (Adjusted)],"&gt;="&amp;L$2,Table2[Date Notified (Adjusted)],"&lt;"&amp;M$2,Table2[Has Open Disclosure Happened?],"Yes",Table2[Calculated Location],"*"&amp;$D15&amp;"*")/COUNTIFS(Table2[Date Notified (Adjusted)],"&gt;="&amp;L$2,Table2[Date Notified (Adjusted)],"&lt;"&amp;M$2,Table2[Calculated Location],"*"&amp;$D15&amp;"*")</f>
        <v>#DIV/0!</v>
      </c>
      <c r="M15" s="329" t="e">
        <f ca="1">COUNTIFS(Table2[Date Notified (Adjusted)],"&gt;="&amp;M$2,Table2[Date Notified (Adjusted)],"&lt;"&amp;N$2,Table2[Has Open Disclosure Happened?],"Yes",Table2[Calculated Location],"*"&amp;$D15&amp;"*")/COUNTIFS(Table2[Date Notified (Adjusted)],"&gt;="&amp;M$2,Table2[Date Notified (Adjusted)],"&lt;"&amp;N$2,Table2[Calculated Location],"*"&amp;$D15&amp;"*")</f>
        <v>#DIV/0!</v>
      </c>
      <c r="N15" s="329" t="e">
        <f ca="1">COUNTIFS(Table2[Date Notified (Adjusted)],"&gt;="&amp;N$2,Table2[Date Notified (Adjusted)],"&lt;"&amp;O$2,Table2[Has Open Disclosure Happened?],"Yes",Table2[Calculated Location],"*"&amp;$D15&amp;"*")/COUNTIFS(Table2[Date Notified (Adjusted)],"&gt;="&amp;N$2,Table2[Date Notified (Adjusted)],"&lt;"&amp;O$2,Table2[Calculated Location],"*"&amp;$D15&amp;"*")</f>
        <v>#DIV/0!</v>
      </c>
      <c r="O15" s="329" t="e">
        <f ca="1">COUNTIFS(Table2[Date Notified (Adjusted)],"&gt;="&amp;O$2,Table2[Date Notified (Adjusted)],"&lt;"&amp;P$2,Table2[Has Open Disclosure Happened?],"Yes",Table2[Calculated Location],"*"&amp;$D15&amp;"*")/COUNTIFS(Table2[Date Notified (Adjusted)],"&gt;="&amp;O$2,Table2[Date Notified (Adjusted)],"&lt;"&amp;P$2,Table2[Calculated Location],"*"&amp;$D15&amp;"*")</f>
        <v>#DIV/0!</v>
      </c>
      <c r="P15" s="329" t="e">
        <f ca="1">COUNTIFS(Table2[Date Notified (Adjusted)],"&gt;="&amp;P$2,Table2[Date Notified (Adjusted)],"&lt;"&amp;Q$2,Table2[Has Open Disclosure Happened?],"Yes",Table2[Calculated Location],"*"&amp;$D15&amp;"*")/COUNTIFS(Table2[Date Notified (Adjusted)],"&gt;="&amp;P$2,Table2[Date Notified (Adjusted)],"&lt;"&amp;Q$2,Table2[Calculated Location],"*"&amp;$D15&amp;"*")</f>
        <v>#DIV/0!</v>
      </c>
      <c r="Q15" s="329" t="e">
        <f ca="1">COUNTIFS(Table2[Date Notified (Adjusted)],"&gt;="&amp;Q$2,Table2[Date Notified (Adjusted)],"&lt;"&amp;R$2,Table2[Has Open Disclosure Happened?],"Yes",Table2[Calculated Location],"*"&amp;$D15&amp;"*")/COUNTIFS(Table2[Date Notified (Adjusted)],"&gt;="&amp;Q$2,Table2[Date Notified (Adjusted)],"&lt;"&amp;R$2,Table2[Calculated Location],"*"&amp;$D15&amp;"*")</f>
        <v>#DIV/0!</v>
      </c>
      <c r="R15" s="329" t="e">
        <f ca="1">COUNTIFS(Table2[Date Notified (Adjusted)],"&gt;="&amp;R$2,Table2[Date Notified (Adjusted)],"&lt;"&amp;S$2,Table2[Has Open Disclosure Happened?],"Yes",Table2[Calculated Location],"*"&amp;$D15&amp;"*")/COUNTIFS(Table2[Date Notified (Adjusted)],"&gt;="&amp;R$2,Table2[Date Notified (Adjusted)],"&lt;"&amp;S$2,Table2[Calculated Location],"*"&amp;$D15&amp;"*")</f>
        <v>#DIV/0!</v>
      </c>
      <c r="S15" s="329" t="e">
        <f ca="1">COUNTIFS(Table2[Date Notified (Adjusted)],"&gt;="&amp;S$2,Table2[Date Notified (Adjusted)],"&lt;"&amp;T$2,Table2[Has Open Disclosure Happened?],"Yes",Table2[Calculated Location],"*"&amp;$D15&amp;"*")/COUNTIFS(Table2[Date Notified (Adjusted)],"&gt;="&amp;S$2,Table2[Date Notified (Adjusted)],"&lt;"&amp;T$2,Table2[Calculated Location],"*"&amp;$D15&amp;"*")</f>
        <v>#DIV/0!</v>
      </c>
      <c r="T15" s="329" t="e">
        <f ca="1">COUNTIFS(Table2[Date Notified (Adjusted)],"&gt;="&amp;T$2,Table2[Date Notified (Adjusted)],"&lt;"&amp;U$2,Table2[Has Open Disclosure Happened?],"Yes",Table2[Calculated Location],"*"&amp;$D15&amp;"*")/COUNTIFS(Table2[Date Notified (Adjusted)],"&gt;="&amp;T$2,Table2[Date Notified (Adjusted)],"&lt;"&amp;U$2,Table2[Calculated Location],"*"&amp;$D15&amp;"*")</f>
        <v>#DIV/0!</v>
      </c>
      <c r="U15" s="13"/>
      <c r="V15" s="13"/>
      <c r="W15" s="13">
        <f ca="1">COUNTIFS(Table2[Date Notified (Adjusted)],"&gt;="&amp;start125,Table2[Date Notified (Adjusted)],"&lt;="&amp;closeREP,Table2[Calculated Location],"*"&amp;$D15&amp;"*",Table2[Has Open Disclosure Happened?],"Yes")</f>
        <v>0</v>
      </c>
      <c r="X15" s="329" t="e">
        <f t="shared" ca="1" si="1"/>
        <v>#DIV/0!</v>
      </c>
      <c r="Y15" s="330">
        <f ca="1">COUNTIFS(Table2[Date Notified (Adjusted)],"&gt;="&amp;start125,Table2[Date Notified (Adjusted)],"&lt;="&amp;closeREP,Table2[Calculated Location],"*"&amp;$D15&amp;"*")</f>
        <v>0</v>
      </c>
    </row>
    <row r="16" spans="2:25" x14ac:dyDescent="0.25">
      <c r="B16" s="327" t="s">
        <v>109</v>
      </c>
      <c r="C16" s="13"/>
      <c r="D16" s="210" t="s">
        <v>128</v>
      </c>
      <c r="E16" s="328" t="e">
        <f ca="1">COUNTIFS(Table2[Date Notified (Adjusted)],"&gt;="&amp;E$2,Table2[Date Notified (Adjusted)],"&lt;"&amp;F$2,Table2[Has Open Disclosure Happened?],"Yes",Table2[Calculated Location],"*"&amp;$D16&amp;"*")/COUNTIFS(Table2[Date Notified (Adjusted)],"&gt;="&amp;E$2,Table2[Date Notified (Adjusted)],"&lt;"&amp;F$2,Table2[Calculated Location],"*"&amp;$D16&amp;"*")</f>
        <v>#DIV/0!</v>
      </c>
      <c r="F16" s="329" t="e">
        <f ca="1">COUNTIFS(Table2[Date Notified (Adjusted)],"&gt;="&amp;F$2,Table2[Date Notified (Adjusted)],"&lt;"&amp;G$2,Table2[Has Open Disclosure Happened?],"Yes",Table2[Calculated Location],"*"&amp;$D16&amp;"*")/COUNTIFS(Table2[Date Notified (Adjusted)],"&gt;="&amp;F$2,Table2[Date Notified (Adjusted)],"&lt;"&amp;G$2,Table2[Calculated Location],"*"&amp;$D16&amp;"*")</f>
        <v>#DIV/0!</v>
      </c>
      <c r="G16" s="329" t="e">
        <f ca="1">COUNTIFS(Table2[Date Notified (Adjusted)],"&gt;="&amp;G$2,Table2[Date Notified (Adjusted)],"&lt;"&amp;H$2,Table2[Has Open Disclosure Happened?],"Yes",Table2[Calculated Location],"*"&amp;$D16&amp;"*")/COUNTIFS(Table2[Date Notified (Adjusted)],"&gt;="&amp;G$2,Table2[Date Notified (Adjusted)],"&lt;"&amp;H$2,Table2[Calculated Location],"*"&amp;$D16&amp;"*")</f>
        <v>#DIV/0!</v>
      </c>
      <c r="H16" s="329" t="e">
        <f ca="1">COUNTIFS(Table2[Date Notified (Adjusted)],"&gt;="&amp;H$2,Table2[Date Notified (Adjusted)],"&lt;"&amp;I$2,Table2[Has Open Disclosure Happened?],"Yes",Table2[Calculated Location],"*"&amp;$D16&amp;"*")/COUNTIFS(Table2[Date Notified (Adjusted)],"&gt;="&amp;H$2,Table2[Date Notified (Adjusted)],"&lt;"&amp;I$2,Table2[Calculated Location],"*"&amp;$D16&amp;"*")</f>
        <v>#DIV/0!</v>
      </c>
      <c r="I16" s="329" t="e">
        <f ca="1">COUNTIFS(Table2[Date Notified (Adjusted)],"&gt;="&amp;I$2,Table2[Date Notified (Adjusted)],"&lt;"&amp;J$2,Table2[Has Open Disclosure Happened?],"Yes",Table2[Calculated Location],"*"&amp;$D16&amp;"*")/COUNTIFS(Table2[Date Notified (Adjusted)],"&gt;="&amp;I$2,Table2[Date Notified (Adjusted)],"&lt;"&amp;J$2,Table2[Calculated Location],"*"&amp;$D16&amp;"*")</f>
        <v>#DIV/0!</v>
      </c>
      <c r="J16" s="329" t="e">
        <f ca="1">COUNTIFS(Table2[Date Notified (Adjusted)],"&gt;="&amp;J$2,Table2[Date Notified (Adjusted)],"&lt;"&amp;K$2,Table2[Has Open Disclosure Happened?],"Yes",Table2[Calculated Location],"*"&amp;$D16&amp;"*")/COUNTIFS(Table2[Date Notified (Adjusted)],"&gt;="&amp;J$2,Table2[Date Notified (Adjusted)],"&lt;"&amp;K$2,Table2[Calculated Location],"*"&amp;$D16&amp;"*")</f>
        <v>#DIV/0!</v>
      </c>
      <c r="K16" s="329" t="e">
        <f ca="1">COUNTIFS(Table2[Date Notified (Adjusted)],"&gt;="&amp;K$2,Table2[Date Notified (Adjusted)],"&lt;"&amp;L$2,Table2[Has Open Disclosure Happened?],"Yes",Table2[Calculated Location],"*"&amp;$D16&amp;"*")/COUNTIFS(Table2[Date Notified (Adjusted)],"&gt;="&amp;K$2,Table2[Date Notified (Adjusted)],"&lt;"&amp;L$2,Table2[Calculated Location],"*"&amp;$D16&amp;"*")</f>
        <v>#DIV/0!</v>
      </c>
      <c r="L16" s="329" t="e">
        <f ca="1">COUNTIFS(Table2[Date Notified (Adjusted)],"&gt;="&amp;L$2,Table2[Date Notified (Adjusted)],"&lt;"&amp;M$2,Table2[Has Open Disclosure Happened?],"Yes",Table2[Calculated Location],"*"&amp;$D16&amp;"*")/COUNTIFS(Table2[Date Notified (Adjusted)],"&gt;="&amp;L$2,Table2[Date Notified (Adjusted)],"&lt;"&amp;M$2,Table2[Calculated Location],"*"&amp;$D16&amp;"*")</f>
        <v>#DIV/0!</v>
      </c>
      <c r="M16" s="329" t="e">
        <f ca="1">COUNTIFS(Table2[Date Notified (Adjusted)],"&gt;="&amp;M$2,Table2[Date Notified (Adjusted)],"&lt;"&amp;N$2,Table2[Has Open Disclosure Happened?],"Yes",Table2[Calculated Location],"*"&amp;$D16&amp;"*")/COUNTIFS(Table2[Date Notified (Adjusted)],"&gt;="&amp;M$2,Table2[Date Notified (Adjusted)],"&lt;"&amp;N$2,Table2[Calculated Location],"*"&amp;$D16&amp;"*")</f>
        <v>#DIV/0!</v>
      </c>
      <c r="N16" s="329" t="e">
        <f ca="1">COUNTIFS(Table2[Date Notified (Adjusted)],"&gt;="&amp;N$2,Table2[Date Notified (Adjusted)],"&lt;"&amp;O$2,Table2[Has Open Disclosure Happened?],"Yes",Table2[Calculated Location],"*"&amp;$D16&amp;"*")/COUNTIFS(Table2[Date Notified (Adjusted)],"&gt;="&amp;N$2,Table2[Date Notified (Adjusted)],"&lt;"&amp;O$2,Table2[Calculated Location],"*"&amp;$D16&amp;"*")</f>
        <v>#DIV/0!</v>
      </c>
      <c r="O16" s="329" t="e">
        <f ca="1">COUNTIFS(Table2[Date Notified (Adjusted)],"&gt;="&amp;O$2,Table2[Date Notified (Adjusted)],"&lt;"&amp;P$2,Table2[Has Open Disclosure Happened?],"Yes",Table2[Calculated Location],"*"&amp;$D16&amp;"*")/COUNTIFS(Table2[Date Notified (Adjusted)],"&gt;="&amp;O$2,Table2[Date Notified (Adjusted)],"&lt;"&amp;P$2,Table2[Calculated Location],"*"&amp;$D16&amp;"*")</f>
        <v>#DIV/0!</v>
      </c>
      <c r="P16" s="329" t="e">
        <f ca="1">COUNTIFS(Table2[Date Notified (Adjusted)],"&gt;="&amp;P$2,Table2[Date Notified (Adjusted)],"&lt;"&amp;Q$2,Table2[Has Open Disclosure Happened?],"Yes",Table2[Calculated Location],"*"&amp;$D16&amp;"*")/COUNTIFS(Table2[Date Notified (Adjusted)],"&gt;="&amp;P$2,Table2[Date Notified (Adjusted)],"&lt;"&amp;Q$2,Table2[Calculated Location],"*"&amp;$D16&amp;"*")</f>
        <v>#DIV/0!</v>
      </c>
      <c r="Q16" s="329" t="e">
        <f ca="1">COUNTIFS(Table2[Date Notified (Adjusted)],"&gt;="&amp;Q$2,Table2[Date Notified (Adjusted)],"&lt;"&amp;R$2,Table2[Has Open Disclosure Happened?],"Yes",Table2[Calculated Location],"*"&amp;$D16&amp;"*")/COUNTIFS(Table2[Date Notified (Adjusted)],"&gt;="&amp;Q$2,Table2[Date Notified (Adjusted)],"&lt;"&amp;R$2,Table2[Calculated Location],"*"&amp;$D16&amp;"*")</f>
        <v>#DIV/0!</v>
      </c>
      <c r="R16" s="329" t="e">
        <f ca="1">COUNTIFS(Table2[Date Notified (Adjusted)],"&gt;="&amp;R$2,Table2[Date Notified (Adjusted)],"&lt;"&amp;S$2,Table2[Has Open Disclosure Happened?],"Yes",Table2[Calculated Location],"*"&amp;$D16&amp;"*")/COUNTIFS(Table2[Date Notified (Adjusted)],"&gt;="&amp;R$2,Table2[Date Notified (Adjusted)],"&lt;"&amp;S$2,Table2[Calculated Location],"*"&amp;$D16&amp;"*")</f>
        <v>#DIV/0!</v>
      </c>
      <c r="S16" s="329" t="e">
        <f ca="1">COUNTIFS(Table2[Date Notified (Adjusted)],"&gt;="&amp;S$2,Table2[Date Notified (Adjusted)],"&lt;"&amp;T$2,Table2[Has Open Disclosure Happened?],"Yes",Table2[Calculated Location],"*"&amp;$D16&amp;"*")/COUNTIFS(Table2[Date Notified (Adjusted)],"&gt;="&amp;S$2,Table2[Date Notified (Adjusted)],"&lt;"&amp;T$2,Table2[Calculated Location],"*"&amp;$D16&amp;"*")</f>
        <v>#DIV/0!</v>
      </c>
      <c r="T16" s="329" t="e">
        <f ca="1">COUNTIFS(Table2[Date Notified (Adjusted)],"&gt;="&amp;T$2,Table2[Date Notified (Adjusted)],"&lt;"&amp;U$2,Table2[Has Open Disclosure Happened?],"Yes",Table2[Calculated Location],"*"&amp;$D16&amp;"*")/COUNTIFS(Table2[Date Notified (Adjusted)],"&gt;="&amp;T$2,Table2[Date Notified (Adjusted)],"&lt;"&amp;U$2,Table2[Calculated Location],"*"&amp;$D16&amp;"*")</f>
        <v>#DIV/0!</v>
      </c>
      <c r="U16" s="13"/>
      <c r="V16" s="13"/>
      <c r="W16" s="13">
        <f ca="1">COUNTIFS(Table2[Date Notified (Adjusted)],"&gt;="&amp;start125,Table2[Date Notified (Adjusted)],"&lt;="&amp;closeREP,Table2[Calculated Location],"*"&amp;$D16&amp;"*",Table2[Has Open Disclosure Happened?],"Yes")</f>
        <v>0</v>
      </c>
      <c r="X16" s="329" t="e">
        <f t="shared" ca="1" si="1"/>
        <v>#DIV/0!</v>
      </c>
      <c r="Y16" s="330">
        <f ca="1">COUNTIFS(Table2[Date Notified (Adjusted)],"&gt;="&amp;start125,Table2[Date Notified (Adjusted)],"&lt;="&amp;closeREP,Table2[Calculated Location],"*"&amp;$D16&amp;"*")</f>
        <v>0</v>
      </c>
    </row>
    <row r="17" spans="2:25" x14ac:dyDescent="0.25">
      <c r="B17" s="327" t="s">
        <v>110</v>
      </c>
      <c r="C17" s="13"/>
      <c r="D17" s="210" t="s">
        <v>129</v>
      </c>
      <c r="E17" s="328" t="e">
        <f ca="1">COUNTIFS(Table2[Date Notified (Adjusted)],"&gt;="&amp;E$2,Table2[Date Notified (Adjusted)],"&lt;"&amp;F$2,Table2[Has Open Disclosure Happened?],"Yes",Table2[Calculated Location],"*"&amp;$D17&amp;"*")/COUNTIFS(Table2[Date Notified (Adjusted)],"&gt;="&amp;E$2,Table2[Date Notified (Adjusted)],"&lt;"&amp;F$2,Table2[Calculated Location],"*"&amp;$D17&amp;"*")</f>
        <v>#DIV/0!</v>
      </c>
      <c r="F17" s="329" t="e">
        <f ca="1">COUNTIFS(Table2[Date Notified (Adjusted)],"&gt;="&amp;F$2,Table2[Date Notified (Adjusted)],"&lt;"&amp;G$2,Table2[Has Open Disclosure Happened?],"Yes",Table2[Calculated Location],"*"&amp;$D17&amp;"*")/COUNTIFS(Table2[Date Notified (Adjusted)],"&gt;="&amp;F$2,Table2[Date Notified (Adjusted)],"&lt;"&amp;G$2,Table2[Calculated Location],"*"&amp;$D17&amp;"*")</f>
        <v>#DIV/0!</v>
      </c>
      <c r="G17" s="329" t="e">
        <f ca="1">COUNTIFS(Table2[Date Notified (Adjusted)],"&gt;="&amp;G$2,Table2[Date Notified (Adjusted)],"&lt;"&amp;H$2,Table2[Has Open Disclosure Happened?],"Yes",Table2[Calculated Location],"*"&amp;$D17&amp;"*")/COUNTIFS(Table2[Date Notified (Adjusted)],"&gt;="&amp;G$2,Table2[Date Notified (Adjusted)],"&lt;"&amp;H$2,Table2[Calculated Location],"*"&amp;$D17&amp;"*")</f>
        <v>#DIV/0!</v>
      </c>
      <c r="H17" s="329" t="e">
        <f ca="1">COUNTIFS(Table2[Date Notified (Adjusted)],"&gt;="&amp;H$2,Table2[Date Notified (Adjusted)],"&lt;"&amp;I$2,Table2[Has Open Disclosure Happened?],"Yes",Table2[Calculated Location],"*"&amp;$D17&amp;"*")/COUNTIFS(Table2[Date Notified (Adjusted)],"&gt;="&amp;H$2,Table2[Date Notified (Adjusted)],"&lt;"&amp;I$2,Table2[Calculated Location],"*"&amp;$D17&amp;"*")</f>
        <v>#DIV/0!</v>
      </c>
      <c r="I17" s="329" t="e">
        <f ca="1">COUNTIFS(Table2[Date Notified (Adjusted)],"&gt;="&amp;I$2,Table2[Date Notified (Adjusted)],"&lt;"&amp;J$2,Table2[Has Open Disclosure Happened?],"Yes",Table2[Calculated Location],"*"&amp;$D17&amp;"*")/COUNTIFS(Table2[Date Notified (Adjusted)],"&gt;="&amp;I$2,Table2[Date Notified (Adjusted)],"&lt;"&amp;J$2,Table2[Calculated Location],"*"&amp;$D17&amp;"*")</f>
        <v>#DIV/0!</v>
      </c>
      <c r="J17" s="329" t="e">
        <f ca="1">COUNTIFS(Table2[Date Notified (Adjusted)],"&gt;="&amp;J$2,Table2[Date Notified (Adjusted)],"&lt;"&amp;K$2,Table2[Has Open Disclosure Happened?],"Yes",Table2[Calculated Location],"*"&amp;$D17&amp;"*")/COUNTIFS(Table2[Date Notified (Adjusted)],"&gt;="&amp;J$2,Table2[Date Notified (Adjusted)],"&lt;"&amp;K$2,Table2[Calculated Location],"*"&amp;$D17&amp;"*")</f>
        <v>#DIV/0!</v>
      </c>
      <c r="K17" s="329" t="e">
        <f ca="1">COUNTIFS(Table2[Date Notified (Adjusted)],"&gt;="&amp;K$2,Table2[Date Notified (Adjusted)],"&lt;"&amp;L$2,Table2[Has Open Disclosure Happened?],"Yes",Table2[Calculated Location],"*"&amp;$D17&amp;"*")/COUNTIFS(Table2[Date Notified (Adjusted)],"&gt;="&amp;K$2,Table2[Date Notified (Adjusted)],"&lt;"&amp;L$2,Table2[Calculated Location],"*"&amp;$D17&amp;"*")</f>
        <v>#DIV/0!</v>
      </c>
      <c r="L17" s="329" t="e">
        <f ca="1">COUNTIFS(Table2[Date Notified (Adjusted)],"&gt;="&amp;L$2,Table2[Date Notified (Adjusted)],"&lt;"&amp;M$2,Table2[Has Open Disclosure Happened?],"Yes",Table2[Calculated Location],"*"&amp;$D17&amp;"*")/COUNTIFS(Table2[Date Notified (Adjusted)],"&gt;="&amp;L$2,Table2[Date Notified (Adjusted)],"&lt;"&amp;M$2,Table2[Calculated Location],"*"&amp;$D17&amp;"*")</f>
        <v>#DIV/0!</v>
      </c>
      <c r="M17" s="329" t="e">
        <f ca="1">COUNTIFS(Table2[Date Notified (Adjusted)],"&gt;="&amp;M$2,Table2[Date Notified (Adjusted)],"&lt;"&amp;N$2,Table2[Has Open Disclosure Happened?],"Yes",Table2[Calculated Location],"*"&amp;$D17&amp;"*")/COUNTIFS(Table2[Date Notified (Adjusted)],"&gt;="&amp;M$2,Table2[Date Notified (Adjusted)],"&lt;"&amp;N$2,Table2[Calculated Location],"*"&amp;$D17&amp;"*")</f>
        <v>#DIV/0!</v>
      </c>
      <c r="N17" s="329" t="e">
        <f ca="1">COUNTIFS(Table2[Date Notified (Adjusted)],"&gt;="&amp;N$2,Table2[Date Notified (Adjusted)],"&lt;"&amp;O$2,Table2[Has Open Disclosure Happened?],"Yes",Table2[Calculated Location],"*"&amp;$D17&amp;"*")/COUNTIFS(Table2[Date Notified (Adjusted)],"&gt;="&amp;N$2,Table2[Date Notified (Adjusted)],"&lt;"&amp;O$2,Table2[Calculated Location],"*"&amp;$D17&amp;"*")</f>
        <v>#DIV/0!</v>
      </c>
      <c r="O17" s="329" t="e">
        <f ca="1">COUNTIFS(Table2[Date Notified (Adjusted)],"&gt;="&amp;O$2,Table2[Date Notified (Adjusted)],"&lt;"&amp;P$2,Table2[Has Open Disclosure Happened?],"Yes",Table2[Calculated Location],"*"&amp;$D17&amp;"*")/COUNTIFS(Table2[Date Notified (Adjusted)],"&gt;="&amp;O$2,Table2[Date Notified (Adjusted)],"&lt;"&amp;P$2,Table2[Calculated Location],"*"&amp;$D17&amp;"*")</f>
        <v>#DIV/0!</v>
      </c>
      <c r="P17" s="329" t="e">
        <f ca="1">COUNTIFS(Table2[Date Notified (Adjusted)],"&gt;="&amp;P$2,Table2[Date Notified (Adjusted)],"&lt;"&amp;Q$2,Table2[Has Open Disclosure Happened?],"Yes",Table2[Calculated Location],"*"&amp;$D17&amp;"*")/COUNTIFS(Table2[Date Notified (Adjusted)],"&gt;="&amp;P$2,Table2[Date Notified (Adjusted)],"&lt;"&amp;Q$2,Table2[Calculated Location],"*"&amp;$D17&amp;"*")</f>
        <v>#DIV/0!</v>
      </c>
      <c r="Q17" s="329" t="e">
        <f ca="1">COUNTIFS(Table2[Date Notified (Adjusted)],"&gt;="&amp;Q$2,Table2[Date Notified (Adjusted)],"&lt;"&amp;R$2,Table2[Has Open Disclosure Happened?],"Yes",Table2[Calculated Location],"*"&amp;$D17&amp;"*")/COUNTIFS(Table2[Date Notified (Adjusted)],"&gt;="&amp;Q$2,Table2[Date Notified (Adjusted)],"&lt;"&amp;R$2,Table2[Calculated Location],"*"&amp;$D17&amp;"*")</f>
        <v>#DIV/0!</v>
      </c>
      <c r="R17" s="329" t="e">
        <f ca="1">COUNTIFS(Table2[Date Notified (Adjusted)],"&gt;="&amp;R$2,Table2[Date Notified (Adjusted)],"&lt;"&amp;S$2,Table2[Has Open Disclosure Happened?],"Yes",Table2[Calculated Location],"*"&amp;$D17&amp;"*")/COUNTIFS(Table2[Date Notified (Adjusted)],"&gt;="&amp;R$2,Table2[Date Notified (Adjusted)],"&lt;"&amp;S$2,Table2[Calculated Location],"*"&amp;$D17&amp;"*")</f>
        <v>#DIV/0!</v>
      </c>
      <c r="S17" s="329" t="e">
        <f ca="1">COUNTIFS(Table2[Date Notified (Adjusted)],"&gt;="&amp;S$2,Table2[Date Notified (Adjusted)],"&lt;"&amp;T$2,Table2[Has Open Disclosure Happened?],"Yes",Table2[Calculated Location],"*"&amp;$D17&amp;"*")/COUNTIFS(Table2[Date Notified (Adjusted)],"&gt;="&amp;S$2,Table2[Date Notified (Adjusted)],"&lt;"&amp;T$2,Table2[Calculated Location],"*"&amp;$D17&amp;"*")</f>
        <v>#DIV/0!</v>
      </c>
      <c r="T17" s="329" t="e">
        <f ca="1">COUNTIFS(Table2[Date Notified (Adjusted)],"&gt;="&amp;T$2,Table2[Date Notified (Adjusted)],"&lt;"&amp;U$2,Table2[Has Open Disclosure Happened?],"Yes",Table2[Calculated Location],"*"&amp;$D17&amp;"*")/COUNTIFS(Table2[Date Notified (Adjusted)],"&gt;="&amp;T$2,Table2[Date Notified (Adjusted)],"&lt;"&amp;U$2,Table2[Calculated Location],"*"&amp;$D17&amp;"*")</f>
        <v>#DIV/0!</v>
      </c>
      <c r="U17" s="13"/>
      <c r="V17" s="13"/>
      <c r="W17" s="13">
        <f ca="1">COUNTIFS(Table2[Date Notified (Adjusted)],"&gt;="&amp;start125,Table2[Date Notified (Adjusted)],"&lt;="&amp;closeREP,Table2[Calculated Location],"*"&amp;$D17&amp;"*",Table2[Has Open Disclosure Happened?],"Yes")</f>
        <v>0</v>
      </c>
      <c r="X17" s="329" t="e">
        <f t="shared" ca="1" si="1"/>
        <v>#DIV/0!</v>
      </c>
      <c r="Y17" s="330">
        <f ca="1">COUNTIFS(Table2[Date Notified (Adjusted)],"&gt;="&amp;start125,Table2[Date Notified (Adjusted)],"&lt;="&amp;closeREP,Table2[Calculated Location],"*"&amp;$D17&amp;"*")</f>
        <v>0</v>
      </c>
    </row>
    <row r="18" spans="2:25" x14ac:dyDescent="0.25">
      <c r="B18" s="327" t="s">
        <v>111</v>
      </c>
      <c r="C18" s="13"/>
      <c r="D18" s="210" t="s">
        <v>130</v>
      </c>
      <c r="E18" s="328" t="e">
        <f ca="1">COUNTIFS(Table2[Date Notified (Adjusted)],"&gt;="&amp;E$2,Table2[Date Notified (Adjusted)],"&lt;"&amp;F$2,Table2[Has Open Disclosure Happened?],"Yes",Table2[Calculated Location],"*"&amp;$D18&amp;"*")/COUNTIFS(Table2[Date Notified (Adjusted)],"&gt;="&amp;E$2,Table2[Date Notified (Adjusted)],"&lt;"&amp;F$2,Table2[Calculated Location],"*"&amp;$D18&amp;"*")</f>
        <v>#DIV/0!</v>
      </c>
      <c r="F18" s="329" t="e">
        <f ca="1">COUNTIFS(Table2[Date Notified (Adjusted)],"&gt;="&amp;F$2,Table2[Date Notified (Adjusted)],"&lt;"&amp;G$2,Table2[Has Open Disclosure Happened?],"Yes",Table2[Calculated Location],"*"&amp;$D18&amp;"*")/COUNTIFS(Table2[Date Notified (Adjusted)],"&gt;="&amp;F$2,Table2[Date Notified (Adjusted)],"&lt;"&amp;G$2,Table2[Calculated Location],"*"&amp;$D18&amp;"*")</f>
        <v>#DIV/0!</v>
      </c>
      <c r="G18" s="329" t="e">
        <f ca="1">COUNTIFS(Table2[Date Notified (Adjusted)],"&gt;="&amp;G$2,Table2[Date Notified (Adjusted)],"&lt;"&amp;H$2,Table2[Has Open Disclosure Happened?],"Yes",Table2[Calculated Location],"*"&amp;$D18&amp;"*")/COUNTIFS(Table2[Date Notified (Adjusted)],"&gt;="&amp;G$2,Table2[Date Notified (Adjusted)],"&lt;"&amp;H$2,Table2[Calculated Location],"*"&amp;$D18&amp;"*")</f>
        <v>#DIV/0!</v>
      </c>
      <c r="H18" s="329" t="e">
        <f ca="1">COUNTIFS(Table2[Date Notified (Adjusted)],"&gt;="&amp;H$2,Table2[Date Notified (Adjusted)],"&lt;"&amp;I$2,Table2[Has Open Disclosure Happened?],"Yes",Table2[Calculated Location],"*"&amp;$D18&amp;"*")/COUNTIFS(Table2[Date Notified (Adjusted)],"&gt;="&amp;H$2,Table2[Date Notified (Adjusted)],"&lt;"&amp;I$2,Table2[Calculated Location],"*"&amp;$D18&amp;"*")</f>
        <v>#DIV/0!</v>
      </c>
      <c r="I18" s="329" t="e">
        <f ca="1">COUNTIFS(Table2[Date Notified (Adjusted)],"&gt;="&amp;I$2,Table2[Date Notified (Adjusted)],"&lt;"&amp;J$2,Table2[Has Open Disclosure Happened?],"Yes",Table2[Calculated Location],"*"&amp;$D18&amp;"*")/COUNTIFS(Table2[Date Notified (Adjusted)],"&gt;="&amp;I$2,Table2[Date Notified (Adjusted)],"&lt;"&amp;J$2,Table2[Calculated Location],"*"&amp;$D18&amp;"*")</f>
        <v>#DIV/0!</v>
      </c>
      <c r="J18" s="329" t="e">
        <f ca="1">COUNTIFS(Table2[Date Notified (Adjusted)],"&gt;="&amp;J$2,Table2[Date Notified (Adjusted)],"&lt;"&amp;K$2,Table2[Has Open Disclosure Happened?],"Yes",Table2[Calculated Location],"*"&amp;$D18&amp;"*")/COUNTIFS(Table2[Date Notified (Adjusted)],"&gt;="&amp;J$2,Table2[Date Notified (Adjusted)],"&lt;"&amp;K$2,Table2[Calculated Location],"*"&amp;$D18&amp;"*")</f>
        <v>#DIV/0!</v>
      </c>
      <c r="K18" s="329" t="e">
        <f ca="1">COUNTIFS(Table2[Date Notified (Adjusted)],"&gt;="&amp;K$2,Table2[Date Notified (Adjusted)],"&lt;"&amp;L$2,Table2[Has Open Disclosure Happened?],"Yes",Table2[Calculated Location],"*"&amp;$D18&amp;"*")/COUNTIFS(Table2[Date Notified (Adjusted)],"&gt;="&amp;K$2,Table2[Date Notified (Adjusted)],"&lt;"&amp;L$2,Table2[Calculated Location],"*"&amp;$D18&amp;"*")</f>
        <v>#DIV/0!</v>
      </c>
      <c r="L18" s="329" t="e">
        <f ca="1">COUNTIFS(Table2[Date Notified (Adjusted)],"&gt;="&amp;L$2,Table2[Date Notified (Adjusted)],"&lt;"&amp;M$2,Table2[Has Open Disclosure Happened?],"Yes",Table2[Calculated Location],"*"&amp;$D18&amp;"*")/COUNTIFS(Table2[Date Notified (Adjusted)],"&gt;="&amp;L$2,Table2[Date Notified (Adjusted)],"&lt;"&amp;M$2,Table2[Calculated Location],"*"&amp;$D18&amp;"*")</f>
        <v>#DIV/0!</v>
      </c>
      <c r="M18" s="329" t="e">
        <f ca="1">COUNTIFS(Table2[Date Notified (Adjusted)],"&gt;="&amp;M$2,Table2[Date Notified (Adjusted)],"&lt;"&amp;N$2,Table2[Has Open Disclosure Happened?],"Yes",Table2[Calculated Location],"*"&amp;$D18&amp;"*")/COUNTIFS(Table2[Date Notified (Adjusted)],"&gt;="&amp;M$2,Table2[Date Notified (Adjusted)],"&lt;"&amp;N$2,Table2[Calculated Location],"*"&amp;$D18&amp;"*")</f>
        <v>#DIV/0!</v>
      </c>
      <c r="N18" s="329" t="e">
        <f ca="1">COUNTIFS(Table2[Date Notified (Adjusted)],"&gt;="&amp;N$2,Table2[Date Notified (Adjusted)],"&lt;"&amp;O$2,Table2[Has Open Disclosure Happened?],"Yes",Table2[Calculated Location],"*"&amp;$D18&amp;"*")/COUNTIFS(Table2[Date Notified (Adjusted)],"&gt;="&amp;N$2,Table2[Date Notified (Adjusted)],"&lt;"&amp;O$2,Table2[Calculated Location],"*"&amp;$D18&amp;"*")</f>
        <v>#DIV/0!</v>
      </c>
      <c r="O18" s="329" t="e">
        <f ca="1">COUNTIFS(Table2[Date Notified (Adjusted)],"&gt;="&amp;O$2,Table2[Date Notified (Adjusted)],"&lt;"&amp;P$2,Table2[Has Open Disclosure Happened?],"Yes",Table2[Calculated Location],"*"&amp;$D18&amp;"*")/COUNTIFS(Table2[Date Notified (Adjusted)],"&gt;="&amp;O$2,Table2[Date Notified (Adjusted)],"&lt;"&amp;P$2,Table2[Calculated Location],"*"&amp;$D18&amp;"*")</f>
        <v>#DIV/0!</v>
      </c>
      <c r="P18" s="329" t="e">
        <f ca="1">COUNTIFS(Table2[Date Notified (Adjusted)],"&gt;="&amp;P$2,Table2[Date Notified (Adjusted)],"&lt;"&amp;Q$2,Table2[Has Open Disclosure Happened?],"Yes",Table2[Calculated Location],"*"&amp;$D18&amp;"*")/COUNTIFS(Table2[Date Notified (Adjusted)],"&gt;="&amp;P$2,Table2[Date Notified (Adjusted)],"&lt;"&amp;Q$2,Table2[Calculated Location],"*"&amp;$D18&amp;"*")</f>
        <v>#DIV/0!</v>
      </c>
      <c r="Q18" s="329" t="e">
        <f ca="1">COUNTIFS(Table2[Date Notified (Adjusted)],"&gt;="&amp;Q$2,Table2[Date Notified (Adjusted)],"&lt;"&amp;R$2,Table2[Has Open Disclosure Happened?],"Yes",Table2[Calculated Location],"*"&amp;$D18&amp;"*")/COUNTIFS(Table2[Date Notified (Adjusted)],"&gt;="&amp;Q$2,Table2[Date Notified (Adjusted)],"&lt;"&amp;R$2,Table2[Calculated Location],"*"&amp;$D18&amp;"*")</f>
        <v>#DIV/0!</v>
      </c>
      <c r="R18" s="329" t="e">
        <f ca="1">COUNTIFS(Table2[Date Notified (Adjusted)],"&gt;="&amp;R$2,Table2[Date Notified (Adjusted)],"&lt;"&amp;S$2,Table2[Has Open Disclosure Happened?],"Yes",Table2[Calculated Location],"*"&amp;$D18&amp;"*")/COUNTIFS(Table2[Date Notified (Adjusted)],"&gt;="&amp;R$2,Table2[Date Notified (Adjusted)],"&lt;"&amp;S$2,Table2[Calculated Location],"*"&amp;$D18&amp;"*")</f>
        <v>#DIV/0!</v>
      </c>
      <c r="S18" s="329" t="e">
        <f ca="1">COUNTIFS(Table2[Date Notified (Adjusted)],"&gt;="&amp;S$2,Table2[Date Notified (Adjusted)],"&lt;"&amp;T$2,Table2[Has Open Disclosure Happened?],"Yes",Table2[Calculated Location],"*"&amp;$D18&amp;"*")/COUNTIFS(Table2[Date Notified (Adjusted)],"&gt;="&amp;S$2,Table2[Date Notified (Adjusted)],"&lt;"&amp;T$2,Table2[Calculated Location],"*"&amp;$D18&amp;"*")</f>
        <v>#DIV/0!</v>
      </c>
      <c r="T18" s="329" t="e">
        <f ca="1">COUNTIFS(Table2[Date Notified (Adjusted)],"&gt;="&amp;T$2,Table2[Date Notified (Adjusted)],"&lt;"&amp;U$2,Table2[Has Open Disclosure Happened?],"Yes",Table2[Calculated Location],"*"&amp;$D18&amp;"*")/COUNTIFS(Table2[Date Notified (Adjusted)],"&gt;="&amp;T$2,Table2[Date Notified (Adjusted)],"&lt;"&amp;U$2,Table2[Calculated Location],"*"&amp;$D18&amp;"*")</f>
        <v>#DIV/0!</v>
      </c>
      <c r="U18" s="13"/>
      <c r="V18" s="13"/>
      <c r="W18" s="13">
        <f ca="1">COUNTIFS(Table2[Date Notified (Adjusted)],"&gt;="&amp;start125,Table2[Date Notified (Adjusted)],"&lt;="&amp;closeREP,Table2[Calculated Location],"*"&amp;$D18&amp;"*",Table2[Has Open Disclosure Happened?],"Yes")</f>
        <v>0</v>
      </c>
      <c r="X18" s="329" t="e">
        <f t="shared" ca="1" si="1"/>
        <v>#DIV/0!</v>
      </c>
      <c r="Y18" s="330">
        <f ca="1">COUNTIFS(Table2[Date Notified (Adjusted)],"&gt;="&amp;start125,Table2[Date Notified (Adjusted)],"&lt;="&amp;closeREP,Table2[Calculated Location],"*"&amp;$D18&amp;"*")</f>
        <v>0</v>
      </c>
    </row>
    <row r="19" spans="2:25" x14ac:dyDescent="0.25">
      <c r="B19" s="327" t="s">
        <v>112</v>
      </c>
      <c r="C19" s="13"/>
      <c r="D19" s="210" t="s">
        <v>131</v>
      </c>
      <c r="E19" s="328" t="e">
        <f ca="1">COUNTIFS(Table2[Date Notified (Adjusted)],"&gt;="&amp;E$2,Table2[Date Notified (Adjusted)],"&lt;"&amp;F$2,Table2[Has Open Disclosure Happened?],"Yes",Table2[Calculated Location],"*"&amp;$D19&amp;"*")/COUNTIFS(Table2[Date Notified (Adjusted)],"&gt;="&amp;E$2,Table2[Date Notified (Adjusted)],"&lt;"&amp;F$2,Table2[Calculated Location],"*"&amp;$D19&amp;"*")</f>
        <v>#DIV/0!</v>
      </c>
      <c r="F19" s="329" t="e">
        <f ca="1">COUNTIFS(Table2[Date Notified (Adjusted)],"&gt;="&amp;F$2,Table2[Date Notified (Adjusted)],"&lt;"&amp;G$2,Table2[Has Open Disclosure Happened?],"Yes",Table2[Calculated Location],"*"&amp;$D19&amp;"*")/COUNTIFS(Table2[Date Notified (Adjusted)],"&gt;="&amp;F$2,Table2[Date Notified (Adjusted)],"&lt;"&amp;G$2,Table2[Calculated Location],"*"&amp;$D19&amp;"*")</f>
        <v>#DIV/0!</v>
      </c>
      <c r="G19" s="329" t="e">
        <f ca="1">COUNTIFS(Table2[Date Notified (Adjusted)],"&gt;="&amp;G$2,Table2[Date Notified (Adjusted)],"&lt;"&amp;H$2,Table2[Has Open Disclosure Happened?],"Yes",Table2[Calculated Location],"*"&amp;$D19&amp;"*")/COUNTIFS(Table2[Date Notified (Adjusted)],"&gt;="&amp;G$2,Table2[Date Notified (Adjusted)],"&lt;"&amp;H$2,Table2[Calculated Location],"*"&amp;$D19&amp;"*")</f>
        <v>#DIV/0!</v>
      </c>
      <c r="H19" s="329" t="e">
        <f ca="1">COUNTIFS(Table2[Date Notified (Adjusted)],"&gt;="&amp;H$2,Table2[Date Notified (Adjusted)],"&lt;"&amp;I$2,Table2[Has Open Disclosure Happened?],"Yes",Table2[Calculated Location],"*"&amp;$D19&amp;"*")/COUNTIFS(Table2[Date Notified (Adjusted)],"&gt;="&amp;H$2,Table2[Date Notified (Adjusted)],"&lt;"&amp;I$2,Table2[Calculated Location],"*"&amp;$D19&amp;"*")</f>
        <v>#DIV/0!</v>
      </c>
      <c r="I19" s="329" t="e">
        <f ca="1">COUNTIFS(Table2[Date Notified (Adjusted)],"&gt;="&amp;I$2,Table2[Date Notified (Adjusted)],"&lt;"&amp;J$2,Table2[Has Open Disclosure Happened?],"Yes",Table2[Calculated Location],"*"&amp;$D19&amp;"*")/COUNTIFS(Table2[Date Notified (Adjusted)],"&gt;="&amp;I$2,Table2[Date Notified (Adjusted)],"&lt;"&amp;J$2,Table2[Calculated Location],"*"&amp;$D19&amp;"*")</f>
        <v>#DIV/0!</v>
      </c>
      <c r="J19" s="329" t="e">
        <f ca="1">COUNTIFS(Table2[Date Notified (Adjusted)],"&gt;="&amp;J$2,Table2[Date Notified (Adjusted)],"&lt;"&amp;K$2,Table2[Has Open Disclosure Happened?],"Yes",Table2[Calculated Location],"*"&amp;$D19&amp;"*")/COUNTIFS(Table2[Date Notified (Adjusted)],"&gt;="&amp;J$2,Table2[Date Notified (Adjusted)],"&lt;"&amp;K$2,Table2[Calculated Location],"*"&amp;$D19&amp;"*")</f>
        <v>#DIV/0!</v>
      </c>
      <c r="K19" s="329" t="e">
        <f ca="1">COUNTIFS(Table2[Date Notified (Adjusted)],"&gt;="&amp;K$2,Table2[Date Notified (Adjusted)],"&lt;"&amp;L$2,Table2[Has Open Disclosure Happened?],"Yes",Table2[Calculated Location],"*"&amp;$D19&amp;"*")/COUNTIFS(Table2[Date Notified (Adjusted)],"&gt;="&amp;K$2,Table2[Date Notified (Adjusted)],"&lt;"&amp;L$2,Table2[Calculated Location],"*"&amp;$D19&amp;"*")</f>
        <v>#DIV/0!</v>
      </c>
      <c r="L19" s="329" t="e">
        <f ca="1">COUNTIFS(Table2[Date Notified (Adjusted)],"&gt;="&amp;L$2,Table2[Date Notified (Adjusted)],"&lt;"&amp;M$2,Table2[Has Open Disclosure Happened?],"Yes",Table2[Calculated Location],"*"&amp;$D19&amp;"*")/COUNTIFS(Table2[Date Notified (Adjusted)],"&gt;="&amp;L$2,Table2[Date Notified (Adjusted)],"&lt;"&amp;M$2,Table2[Calculated Location],"*"&amp;$D19&amp;"*")</f>
        <v>#DIV/0!</v>
      </c>
      <c r="M19" s="329" t="e">
        <f ca="1">COUNTIFS(Table2[Date Notified (Adjusted)],"&gt;="&amp;M$2,Table2[Date Notified (Adjusted)],"&lt;"&amp;N$2,Table2[Has Open Disclosure Happened?],"Yes",Table2[Calculated Location],"*"&amp;$D19&amp;"*")/COUNTIFS(Table2[Date Notified (Adjusted)],"&gt;="&amp;M$2,Table2[Date Notified (Adjusted)],"&lt;"&amp;N$2,Table2[Calculated Location],"*"&amp;$D19&amp;"*")</f>
        <v>#DIV/0!</v>
      </c>
      <c r="N19" s="329" t="e">
        <f ca="1">COUNTIFS(Table2[Date Notified (Adjusted)],"&gt;="&amp;N$2,Table2[Date Notified (Adjusted)],"&lt;"&amp;O$2,Table2[Has Open Disclosure Happened?],"Yes",Table2[Calculated Location],"*"&amp;$D19&amp;"*")/COUNTIFS(Table2[Date Notified (Adjusted)],"&gt;="&amp;N$2,Table2[Date Notified (Adjusted)],"&lt;"&amp;O$2,Table2[Calculated Location],"*"&amp;$D19&amp;"*")</f>
        <v>#DIV/0!</v>
      </c>
      <c r="O19" s="329" t="e">
        <f ca="1">COUNTIFS(Table2[Date Notified (Adjusted)],"&gt;="&amp;O$2,Table2[Date Notified (Adjusted)],"&lt;"&amp;P$2,Table2[Has Open Disclosure Happened?],"Yes",Table2[Calculated Location],"*"&amp;$D19&amp;"*")/COUNTIFS(Table2[Date Notified (Adjusted)],"&gt;="&amp;O$2,Table2[Date Notified (Adjusted)],"&lt;"&amp;P$2,Table2[Calculated Location],"*"&amp;$D19&amp;"*")</f>
        <v>#DIV/0!</v>
      </c>
      <c r="P19" s="329" t="e">
        <f ca="1">COUNTIFS(Table2[Date Notified (Adjusted)],"&gt;="&amp;P$2,Table2[Date Notified (Adjusted)],"&lt;"&amp;Q$2,Table2[Has Open Disclosure Happened?],"Yes",Table2[Calculated Location],"*"&amp;$D19&amp;"*")/COUNTIFS(Table2[Date Notified (Adjusted)],"&gt;="&amp;P$2,Table2[Date Notified (Adjusted)],"&lt;"&amp;Q$2,Table2[Calculated Location],"*"&amp;$D19&amp;"*")</f>
        <v>#DIV/0!</v>
      </c>
      <c r="Q19" s="329" t="e">
        <f ca="1">COUNTIFS(Table2[Date Notified (Adjusted)],"&gt;="&amp;Q$2,Table2[Date Notified (Adjusted)],"&lt;"&amp;R$2,Table2[Has Open Disclosure Happened?],"Yes",Table2[Calculated Location],"*"&amp;$D19&amp;"*")/COUNTIFS(Table2[Date Notified (Adjusted)],"&gt;="&amp;Q$2,Table2[Date Notified (Adjusted)],"&lt;"&amp;R$2,Table2[Calculated Location],"*"&amp;$D19&amp;"*")</f>
        <v>#DIV/0!</v>
      </c>
      <c r="R19" s="329" t="e">
        <f ca="1">COUNTIFS(Table2[Date Notified (Adjusted)],"&gt;="&amp;R$2,Table2[Date Notified (Adjusted)],"&lt;"&amp;S$2,Table2[Has Open Disclosure Happened?],"Yes",Table2[Calculated Location],"*"&amp;$D19&amp;"*")/COUNTIFS(Table2[Date Notified (Adjusted)],"&gt;="&amp;R$2,Table2[Date Notified (Adjusted)],"&lt;"&amp;S$2,Table2[Calculated Location],"*"&amp;$D19&amp;"*")</f>
        <v>#DIV/0!</v>
      </c>
      <c r="S19" s="329" t="e">
        <f ca="1">COUNTIFS(Table2[Date Notified (Adjusted)],"&gt;="&amp;S$2,Table2[Date Notified (Adjusted)],"&lt;"&amp;T$2,Table2[Has Open Disclosure Happened?],"Yes",Table2[Calculated Location],"*"&amp;$D19&amp;"*")/COUNTIFS(Table2[Date Notified (Adjusted)],"&gt;="&amp;S$2,Table2[Date Notified (Adjusted)],"&lt;"&amp;T$2,Table2[Calculated Location],"*"&amp;$D19&amp;"*")</f>
        <v>#DIV/0!</v>
      </c>
      <c r="T19" s="329" t="e">
        <f ca="1">COUNTIFS(Table2[Date Notified (Adjusted)],"&gt;="&amp;T$2,Table2[Date Notified (Adjusted)],"&lt;"&amp;U$2,Table2[Has Open Disclosure Happened?],"Yes",Table2[Calculated Location],"*"&amp;$D19&amp;"*")/COUNTIFS(Table2[Date Notified (Adjusted)],"&gt;="&amp;T$2,Table2[Date Notified (Adjusted)],"&lt;"&amp;U$2,Table2[Calculated Location],"*"&amp;$D19&amp;"*")</f>
        <v>#DIV/0!</v>
      </c>
      <c r="U19" s="13"/>
      <c r="V19" s="13"/>
      <c r="W19" s="13">
        <f ca="1">COUNTIFS(Table2[Date Notified (Adjusted)],"&gt;="&amp;start125,Table2[Date Notified (Adjusted)],"&lt;="&amp;closeREP,Table2[Calculated Location],"*"&amp;$D19&amp;"*",Table2[Has Open Disclosure Happened?],"Yes")</f>
        <v>0</v>
      </c>
      <c r="X19" s="329" t="e">
        <f t="shared" ca="1" si="1"/>
        <v>#DIV/0!</v>
      </c>
      <c r="Y19" s="330">
        <f ca="1">COUNTIFS(Table2[Date Notified (Adjusted)],"&gt;="&amp;start125,Table2[Date Notified (Adjusted)],"&lt;="&amp;closeREP,Table2[Calculated Location],"*"&amp;$D19&amp;"*")</f>
        <v>0</v>
      </c>
    </row>
    <row r="20" spans="2:25" x14ac:dyDescent="0.25">
      <c r="B20" s="327" t="s">
        <v>113</v>
      </c>
      <c r="C20" s="13"/>
      <c r="D20" s="210" t="s">
        <v>132</v>
      </c>
      <c r="E20" s="328" t="e">
        <f ca="1">COUNTIFS(Table2[Date Notified (Adjusted)],"&gt;="&amp;E$2,Table2[Date Notified (Adjusted)],"&lt;"&amp;F$2,Table2[Has Open Disclosure Happened?],"Yes",Table2[Calculated Location],"*"&amp;$D20&amp;"*")/COUNTIFS(Table2[Date Notified (Adjusted)],"&gt;="&amp;E$2,Table2[Date Notified (Adjusted)],"&lt;"&amp;F$2,Table2[Calculated Location],"*"&amp;$D20&amp;"*")</f>
        <v>#DIV/0!</v>
      </c>
      <c r="F20" s="329" t="e">
        <f ca="1">COUNTIFS(Table2[Date Notified (Adjusted)],"&gt;="&amp;F$2,Table2[Date Notified (Adjusted)],"&lt;"&amp;G$2,Table2[Has Open Disclosure Happened?],"Yes",Table2[Calculated Location],"*"&amp;$D20&amp;"*")/COUNTIFS(Table2[Date Notified (Adjusted)],"&gt;="&amp;F$2,Table2[Date Notified (Adjusted)],"&lt;"&amp;G$2,Table2[Calculated Location],"*"&amp;$D20&amp;"*")</f>
        <v>#DIV/0!</v>
      </c>
      <c r="G20" s="329" t="e">
        <f ca="1">COUNTIFS(Table2[Date Notified (Adjusted)],"&gt;="&amp;G$2,Table2[Date Notified (Adjusted)],"&lt;"&amp;H$2,Table2[Has Open Disclosure Happened?],"Yes",Table2[Calculated Location],"*"&amp;$D20&amp;"*")/COUNTIFS(Table2[Date Notified (Adjusted)],"&gt;="&amp;G$2,Table2[Date Notified (Adjusted)],"&lt;"&amp;H$2,Table2[Calculated Location],"*"&amp;$D20&amp;"*")</f>
        <v>#DIV/0!</v>
      </c>
      <c r="H20" s="329" t="e">
        <f ca="1">COUNTIFS(Table2[Date Notified (Adjusted)],"&gt;="&amp;H$2,Table2[Date Notified (Adjusted)],"&lt;"&amp;I$2,Table2[Has Open Disclosure Happened?],"Yes",Table2[Calculated Location],"*"&amp;$D20&amp;"*")/COUNTIFS(Table2[Date Notified (Adjusted)],"&gt;="&amp;H$2,Table2[Date Notified (Adjusted)],"&lt;"&amp;I$2,Table2[Calculated Location],"*"&amp;$D20&amp;"*")</f>
        <v>#DIV/0!</v>
      </c>
      <c r="I20" s="329" t="e">
        <f ca="1">COUNTIFS(Table2[Date Notified (Adjusted)],"&gt;="&amp;I$2,Table2[Date Notified (Adjusted)],"&lt;"&amp;J$2,Table2[Has Open Disclosure Happened?],"Yes",Table2[Calculated Location],"*"&amp;$D20&amp;"*")/COUNTIFS(Table2[Date Notified (Adjusted)],"&gt;="&amp;I$2,Table2[Date Notified (Adjusted)],"&lt;"&amp;J$2,Table2[Calculated Location],"*"&amp;$D20&amp;"*")</f>
        <v>#DIV/0!</v>
      </c>
      <c r="J20" s="329" t="e">
        <f ca="1">COUNTIFS(Table2[Date Notified (Adjusted)],"&gt;="&amp;J$2,Table2[Date Notified (Adjusted)],"&lt;"&amp;K$2,Table2[Has Open Disclosure Happened?],"Yes",Table2[Calculated Location],"*"&amp;$D20&amp;"*")/COUNTIFS(Table2[Date Notified (Adjusted)],"&gt;="&amp;J$2,Table2[Date Notified (Adjusted)],"&lt;"&amp;K$2,Table2[Calculated Location],"*"&amp;$D20&amp;"*")</f>
        <v>#DIV/0!</v>
      </c>
      <c r="K20" s="329" t="e">
        <f ca="1">COUNTIFS(Table2[Date Notified (Adjusted)],"&gt;="&amp;K$2,Table2[Date Notified (Adjusted)],"&lt;"&amp;L$2,Table2[Has Open Disclosure Happened?],"Yes",Table2[Calculated Location],"*"&amp;$D20&amp;"*")/COUNTIFS(Table2[Date Notified (Adjusted)],"&gt;="&amp;K$2,Table2[Date Notified (Adjusted)],"&lt;"&amp;L$2,Table2[Calculated Location],"*"&amp;$D20&amp;"*")</f>
        <v>#DIV/0!</v>
      </c>
      <c r="L20" s="329" t="e">
        <f ca="1">COUNTIFS(Table2[Date Notified (Adjusted)],"&gt;="&amp;L$2,Table2[Date Notified (Adjusted)],"&lt;"&amp;M$2,Table2[Has Open Disclosure Happened?],"Yes",Table2[Calculated Location],"*"&amp;$D20&amp;"*")/COUNTIFS(Table2[Date Notified (Adjusted)],"&gt;="&amp;L$2,Table2[Date Notified (Adjusted)],"&lt;"&amp;M$2,Table2[Calculated Location],"*"&amp;$D20&amp;"*")</f>
        <v>#DIV/0!</v>
      </c>
      <c r="M20" s="329" t="e">
        <f ca="1">COUNTIFS(Table2[Date Notified (Adjusted)],"&gt;="&amp;M$2,Table2[Date Notified (Adjusted)],"&lt;"&amp;N$2,Table2[Has Open Disclosure Happened?],"Yes",Table2[Calculated Location],"*"&amp;$D20&amp;"*")/COUNTIFS(Table2[Date Notified (Adjusted)],"&gt;="&amp;M$2,Table2[Date Notified (Adjusted)],"&lt;"&amp;N$2,Table2[Calculated Location],"*"&amp;$D20&amp;"*")</f>
        <v>#DIV/0!</v>
      </c>
      <c r="N20" s="329" t="e">
        <f ca="1">COUNTIFS(Table2[Date Notified (Adjusted)],"&gt;="&amp;N$2,Table2[Date Notified (Adjusted)],"&lt;"&amp;O$2,Table2[Has Open Disclosure Happened?],"Yes",Table2[Calculated Location],"*"&amp;$D20&amp;"*")/COUNTIFS(Table2[Date Notified (Adjusted)],"&gt;="&amp;N$2,Table2[Date Notified (Adjusted)],"&lt;"&amp;O$2,Table2[Calculated Location],"*"&amp;$D20&amp;"*")</f>
        <v>#DIV/0!</v>
      </c>
      <c r="O20" s="329" t="e">
        <f ca="1">COUNTIFS(Table2[Date Notified (Adjusted)],"&gt;="&amp;O$2,Table2[Date Notified (Adjusted)],"&lt;"&amp;P$2,Table2[Has Open Disclosure Happened?],"Yes",Table2[Calculated Location],"*"&amp;$D20&amp;"*")/COUNTIFS(Table2[Date Notified (Adjusted)],"&gt;="&amp;O$2,Table2[Date Notified (Adjusted)],"&lt;"&amp;P$2,Table2[Calculated Location],"*"&amp;$D20&amp;"*")</f>
        <v>#DIV/0!</v>
      </c>
      <c r="P20" s="329" t="e">
        <f ca="1">COUNTIFS(Table2[Date Notified (Adjusted)],"&gt;="&amp;P$2,Table2[Date Notified (Adjusted)],"&lt;"&amp;Q$2,Table2[Has Open Disclosure Happened?],"Yes",Table2[Calculated Location],"*"&amp;$D20&amp;"*")/COUNTIFS(Table2[Date Notified (Adjusted)],"&gt;="&amp;P$2,Table2[Date Notified (Adjusted)],"&lt;"&amp;Q$2,Table2[Calculated Location],"*"&amp;$D20&amp;"*")</f>
        <v>#DIV/0!</v>
      </c>
      <c r="Q20" s="329" t="e">
        <f ca="1">COUNTIFS(Table2[Date Notified (Adjusted)],"&gt;="&amp;Q$2,Table2[Date Notified (Adjusted)],"&lt;"&amp;R$2,Table2[Has Open Disclosure Happened?],"Yes",Table2[Calculated Location],"*"&amp;$D20&amp;"*")/COUNTIFS(Table2[Date Notified (Adjusted)],"&gt;="&amp;Q$2,Table2[Date Notified (Adjusted)],"&lt;"&amp;R$2,Table2[Calculated Location],"*"&amp;$D20&amp;"*")</f>
        <v>#DIV/0!</v>
      </c>
      <c r="R20" s="329" t="e">
        <f ca="1">COUNTIFS(Table2[Date Notified (Adjusted)],"&gt;="&amp;R$2,Table2[Date Notified (Adjusted)],"&lt;"&amp;S$2,Table2[Has Open Disclosure Happened?],"Yes",Table2[Calculated Location],"*"&amp;$D20&amp;"*")/COUNTIFS(Table2[Date Notified (Adjusted)],"&gt;="&amp;R$2,Table2[Date Notified (Adjusted)],"&lt;"&amp;S$2,Table2[Calculated Location],"*"&amp;$D20&amp;"*")</f>
        <v>#DIV/0!</v>
      </c>
      <c r="S20" s="329" t="e">
        <f ca="1">COUNTIFS(Table2[Date Notified (Adjusted)],"&gt;="&amp;S$2,Table2[Date Notified (Adjusted)],"&lt;"&amp;T$2,Table2[Has Open Disclosure Happened?],"Yes",Table2[Calculated Location],"*"&amp;$D20&amp;"*")/COUNTIFS(Table2[Date Notified (Adjusted)],"&gt;="&amp;S$2,Table2[Date Notified (Adjusted)],"&lt;"&amp;T$2,Table2[Calculated Location],"*"&amp;$D20&amp;"*")</f>
        <v>#DIV/0!</v>
      </c>
      <c r="T20" s="329" t="e">
        <f ca="1">COUNTIFS(Table2[Date Notified (Adjusted)],"&gt;="&amp;T$2,Table2[Date Notified (Adjusted)],"&lt;"&amp;U$2,Table2[Has Open Disclosure Happened?],"Yes",Table2[Calculated Location],"*"&amp;$D20&amp;"*")/COUNTIFS(Table2[Date Notified (Adjusted)],"&gt;="&amp;T$2,Table2[Date Notified (Adjusted)],"&lt;"&amp;U$2,Table2[Calculated Location],"*"&amp;$D20&amp;"*")</f>
        <v>#DIV/0!</v>
      </c>
      <c r="U20" s="13"/>
      <c r="V20" s="13"/>
      <c r="W20" s="13">
        <f ca="1">COUNTIFS(Table2[Date Notified (Adjusted)],"&gt;="&amp;start125,Table2[Date Notified (Adjusted)],"&lt;="&amp;closeREP,Table2[Calculated Location],"*"&amp;$D20&amp;"*",Table2[Has Open Disclosure Happened?],"Yes")</f>
        <v>0</v>
      </c>
      <c r="X20" s="329" t="e">
        <f t="shared" ca="1" si="1"/>
        <v>#DIV/0!</v>
      </c>
      <c r="Y20" s="330">
        <f ca="1">COUNTIFS(Table2[Date Notified (Adjusted)],"&gt;="&amp;start125,Table2[Date Notified (Adjusted)],"&lt;="&amp;closeREP,Table2[Calculated Location],"*"&amp;$D20&amp;"*")</f>
        <v>0</v>
      </c>
    </row>
    <row r="21" spans="2:25" x14ac:dyDescent="0.25">
      <c r="B21" s="327" t="s">
        <v>80</v>
      </c>
      <c r="C21" s="13"/>
      <c r="D21" s="337" t="s">
        <v>45</v>
      </c>
      <c r="E21" s="328" t="e">
        <f ca="1">COUNTIFS(Table2[Date Notified (Adjusted)],"&gt;="&amp;E$2,Table2[Date Notified (Adjusted)],"&lt;"&amp;F$2,Table2[Has Open Disclosure Happened?],"Yes",Table2[Calculated Location],"*"&amp;$D21&amp;"*")/COUNTIFS(Table2[Date Notified (Adjusted)],"&gt;="&amp;E$2,Table2[Date Notified (Adjusted)],"&lt;"&amp;F$2,Table2[Calculated Location],"*"&amp;$D21&amp;"*")</f>
        <v>#DIV/0!</v>
      </c>
      <c r="F21" s="329" t="e">
        <f ca="1">COUNTIFS(Table2[Date Notified (Adjusted)],"&gt;="&amp;F$2,Table2[Date Notified (Adjusted)],"&lt;"&amp;G$2,Table2[Has Open Disclosure Happened?],"Yes",Table2[Calculated Location],"*"&amp;$D21&amp;"*")/COUNTIFS(Table2[Date Notified (Adjusted)],"&gt;="&amp;F$2,Table2[Date Notified (Adjusted)],"&lt;"&amp;G$2,Table2[Calculated Location],"*"&amp;$D21&amp;"*")</f>
        <v>#DIV/0!</v>
      </c>
      <c r="G21" s="329" t="e">
        <f ca="1">COUNTIFS(Table2[Date Notified (Adjusted)],"&gt;="&amp;G$2,Table2[Date Notified (Adjusted)],"&lt;"&amp;H$2,Table2[Has Open Disclosure Happened?],"Yes",Table2[Calculated Location],"*"&amp;$D21&amp;"*")/COUNTIFS(Table2[Date Notified (Adjusted)],"&gt;="&amp;G$2,Table2[Date Notified (Adjusted)],"&lt;"&amp;H$2,Table2[Calculated Location],"*"&amp;$D21&amp;"*")</f>
        <v>#DIV/0!</v>
      </c>
      <c r="H21" s="329" t="e">
        <f ca="1">COUNTIFS(Table2[Date Notified (Adjusted)],"&gt;="&amp;H$2,Table2[Date Notified (Adjusted)],"&lt;"&amp;I$2,Table2[Has Open Disclosure Happened?],"Yes",Table2[Calculated Location],"*"&amp;$D21&amp;"*")/COUNTIFS(Table2[Date Notified (Adjusted)],"&gt;="&amp;H$2,Table2[Date Notified (Adjusted)],"&lt;"&amp;I$2,Table2[Calculated Location],"*"&amp;$D21&amp;"*")</f>
        <v>#DIV/0!</v>
      </c>
      <c r="I21" s="329" t="e">
        <f ca="1">COUNTIFS(Table2[Date Notified (Adjusted)],"&gt;="&amp;I$2,Table2[Date Notified (Adjusted)],"&lt;"&amp;J$2,Table2[Has Open Disclosure Happened?],"Yes",Table2[Calculated Location],"*"&amp;$D21&amp;"*")/COUNTIFS(Table2[Date Notified (Adjusted)],"&gt;="&amp;I$2,Table2[Date Notified (Adjusted)],"&lt;"&amp;J$2,Table2[Calculated Location],"*"&amp;$D21&amp;"*")</f>
        <v>#DIV/0!</v>
      </c>
      <c r="J21" s="329" t="e">
        <f ca="1">COUNTIFS(Table2[Date Notified (Adjusted)],"&gt;="&amp;J$2,Table2[Date Notified (Adjusted)],"&lt;"&amp;K$2,Table2[Has Open Disclosure Happened?],"Yes",Table2[Calculated Location],"*"&amp;$D21&amp;"*")/COUNTIFS(Table2[Date Notified (Adjusted)],"&gt;="&amp;J$2,Table2[Date Notified (Adjusted)],"&lt;"&amp;K$2,Table2[Calculated Location],"*"&amp;$D21&amp;"*")</f>
        <v>#DIV/0!</v>
      </c>
      <c r="K21" s="329" t="e">
        <f ca="1">COUNTIFS(Table2[Date Notified (Adjusted)],"&gt;="&amp;K$2,Table2[Date Notified (Adjusted)],"&lt;"&amp;L$2,Table2[Has Open Disclosure Happened?],"Yes",Table2[Calculated Location],"*"&amp;$D21&amp;"*")/COUNTIFS(Table2[Date Notified (Adjusted)],"&gt;="&amp;K$2,Table2[Date Notified (Adjusted)],"&lt;"&amp;L$2,Table2[Calculated Location],"*"&amp;$D21&amp;"*")</f>
        <v>#DIV/0!</v>
      </c>
      <c r="L21" s="329" t="e">
        <f ca="1">COUNTIFS(Table2[Date Notified (Adjusted)],"&gt;="&amp;L$2,Table2[Date Notified (Adjusted)],"&lt;"&amp;M$2,Table2[Has Open Disclosure Happened?],"Yes",Table2[Calculated Location],"*"&amp;$D21&amp;"*")/COUNTIFS(Table2[Date Notified (Adjusted)],"&gt;="&amp;L$2,Table2[Date Notified (Adjusted)],"&lt;"&amp;M$2,Table2[Calculated Location],"*"&amp;$D21&amp;"*")</f>
        <v>#DIV/0!</v>
      </c>
      <c r="M21" s="329" t="e">
        <f ca="1">COUNTIFS(Table2[Date Notified (Adjusted)],"&gt;="&amp;M$2,Table2[Date Notified (Adjusted)],"&lt;"&amp;N$2,Table2[Has Open Disclosure Happened?],"Yes",Table2[Calculated Location],"*"&amp;$D21&amp;"*")/COUNTIFS(Table2[Date Notified (Adjusted)],"&gt;="&amp;M$2,Table2[Date Notified (Adjusted)],"&lt;"&amp;N$2,Table2[Calculated Location],"*"&amp;$D21&amp;"*")</f>
        <v>#DIV/0!</v>
      </c>
      <c r="N21" s="329" t="e">
        <f ca="1">COUNTIFS(Table2[Date Notified (Adjusted)],"&gt;="&amp;N$2,Table2[Date Notified (Adjusted)],"&lt;"&amp;O$2,Table2[Has Open Disclosure Happened?],"Yes",Table2[Calculated Location],"*"&amp;$D21&amp;"*")/COUNTIFS(Table2[Date Notified (Adjusted)],"&gt;="&amp;N$2,Table2[Date Notified (Adjusted)],"&lt;"&amp;O$2,Table2[Calculated Location],"*"&amp;$D21&amp;"*")</f>
        <v>#DIV/0!</v>
      </c>
      <c r="O21" s="329" t="e">
        <f ca="1">COUNTIFS(Table2[Date Notified (Adjusted)],"&gt;="&amp;O$2,Table2[Date Notified (Adjusted)],"&lt;"&amp;P$2,Table2[Has Open Disclosure Happened?],"Yes",Table2[Calculated Location],"*"&amp;$D21&amp;"*")/COUNTIFS(Table2[Date Notified (Adjusted)],"&gt;="&amp;O$2,Table2[Date Notified (Adjusted)],"&lt;"&amp;P$2,Table2[Calculated Location],"*"&amp;$D21&amp;"*")</f>
        <v>#DIV/0!</v>
      </c>
      <c r="P21" s="329" t="e">
        <f ca="1">COUNTIFS(Table2[Date Notified (Adjusted)],"&gt;="&amp;P$2,Table2[Date Notified (Adjusted)],"&lt;"&amp;Q$2,Table2[Has Open Disclosure Happened?],"Yes",Table2[Calculated Location],"*"&amp;$D21&amp;"*")/COUNTIFS(Table2[Date Notified (Adjusted)],"&gt;="&amp;P$2,Table2[Date Notified (Adjusted)],"&lt;"&amp;Q$2,Table2[Calculated Location],"*"&amp;$D21&amp;"*")</f>
        <v>#DIV/0!</v>
      </c>
      <c r="Q21" s="329" t="e">
        <f ca="1">COUNTIFS(Table2[Date Notified (Adjusted)],"&gt;="&amp;Q$2,Table2[Date Notified (Adjusted)],"&lt;"&amp;R$2,Table2[Has Open Disclosure Happened?],"Yes",Table2[Calculated Location],"*"&amp;$D21&amp;"*")/COUNTIFS(Table2[Date Notified (Adjusted)],"&gt;="&amp;Q$2,Table2[Date Notified (Adjusted)],"&lt;"&amp;R$2,Table2[Calculated Location],"*"&amp;$D21&amp;"*")</f>
        <v>#DIV/0!</v>
      </c>
      <c r="R21" s="329" t="e">
        <f ca="1">COUNTIFS(Table2[Date Notified (Adjusted)],"&gt;="&amp;R$2,Table2[Date Notified (Adjusted)],"&lt;"&amp;S$2,Table2[Has Open Disclosure Happened?],"Yes",Table2[Calculated Location],"*"&amp;$D21&amp;"*")/COUNTIFS(Table2[Date Notified (Adjusted)],"&gt;="&amp;R$2,Table2[Date Notified (Adjusted)],"&lt;"&amp;S$2,Table2[Calculated Location],"*"&amp;$D21&amp;"*")</f>
        <v>#DIV/0!</v>
      </c>
      <c r="S21" s="329" t="e">
        <f ca="1">COUNTIFS(Table2[Date Notified (Adjusted)],"&gt;="&amp;S$2,Table2[Date Notified (Adjusted)],"&lt;"&amp;T$2,Table2[Has Open Disclosure Happened?],"Yes",Table2[Calculated Location],"*"&amp;$D21&amp;"*")/COUNTIFS(Table2[Date Notified (Adjusted)],"&gt;="&amp;S$2,Table2[Date Notified (Adjusted)],"&lt;"&amp;T$2,Table2[Calculated Location],"*"&amp;$D21&amp;"*")</f>
        <v>#DIV/0!</v>
      </c>
      <c r="T21" s="329" t="e">
        <f ca="1">COUNTIFS(Table2[Date Notified (Adjusted)],"&gt;="&amp;T$2,Table2[Date Notified (Adjusted)],"&lt;"&amp;U$2,Table2[Has Open Disclosure Happened?],"Yes",Table2[Calculated Location],"*"&amp;$D21&amp;"*")/COUNTIFS(Table2[Date Notified (Adjusted)],"&gt;="&amp;T$2,Table2[Date Notified (Adjusted)],"&lt;"&amp;U$2,Table2[Calculated Location],"*"&amp;$D21&amp;"*")</f>
        <v>#DIV/0!</v>
      </c>
      <c r="U21" s="13"/>
      <c r="V21" s="13"/>
      <c r="W21" s="13">
        <f ca="1">COUNTIFS(Table2[Date Notified (Adjusted)],"&gt;="&amp;start125,Table2[Date Notified (Adjusted)],"&lt;="&amp;closeREP,Table2[Calculated Location],"*"&amp;$D21&amp;"*",Table2[Has Open Disclosure Happened?],"Yes")</f>
        <v>0</v>
      </c>
      <c r="X21" s="329" t="e">
        <f t="shared" ca="1" si="1"/>
        <v>#DIV/0!</v>
      </c>
      <c r="Y21" s="330">
        <f ca="1">COUNTIFS(Table2[Date Notified (Adjusted)],"&gt;="&amp;start125,Table2[Date Notified (Adjusted)],"&lt;="&amp;closeREP,Table2[Calculated Location],"*"&amp;$D21&amp;"*")</f>
        <v>0</v>
      </c>
    </row>
    <row r="22" spans="2:25" x14ac:dyDescent="0.25">
      <c r="B22" s="338" t="s">
        <v>153</v>
      </c>
      <c r="C22" s="13"/>
      <c r="D22" s="13"/>
      <c r="E22" s="174"/>
      <c r="F22" s="174"/>
      <c r="G22" s="174"/>
      <c r="H22" s="174"/>
      <c r="I22" s="174"/>
      <c r="J22" s="174"/>
      <c r="K22" s="174"/>
      <c r="L22" s="174"/>
      <c r="M22" s="174"/>
      <c r="N22" s="174"/>
      <c r="O22" s="174"/>
      <c r="P22" s="174"/>
      <c r="Q22" s="174"/>
      <c r="R22" s="174"/>
      <c r="S22" s="174"/>
      <c r="T22" s="174"/>
      <c r="U22" s="174"/>
      <c r="V22" s="174"/>
      <c r="W22" s="174">
        <f ca="1">SUM(W12:W21)</f>
        <v>0</v>
      </c>
      <c r="X22" s="173" t="e">
        <f ca="1">W22/Y22</f>
        <v>#DIV/0!</v>
      </c>
      <c r="Y22" s="336">
        <f ca="1">SUM(Y12:Y21)</f>
        <v>0</v>
      </c>
    </row>
    <row r="23" spans="2:25" x14ac:dyDescent="0.25">
      <c r="B23" s="339"/>
      <c r="C23" s="340"/>
      <c r="D23" s="340"/>
      <c r="E23" s="341"/>
      <c r="F23" s="340"/>
      <c r="G23" s="340"/>
      <c r="H23" s="340"/>
      <c r="I23" s="340"/>
      <c r="J23" s="340"/>
      <c r="K23" s="340"/>
      <c r="L23" s="340"/>
      <c r="M23" s="340"/>
      <c r="N23" s="340"/>
      <c r="O23" s="340"/>
      <c r="P23" s="340"/>
      <c r="Q23" s="340"/>
      <c r="R23" s="340"/>
      <c r="S23" s="340"/>
      <c r="T23" s="340"/>
      <c r="U23" s="340"/>
      <c r="V23" s="340"/>
      <c r="W23" s="342">
        <f ca="1">SUM(W3:W10)+SUM(W12:W21)</f>
        <v>0</v>
      </c>
      <c r="X23" s="343" t="e">
        <f ca="1">W23/Y23</f>
        <v>#DIV/0!</v>
      </c>
      <c r="Y23" s="344">
        <f ca="1">SUM(Y3:Y10)+SUM(Y12:Y21)</f>
        <v>0</v>
      </c>
    </row>
    <row r="24" spans="2:25" ht="15.75" thickBot="1" x14ac:dyDescent="0.3"/>
    <row r="25" spans="2:25" ht="15.75" thickBot="1" x14ac:dyDescent="0.3">
      <c r="E25" s="424" t="s">
        <v>340</v>
      </c>
      <c r="F25" s="424"/>
      <c r="G25" s="424"/>
      <c r="H25" s="108" t="s">
        <v>215</v>
      </c>
      <c r="I25" s="108" t="s">
        <v>213</v>
      </c>
      <c r="J25" s="108" t="s">
        <v>272</v>
      </c>
    </row>
    <row r="26" spans="2:25" ht="31.5" customHeight="1" thickBot="1" x14ac:dyDescent="0.3">
      <c r="E26" s="425" t="str">
        <f ca="1">CONCATENATE("Has Open Disclosure Happened? ",CHAR(10),"Entire period ",TEXT(start125,"mmm yyyy")," - ",TEXT(closeREP,"mmm yyyy"))</f>
        <v>Has Open Disclosure Happened? 
Entire period Oct 2021 - Jan 2023</v>
      </c>
      <c r="F26" s="425"/>
      <c r="G26" s="425"/>
      <c r="H26" s="109">
        <f ca="1">COUNTIFS(Table2[Date Notified (Adjusted)],"&gt;="&amp;start125,Table2[Date Notified (Adjusted)],"&lt;="&amp;closeREP,Table2[Has Open Disclosure Happened?],"Yes")</f>
        <v>0</v>
      </c>
      <c r="I26" s="109">
        <f ca="1">COUNTIFS(Table2[Date Notified (Adjusted)],"&gt;="&amp;start125,Table2[Date Notified (Adjusted)],"&lt;="&amp;closeREP,Table2[Has Open Disclosure Happened?],"No")</f>
        <v>0</v>
      </c>
      <c r="J26" s="109">
        <f ca="1">COUNTIFS(Table2[Date Notified (Adjusted)],"&gt;="&amp;start125,Table2[Date Notified (Adjusted)],"&lt;="&amp;closeREP,Table2[Has Open Disclosure Happened?],"")</f>
        <v>0</v>
      </c>
    </row>
    <row r="27" spans="2:25" ht="45" customHeight="1" thickBot="1" x14ac:dyDescent="0.3">
      <c r="E27" s="426" t="str">
        <f ca="1">CONCATENATE("Has Open Disclosure Happened? ",CHAR(10),"Period ",TEXT(start125,"mmm yyyy")," - ",TEXT(excl2m,"mmm yyyy"),CHAR(10),"(exclude last 2 months)")</f>
        <v>Has Open Disclosure Happened? 
Period Oct 2021 - Nov 2023
(exclude last 2 months)</v>
      </c>
      <c r="F27" s="426"/>
      <c r="G27" s="426"/>
      <c r="H27" s="109">
        <f ca="1">COUNTIFS(Table2[Date Notified (Adjusted)],"&gt;="&amp;start125,Table2[Date Notified (Adjusted)],"&lt;="&amp;excl2m,Table2[Has Open Disclosure Happened?],"Yes")</f>
        <v>0</v>
      </c>
      <c r="I27" s="109">
        <f ca="1">COUNTIFS(Table2[Date Notified (Adjusted)],"&gt;="&amp;start125,Table2[Date Notified (Adjusted)],"&lt;="&amp;excl2m,Table2[Has Open Disclosure Happened?],"No")</f>
        <v>0</v>
      </c>
      <c r="J27" s="109">
        <f ca="1">COUNTIFS(Table2[Date Notified (Adjusted)],"&gt;="&amp;start125,Table2[Date Notified (Adjusted)],"&lt;="&amp;excl2m,Table2[Has Open Disclosure Happened?],"")</f>
        <v>0</v>
      </c>
    </row>
    <row r="39" spans="2:25" ht="45" customHeight="1" x14ac:dyDescent="0.3">
      <c r="E39" s="396" t="s">
        <v>503</v>
      </c>
      <c r="F39" s="396"/>
      <c r="G39" s="396"/>
      <c r="H39" s="396"/>
      <c r="I39" s="396"/>
      <c r="J39" s="396"/>
      <c r="K39" s="396"/>
      <c r="L39" s="396"/>
      <c r="M39" s="396"/>
      <c r="N39" s="396"/>
      <c r="O39" s="396"/>
      <c r="P39" s="396"/>
      <c r="Q39" s="396"/>
      <c r="R39" s="396"/>
      <c r="S39" s="396"/>
      <c r="T39" s="396"/>
      <c r="U39" s="396"/>
      <c r="V39" s="396"/>
      <c r="W39" s="396"/>
      <c r="X39" s="396"/>
    </row>
    <row r="40" spans="2:25" ht="72" x14ac:dyDescent="0.25">
      <c r="B40" s="350" t="s">
        <v>341</v>
      </c>
      <c r="C40" s="321"/>
      <c r="D40" s="322"/>
      <c r="E40" s="323">
        <f ca="1">start125</f>
        <v>44470</v>
      </c>
      <c r="F40" s="323">
        <f ca="1">DATE(YEAR(E40),MONTH(E40)+1,1)</f>
        <v>44501</v>
      </c>
      <c r="G40" s="323">
        <f t="shared" ref="G40" ca="1" si="3">DATE(YEAR(F40),MONTH(F40)+1,1)</f>
        <v>44531</v>
      </c>
      <c r="H40" s="323">
        <f t="shared" ref="H40" ca="1" si="4">DATE(YEAR(G40),MONTH(G40)+1,1)</f>
        <v>44562</v>
      </c>
      <c r="I40" s="323">
        <f t="shared" ref="I40" ca="1" si="5">DATE(YEAR(H40),MONTH(H40)+1,1)</f>
        <v>44593</v>
      </c>
      <c r="J40" s="323">
        <f t="shared" ref="J40" ca="1" si="6">DATE(YEAR(I40),MONTH(I40)+1,1)</f>
        <v>44621</v>
      </c>
      <c r="K40" s="323">
        <f t="shared" ref="K40" ca="1" si="7">DATE(YEAR(J40),MONTH(J40)+1,1)</f>
        <v>44652</v>
      </c>
      <c r="L40" s="323">
        <f t="shared" ref="L40" ca="1" si="8">DATE(YEAR(K40),MONTH(K40)+1,1)</f>
        <v>44682</v>
      </c>
      <c r="M40" s="323">
        <f t="shared" ref="M40" ca="1" si="9">DATE(YEAR(L40),MONTH(L40)+1,1)</f>
        <v>44713</v>
      </c>
      <c r="N40" s="323">
        <f t="shared" ref="N40" ca="1" si="10">DATE(YEAR(M40),MONTH(M40)+1,1)</f>
        <v>44743</v>
      </c>
      <c r="O40" s="323">
        <f t="shared" ref="O40" ca="1" si="11">DATE(YEAR(N40),MONTH(N40)+1,1)</f>
        <v>44774</v>
      </c>
      <c r="P40" s="323">
        <f t="shared" ref="P40" ca="1" si="12">DATE(YEAR(O40),MONTH(O40)+1,1)</f>
        <v>44805</v>
      </c>
      <c r="Q40" s="323">
        <f t="shared" ref="Q40" ca="1" si="13">DATE(YEAR(P40),MONTH(P40)+1,1)</f>
        <v>44835</v>
      </c>
      <c r="R40" s="323">
        <f t="shared" ref="R40" ca="1" si="14">DATE(YEAR(Q40),MONTH(Q40)+1,1)</f>
        <v>44866</v>
      </c>
      <c r="S40" s="323">
        <f t="shared" ref="S40" ca="1" si="15">DATE(YEAR(R40),MONTH(R40)+1,1)</f>
        <v>44896</v>
      </c>
      <c r="T40" s="323">
        <f t="shared" ref="T40" ca="1" si="16">DATE(YEAR(S40),MONTH(S40)+1,1)</f>
        <v>44927</v>
      </c>
      <c r="U40" s="351">
        <f t="shared" ref="U40" ca="1" si="17">DATE(YEAR(T40),MONTH(T40)+1,1)</f>
        <v>44958</v>
      </c>
      <c r="V40" s="322"/>
      <c r="W40" s="346" t="s">
        <v>468</v>
      </c>
      <c r="X40" s="325" t="s">
        <v>245</v>
      </c>
      <c r="Y40" s="352" t="s">
        <v>502</v>
      </c>
    </row>
    <row r="41" spans="2:25" x14ac:dyDescent="0.25">
      <c r="B41" s="327" t="s">
        <v>256</v>
      </c>
      <c r="C41" s="13"/>
      <c r="D41" s="210" t="s">
        <v>121</v>
      </c>
      <c r="E41" s="328" t="e">
        <f ca="1">COUNTIFS(Table2[Level of Review Required],"&lt;&gt;*further*",Table2[Date Notified (Adjusted)],"&gt;="&amp;E$2,Table2[Date Notified (Adjusted)],"&lt;"&amp;F$2,Table2[Has Open Disclosure Happened?],"Yes",Table2[Calculated Location],"*"&amp;$D41&amp;"*")/COUNTIFS(Table2[Level of Review Required],"&lt;&gt;*further*",Table2[Date Notified (Adjusted)],"&gt;="&amp;E$2,Table2[Date Notified (Adjusted)],"&lt;"&amp;F$2,Table2[Calculated Location],"*"&amp;$D41&amp;"*")</f>
        <v>#DIV/0!</v>
      </c>
      <c r="F41" s="329" t="e">
        <f ca="1">COUNTIFS(Table2[Level of Review Required],"&lt;&gt;*further*",Table2[Date Notified (Adjusted)],"&gt;="&amp;F$2,Table2[Date Notified (Adjusted)],"&lt;"&amp;G$2,Table2[Has Open Disclosure Happened?],"Yes",Table2[Calculated Location],"*"&amp;$D41&amp;"*")/COUNTIFS(Table2[Level of Review Required],"&lt;&gt;*further*",Table2[Date Notified (Adjusted)],"&gt;="&amp;F$2,Table2[Date Notified (Adjusted)],"&lt;"&amp;G$2,Table2[Calculated Location],"*"&amp;$D41&amp;"*")</f>
        <v>#DIV/0!</v>
      </c>
      <c r="G41" s="329" t="e">
        <f ca="1">COUNTIFS(Table2[Level of Review Required],"&lt;&gt;*further*",Table2[Date Notified (Adjusted)],"&gt;="&amp;G$2,Table2[Date Notified (Adjusted)],"&lt;"&amp;H$2,Table2[Has Open Disclosure Happened?],"Yes",Table2[Calculated Location],"*"&amp;$D41&amp;"*")/COUNTIFS(Table2[Level of Review Required],"&lt;&gt;*further*",Table2[Date Notified (Adjusted)],"&gt;="&amp;G$2,Table2[Date Notified (Adjusted)],"&lt;"&amp;H$2,Table2[Calculated Location],"*"&amp;$D41&amp;"*")</f>
        <v>#DIV/0!</v>
      </c>
      <c r="H41" s="329" t="e">
        <f ca="1">COUNTIFS(Table2[Level of Review Required],"&lt;&gt;*further*",Table2[Date Notified (Adjusted)],"&gt;="&amp;H$2,Table2[Date Notified (Adjusted)],"&lt;"&amp;I$2,Table2[Has Open Disclosure Happened?],"Yes",Table2[Calculated Location],"*"&amp;$D41&amp;"*")/COUNTIFS(Table2[Level of Review Required],"&lt;&gt;*further*",Table2[Date Notified (Adjusted)],"&gt;="&amp;H$2,Table2[Date Notified (Adjusted)],"&lt;"&amp;I$2,Table2[Calculated Location],"*"&amp;$D41&amp;"*")</f>
        <v>#DIV/0!</v>
      </c>
      <c r="I41" s="329" t="e">
        <f ca="1">COUNTIFS(Table2[Level of Review Required],"&lt;&gt;*further*",Table2[Date Notified (Adjusted)],"&gt;="&amp;I$2,Table2[Date Notified (Adjusted)],"&lt;"&amp;J$2,Table2[Has Open Disclosure Happened?],"Yes",Table2[Calculated Location],"*"&amp;$D41&amp;"*")/COUNTIFS(Table2[Level of Review Required],"&lt;&gt;*further*",Table2[Date Notified (Adjusted)],"&gt;="&amp;I$2,Table2[Date Notified (Adjusted)],"&lt;"&amp;J$2,Table2[Calculated Location],"*"&amp;$D41&amp;"*")</f>
        <v>#DIV/0!</v>
      </c>
      <c r="J41" s="329" t="e">
        <f ca="1">COUNTIFS(Table2[Level of Review Required],"&lt;&gt;*further*",Table2[Date Notified (Adjusted)],"&gt;="&amp;J$2,Table2[Date Notified (Adjusted)],"&lt;"&amp;K$2,Table2[Has Open Disclosure Happened?],"Yes",Table2[Calculated Location],"*"&amp;$D41&amp;"*")/COUNTIFS(Table2[Level of Review Required],"&lt;&gt;*further*",Table2[Date Notified (Adjusted)],"&gt;="&amp;J$2,Table2[Date Notified (Adjusted)],"&lt;"&amp;K$2,Table2[Calculated Location],"*"&amp;$D41&amp;"*")</f>
        <v>#DIV/0!</v>
      </c>
      <c r="K41" s="329" t="e">
        <f ca="1">COUNTIFS(Table2[Level of Review Required],"&lt;&gt;*further*",Table2[Date Notified (Adjusted)],"&gt;="&amp;K$2,Table2[Date Notified (Adjusted)],"&lt;"&amp;L$2,Table2[Has Open Disclosure Happened?],"Yes",Table2[Calculated Location],"*"&amp;$D41&amp;"*")/COUNTIFS(Table2[Level of Review Required],"&lt;&gt;*further*",Table2[Date Notified (Adjusted)],"&gt;="&amp;K$2,Table2[Date Notified (Adjusted)],"&lt;"&amp;L$2,Table2[Calculated Location],"*"&amp;$D41&amp;"*")</f>
        <v>#DIV/0!</v>
      </c>
      <c r="L41" s="329" t="e">
        <f ca="1">COUNTIFS(Table2[Level of Review Required],"&lt;&gt;*further*",Table2[Date Notified (Adjusted)],"&gt;="&amp;L$2,Table2[Date Notified (Adjusted)],"&lt;"&amp;M$2,Table2[Has Open Disclosure Happened?],"Yes",Table2[Calculated Location],"*"&amp;$D41&amp;"*")/COUNTIFS(Table2[Level of Review Required],"&lt;&gt;*further*",Table2[Date Notified (Adjusted)],"&gt;="&amp;L$2,Table2[Date Notified (Adjusted)],"&lt;"&amp;M$2,Table2[Calculated Location],"*"&amp;$D41&amp;"*")</f>
        <v>#DIV/0!</v>
      </c>
      <c r="M41" s="329" t="e">
        <f ca="1">COUNTIFS(Table2[Level of Review Required],"&lt;&gt;*further*",Table2[Date Notified (Adjusted)],"&gt;="&amp;M$2,Table2[Date Notified (Adjusted)],"&lt;"&amp;N$2,Table2[Has Open Disclosure Happened?],"Yes",Table2[Calculated Location],"*"&amp;$D41&amp;"*")/COUNTIFS(Table2[Level of Review Required],"&lt;&gt;*further*",Table2[Date Notified (Adjusted)],"&gt;="&amp;M$2,Table2[Date Notified (Adjusted)],"&lt;"&amp;N$2,Table2[Calculated Location],"*"&amp;$D41&amp;"*")</f>
        <v>#DIV/0!</v>
      </c>
      <c r="N41" s="329" t="e">
        <f ca="1">COUNTIFS(Table2[Level of Review Required],"&lt;&gt;*further*",Table2[Date Notified (Adjusted)],"&gt;="&amp;N$2,Table2[Date Notified (Adjusted)],"&lt;"&amp;O$2,Table2[Has Open Disclosure Happened?],"Yes",Table2[Calculated Location],"*"&amp;$D41&amp;"*")/COUNTIFS(Table2[Level of Review Required],"&lt;&gt;*further*",Table2[Date Notified (Adjusted)],"&gt;="&amp;N$2,Table2[Date Notified (Adjusted)],"&lt;"&amp;O$2,Table2[Calculated Location],"*"&amp;$D41&amp;"*")</f>
        <v>#DIV/0!</v>
      </c>
      <c r="O41" s="329" t="e">
        <f ca="1">COUNTIFS(Table2[Level of Review Required],"&lt;&gt;*further*",Table2[Date Notified (Adjusted)],"&gt;="&amp;O$2,Table2[Date Notified (Adjusted)],"&lt;"&amp;P$2,Table2[Has Open Disclosure Happened?],"Yes",Table2[Calculated Location],"*"&amp;$D41&amp;"*")/COUNTIFS(Table2[Level of Review Required],"&lt;&gt;*further*",Table2[Date Notified (Adjusted)],"&gt;="&amp;O$2,Table2[Date Notified (Adjusted)],"&lt;"&amp;P$2,Table2[Calculated Location],"*"&amp;$D41&amp;"*")</f>
        <v>#DIV/0!</v>
      </c>
      <c r="P41" s="329" t="e">
        <f ca="1">COUNTIFS(Table2[Level of Review Required],"&lt;&gt;*further*",Table2[Date Notified (Adjusted)],"&gt;="&amp;P$2,Table2[Date Notified (Adjusted)],"&lt;"&amp;Q$2,Table2[Has Open Disclosure Happened?],"Yes",Table2[Calculated Location],"*"&amp;$D41&amp;"*")/COUNTIFS(Table2[Level of Review Required],"&lt;&gt;*further*",Table2[Date Notified (Adjusted)],"&gt;="&amp;P$2,Table2[Date Notified (Adjusted)],"&lt;"&amp;Q$2,Table2[Calculated Location],"*"&amp;$D41&amp;"*")</f>
        <v>#DIV/0!</v>
      </c>
      <c r="Q41" s="329" t="e">
        <f ca="1">COUNTIFS(Table2[Level of Review Required],"&lt;&gt;*further*",Table2[Date Notified (Adjusted)],"&gt;="&amp;Q$2,Table2[Date Notified (Adjusted)],"&lt;"&amp;R$2,Table2[Has Open Disclosure Happened?],"Yes",Table2[Calculated Location],"*"&amp;$D41&amp;"*")/COUNTIFS(Table2[Level of Review Required],"&lt;&gt;*further*",Table2[Date Notified (Adjusted)],"&gt;="&amp;Q$2,Table2[Date Notified (Adjusted)],"&lt;"&amp;R$2,Table2[Calculated Location],"*"&amp;$D41&amp;"*")</f>
        <v>#DIV/0!</v>
      </c>
      <c r="R41" s="329" t="e">
        <f ca="1">COUNTIFS(Table2[Level of Review Required],"&lt;&gt;*further*",Table2[Date Notified (Adjusted)],"&gt;="&amp;R$2,Table2[Date Notified (Adjusted)],"&lt;"&amp;S$2,Table2[Has Open Disclosure Happened?],"Yes",Table2[Calculated Location],"*"&amp;$D41&amp;"*")/COUNTIFS(Table2[Level of Review Required],"&lt;&gt;*further*",Table2[Date Notified (Adjusted)],"&gt;="&amp;R$2,Table2[Date Notified (Adjusted)],"&lt;"&amp;S$2,Table2[Calculated Location],"*"&amp;$D41&amp;"*")</f>
        <v>#DIV/0!</v>
      </c>
      <c r="S41" s="329" t="e">
        <f ca="1">COUNTIFS(Table2[Level of Review Required],"&lt;&gt;*further*",Table2[Date Notified (Adjusted)],"&gt;="&amp;S$2,Table2[Date Notified (Adjusted)],"&lt;"&amp;T$2,Table2[Has Open Disclosure Happened?],"Yes",Table2[Calculated Location],"*"&amp;$D41&amp;"*")/COUNTIFS(Table2[Level of Review Required],"&lt;&gt;*further*",Table2[Date Notified (Adjusted)],"&gt;="&amp;S$2,Table2[Date Notified (Adjusted)],"&lt;"&amp;T$2,Table2[Calculated Location],"*"&amp;$D41&amp;"*")</f>
        <v>#DIV/0!</v>
      </c>
      <c r="T41" s="329" t="e">
        <f ca="1">COUNTIFS(Table2[Level of Review Required],"&lt;&gt;*further*",Table2[Date Notified (Adjusted)],"&gt;="&amp;T$2,Table2[Date Notified (Adjusted)],"&lt;"&amp;U$2,Table2[Has Open Disclosure Happened?],"Yes",Table2[Calculated Location],"*"&amp;$D41&amp;"*")/COUNTIFS(Table2[Level of Review Required],"&lt;&gt;*further*",Table2[Date Notified (Adjusted)],"&gt;="&amp;T$2,Table2[Date Notified (Adjusted)],"&lt;"&amp;U$2,Table2[Calculated Location],"*"&amp;$D41&amp;"*")</f>
        <v>#DIV/0!</v>
      </c>
      <c r="U41" s="13"/>
      <c r="V41" s="13"/>
      <c r="W41" s="13">
        <f ca="1">COUNTIFS(Table2[Level of Review Required],"&lt;&gt;*further*",Table2[Date Notified (Adjusted)],"&gt;="&amp;start125,Table2[Date Notified (Adjusted)],"&lt;="&amp;closeREP,Table2[Calculated Location],"*"&amp;$D41&amp;"*",Table2[Has Open Disclosure Happened?],"Yes")</f>
        <v>0</v>
      </c>
      <c r="X41" s="329" t="e">
        <f ca="1">W41/Y41</f>
        <v>#DIV/0!</v>
      </c>
      <c r="Y41" s="330">
        <f ca="1">COUNTIFS(Table2[Level of Review Required],"&lt;&gt;*further*",Table2[Date Notified (Adjusted)],"&gt;="&amp;start125,Table2[Date Notified (Adjusted)],"&lt;="&amp;closeREP,Table2[Calculated Location],"*"&amp;$D41&amp;"*")</f>
        <v>0</v>
      </c>
    </row>
    <row r="42" spans="2:25" x14ac:dyDescent="0.25">
      <c r="B42" s="327" t="s">
        <v>234</v>
      </c>
      <c r="C42" s="13"/>
      <c r="D42" s="210" t="s">
        <v>118</v>
      </c>
      <c r="E42" s="328" t="e">
        <f ca="1">COUNTIFS(Table2[Level of Review Required],"&lt;&gt;*further*",Table2[Date Notified (Adjusted)],"&gt;="&amp;E$2,Table2[Date Notified (Adjusted)],"&lt;"&amp;F$2,Table2[Has Open Disclosure Happened?],"Yes",Table2[Calculated Location],"*"&amp;$D42&amp;"*")/COUNTIFS(Table2[Level of Review Required],"&lt;&gt;*further*",Table2[Date Notified (Adjusted)],"&gt;="&amp;E$2,Table2[Date Notified (Adjusted)],"&lt;"&amp;F$2,Table2[Calculated Location],"*"&amp;$D42&amp;"*")</f>
        <v>#DIV/0!</v>
      </c>
      <c r="F42" s="329" t="e">
        <f ca="1">COUNTIFS(Table2[Level of Review Required],"&lt;&gt;*further*",Table2[Date Notified (Adjusted)],"&gt;="&amp;F$2,Table2[Date Notified (Adjusted)],"&lt;"&amp;G$2,Table2[Has Open Disclosure Happened?],"Yes",Table2[Calculated Location],"*"&amp;$D42&amp;"*")/COUNTIFS(Table2[Level of Review Required],"&lt;&gt;*further*",Table2[Date Notified (Adjusted)],"&gt;="&amp;F$2,Table2[Date Notified (Adjusted)],"&lt;"&amp;G$2,Table2[Calculated Location],"*"&amp;$D42&amp;"*")</f>
        <v>#DIV/0!</v>
      </c>
      <c r="G42" s="329" t="e">
        <f ca="1">COUNTIFS(Table2[Level of Review Required],"&lt;&gt;*further*",Table2[Date Notified (Adjusted)],"&gt;="&amp;G$2,Table2[Date Notified (Adjusted)],"&lt;"&amp;H$2,Table2[Has Open Disclosure Happened?],"Yes",Table2[Calculated Location],"*"&amp;$D42&amp;"*")/COUNTIFS(Table2[Level of Review Required],"&lt;&gt;*further*",Table2[Date Notified (Adjusted)],"&gt;="&amp;G$2,Table2[Date Notified (Adjusted)],"&lt;"&amp;H$2,Table2[Calculated Location],"*"&amp;$D42&amp;"*")</f>
        <v>#DIV/0!</v>
      </c>
      <c r="H42" s="329" t="e">
        <f ca="1">COUNTIFS(Table2[Level of Review Required],"&lt;&gt;*further*",Table2[Date Notified (Adjusted)],"&gt;="&amp;H$2,Table2[Date Notified (Adjusted)],"&lt;"&amp;I$2,Table2[Has Open Disclosure Happened?],"Yes",Table2[Calculated Location],"*"&amp;$D42&amp;"*")/COUNTIFS(Table2[Level of Review Required],"&lt;&gt;*further*",Table2[Date Notified (Adjusted)],"&gt;="&amp;H$2,Table2[Date Notified (Adjusted)],"&lt;"&amp;I$2,Table2[Calculated Location],"*"&amp;$D42&amp;"*")</f>
        <v>#DIV/0!</v>
      </c>
      <c r="I42" s="329" t="e">
        <f ca="1">COUNTIFS(Table2[Level of Review Required],"&lt;&gt;*further*",Table2[Date Notified (Adjusted)],"&gt;="&amp;I$2,Table2[Date Notified (Adjusted)],"&lt;"&amp;J$2,Table2[Has Open Disclosure Happened?],"Yes",Table2[Calculated Location],"*"&amp;$D42&amp;"*")/COUNTIFS(Table2[Level of Review Required],"&lt;&gt;*further*",Table2[Date Notified (Adjusted)],"&gt;="&amp;I$2,Table2[Date Notified (Adjusted)],"&lt;"&amp;J$2,Table2[Calculated Location],"*"&amp;$D42&amp;"*")</f>
        <v>#DIV/0!</v>
      </c>
      <c r="J42" s="329" t="e">
        <f ca="1">COUNTIFS(Table2[Level of Review Required],"&lt;&gt;*further*",Table2[Date Notified (Adjusted)],"&gt;="&amp;J$2,Table2[Date Notified (Adjusted)],"&lt;"&amp;K$2,Table2[Has Open Disclosure Happened?],"Yes",Table2[Calculated Location],"*"&amp;$D42&amp;"*")/COUNTIFS(Table2[Level of Review Required],"&lt;&gt;*further*",Table2[Date Notified (Adjusted)],"&gt;="&amp;J$2,Table2[Date Notified (Adjusted)],"&lt;"&amp;K$2,Table2[Calculated Location],"*"&amp;$D42&amp;"*")</f>
        <v>#DIV/0!</v>
      </c>
      <c r="K42" s="329" t="e">
        <f ca="1">COUNTIFS(Table2[Level of Review Required],"&lt;&gt;*further*",Table2[Date Notified (Adjusted)],"&gt;="&amp;K$2,Table2[Date Notified (Adjusted)],"&lt;"&amp;L$2,Table2[Has Open Disclosure Happened?],"Yes",Table2[Calculated Location],"*"&amp;$D42&amp;"*")/COUNTIFS(Table2[Level of Review Required],"&lt;&gt;*further*",Table2[Date Notified (Adjusted)],"&gt;="&amp;K$2,Table2[Date Notified (Adjusted)],"&lt;"&amp;L$2,Table2[Calculated Location],"*"&amp;$D42&amp;"*")</f>
        <v>#DIV/0!</v>
      </c>
      <c r="L42" s="329" t="e">
        <f ca="1">COUNTIFS(Table2[Level of Review Required],"&lt;&gt;*further*",Table2[Date Notified (Adjusted)],"&gt;="&amp;L$2,Table2[Date Notified (Adjusted)],"&lt;"&amp;M$2,Table2[Has Open Disclosure Happened?],"Yes",Table2[Calculated Location],"*"&amp;$D42&amp;"*")/COUNTIFS(Table2[Level of Review Required],"&lt;&gt;*further*",Table2[Date Notified (Adjusted)],"&gt;="&amp;L$2,Table2[Date Notified (Adjusted)],"&lt;"&amp;M$2,Table2[Calculated Location],"*"&amp;$D42&amp;"*")</f>
        <v>#DIV/0!</v>
      </c>
      <c r="M42" s="329" t="e">
        <f ca="1">COUNTIFS(Table2[Level of Review Required],"&lt;&gt;*further*",Table2[Date Notified (Adjusted)],"&gt;="&amp;M$2,Table2[Date Notified (Adjusted)],"&lt;"&amp;N$2,Table2[Has Open Disclosure Happened?],"Yes",Table2[Calculated Location],"*"&amp;$D42&amp;"*")/COUNTIFS(Table2[Level of Review Required],"&lt;&gt;*further*",Table2[Date Notified (Adjusted)],"&gt;="&amp;M$2,Table2[Date Notified (Adjusted)],"&lt;"&amp;N$2,Table2[Calculated Location],"*"&amp;$D42&amp;"*")</f>
        <v>#DIV/0!</v>
      </c>
      <c r="N42" s="329" t="e">
        <f ca="1">COUNTIFS(Table2[Level of Review Required],"&lt;&gt;*further*",Table2[Date Notified (Adjusted)],"&gt;="&amp;N$2,Table2[Date Notified (Adjusted)],"&lt;"&amp;O$2,Table2[Has Open Disclosure Happened?],"Yes",Table2[Calculated Location],"*"&amp;$D42&amp;"*")/COUNTIFS(Table2[Level of Review Required],"&lt;&gt;*further*",Table2[Date Notified (Adjusted)],"&gt;="&amp;N$2,Table2[Date Notified (Adjusted)],"&lt;"&amp;O$2,Table2[Calculated Location],"*"&amp;$D42&amp;"*")</f>
        <v>#DIV/0!</v>
      </c>
      <c r="O42" s="329" t="e">
        <f ca="1">COUNTIFS(Table2[Level of Review Required],"&lt;&gt;*further*",Table2[Date Notified (Adjusted)],"&gt;="&amp;O$2,Table2[Date Notified (Adjusted)],"&lt;"&amp;P$2,Table2[Has Open Disclosure Happened?],"Yes",Table2[Calculated Location],"*"&amp;$D42&amp;"*")/COUNTIFS(Table2[Level of Review Required],"&lt;&gt;*further*",Table2[Date Notified (Adjusted)],"&gt;="&amp;O$2,Table2[Date Notified (Adjusted)],"&lt;"&amp;P$2,Table2[Calculated Location],"*"&amp;$D42&amp;"*")</f>
        <v>#DIV/0!</v>
      </c>
      <c r="P42" s="329" t="e">
        <f ca="1">COUNTIFS(Table2[Level of Review Required],"&lt;&gt;*further*",Table2[Date Notified (Adjusted)],"&gt;="&amp;P$2,Table2[Date Notified (Adjusted)],"&lt;"&amp;Q$2,Table2[Has Open Disclosure Happened?],"Yes",Table2[Calculated Location],"*"&amp;$D42&amp;"*")/COUNTIFS(Table2[Level of Review Required],"&lt;&gt;*further*",Table2[Date Notified (Adjusted)],"&gt;="&amp;P$2,Table2[Date Notified (Adjusted)],"&lt;"&amp;Q$2,Table2[Calculated Location],"*"&amp;$D42&amp;"*")</f>
        <v>#DIV/0!</v>
      </c>
      <c r="Q42" s="329" t="e">
        <f ca="1">COUNTIFS(Table2[Level of Review Required],"&lt;&gt;*further*",Table2[Date Notified (Adjusted)],"&gt;="&amp;Q$2,Table2[Date Notified (Adjusted)],"&lt;"&amp;R$2,Table2[Has Open Disclosure Happened?],"Yes",Table2[Calculated Location],"*"&amp;$D42&amp;"*")/COUNTIFS(Table2[Level of Review Required],"&lt;&gt;*further*",Table2[Date Notified (Adjusted)],"&gt;="&amp;Q$2,Table2[Date Notified (Adjusted)],"&lt;"&amp;R$2,Table2[Calculated Location],"*"&amp;$D42&amp;"*")</f>
        <v>#DIV/0!</v>
      </c>
      <c r="R42" s="329" t="e">
        <f ca="1">COUNTIFS(Table2[Level of Review Required],"&lt;&gt;*further*",Table2[Date Notified (Adjusted)],"&gt;="&amp;R$2,Table2[Date Notified (Adjusted)],"&lt;"&amp;S$2,Table2[Has Open Disclosure Happened?],"Yes",Table2[Calculated Location],"*"&amp;$D42&amp;"*")/COUNTIFS(Table2[Level of Review Required],"&lt;&gt;*further*",Table2[Date Notified (Adjusted)],"&gt;="&amp;R$2,Table2[Date Notified (Adjusted)],"&lt;"&amp;S$2,Table2[Calculated Location],"*"&amp;$D42&amp;"*")</f>
        <v>#DIV/0!</v>
      </c>
      <c r="S42" s="329" t="e">
        <f ca="1">COUNTIFS(Table2[Level of Review Required],"&lt;&gt;*further*",Table2[Date Notified (Adjusted)],"&gt;="&amp;S$2,Table2[Date Notified (Adjusted)],"&lt;"&amp;T$2,Table2[Has Open Disclosure Happened?],"Yes",Table2[Calculated Location],"*"&amp;$D42&amp;"*")/COUNTIFS(Table2[Level of Review Required],"&lt;&gt;*further*",Table2[Date Notified (Adjusted)],"&gt;="&amp;S$2,Table2[Date Notified (Adjusted)],"&lt;"&amp;T$2,Table2[Calculated Location],"*"&amp;$D42&amp;"*")</f>
        <v>#DIV/0!</v>
      </c>
      <c r="T42" s="329" t="e">
        <f ca="1">COUNTIFS(Table2[Level of Review Required],"&lt;&gt;*further*",Table2[Date Notified (Adjusted)],"&gt;="&amp;T$2,Table2[Date Notified (Adjusted)],"&lt;"&amp;U$2,Table2[Has Open Disclosure Happened?],"Yes",Table2[Calculated Location],"*"&amp;$D42&amp;"*")/COUNTIFS(Table2[Level of Review Required],"&lt;&gt;*further*",Table2[Date Notified (Adjusted)],"&gt;="&amp;T$2,Table2[Date Notified (Adjusted)],"&lt;"&amp;U$2,Table2[Calculated Location],"*"&amp;$D42&amp;"*")</f>
        <v>#DIV/0!</v>
      </c>
      <c r="U42" s="13"/>
      <c r="V42" s="13"/>
      <c r="W42" s="13">
        <f ca="1">COUNTIFS(Table2[Level of Review Required],"&lt;&gt;*further*",Table2[Date Notified (Adjusted)],"&gt;="&amp;start125,Table2[Date Notified (Adjusted)],"&lt;="&amp;closeREP,Table2[Calculated Location],"*"&amp;$D42&amp;"*",Table2[Has Open Disclosure Happened?],"Yes")</f>
        <v>0</v>
      </c>
      <c r="X42" s="329" t="e">
        <f t="shared" ref="X42:X48" ca="1" si="18">W42/Y42</f>
        <v>#DIV/0!</v>
      </c>
      <c r="Y42" s="330">
        <f ca="1">COUNTIFS(Table2[Level of Review Required],"&lt;&gt;*further*",Table2[Date Notified (Adjusted)],"&gt;="&amp;start125,Table2[Date Notified (Adjusted)],"&lt;="&amp;closeREP,Table2[Calculated Location],"*"&amp;$D42&amp;"*")</f>
        <v>0</v>
      </c>
    </row>
    <row r="43" spans="2:25" x14ac:dyDescent="0.25">
      <c r="B43" s="327" t="s">
        <v>257</v>
      </c>
      <c r="C43" s="210"/>
      <c r="D43" s="210" t="s">
        <v>119</v>
      </c>
      <c r="E43" s="328" t="e">
        <f ca="1">COUNTIFS(Table2[Level of Review Required],"&lt;&gt;*further*",Table2[Date Notified (Adjusted)],"&gt;="&amp;E$2,Table2[Date Notified (Adjusted)],"&lt;"&amp;F$2,Table2[Has Open Disclosure Happened?],"Yes",Table2[Calculated Location],"*"&amp;$D43&amp;"*")/COUNTIFS(Table2[Level of Review Required],"&lt;&gt;*further*",Table2[Date Notified (Adjusted)],"&gt;="&amp;E$2,Table2[Date Notified (Adjusted)],"&lt;"&amp;F$2,Table2[Calculated Location],"*"&amp;$D43&amp;"*")</f>
        <v>#DIV/0!</v>
      </c>
      <c r="F43" s="329" t="e">
        <f ca="1">COUNTIFS(Table2[Level of Review Required],"&lt;&gt;*further*",Table2[Date Notified (Adjusted)],"&gt;="&amp;F$2,Table2[Date Notified (Adjusted)],"&lt;"&amp;G$2,Table2[Has Open Disclosure Happened?],"Yes",Table2[Calculated Location],"*"&amp;$D43&amp;"*")/COUNTIFS(Table2[Level of Review Required],"&lt;&gt;*further*",Table2[Date Notified (Adjusted)],"&gt;="&amp;F$2,Table2[Date Notified (Adjusted)],"&lt;"&amp;G$2,Table2[Calculated Location],"*"&amp;$D43&amp;"*")</f>
        <v>#DIV/0!</v>
      </c>
      <c r="G43" s="329" t="e">
        <f ca="1">COUNTIFS(Table2[Level of Review Required],"&lt;&gt;*further*",Table2[Date Notified (Adjusted)],"&gt;="&amp;G$2,Table2[Date Notified (Adjusted)],"&lt;"&amp;H$2,Table2[Has Open Disclosure Happened?],"Yes",Table2[Calculated Location],"*"&amp;$D43&amp;"*")/COUNTIFS(Table2[Level of Review Required],"&lt;&gt;*further*",Table2[Date Notified (Adjusted)],"&gt;="&amp;G$2,Table2[Date Notified (Adjusted)],"&lt;"&amp;H$2,Table2[Calculated Location],"*"&amp;$D43&amp;"*")</f>
        <v>#DIV/0!</v>
      </c>
      <c r="H43" s="329" t="e">
        <f ca="1">COUNTIFS(Table2[Level of Review Required],"&lt;&gt;*further*",Table2[Date Notified (Adjusted)],"&gt;="&amp;H$2,Table2[Date Notified (Adjusted)],"&lt;"&amp;I$2,Table2[Has Open Disclosure Happened?],"Yes",Table2[Calculated Location],"*"&amp;$D43&amp;"*")/COUNTIFS(Table2[Level of Review Required],"&lt;&gt;*further*",Table2[Date Notified (Adjusted)],"&gt;="&amp;H$2,Table2[Date Notified (Adjusted)],"&lt;"&amp;I$2,Table2[Calculated Location],"*"&amp;$D43&amp;"*")</f>
        <v>#DIV/0!</v>
      </c>
      <c r="I43" s="329" t="e">
        <f ca="1">COUNTIFS(Table2[Level of Review Required],"&lt;&gt;*further*",Table2[Date Notified (Adjusted)],"&gt;="&amp;I$2,Table2[Date Notified (Adjusted)],"&lt;"&amp;J$2,Table2[Has Open Disclosure Happened?],"Yes",Table2[Calculated Location],"*"&amp;$D43&amp;"*")/COUNTIFS(Table2[Level of Review Required],"&lt;&gt;*further*",Table2[Date Notified (Adjusted)],"&gt;="&amp;I$2,Table2[Date Notified (Adjusted)],"&lt;"&amp;J$2,Table2[Calculated Location],"*"&amp;$D43&amp;"*")</f>
        <v>#DIV/0!</v>
      </c>
      <c r="J43" s="329" t="e">
        <f ca="1">COUNTIFS(Table2[Level of Review Required],"&lt;&gt;*further*",Table2[Date Notified (Adjusted)],"&gt;="&amp;J$2,Table2[Date Notified (Adjusted)],"&lt;"&amp;K$2,Table2[Has Open Disclosure Happened?],"Yes",Table2[Calculated Location],"*"&amp;$D43&amp;"*")/COUNTIFS(Table2[Level of Review Required],"&lt;&gt;*further*",Table2[Date Notified (Adjusted)],"&gt;="&amp;J$2,Table2[Date Notified (Adjusted)],"&lt;"&amp;K$2,Table2[Calculated Location],"*"&amp;$D43&amp;"*")</f>
        <v>#DIV/0!</v>
      </c>
      <c r="K43" s="329" t="e">
        <f ca="1">COUNTIFS(Table2[Level of Review Required],"&lt;&gt;*further*",Table2[Date Notified (Adjusted)],"&gt;="&amp;K$2,Table2[Date Notified (Adjusted)],"&lt;"&amp;L$2,Table2[Has Open Disclosure Happened?],"Yes",Table2[Calculated Location],"*"&amp;$D43&amp;"*")/COUNTIFS(Table2[Level of Review Required],"&lt;&gt;*further*",Table2[Date Notified (Adjusted)],"&gt;="&amp;K$2,Table2[Date Notified (Adjusted)],"&lt;"&amp;L$2,Table2[Calculated Location],"*"&amp;$D43&amp;"*")</f>
        <v>#DIV/0!</v>
      </c>
      <c r="L43" s="329" t="e">
        <f ca="1">COUNTIFS(Table2[Level of Review Required],"&lt;&gt;*further*",Table2[Date Notified (Adjusted)],"&gt;="&amp;L$2,Table2[Date Notified (Adjusted)],"&lt;"&amp;M$2,Table2[Has Open Disclosure Happened?],"Yes",Table2[Calculated Location],"*"&amp;$D43&amp;"*")/COUNTIFS(Table2[Level of Review Required],"&lt;&gt;*further*",Table2[Date Notified (Adjusted)],"&gt;="&amp;L$2,Table2[Date Notified (Adjusted)],"&lt;"&amp;M$2,Table2[Calculated Location],"*"&amp;$D43&amp;"*")</f>
        <v>#DIV/0!</v>
      </c>
      <c r="M43" s="329" t="e">
        <f ca="1">COUNTIFS(Table2[Level of Review Required],"&lt;&gt;*further*",Table2[Date Notified (Adjusted)],"&gt;="&amp;M$2,Table2[Date Notified (Adjusted)],"&lt;"&amp;N$2,Table2[Has Open Disclosure Happened?],"Yes",Table2[Calculated Location],"*"&amp;$D43&amp;"*")/COUNTIFS(Table2[Level of Review Required],"&lt;&gt;*further*",Table2[Date Notified (Adjusted)],"&gt;="&amp;M$2,Table2[Date Notified (Adjusted)],"&lt;"&amp;N$2,Table2[Calculated Location],"*"&amp;$D43&amp;"*")</f>
        <v>#DIV/0!</v>
      </c>
      <c r="N43" s="329" t="e">
        <f ca="1">COUNTIFS(Table2[Level of Review Required],"&lt;&gt;*further*",Table2[Date Notified (Adjusted)],"&gt;="&amp;N$2,Table2[Date Notified (Adjusted)],"&lt;"&amp;O$2,Table2[Has Open Disclosure Happened?],"Yes",Table2[Calculated Location],"*"&amp;$D43&amp;"*")/COUNTIFS(Table2[Level of Review Required],"&lt;&gt;*further*",Table2[Date Notified (Adjusted)],"&gt;="&amp;N$2,Table2[Date Notified (Adjusted)],"&lt;"&amp;O$2,Table2[Calculated Location],"*"&amp;$D43&amp;"*")</f>
        <v>#DIV/0!</v>
      </c>
      <c r="O43" s="329" t="e">
        <f ca="1">COUNTIFS(Table2[Level of Review Required],"&lt;&gt;*further*",Table2[Date Notified (Adjusted)],"&gt;="&amp;O$2,Table2[Date Notified (Adjusted)],"&lt;"&amp;P$2,Table2[Has Open Disclosure Happened?],"Yes",Table2[Calculated Location],"*"&amp;$D43&amp;"*")/COUNTIFS(Table2[Level of Review Required],"&lt;&gt;*further*",Table2[Date Notified (Adjusted)],"&gt;="&amp;O$2,Table2[Date Notified (Adjusted)],"&lt;"&amp;P$2,Table2[Calculated Location],"*"&amp;$D43&amp;"*")</f>
        <v>#DIV/0!</v>
      </c>
      <c r="P43" s="329" t="e">
        <f ca="1">COUNTIFS(Table2[Level of Review Required],"&lt;&gt;*further*",Table2[Date Notified (Adjusted)],"&gt;="&amp;P$2,Table2[Date Notified (Adjusted)],"&lt;"&amp;Q$2,Table2[Has Open Disclosure Happened?],"Yes",Table2[Calculated Location],"*"&amp;$D43&amp;"*")/COUNTIFS(Table2[Level of Review Required],"&lt;&gt;*further*",Table2[Date Notified (Adjusted)],"&gt;="&amp;P$2,Table2[Date Notified (Adjusted)],"&lt;"&amp;Q$2,Table2[Calculated Location],"*"&amp;$D43&amp;"*")</f>
        <v>#DIV/0!</v>
      </c>
      <c r="Q43" s="329" t="e">
        <f ca="1">COUNTIFS(Table2[Level of Review Required],"&lt;&gt;*further*",Table2[Date Notified (Adjusted)],"&gt;="&amp;Q$2,Table2[Date Notified (Adjusted)],"&lt;"&amp;R$2,Table2[Has Open Disclosure Happened?],"Yes",Table2[Calculated Location],"*"&amp;$D43&amp;"*")/COUNTIFS(Table2[Level of Review Required],"&lt;&gt;*further*",Table2[Date Notified (Adjusted)],"&gt;="&amp;Q$2,Table2[Date Notified (Adjusted)],"&lt;"&amp;R$2,Table2[Calculated Location],"*"&amp;$D43&amp;"*")</f>
        <v>#DIV/0!</v>
      </c>
      <c r="R43" s="329" t="e">
        <f ca="1">COUNTIFS(Table2[Level of Review Required],"&lt;&gt;*further*",Table2[Date Notified (Adjusted)],"&gt;="&amp;R$2,Table2[Date Notified (Adjusted)],"&lt;"&amp;S$2,Table2[Has Open Disclosure Happened?],"Yes",Table2[Calculated Location],"*"&amp;$D43&amp;"*")/COUNTIFS(Table2[Level of Review Required],"&lt;&gt;*further*",Table2[Date Notified (Adjusted)],"&gt;="&amp;R$2,Table2[Date Notified (Adjusted)],"&lt;"&amp;S$2,Table2[Calculated Location],"*"&amp;$D43&amp;"*")</f>
        <v>#DIV/0!</v>
      </c>
      <c r="S43" s="329" t="e">
        <f ca="1">COUNTIFS(Table2[Level of Review Required],"&lt;&gt;*further*",Table2[Date Notified (Adjusted)],"&gt;="&amp;S$2,Table2[Date Notified (Adjusted)],"&lt;"&amp;T$2,Table2[Has Open Disclosure Happened?],"Yes",Table2[Calculated Location],"*"&amp;$D43&amp;"*")/COUNTIFS(Table2[Level of Review Required],"&lt;&gt;*further*",Table2[Date Notified (Adjusted)],"&gt;="&amp;S$2,Table2[Date Notified (Adjusted)],"&lt;"&amp;T$2,Table2[Calculated Location],"*"&amp;$D43&amp;"*")</f>
        <v>#DIV/0!</v>
      </c>
      <c r="T43" s="329" t="e">
        <f ca="1">COUNTIFS(Table2[Level of Review Required],"&lt;&gt;*further*",Table2[Date Notified (Adjusted)],"&gt;="&amp;T$2,Table2[Date Notified (Adjusted)],"&lt;"&amp;U$2,Table2[Has Open Disclosure Happened?],"Yes",Table2[Calculated Location],"*"&amp;$D43&amp;"*")/COUNTIFS(Table2[Level of Review Required],"&lt;&gt;*further*",Table2[Date Notified (Adjusted)],"&gt;="&amp;T$2,Table2[Date Notified (Adjusted)],"&lt;"&amp;U$2,Table2[Calculated Location],"*"&amp;$D43&amp;"*")</f>
        <v>#DIV/0!</v>
      </c>
      <c r="U43" s="13"/>
      <c r="V43" s="13"/>
      <c r="W43" s="13">
        <f ca="1">COUNTIFS(Table2[Level of Review Required],"&lt;&gt;*further*",Table2[Date Notified (Adjusted)],"&gt;="&amp;start125,Table2[Date Notified (Adjusted)],"&lt;="&amp;closeREP,Table2[Calculated Location],"*"&amp;$D43&amp;"*",Table2[Has Open Disclosure Happened?],"Yes")</f>
        <v>0</v>
      </c>
      <c r="X43" s="329" t="e">
        <f t="shared" ref="X43" ca="1" si="19">W43/Y43</f>
        <v>#DIV/0!</v>
      </c>
      <c r="Y43" s="330">
        <f ca="1">COUNTIFS(Table2[Level of Review Required],"&lt;&gt;*further*",Table2[Date Notified (Adjusted)],"&gt;="&amp;start125,Table2[Date Notified (Adjusted)],"&lt;="&amp;closeREP,Table2[Calculated Location],"*"&amp;$D43&amp;"*")</f>
        <v>0</v>
      </c>
    </row>
    <row r="44" spans="2:25" x14ac:dyDescent="0.25">
      <c r="B44" s="327" t="s">
        <v>258</v>
      </c>
      <c r="C44" s="13"/>
      <c r="D44" s="210" t="s">
        <v>120</v>
      </c>
      <c r="E44" s="328" t="e">
        <f ca="1">COUNTIFS(Table2[Level of Review Required],"&lt;&gt;*further*",Table2[Date Notified (Adjusted)],"&gt;="&amp;E$2,Table2[Date Notified (Adjusted)],"&lt;"&amp;F$2,Table2[Has Open Disclosure Happened?],"Yes",Table2[Calculated Location],"*"&amp;$D44&amp;"*")/COUNTIFS(Table2[Level of Review Required],"&lt;&gt;*further*",Table2[Date Notified (Adjusted)],"&gt;="&amp;E$2,Table2[Date Notified (Adjusted)],"&lt;"&amp;F$2,Table2[Calculated Location],"*"&amp;$D44&amp;"*")</f>
        <v>#DIV/0!</v>
      </c>
      <c r="F44" s="329" t="e">
        <f ca="1">COUNTIFS(Table2[Level of Review Required],"&lt;&gt;*further*",Table2[Date Notified (Adjusted)],"&gt;="&amp;F$2,Table2[Date Notified (Adjusted)],"&lt;"&amp;G$2,Table2[Has Open Disclosure Happened?],"Yes",Table2[Calculated Location],"*"&amp;$D44&amp;"*")/COUNTIFS(Table2[Level of Review Required],"&lt;&gt;*further*",Table2[Date Notified (Adjusted)],"&gt;="&amp;F$2,Table2[Date Notified (Adjusted)],"&lt;"&amp;G$2,Table2[Calculated Location],"*"&amp;$D44&amp;"*")</f>
        <v>#DIV/0!</v>
      </c>
      <c r="G44" s="329" t="e">
        <f ca="1">COUNTIFS(Table2[Level of Review Required],"&lt;&gt;*further*",Table2[Date Notified (Adjusted)],"&gt;="&amp;G$2,Table2[Date Notified (Adjusted)],"&lt;"&amp;H$2,Table2[Has Open Disclosure Happened?],"Yes",Table2[Calculated Location],"*"&amp;$D44&amp;"*")/COUNTIFS(Table2[Level of Review Required],"&lt;&gt;*further*",Table2[Date Notified (Adjusted)],"&gt;="&amp;G$2,Table2[Date Notified (Adjusted)],"&lt;"&amp;H$2,Table2[Calculated Location],"*"&amp;$D44&amp;"*")</f>
        <v>#DIV/0!</v>
      </c>
      <c r="H44" s="329" t="e">
        <f ca="1">COUNTIFS(Table2[Level of Review Required],"&lt;&gt;*further*",Table2[Date Notified (Adjusted)],"&gt;="&amp;H$2,Table2[Date Notified (Adjusted)],"&lt;"&amp;I$2,Table2[Has Open Disclosure Happened?],"Yes",Table2[Calculated Location],"*"&amp;$D44&amp;"*")/COUNTIFS(Table2[Level of Review Required],"&lt;&gt;*further*",Table2[Date Notified (Adjusted)],"&gt;="&amp;H$2,Table2[Date Notified (Adjusted)],"&lt;"&amp;I$2,Table2[Calculated Location],"*"&amp;$D44&amp;"*")</f>
        <v>#DIV/0!</v>
      </c>
      <c r="I44" s="329" t="e">
        <f ca="1">COUNTIFS(Table2[Level of Review Required],"&lt;&gt;*further*",Table2[Date Notified (Adjusted)],"&gt;="&amp;I$2,Table2[Date Notified (Adjusted)],"&lt;"&amp;J$2,Table2[Has Open Disclosure Happened?],"Yes",Table2[Calculated Location],"*"&amp;$D44&amp;"*")/COUNTIFS(Table2[Level of Review Required],"&lt;&gt;*further*",Table2[Date Notified (Adjusted)],"&gt;="&amp;I$2,Table2[Date Notified (Adjusted)],"&lt;"&amp;J$2,Table2[Calculated Location],"*"&amp;$D44&amp;"*")</f>
        <v>#DIV/0!</v>
      </c>
      <c r="J44" s="329" t="e">
        <f ca="1">COUNTIFS(Table2[Level of Review Required],"&lt;&gt;*further*",Table2[Date Notified (Adjusted)],"&gt;="&amp;J$2,Table2[Date Notified (Adjusted)],"&lt;"&amp;K$2,Table2[Has Open Disclosure Happened?],"Yes",Table2[Calculated Location],"*"&amp;$D44&amp;"*")/COUNTIFS(Table2[Level of Review Required],"&lt;&gt;*further*",Table2[Date Notified (Adjusted)],"&gt;="&amp;J$2,Table2[Date Notified (Adjusted)],"&lt;"&amp;K$2,Table2[Calculated Location],"*"&amp;$D44&amp;"*")</f>
        <v>#DIV/0!</v>
      </c>
      <c r="K44" s="329" t="e">
        <f ca="1">COUNTIFS(Table2[Level of Review Required],"&lt;&gt;*further*",Table2[Date Notified (Adjusted)],"&gt;="&amp;K$2,Table2[Date Notified (Adjusted)],"&lt;"&amp;L$2,Table2[Has Open Disclosure Happened?],"Yes",Table2[Calculated Location],"*"&amp;$D44&amp;"*")/COUNTIFS(Table2[Level of Review Required],"&lt;&gt;*further*",Table2[Date Notified (Adjusted)],"&gt;="&amp;K$2,Table2[Date Notified (Adjusted)],"&lt;"&amp;L$2,Table2[Calculated Location],"*"&amp;$D44&amp;"*")</f>
        <v>#DIV/0!</v>
      </c>
      <c r="L44" s="329" t="e">
        <f ca="1">COUNTIFS(Table2[Level of Review Required],"&lt;&gt;*further*",Table2[Date Notified (Adjusted)],"&gt;="&amp;L$2,Table2[Date Notified (Adjusted)],"&lt;"&amp;M$2,Table2[Has Open Disclosure Happened?],"Yes",Table2[Calculated Location],"*"&amp;$D44&amp;"*")/COUNTIFS(Table2[Level of Review Required],"&lt;&gt;*further*",Table2[Date Notified (Adjusted)],"&gt;="&amp;L$2,Table2[Date Notified (Adjusted)],"&lt;"&amp;M$2,Table2[Calculated Location],"*"&amp;$D44&amp;"*")</f>
        <v>#DIV/0!</v>
      </c>
      <c r="M44" s="329" t="e">
        <f ca="1">COUNTIFS(Table2[Level of Review Required],"&lt;&gt;*further*",Table2[Date Notified (Adjusted)],"&gt;="&amp;M$2,Table2[Date Notified (Adjusted)],"&lt;"&amp;N$2,Table2[Has Open Disclosure Happened?],"Yes",Table2[Calculated Location],"*"&amp;$D44&amp;"*")/COUNTIFS(Table2[Level of Review Required],"&lt;&gt;*further*",Table2[Date Notified (Adjusted)],"&gt;="&amp;M$2,Table2[Date Notified (Adjusted)],"&lt;"&amp;N$2,Table2[Calculated Location],"*"&amp;$D44&amp;"*")</f>
        <v>#DIV/0!</v>
      </c>
      <c r="N44" s="329" t="e">
        <f ca="1">COUNTIFS(Table2[Level of Review Required],"&lt;&gt;*further*",Table2[Date Notified (Adjusted)],"&gt;="&amp;N$2,Table2[Date Notified (Adjusted)],"&lt;"&amp;O$2,Table2[Has Open Disclosure Happened?],"Yes",Table2[Calculated Location],"*"&amp;$D44&amp;"*")/COUNTIFS(Table2[Level of Review Required],"&lt;&gt;*further*",Table2[Date Notified (Adjusted)],"&gt;="&amp;N$2,Table2[Date Notified (Adjusted)],"&lt;"&amp;O$2,Table2[Calculated Location],"*"&amp;$D44&amp;"*")</f>
        <v>#DIV/0!</v>
      </c>
      <c r="O44" s="329" t="e">
        <f ca="1">COUNTIFS(Table2[Level of Review Required],"&lt;&gt;*further*",Table2[Date Notified (Adjusted)],"&gt;="&amp;O$2,Table2[Date Notified (Adjusted)],"&lt;"&amp;P$2,Table2[Has Open Disclosure Happened?],"Yes",Table2[Calculated Location],"*"&amp;$D44&amp;"*")/COUNTIFS(Table2[Level of Review Required],"&lt;&gt;*further*",Table2[Date Notified (Adjusted)],"&gt;="&amp;O$2,Table2[Date Notified (Adjusted)],"&lt;"&amp;P$2,Table2[Calculated Location],"*"&amp;$D44&amp;"*")</f>
        <v>#DIV/0!</v>
      </c>
      <c r="P44" s="329" t="e">
        <f ca="1">COUNTIFS(Table2[Level of Review Required],"&lt;&gt;*further*",Table2[Date Notified (Adjusted)],"&gt;="&amp;P$2,Table2[Date Notified (Adjusted)],"&lt;"&amp;Q$2,Table2[Has Open Disclosure Happened?],"Yes",Table2[Calculated Location],"*"&amp;$D44&amp;"*")/COUNTIFS(Table2[Level of Review Required],"&lt;&gt;*further*",Table2[Date Notified (Adjusted)],"&gt;="&amp;P$2,Table2[Date Notified (Adjusted)],"&lt;"&amp;Q$2,Table2[Calculated Location],"*"&amp;$D44&amp;"*")</f>
        <v>#DIV/0!</v>
      </c>
      <c r="Q44" s="329" t="e">
        <f ca="1">COUNTIFS(Table2[Level of Review Required],"&lt;&gt;*further*",Table2[Date Notified (Adjusted)],"&gt;="&amp;Q$2,Table2[Date Notified (Adjusted)],"&lt;"&amp;R$2,Table2[Has Open Disclosure Happened?],"Yes",Table2[Calculated Location],"*"&amp;$D44&amp;"*")/COUNTIFS(Table2[Level of Review Required],"&lt;&gt;*further*",Table2[Date Notified (Adjusted)],"&gt;="&amp;Q$2,Table2[Date Notified (Adjusted)],"&lt;"&amp;R$2,Table2[Calculated Location],"*"&amp;$D44&amp;"*")</f>
        <v>#DIV/0!</v>
      </c>
      <c r="R44" s="329" t="e">
        <f ca="1">COUNTIFS(Table2[Level of Review Required],"&lt;&gt;*further*",Table2[Date Notified (Adjusted)],"&gt;="&amp;R$2,Table2[Date Notified (Adjusted)],"&lt;"&amp;S$2,Table2[Has Open Disclosure Happened?],"Yes",Table2[Calculated Location],"*"&amp;$D44&amp;"*")/COUNTIFS(Table2[Level of Review Required],"&lt;&gt;*further*",Table2[Date Notified (Adjusted)],"&gt;="&amp;R$2,Table2[Date Notified (Adjusted)],"&lt;"&amp;S$2,Table2[Calculated Location],"*"&amp;$D44&amp;"*")</f>
        <v>#DIV/0!</v>
      </c>
      <c r="S44" s="329" t="e">
        <f ca="1">COUNTIFS(Table2[Level of Review Required],"&lt;&gt;*further*",Table2[Date Notified (Adjusted)],"&gt;="&amp;S$2,Table2[Date Notified (Adjusted)],"&lt;"&amp;T$2,Table2[Has Open Disclosure Happened?],"Yes",Table2[Calculated Location],"*"&amp;$D44&amp;"*")/COUNTIFS(Table2[Level of Review Required],"&lt;&gt;*further*",Table2[Date Notified (Adjusted)],"&gt;="&amp;S$2,Table2[Date Notified (Adjusted)],"&lt;"&amp;T$2,Table2[Calculated Location],"*"&amp;$D44&amp;"*")</f>
        <v>#DIV/0!</v>
      </c>
      <c r="T44" s="329" t="e">
        <f ca="1">COUNTIFS(Table2[Level of Review Required],"&lt;&gt;*further*",Table2[Date Notified (Adjusted)],"&gt;="&amp;T$2,Table2[Date Notified (Adjusted)],"&lt;"&amp;U$2,Table2[Has Open Disclosure Happened?],"Yes",Table2[Calculated Location],"*"&amp;$D44&amp;"*")/COUNTIFS(Table2[Level of Review Required],"&lt;&gt;*further*",Table2[Date Notified (Adjusted)],"&gt;="&amp;T$2,Table2[Date Notified (Adjusted)],"&lt;"&amp;U$2,Table2[Calculated Location],"*"&amp;$D44&amp;"*")</f>
        <v>#DIV/0!</v>
      </c>
      <c r="U44" s="13"/>
      <c r="V44" s="13"/>
      <c r="W44" s="13">
        <f ca="1">COUNTIFS(Table2[Level of Review Required],"&lt;&gt;*further*",Table2[Date Notified (Adjusted)],"&gt;="&amp;start125,Table2[Date Notified (Adjusted)],"&lt;="&amp;closeREP,Table2[Calculated Location],"*"&amp;$D44&amp;"*",Table2[Has Open Disclosure Happened?],"Yes")</f>
        <v>0</v>
      </c>
      <c r="X44" s="329" t="e">
        <f t="shared" ca="1" si="18"/>
        <v>#DIV/0!</v>
      </c>
      <c r="Y44" s="330">
        <f ca="1">COUNTIFS(Table2[Level of Review Required],"&lt;&gt;*further*",Table2[Date Notified (Adjusted)],"&gt;="&amp;start125,Table2[Date Notified (Adjusted)],"&lt;="&amp;closeREP,Table2[Calculated Location],"*"&amp;$D44&amp;"*")</f>
        <v>0</v>
      </c>
    </row>
    <row r="45" spans="2:25" x14ac:dyDescent="0.25">
      <c r="B45" s="327" t="s">
        <v>259</v>
      </c>
      <c r="C45" s="13"/>
      <c r="D45" s="210" t="s">
        <v>122</v>
      </c>
      <c r="E45" s="328" t="e">
        <f ca="1">COUNTIFS(Table2[Level of Review Required],"&lt;&gt;*further*",Table2[Date Notified (Adjusted)],"&gt;="&amp;E$2,Table2[Date Notified (Adjusted)],"&lt;"&amp;F$2,Table2[Has Open Disclosure Happened?],"Yes",Table2[Calculated Location],"*"&amp;$D45&amp;"*")/COUNTIFS(Table2[Level of Review Required],"&lt;&gt;*further*",Table2[Date Notified (Adjusted)],"&gt;="&amp;E$2,Table2[Date Notified (Adjusted)],"&lt;"&amp;F$2,Table2[Calculated Location],"*"&amp;$D45&amp;"*")</f>
        <v>#DIV/0!</v>
      </c>
      <c r="F45" s="329" t="e">
        <f ca="1">COUNTIFS(Table2[Level of Review Required],"&lt;&gt;*further*",Table2[Date Notified (Adjusted)],"&gt;="&amp;F$2,Table2[Date Notified (Adjusted)],"&lt;"&amp;G$2,Table2[Has Open Disclosure Happened?],"Yes",Table2[Calculated Location],"*"&amp;$D45&amp;"*")/COUNTIFS(Table2[Level of Review Required],"&lt;&gt;*further*",Table2[Date Notified (Adjusted)],"&gt;="&amp;F$2,Table2[Date Notified (Adjusted)],"&lt;"&amp;G$2,Table2[Calculated Location],"*"&amp;$D45&amp;"*")</f>
        <v>#DIV/0!</v>
      </c>
      <c r="G45" s="329" t="e">
        <f ca="1">COUNTIFS(Table2[Level of Review Required],"&lt;&gt;*further*",Table2[Date Notified (Adjusted)],"&gt;="&amp;G$2,Table2[Date Notified (Adjusted)],"&lt;"&amp;H$2,Table2[Has Open Disclosure Happened?],"Yes",Table2[Calculated Location],"*"&amp;$D45&amp;"*")/COUNTIFS(Table2[Level of Review Required],"&lt;&gt;*further*",Table2[Date Notified (Adjusted)],"&gt;="&amp;G$2,Table2[Date Notified (Adjusted)],"&lt;"&amp;H$2,Table2[Calculated Location],"*"&amp;$D45&amp;"*")</f>
        <v>#DIV/0!</v>
      </c>
      <c r="H45" s="329" t="e">
        <f ca="1">COUNTIFS(Table2[Level of Review Required],"&lt;&gt;*further*",Table2[Date Notified (Adjusted)],"&gt;="&amp;H$2,Table2[Date Notified (Adjusted)],"&lt;"&amp;I$2,Table2[Has Open Disclosure Happened?],"Yes",Table2[Calculated Location],"*"&amp;$D45&amp;"*")/COUNTIFS(Table2[Level of Review Required],"&lt;&gt;*further*",Table2[Date Notified (Adjusted)],"&gt;="&amp;H$2,Table2[Date Notified (Adjusted)],"&lt;"&amp;I$2,Table2[Calculated Location],"*"&amp;$D45&amp;"*")</f>
        <v>#DIV/0!</v>
      </c>
      <c r="I45" s="329" t="e">
        <f ca="1">COUNTIFS(Table2[Level of Review Required],"&lt;&gt;*further*",Table2[Date Notified (Adjusted)],"&gt;="&amp;I$2,Table2[Date Notified (Adjusted)],"&lt;"&amp;J$2,Table2[Has Open Disclosure Happened?],"Yes",Table2[Calculated Location],"*"&amp;$D45&amp;"*")/COUNTIFS(Table2[Level of Review Required],"&lt;&gt;*further*",Table2[Date Notified (Adjusted)],"&gt;="&amp;I$2,Table2[Date Notified (Adjusted)],"&lt;"&amp;J$2,Table2[Calculated Location],"*"&amp;$D45&amp;"*")</f>
        <v>#DIV/0!</v>
      </c>
      <c r="J45" s="329" t="e">
        <f ca="1">COUNTIFS(Table2[Level of Review Required],"&lt;&gt;*further*",Table2[Date Notified (Adjusted)],"&gt;="&amp;J$2,Table2[Date Notified (Adjusted)],"&lt;"&amp;K$2,Table2[Has Open Disclosure Happened?],"Yes",Table2[Calculated Location],"*"&amp;$D45&amp;"*")/COUNTIFS(Table2[Level of Review Required],"&lt;&gt;*further*",Table2[Date Notified (Adjusted)],"&gt;="&amp;J$2,Table2[Date Notified (Adjusted)],"&lt;"&amp;K$2,Table2[Calculated Location],"*"&amp;$D45&amp;"*")</f>
        <v>#DIV/0!</v>
      </c>
      <c r="K45" s="329" t="e">
        <f ca="1">COUNTIFS(Table2[Level of Review Required],"&lt;&gt;*further*",Table2[Date Notified (Adjusted)],"&gt;="&amp;K$2,Table2[Date Notified (Adjusted)],"&lt;"&amp;L$2,Table2[Has Open Disclosure Happened?],"Yes",Table2[Calculated Location],"*"&amp;$D45&amp;"*")/COUNTIFS(Table2[Level of Review Required],"&lt;&gt;*further*",Table2[Date Notified (Adjusted)],"&gt;="&amp;K$2,Table2[Date Notified (Adjusted)],"&lt;"&amp;L$2,Table2[Calculated Location],"*"&amp;$D45&amp;"*")</f>
        <v>#DIV/0!</v>
      </c>
      <c r="L45" s="329" t="e">
        <f ca="1">COUNTIFS(Table2[Level of Review Required],"&lt;&gt;*further*",Table2[Date Notified (Adjusted)],"&gt;="&amp;L$2,Table2[Date Notified (Adjusted)],"&lt;"&amp;M$2,Table2[Has Open Disclosure Happened?],"Yes",Table2[Calculated Location],"*"&amp;$D45&amp;"*")/COUNTIFS(Table2[Level of Review Required],"&lt;&gt;*further*",Table2[Date Notified (Adjusted)],"&gt;="&amp;L$2,Table2[Date Notified (Adjusted)],"&lt;"&amp;M$2,Table2[Calculated Location],"*"&amp;$D45&amp;"*")</f>
        <v>#DIV/0!</v>
      </c>
      <c r="M45" s="329" t="e">
        <f ca="1">COUNTIFS(Table2[Level of Review Required],"&lt;&gt;*further*",Table2[Date Notified (Adjusted)],"&gt;="&amp;M$2,Table2[Date Notified (Adjusted)],"&lt;"&amp;N$2,Table2[Has Open Disclosure Happened?],"Yes",Table2[Calculated Location],"*"&amp;$D45&amp;"*")/COUNTIFS(Table2[Level of Review Required],"&lt;&gt;*further*",Table2[Date Notified (Adjusted)],"&gt;="&amp;M$2,Table2[Date Notified (Adjusted)],"&lt;"&amp;N$2,Table2[Calculated Location],"*"&amp;$D45&amp;"*")</f>
        <v>#DIV/0!</v>
      </c>
      <c r="N45" s="329" t="e">
        <f ca="1">COUNTIFS(Table2[Level of Review Required],"&lt;&gt;*further*",Table2[Date Notified (Adjusted)],"&gt;="&amp;N$2,Table2[Date Notified (Adjusted)],"&lt;"&amp;O$2,Table2[Has Open Disclosure Happened?],"Yes",Table2[Calculated Location],"*"&amp;$D45&amp;"*")/COUNTIFS(Table2[Level of Review Required],"&lt;&gt;*further*",Table2[Date Notified (Adjusted)],"&gt;="&amp;N$2,Table2[Date Notified (Adjusted)],"&lt;"&amp;O$2,Table2[Calculated Location],"*"&amp;$D45&amp;"*")</f>
        <v>#DIV/0!</v>
      </c>
      <c r="O45" s="329" t="e">
        <f ca="1">COUNTIFS(Table2[Level of Review Required],"&lt;&gt;*further*",Table2[Date Notified (Adjusted)],"&gt;="&amp;O$2,Table2[Date Notified (Adjusted)],"&lt;"&amp;P$2,Table2[Has Open Disclosure Happened?],"Yes",Table2[Calculated Location],"*"&amp;$D45&amp;"*")/COUNTIFS(Table2[Level of Review Required],"&lt;&gt;*further*",Table2[Date Notified (Adjusted)],"&gt;="&amp;O$2,Table2[Date Notified (Adjusted)],"&lt;"&amp;P$2,Table2[Calculated Location],"*"&amp;$D45&amp;"*")</f>
        <v>#DIV/0!</v>
      </c>
      <c r="P45" s="329" t="e">
        <f ca="1">COUNTIFS(Table2[Level of Review Required],"&lt;&gt;*further*",Table2[Date Notified (Adjusted)],"&gt;="&amp;P$2,Table2[Date Notified (Adjusted)],"&lt;"&amp;Q$2,Table2[Has Open Disclosure Happened?],"Yes",Table2[Calculated Location],"*"&amp;$D45&amp;"*")/COUNTIFS(Table2[Level of Review Required],"&lt;&gt;*further*",Table2[Date Notified (Adjusted)],"&gt;="&amp;P$2,Table2[Date Notified (Adjusted)],"&lt;"&amp;Q$2,Table2[Calculated Location],"*"&amp;$D45&amp;"*")</f>
        <v>#DIV/0!</v>
      </c>
      <c r="Q45" s="329" t="e">
        <f ca="1">COUNTIFS(Table2[Level of Review Required],"&lt;&gt;*further*",Table2[Date Notified (Adjusted)],"&gt;="&amp;Q$2,Table2[Date Notified (Adjusted)],"&lt;"&amp;R$2,Table2[Has Open Disclosure Happened?],"Yes",Table2[Calculated Location],"*"&amp;$D45&amp;"*")/COUNTIFS(Table2[Level of Review Required],"&lt;&gt;*further*",Table2[Date Notified (Adjusted)],"&gt;="&amp;Q$2,Table2[Date Notified (Adjusted)],"&lt;"&amp;R$2,Table2[Calculated Location],"*"&amp;$D45&amp;"*")</f>
        <v>#DIV/0!</v>
      </c>
      <c r="R45" s="329" t="e">
        <f ca="1">COUNTIFS(Table2[Level of Review Required],"&lt;&gt;*further*",Table2[Date Notified (Adjusted)],"&gt;="&amp;R$2,Table2[Date Notified (Adjusted)],"&lt;"&amp;S$2,Table2[Has Open Disclosure Happened?],"Yes",Table2[Calculated Location],"*"&amp;$D45&amp;"*")/COUNTIFS(Table2[Level of Review Required],"&lt;&gt;*further*",Table2[Date Notified (Adjusted)],"&gt;="&amp;R$2,Table2[Date Notified (Adjusted)],"&lt;"&amp;S$2,Table2[Calculated Location],"*"&amp;$D45&amp;"*")</f>
        <v>#DIV/0!</v>
      </c>
      <c r="S45" s="329" t="e">
        <f ca="1">COUNTIFS(Table2[Level of Review Required],"&lt;&gt;*further*",Table2[Date Notified (Adjusted)],"&gt;="&amp;S$2,Table2[Date Notified (Adjusted)],"&lt;"&amp;T$2,Table2[Has Open Disclosure Happened?],"Yes",Table2[Calculated Location],"*"&amp;$D45&amp;"*")/COUNTIFS(Table2[Level of Review Required],"&lt;&gt;*further*",Table2[Date Notified (Adjusted)],"&gt;="&amp;S$2,Table2[Date Notified (Adjusted)],"&lt;"&amp;T$2,Table2[Calculated Location],"*"&amp;$D45&amp;"*")</f>
        <v>#DIV/0!</v>
      </c>
      <c r="T45" s="329" t="e">
        <f ca="1">COUNTIFS(Table2[Level of Review Required],"&lt;&gt;*further*",Table2[Date Notified (Adjusted)],"&gt;="&amp;T$2,Table2[Date Notified (Adjusted)],"&lt;"&amp;U$2,Table2[Has Open Disclosure Happened?],"Yes",Table2[Calculated Location],"*"&amp;$D45&amp;"*")/COUNTIFS(Table2[Level of Review Required],"&lt;&gt;*further*",Table2[Date Notified (Adjusted)],"&gt;="&amp;T$2,Table2[Date Notified (Adjusted)],"&lt;"&amp;U$2,Table2[Calculated Location],"*"&amp;$D45&amp;"*")</f>
        <v>#DIV/0!</v>
      </c>
      <c r="U45" s="45"/>
      <c r="V45" s="13"/>
      <c r="W45" s="13">
        <f ca="1">COUNTIFS(Table2[Level of Review Required],"&lt;&gt;*further*",Table2[Date Notified (Adjusted)],"&gt;="&amp;start125,Table2[Date Notified (Adjusted)],"&lt;="&amp;closeREP,Table2[Calculated Location],"*"&amp;$D45&amp;"*",Table2[Has Open Disclosure Happened?],"Yes")</f>
        <v>0</v>
      </c>
      <c r="X45" s="329" t="e">
        <f t="shared" ca="1" si="18"/>
        <v>#DIV/0!</v>
      </c>
      <c r="Y45" s="330">
        <f ca="1">COUNTIFS(Table2[Level of Review Required],"&lt;&gt;*further*",Table2[Date Notified (Adjusted)],"&gt;="&amp;start125,Table2[Date Notified (Adjusted)],"&lt;="&amp;closeREP,Table2[Calculated Location],"*"&amp;$D45&amp;"*")</f>
        <v>0</v>
      </c>
    </row>
    <row r="46" spans="2:25" x14ac:dyDescent="0.25">
      <c r="B46" s="327" t="s">
        <v>260</v>
      </c>
      <c r="C46" s="13"/>
      <c r="D46" s="210" t="s">
        <v>123</v>
      </c>
      <c r="E46" s="328" t="e">
        <f ca="1">COUNTIFS(Table2[Level of Review Required],"&lt;&gt;*further*",Table2[Date Notified (Adjusted)],"&gt;="&amp;E$2,Table2[Date Notified (Adjusted)],"&lt;"&amp;F$2,Table2[Has Open Disclosure Happened?],"Yes",Table2[Calculated Location],"*"&amp;$D46&amp;"*")/COUNTIFS(Table2[Level of Review Required],"&lt;&gt;*further*",Table2[Date Notified (Adjusted)],"&gt;="&amp;E$2,Table2[Date Notified (Adjusted)],"&lt;"&amp;F$2,Table2[Calculated Location],"*"&amp;$D46&amp;"*")</f>
        <v>#DIV/0!</v>
      </c>
      <c r="F46" s="329" t="e">
        <f ca="1">COUNTIFS(Table2[Level of Review Required],"&lt;&gt;*further*",Table2[Date Notified (Adjusted)],"&gt;="&amp;F$2,Table2[Date Notified (Adjusted)],"&lt;"&amp;G$2,Table2[Has Open Disclosure Happened?],"Yes",Table2[Calculated Location],"*"&amp;$D46&amp;"*")/COUNTIFS(Table2[Level of Review Required],"&lt;&gt;*further*",Table2[Date Notified (Adjusted)],"&gt;="&amp;F$2,Table2[Date Notified (Adjusted)],"&lt;"&amp;G$2,Table2[Calculated Location],"*"&amp;$D46&amp;"*")</f>
        <v>#DIV/0!</v>
      </c>
      <c r="G46" s="329" t="e">
        <f ca="1">COUNTIFS(Table2[Level of Review Required],"&lt;&gt;*further*",Table2[Date Notified (Adjusted)],"&gt;="&amp;G$2,Table2[Date Notified (Adjusted)],"&lt;"&amp;H$2,Table2[Has Open Disclosure Happened?],"Yes",Table2[Calculated Location],"*"&amp;$D46&amp;"*")/COUNTIFS(Table2[Level of Review Required],"&lt;&gt;*further*",Table2[Date Notified (Adjusted)],"&gt;="&amp;G$2,Table2[Date Notified (Adjusted)],"&lt;"&amp;H$2,Table2[Calculated Location],"*"&amp;$D46&amp;"*")</f>
        <v>#DIV/0!</v>
      </c>
      <c r="H46" s="329" t="e">
        <f ca="1">COUNTIFS(Table2[Level of Review Required],"&lt;&gt;*further*",Table2[Date Notified (Adjusted)],"&gt;="&amp;H$2,Table2[Date Notified (Adjusted)],"&lt;"&amp;I$2,Table2[Has Open Disclosure Happened?],"Yes",Table2[Calculated Location],"*"&amp;$D46&amp;"*")/COUNTIFS(Table2[Level of Review Required],"&lt;&gt;*further*",Table2[Date Notified (Adjusted)],"&gt;="&amp;H$2,Table2[Date Notified (Adjusted)],"&lt;"&amp;I$2,Table2[Calculated Location],"*"&amp;$D46&amp;"*")</f>
        <v>#DIV/0!</v>
      </c>
      <c r="I46" s="329" t="e">
        <f ca="1">COUNTIFS(Table2[Level of Review Required],"&lt;&gt;*further*",Table2[Date Notified (Adjusted)],"&gt;="&amp;I$2,Table2[Date Notified (Adjusted)],"&lt;"&amp;J$2,Table2[Has Open Disclosure Happened?],"Yes",Table2[Calculated Location],"*"&amp;$D46&amp;"*")/COUNTIFS(Table2[Level of Review Required],"&lt;&gt;*further*",Table2[Date Notified (Adjusted)],"&gt;="&amp;I$2,Table2[Date Notified (Adjusted)],"&lt;"&amp;J$2,Table2[Calculated Location],"*"&amp;$D46&amp;"*")</f>
        <v>#DIV/0!</v>
      </c>
      <c r="J46" s="329" t="e">
        <f ca="1">COUNTIFS(Table2[Level of Review Required],"&lt;&gt;*further*",Table2[Date Notified (Adjusted)],"&gt;="&amp;J$2,Table2[Date Notified (Adjusted)],"&lt;"&amp;K$2,Table2[Has Open Disclosure Happened?],"Yes",Table2[Calculated Location],"*"&amp;$D46&amp;"*")/COUNTIFS(Table2[Level of Review Required],"&lt;&gt;*further*",Table2[Date Notified (Adjusted)],"&gt;="&amp;J$2,Table2[Date Notified (Adjusted)],"&lt;"&amp;K$2,Table2[Calculated Location],"*"&amp;$D46&amp;"*")</f>
        <v>#DIV/0!</v>
      </c>
      <c r="K46" s="329" t="e">
        <f ca="1">COUNTIFS(Table2[Level of Review Required],"&lt;&gt;*further*",Table2[Date Notified (Adjusted)],"&gt;="&amp;K$2,Table2[Date Notified (Adjusted)],"&lt;"&amp;L$2,Table2[Has Open Disclosure Happened?],"Yes",Table2[Calculated Location],"*"&amp;$D46&amp;"*")/COUNTIFS(Table2[Level of Review Required],"&lt;&gt;*further*",Table2[Date Notified (Adjusted)],"&gt;="&amp;K$2,Table2[Date Notified (Adjusted)],"&lt;"&amp;L$2,Table2[Calculated Location],"*"&amp;$D46&amp;"*")</f>
        <v>#DIV/0!</v>
      </c>
      <c r="L46" s="329" t="e">
        <f ca="1">COUNTIFS(Table2[Level of Review Required],"&lt;&gt;*further*",Table2[Date Notified (Adjusted)],"&gt;="&amp;L$2,Table2[Date Notified (Adjusted)],"&lt;"&amp;M$2,Table2[Has Open Disclosure Happened?],"Yes",Table2[Calculated Location],"*"&amp;$D46&amp;"*")/COUNTIFS(Table2[Level of Review Required],"&lt;&gt;*further*",Table2[Date Notified (Adjusted)],"&gt;="&amp;L$2,Table2[Date Notified (Adjusted)],"&lt;"&amp;M$2,Table2[Calculated Location],"*"&amp;$D46&amp;"*")</f>
        <v>#DIV/0!</v>
      </c>
      <c r="M46" s="329" t="e">
        <f ca="1">COUNTIFS(Table2[Level of Review Required],"&lt;&gt;*further*",Table2[Date Notified (Adjusted)],"&gt;="&amp;M$2,Table2[Date Notified (Adjusted)],"&lt;"&amp;N$2,Table2[Has Open Disclosure Happened?],"Yes",Table2[Calculated Location],"*"&amp;$D46&amp;"*")/COUNTIFS(Table2[Level of Review Required],"&lt;&gt;*further*",Table2[Date Notified (Adjusted)],"&gt;="&amp;M$2,Table2[Date Notified (Adjusted)],"&lt;"&amp;N$2,Table2[Calculated Location],"*"&amp;$D46&amp;"*")</f>
        <v>#DIV/0!</v>
      </c>
      <c r="N46" s="329" t="e">
        <f ca="1">COUNTIFS(Table2[Level of Review Required],"&lt;&gt;*further*",Table2[Date Notified (Adjusted)],"&gt;="&amp;N$2,Table2[Date Notified (Adjusted)],"&lt;"&amp;O$2,Table2[Has Open Disclosure Happened?],"Yes",Table2[Calculated Location],"*"&amp;$D46&amp;"*")/COUNTIFS(Table2[Level of Review Required],"&lt;&gt;*further*",Table2[Date Notified (Adjusted)],"&gt;="&amp;N$2,Table2[Date Notified (Adjusted)],"&lt;"&amp;O$2,Table2[Calculated Location],"*"&amp;$D46&amp;"*")</f>
        <v>#DIV/0!</v>
      </c>
      <c r="O46" s="329" t="e">
        <f ca="1">COUNTIFS(Table2[Level of Review Required],"&lt;&gt;*further*",Table2[Date Notified (Adjusted)],"&gt;="&amp;O$2,Table2[Date Notified (Adjusted)],"&lt;"&amp;P$2,Table2[Has Open Disclosure Happened?],"Yes",Table2[Calculated Location],"*"&amp;$D46&amp;"*")/COUNTIFS(Table2[Level of Review Required],"&lt;&gt;*further*",Table2[Date Notified (Adjusted)],"&gt;="&amp;O$2,Table2[Date Notified (Adjusted)],"&lt;"&amp;P$2,Table2[Calculated Location],"*"&amp;$D46&amp;"*")</f>
        <v>#DIV/0!</v>
      </c>
      <c r="P46" s="329" t="e">
        <f ca="1">COUNTIFS(Table2[Level of Review Required],"&lt;&gt;*further*",Table2[Date Notified (Adjusted)],"&gt;="&amp;P$2,Table2[Date Notified (Adjusted)],"&lt;"&amp;Q$2,Table2[Has Open Disclosure Happened?],"Yes",Table2[Calculated Location],"*"&amp;$D46&amp;"*")/COUNTIFS(Table2[Level of Review Required],"&lt;&gt;*further*",Table2[Date Notified (Adjusted)],"&gt;="&amp;P$2,Table2[Date Notified (Adjusted)],"&lt;"&amp;Q$2,Table2[Calculated Location],"*"&amp;$D46&amp;"*")</f>
        <v>#DIV/0!</v>
      </c>
      <c r="Q46" s="329" t="e">
        <f ca="1">COUNTIFS(Table2[Level of Review Required],"&lt;&gt;*further*",Table2[Date Notified (Adjusted)],"&gt;="&amp;Q$2,Table2[Date Notified (Adjusted)],"&lt;"&amp;R$2,Table2[Has Open Disclosure Happened?],"Yes",Table2[Calculated Location],"*"&amp;$D46&amp;"*")/COUNTIFS(Table2[Level of Review Required],"&lt;&gt;*further*",Table2[Date Notified (Adjusted)],"&gt;="&amp;Q$2,Table2[Date Notified (Adjusted)],"&lt;"&amp;R$2,Table2[Calculated Location],"*"&amp;$D46&amp;"*")</f>
        <v>#DIV/0!</v>
      </c>
      <c r="R46" s="329" t="e">
        <f ca="1">COUNTIFS(Table2[Level of Review Required],"&lt;&gt;*further*",Table2[Date Notified (Adjusted)],"&gt;="&amp;R$2,Table2[Date Notified (Adjusted)],"&lt;"&amp;S$2,Table2[Has Open Disclosure Happened?],"Yes",Table2[Calculated Location],"*"&amp;$D46&amp;"*")/COUNTIFS(Table2[Level of Review Required],"&lt;&gt;*further*",Table2[Date Notified (Adjusted)],"&gt;="&amp;R$2,Table2[Date Notified (Adjusted)],"&lt;"&amp;S$2,Table2[Calculated Location],"*"&amp;$D46&amp;"*")</f>
        <v>#DIV/0!</v>
      </c>
      <c r="S46" s="329" t="e">
        <f ca="1">COUNTIFS(Table2[Level of Review Required],"&lt;&gt;*further*",Table2[Date Notified (Adjusted)],"&gt;="&amp;S$2,Table2[Date Notified (Adjusted)],"&lt;"&amp;T$2,Table2[Has Open Disclosure Happened?],"Yes",Table2[Calculated Location],"*"&amp;$D46&amp;"*")/COUNTIFS(Table2[Level of Review Required],"&lt;&gt;*further*",Table2[Date Notified (Adjusted)],"&gt;="&amp;S$2,Table2[Date Notified (Adjusted)],"&lt;"&amp;T$2,Table2[Calculated Location],"*"&amp;$D46&amp;"*")</f>
        <v>#DIV/0!</v>
      </c>
      <c r="T46" s="329" t="e">
        <f ca="1">COUNTIFS(Table2[Level of Review Required],"&lt;&gt;*further*",Table2[Date Notified (Adjusted)],"&gt;="&amp;T$2,Table2[Date Notified (Adjusted)],"&lt;"&amp;U$2,Table2[Has Open Disclosure Happened?],"Yes",Table2[Calculated Location],"*"&amp;$D46&amp;"*")/COUNTIFS(Table2[Level of Review Required],"&lt;&gt;*further*",Table2[Date Notified (Adjusted)],"&gt;="&amp;T$2,Table2[Date Notified (Adjusted)],"&lt;"&amp;U$2,Table2[Calculated Location],"*"&amp;$D46&amp;"*")</f>
        <v>#DIV/0!</v>
      </c>
      <c r="U46" s="45"/>
      <c r="V46" s="13"/>
      <c r="W46" s="13">
        <f ca="1">COUNTIFS(Table2[Level of Review Required],"&lt;&gt;*further*",Table2[Date Notified (Adjusted)],"&gt;="&amp;start125,Table2[Date Notified (Adjusted)],"&lt;="&amp;closeREP,Table2[Calculated Location],"*"&amp;$D46&amp;"*",Table2[Has Open Disclosure Happened?],"Yes")</f>
        <v>0</v>
      </c>
      <c r="X46" s="329" t="e">
        <f t="shared" ca="1" si="18"/>
        <v>#DIV/0!</v>
      </c>
      <c r="Y46" s="330">
        <f ca="1">COUNTIFS(Table2[Level of Review Required],"&lt;&gt;*further*",Table2[Date Notified (Adjusted)],"&gt;="&amp;start125,Table2[Date Notified (Adjusted)],"&lt;="&amp;closeREP,Table2[Calculated Location],"*"&amp;$D46&amp;"*")</f>
        <v>0</v>
      </c>
    </row>
    <row r="47" spans="2:25" x14ac:dyDescent="0.25">
      <c r="B47" s="327" t="s">
        <v>261</v>
      </c>
      <c r="C47" s="13"/>
      <c r="D47" s="210" t="s">
        <v>117</v>
      </c>
      <c r="E47" s="328" t="e">
        <f ca="1">COUNTIFS(Table2[Level of Review Required],"&lt;&gt;*further*",Table2[Date Notified (Adjusted)],"&gt;="&amp;E$2,Table2[Date Notified (Adjusted)],"&lt;"&amp;F$2,Table2[Has Open Disclosure Happened?],"Yes",Table2[Calculated Location],"*"&amp;$D47&amp;"*")/COUNTIFS(Table2[Level of Review Required],"&lt;&gt;*further*",Table2[Date Notified (Adjusted)],"&gt;="&amp;E$2,Table2[Date Notified (Adjusted)],"&lt;"&amp;F$2,Table2[Calculated Location],"*"&amp;$D47&amp;"*")</f>
        <v>#DIV/0!</v>
      </c>
      <c r="F47" s="329" t="e">
        <f ca="1">COUNTIFS(Table2[Level of Review Required],"&lt;&gt;*further*",Table2[Date Notified (Adjusted)],"&gt;="&amp;F$2,Table2[Date Notified (Adjusted)],"&lt;"&amp;G$2,Table2[Has Open Disclosure Happened?],"Yes",Table2[Calculated Location],"*"&amp;$D47&amp;"*")/COUNTIFS(Table2[Level of Review Required],"&lt;&gt;*further*",Table2[Date Notified (Adjusted)],"&gt;="&amp;F$2,Table2[Date Notified (Adjusted)],"&lt;"&amp;G$2,Table2[Calculated Location],"*"&amp;$D47&amp;"*")</f>
        <v>#DIV/0!</v>
      </c>
      <c r="G47" s="329" t="e">
        <f ca="1">COUNTIFS(Table2[Level of Review Required],"&lt;&gt;*further*",Table2[Date Notified (Adjusted)],"&gt;="&amp;G$2,Table2[Date Notified (Adjusted)],"&lt;"&amp;H$2,Table2[Has Open Disclosure Happened?],"Yes",Table2[Calculated Location],"*"&amp;$D47&amp;"*")/COUNTIFS(Table2[Level of Review Required],"&lt;&gt;*further*",Table2[Date Notified (Adjusted)],"&gt;="&amp;G$2,Table2[Date Notified (Adjusted)],"&lt;"&amp;H$2,Table2[Calculated Location],"*"&amp;$D47&amp;"*")</f>
        <v>#DIV/0!</v>
      </c>
      <c r="H47" s="329" t="e">
        <f ca="1">COUNTIFS(Table2[Level of Review Required],"&lt;&gt;*further*",Table2[Date Notified (Adjusted)],"&gt;="&amp;H$2,Table2[Date Notified (Adjusted)],"&lt;"&amp;I$2,Table2[Has Open Disclosure Happened?],"Yes",Table2[Calculated Location],"*"&amp;$D47&amp;"*")/COUNTIFS(Table2[Level of Review Required],"&lt;&gt;*further*",Table2[Date Notified (Adjusted)],"&gt;="&amp;H$2,Table2[Date Notified (Adjusted)],"&lt;"&amp;I$2,Table2[Calculated Location],"*"&amp;$D47&amp;"*")</f>
        <v>#DIV/0!</v>
      </c>
      <c r="I47" s="329" t="e">
        <f ca="1">COUNTIFS(Table2[Level of Review Required],"&lt;&gt;*further*",Table2[Date Notified (Adjusted)],"&gt;="&amp;I$2,Table2[Date Notified (Adjusted)],"&lt;"&amp;J$2,Table2[Has Open Disclosure Happened?],"Yes",Table2[Calculated Location],"*"&amp;$D47&amp;"*")/COUNTIFS(Table2[Level of Review Required],"&lt;&gt;*further*",Table2[Date Notified (Adjusted)],"&gt;="&amp;I$2,Table2[Date Notified (Adjusted)],"&lt;"&amp;J$2,Table2[Calculated Location],"*"&amp;$D47&amp;"*")</f>
        <v>#DIV/0!</v>
      </c>
      <c r="J47" s="329" t="e">
        <f ca="1">COUNTIFS(Table2[Level of Review Required],"&lt;&gt;*further*",Table2[Date Notified (Adjusted)],"&gt;="&amp;J$2,Table2[Date Notified (Adjusted)],"&lt;"&amp;K$2,Table2[Has Open Disclosure Happened?],"Yes",Table2[Calculated Location],"*"&amp;$D47&amp;"*")/COUNTIFS(Table2[Level of Review Required],"&lt;&gt;*further*",Table2[Date Notified (Adjusted)],"&gt;="&amp;J$2,Table2[Date Notified (Adjusted)],"&lt;"&amp;K$2,Table2[Calculated Location],"*"&amp;$D47&amp;"*")</f>
        <v>#DIV/0!</v>
      </c>
      <c r="K47" s="329" t="e">
        <f ca="1">COUNTIFS(Table2[Level of Review Required],"&lt;&gt;*further*",Table2[Date Notified (Adjusted)],"&gt;="&amp;K$2,Table2[Date Notified (Adjusted)],"&lt;"&amp;L$2,Table2[Has Open Disclosure Happened?],"Yes",Table2[Calculated Location],"*"&amp;$D47&amp;"*")/COUNTIFS(Table2[Level of Review Required],"&lt;&gt;*further*",Table2[Date Notified (Adjusted)],"&gt;="&amp;K$2,Table2[Date Notified (Adjusted)],"&lt;"&amp;L$2,Table2[Calculated Location],"*"&amp;$D47&amp;"*")</f>
        <v>#DIV/0!</v>
      </c>
      <c r="L47" s="329" t="e">
        <f ca="1">COUNTIFS(Table2[Level of Review Required],"&lt;&gt;*further*",Table2[Date Notified (Adjusted)],"&gt;="&amp;L$2,Table2[Date Notified (Adjusted)],"&lt;"&amp;M$2,Table2[Has Open Disclosure Happened?],"Yes",Table2[Calculated Location],"*"&amp;$D47&amp;"*")/COUNTIFS(Table2[Level of Review Required],"&lt;&gt;*further*",Table2[Date Notified (Adjusted)],"&gt;="&amp;L$2,Table2[Date Notified (Adjusted)],"&lt;"&amp;M$2,Table2[Calculated Location],"*"&amp;$D47&amp;"*")</f>
        <v>#DIV/0!</v>
      </c>
      <c r="M47" s="329" t="e">
        <f ca="1">COUNTIFS(Table2[Level of Review Required],"&lt;&gt;*further*",Table2[Date Notified (Adjusted)],"&gt;="&amp;M$2,Table2[Date Notified (Adjusted)],"&lt;"&amp;N$2,Table2[Has Open Disclosure Happened?],"Yes",Table2[Calculated Location],"*"&amp;$D47&amp;"*")/COUNTIFS(Table2[Level of Review Required],"&lt;&gt;*further*",Table2[Date Notified (Adjusted)],"&gt;="&amp;M$2,Table2[Date Notified (Adjusted)],"&lt;"&amp;N$2,Table2[Calculated Location],"*"&amp;$D47&amp;"*")</f>
        <v>#DIV/0!</v>
      </c>
      <c r="N47" s="329" t="e">
        <f ca="1">COUNTIFS(Table2[Level of Review Required],"&lt;&gt;*further*",Table2[Date Notified (Adjusted)],"&gt;="&amp;N$2,Table2[Date Notified (Adjusted)],"&lt;"&amp;O$2,Table2[Has Open Disclosure Happened?],"Yes",Table2[Calculated Location],"*"&amp;$D47&amp;"*")/COUNTIFS(Table2[Level of Review Required],"&lt;&gt;*further*",Table2[Date Notified (Adjusted)],"&gt;="&amp;N$2,Table2[Date Notified (Adjusted)],"&lt;"&amp;O$2,Table2[Calculated Location],"*"&amp;$D47&amp;"*")</f>
        <v>#DIV/0!</v>
      </c>
      <c r="O47" s="329" t="e">
        <f ca="1">COUNTIFS(Table2[Level of Review Required],"&lt;&gt;*further*",Table2[Date Notified (Adjusted)],"&gt;="&amp;O$2,Table2[Date Notified (Adjusted)],"&lt;"&amp;P$2,Table2[Has Open Disclosure Happened?],"Yes",Table2[Calculated Location],"*"&amp;$D47&amp;"*")/COUNTIFS(Table2[Level of Review Required],"&lt;&gt;*further*",Table2[Date Notified (Adjusted)],"&gt;="&amp;O$2,Table2[Date Notified (Adjusted)],"&lt;"&amp;P$2,Table2[Calculated Location],"*"&amp;$D47&amp;"*")</f>
        <v>#DIV/0!</v>
      </c>
      <c r="P47" s="329" t="e">
        <f ca="1">COUNTIFS(Table2[Level of Review Required],"&lt;&gt;*further*",Table2[Date Notified (Adjusted)],"&gt;="&amp;P$2,Table2[Date Notified (Adjusted)],"&lt;"&amp;Q$2,Table2[Has Open Disclosure Happened?],"Yes",Table2[Calculated Location],"*"&amp;$D47&amp;"*")/COUNTIFS(Table2[Level of Review Required],"&lt;&gt;*further*",Table2[Date Notified (Adjusted)],"&gt;="&amp;P$2,Table2[Date Notified (Adjusted)],"&lt;"&amp;Q$2,Table2[Calculated Location],"*"&amp;$D47&amp;"*")</f>
        <v>#DIV/0!</v>
      </c>
      <c r="Q47" s="329" t="e">
        <f ca="1">COUNTIFS(Table2[Level of Review Required],"&lt;&gt;*further*",Table2[Date Notified (Adjusted)],"&gt;="&amp;Q$2,Table2[Date Notified (Adjusted)],"&lt;"&amp;R$2,Table2[Has Open Disclosure Happened?],"Yes",Table2[Calculated Location],"*"&amp;$D47&amp;"*")/COUNTIFS(Table2[Level of Review Required],"&lt;&gt;*further*",Table2[Date Notified (Adjusted)],"&gt;="&amp;Q$2,Table2[Date Notified (Adjusted)],"&lt;"&amp;R$2,Table2[Calculated Location],"*"&amp;$D47&amp;"*")</f>
        <v>#DIV/0!</v>
      </c>
      <c r="R47" s="329" t="e">
        <f ca="1">COUNTIFS(Table2[Level of Review Required],"&lt;&gt;*further*",Table2[Date Notified (Adjusted)],"&gt;="&amp;R$2,Table2[Date Notified (Adjusted)],"&lt;"&amp;S$2,Table2[Has Open Disclosure Happened?],"Yes",Table2[Calculated Location],"*"&amp;$D47&amp;"*")/COUNTIFS(Table2[Level of Review Required],"&lt;&gt;*further*",Table2[Date Notified (Adjusted)],"&gt;="&amp;R$2,Table2[Date Notified (Adjusted)],"&lt;"&amp;S$2,Table2[Calculated Location],"*"&amp;$D47&amp;"*")</f>
        <v>#DIV/0!</v>
      </c>
      <c r="S47" s="329" t="e">
        <f ca="1">COUNTIFS(Table2[Level of Review Required],"&lt;&gt;*further*",Table2[Date Notified (Adjusted)],"&gt;="&amp;S$2,Table2[Date Notified (Adjusted)],"&lt;"&amp;T$2,Table2[Has Open Disclosure Happened?],"Yes",Table2[Calculated Location],"*"&amp;$D47&amp;"*")/COUNTIFS(Table2[Level of Review Required],"&lt;&gt;*further*",Table2[Date Notified (Adjusted)],"&gt;="&amp;S$2,Table2[Date Notified (Adjusted)],"&lt;"&amp;T$2,Table2[Calculated Location],"*"&amp;$D47&amp;"*")</f>
        <v>#DIV/0!</v>
      </c>
      <c r="T47" s="329" t="e">
        <f ca="1">COUNTIFS(Table2[Level of Review Required],"&lt;&gt;*further*",Table2[Date Notified (Adjusted)],"&gt;="&amp;T$2,Table2[Date Notified (Adjusted)],"&lt;"&amp;U$2,Table2[Has Open Disclosure Happened?],"Yes",Table2[Calculated Location],"*"&amp;$D47&amp;"*")/COUNTIFS(Table2[Level of Review Required],"&lt;&gt;*further*",Table2[Date Notified (Adjusted)],"&gt;="&amp;T$2,Table2[Date Notified (Adjusted)],"&lt;"&amp;U$2,Table2[Calculated Location],"*"&amp;$D47&amp;"*")</f>
        <v>#DIV/0!</v>
      </c>
      <c r="U47" s="45"/>
      <c r="V47" s="13"/>
      <c r="W47" s="13">
        <f ca="1">COUNTIFS(Table2[Level of Review Required],"&lt;&gt;*further*",Table2[Date Notified (Adjusted)],"&gt;="&amp;start125,Table2[Date Notified (Adjusted)],"&lt;="&amp;closeREP,Table2[Calculated Location],"*"&amp;$D47&amp;"*",Table2[Has Open Disclosure Happened?],"Yes")</f>
        <v>0</v>
      </c>
      <c r="X47" s="329" t="e">
        <f t="shared" ca="1" si="18"/>
        <v>#DIV/0!</v>
      </c>
      <c r="Y47" s="330">
        <f ca="1">COUNTIFS(Table2[Level of Review Required],"&lt;&gt;*further*",Table2[Date Notified (Adjusted)],"&gt;="&amp;start125,Table2[Date Notified (Adjusted)],"&lt;="&amp;closeREP,Table2[Calculated Location],"*"&amp;$D47&amp;"*")</f>
        <v>0</v>
      </c>
    </row>
    <row r="48" spans="2:25" x14ac:dyDescent="0.25">
      <c r="B48" s="327" t="s">
        <v>262</v>
      </c>
      <c r="C48" s="13"/>
      <c r="D48" s="210" t="s">
        <v>104</v>
      </c>
      <c r="E48" s="328" t="e">
        <f ca="1">COUNTIFS(Table2[Level of Review Required],"&lt;&gt;*further*",Table2[Date Notified (Adjusted)],"&gt;="&amp;E$2,Table2[Date Notified (Adjusted)],"&lt;"&amp;F$2,Table2[Has Open Disclosure Happened?],"Yes",Table2[Calculated Location],"*"&amp;$D48&amp;"*")/COUNTIFS(Table2[Level of Review Required],"&lt;&gt;*further*",Table2[Date Notified (Adjusted)],"&gt;="&amp;E$2,Table2[Date Notified (Adjusted)],"&lt;"&amp;F$2,Table2[Calculated Location],"*"&amp;$D48&amp;"*")</f>
        <v>#DIV/0!</v>
      </c>
      <c r="F48" s="329" t="e">
        <f ca="1">COUNTIFS(Table2[Level of Review Required],"&lt;&gt;*further*",Table2[Date Notified (Adjusted)],"&gt;="&amp;F$2,Table2[Date Notified (Adjusted)],"&lt;"&amp;G$2,Table2[Has Open Disclosure Happened?],"Yes",Table2[Calculated Location],"*"&amp;$D48&amp;"*")/COUNTIFS(Table2[Level of Review Required],"&lt;&gt;*further*",Table2[Date Notified (Adjusted)],"&gt;="&amp;F$2,Table2[Date Notified (Adjusted)],"&lt;"&amp;G$2,Table2[Calculated Location],"*"&amp;$D48&amp;"*")</f>
        <v>#DIV/0!</v>
      </c>
      <c r="G48" s="329" t="e">
        <f ca="1">COUNTIFS(Table2[Level of Review Required],"&lt;&gt;*further*",Table2[Date Notified (Adjusted)],"&gt;="&amp;G$2,Table2[Date Notified (Adjusted)],"&lt;"&amp;H$2,Table2[Has Open Disclosure Happened?],"Yes",Table2[Calculated Location],"*"&amp;$D48&amp;"*")/COUNTIFS(Table2[Level of Review Required],"&lt;&gt;*further*",Table2[Date Notified (Adjusted)],"&gt;="&amp;G$2,Table2[Date Notified (Adjusted)],"&lt;"&amp;H$2,Table2[Calculated Location],"*"&amp;$D48&amp;"*")</f>
        <v>#DIV/0!</v>
      </c>
      <c r="H48" s="329" t="e">
        <f ca="1">COUNTIFS(Table2[Level of Review Required],"&lt;&gt;*further*",Table2[Date Notified (Adjusted)],"&gt;="&amp;H$2,Table2[Date Notified (Adjusted)],"&lt;"&amp;I$2,Table2[Has Open Disclosure Happened?],"Yes",Table2[Calculated Location],"*"&amp;$D48&amp;"*")/COUNTIFS(Table2[Level of Review Required],"&lt;&gt;*further*",Table2[Date Notified (Adjusted)],"&gt;="&amp;H$2,Table2[Date Notified (Adjusted)],"&lt;"&amp;I$2,Table2[Calculated Location],"*"&amp;$D48&amp;"*")</f>
        <v>#DIV/0!</v>
      </c>
      <c r="I48" s="329" t="e">
        <f ca="1">COUNTIFS(Table2[Level of Review Required],"&lt;&gt;*further*",Table2[Date Notified (Adjusted)],"&gt;="&amp;I$2,Table2[Date Notified (Adjusted)],"&lt;"&amp;J$2,Table2[Has Open Disclosure Happened?],"Yes",Table2[Calculated Location],"*"&amp;$D48&amp;"*")/COUNTIFS(Table2[Level of Review Required],"&lt;&gt;*further*",Table2[Date Notified (Adjusted)],"&gt;="&amp;I$2,Table2[Date Notified (Adjusted)],"&lt;"&amp;J$2,Table2[Calculated Location],"*"&amp;$D48&amp;"*")</f>
        <v>#DIV/0!</v>
      </c>
      <c r="J48" s="329" t="e">
        <f ca="1">COUNTIFS(Table2[Level of Review Required],"&lt;&gt;*further*",Table2[Date Notified (Adjusted)],"&gt;="&amp;J$2,Table2[Date Notified (Adjusted)],"&lt;"&amp;K$2,Table2[Has Open Disclosure Happened?],"Yes",Table2[Calculated Location],"*"&amp;$D48&amp;"*")/COUNTIFS(Table2[Level of Review Required],"&lt;&gt;*further*",Table2[Date Notified (Adjusted)],"&gt;="&amp;J$2,Table2[Date Notified (Adjusted)],"&lt;"&amp;K$2,Table2[Calculated Location],"*"&amp;$D48&amp;"*")</f>
        <v>#DIV/0!</v>
      </c>
      <c r="K48" s="329" t="e">
        <f ca="1">COUNTIFS(Table2[Level of Review Required],"&lt;&gt;*further*",Table2[Date Notified (Adjusted)],"&gt;="&amp;K$2,Table2[Date Notified (Adjusted)],"&lt;"&amp;L$2,Table2[Has Open Disclosure Happened?],"Yes",Table2[Calculated Location],"*"&amp;$D48&amp;"*")/COUNTIFS(Table2[Level of Review Required],"&lt;&gt;*further*",Table2[Date Notified (Adjusted)],"&gt;="&amp;K$2,Table2[Date Notified (Adjusted)],"&lt;"&amp;L$2,Table2[Calculated Location],"*"&amp;$D48&amp;"*")</f>
        <v>#DIV/0!</v>
      </c>
      <c r="L48" s="329" t="e">
        <f ca="1">COUNTIFS(Table2[Level of Review Required],"&lt;&gt;*further*",Table2[Date Notified (Adjusted)],"&gt;="&amp;L$2,Table2[Date Notified (Adjusted)],"&lt;"&amp;M$2,Table2[Has Open Disclosure Happened?],"Yes",Table2[Calculated Location],"*"&amp;$D48&amp;"*")/COUNTIFS(Table2[Level of Review Required],"&lt;&gt;*further*",Table2[Date Notified (Adjusted)],"&gt;="&amp;L$2,Table2[Date Notified (Adjusted)],"&lt;"&amp;M$2,Table2[Calculated Location],"*"&amp;$D48&amp;"*")</f>
        <v>#DIV/0!</v>
      </c>
      <c r="M48" s="329" t="e">
        <f ca="1">COUNTIFS(Table2[Level of Review Required],"&lt;&gt;*further*",Table2[Date Notified (Adjusted)],"&gt;="&amp;M$2,Table2[Date Notified (Adjusted)],"&lt;"&amp;N$2,Table2[Has Open Disclosure Happened?],"Yes",Table2[Calculated Location],"*"&amp;$D48&amp;"*")/COUNTIFS(Table2[Level of Review Required],"&lt;&gt;*further*",Table2[Date Notified (Adjusted)],"&gt;="&amp;M$2,Table2[Date Notified (Adjusted)],"&lt;"&amp;N$2,Table2[Calculated Location],"*"&amp;$D48&amp;"*")</f>
        <v>#DIV/0!</v>
      </c>
      <c r="N48" s="329" t="e">
        <f ca="1">COUNTIFS(Table2[Level of Review Required],"&lt;&gt;*further*",Table2[Date Notified (Adjusted)],"&gt;="&amp;N$2,Table2[Date Notified (Adjusted)],"&lt;"&amp;O$2,Table2[Has Open Disclosure Happened?],"Yes",Table2[Calculated Location],"*"&amp;$D48&amp;"*")/COUNTIFS(Table2[Level of Review Required],"&lt;&gt;*further*",Table2[Date Notified (Adjusted)],"&gt;="&amp;N$2,Table2[Date Notified (Adjusted)],"&lt;"&amp;O$2,Table2[Calculated Location],"*"&amp;$D48&amp;"*")</f>
        <v>#DIV/0!</v>
      </c>
      <c r="O48" s="329" t="e">
        <f ca="1">COUNTIFS(Table2[Level of Review Required],"&lt;&gt;*further*",Table2[Date Notified (Adjusted)],"&gt;="&amp;O$2,Table2[Date Notified (Adjusted)],"&lt;"&amp;P$2,Table2[Has Open Disclosure Happened?],"Yes",Table2[Calculated Location],"*"&amp;$D48&amp;"*")/COUNTIFS(Table2[Level of Review Required],"&lt;&gt;*further*",Table2[Date Notified (Adjusted)],"&gt;="&amp;O$2,Table2[Date Notified (Adjusted)],"&lt;"&amp;P$2,Table2[Calculated Location],"*"&amp;$D48&amp;"*")</f>
        <v>#DIV/0!</v>
      </c>
      <c r="P48" s="329" t="e">
        <f ca="1">COUNTIFS(Table2[Level of Review Required],"&lt;&gt;*further*",Table2[Date Notified (Adjusted)],"&gt;="&amp;P$2,Table2[Date Notified (Adjusted)],"&lt;"&amp;Q$2,Table2[Has Open Disclosure Happened?],"Yes",Table2[Calculated Location],"*"&amp;$D48&amp;"*")/COUNTIFS(Table2[Level of Review Required],"&lt;&gt;*further*",Table2[Date Notified (Adjusted)],"&gt;="&amp;P$2,Table2[Date Notified (Adjusted)],"&lt;"&amp;Q$2,Table2[Calculated Location],"*"&amp;$D48&amp;"*")</f>
        <v>#DIV/0!</v>
      </c>
      <c r="Q48" s="329" t="e">
        <f ca="1">COUNTIFS(Table2[Level of Review Required],"&lt;&gt;*further*",Table2[Date Notified (Adjusted)],"&gt;="&amp;Q$2,Table2[Date Notified (Adjusted)],"&lt;"&amp;R$2,Table2[Has Open Disclosure Happened?],"Yes",Table2[Calculated Location],"*"&amp;$D48&amp;"*")/COUNTIFS(Table2[Level of Review Required],"&lt;&gt;*further*",Table2[Date Notified (Adjusted)],"&gt;="&amp;Q$2,Table2[Date Notified (Adjusted)],"&lt;"&amp;R$2,Table2[Calculated Location],"*"&amp;$D48&amp;"*")</f>
        <v>#DIV/0!</v>
      </c>
      <c r="R48" s="329" t="e">
        <f ca="1">COUNTIFS(Table2[Level of Review Required],"&lt;&gt;*further*",Table2[Date Notified (Adjusted)],"&gt;="&amp;R$2,Table2[Date Notified (Adjusted)],"&lt;"&amp;S$2,Table2[Has Open Disclosure Happened?],"Yes",Table2[Calculated Location],"*"&amp;$D48&amp;"*")/COUNTIFS(Table2[Level of Review Required],"&lt;&gt;*further*",Table2[Date Notified (Adjusted)],"&gt;="&amp;R$2,Table2[Date Notified (Adjusted)],"&lt;"&amp;S$2,Table2[Calculated Location],"*"&amp;$D48&amp;"*")</f>
        <v>#DIV/0!</v>
      </c>
      <c r="S48" s="329" t="e">
        <f ca="1">COUNTIFS(Table2[Level of Review Required],"&lt;&gt;*further*",Table2[Date Notified (Adjusted)],"&gt;="&amp;S$2,Table2[Date Notified (Adjusted)],"&lt;"&amp;T$2,Table2[Has Open Disclosure Happened?],"Yes",Table2[Calculated Location],"*"&amp;$D48&amp;"*")/COUNTIFS(Table2[Level of Review Required],"&lt;&gt;*further*",Table2[Date Notified (Adjusted)],"&gt;="&amp;S$2,Table2[Date Notified (Adjusted)],"&lt;"&amp;T$2,Table2[Calculated Location],"*"&amp;$D48&amp;"*")</f>
        <v>#DIV/0!</v>
      </c>
      <c r="T48" s="329" t="e">
        <f ca="1">COUNTIFS(Table2[Level of Review Required],"&lt;&gt;*further*",Table2[Date Notified (Adjusted)],"&gt;="&amp;T$2,Table2[Date Notified (Adjusted)],"&lt;"&amp;U$2,Table2[Has Open Disclosure Happened?],"Yes",Table2[Calculated Location],"*"&amp;$D48&amp;"*")/COUNTIFS(Table2[Level of Review Required],"&lt;&gt;*further*",Table2[Date Notified (Adjusted)],"&gt;="&amp;T$2,Table2[Date Notified (Adjusted)],"&lt;"&amp;U$2,Table2[Calculated Location],"*"&amp;$D48&amp;"*")</f>
        <v>#DIV/0!</v>
      </c>
      <c r="U48" s="45"/>
      <c r="V48" s="13"/>
      <c r="W48" s="13">
        <f ca="1">COUNTIFS(Table2[Level of Review Required],"&lt;&gt;*further*",Table2[Date Notified (Adjusted)],"&gt;="&amp;start125,Table2[Date Notified (Adjusted)],"&lt;="&amp;closeREP,Table2[Calculated Location],"*"&amp;$D48&amp;"*",Table2[Has Open Disclosure Happened?],"Yes")</f>
        <v>0</v>
      </c>
      <c r="X48" s="329" t="e">
        <f t="shared" ca="1" si="18"/>
        <v>#DIV/0!</v>
      </c>
      <c r="Y48" s="330">
        <f ca="1">COUNTIFS(Table2[Level of Review Required],"&lt;&gt;*further*",Table2[Date Notified (Adjusted)],"&gt;="&amp;start125,Table2[Date Notified (Adjusted)],"&lt;="&amp;closeREP,Table2[Calculated Location],"*"&amp;$D48&amp;"*")</f>
        <v>0</v>
      </c>
    </row>
    <row r="49" spans="2:25" x14ac:dyDescent="0.25">
      <c r="B49" s="331" t="s">
        <v>154</v>
      </c>
      <c r="C49" s="13"/>
      <c r="D49" s="210"/>
      <c r="E49" s="172"/>
      <c r="F49" s="173"/>
      <c r="G49" s="173"/>
      <c r="H49" s="173"/>
      <c r="I49" s="173"/>
      <c r="J49" s="173"/>
      <c r="K49" s="173"/>
      <c r="L49" s="173"/>
      <c r="M49" s="173"/>
      <c r="N49" s="173"/>
      <c r="O49" s="173"/>
      <c r="P49" s="173"/>
      <c r="Q49" s="173"/>
      <c r="R49" s="173"/>
      <c r="S49" s="173"/>
      <c r="T49" s="173"/>
      <c r="U49" s="174"/>
      <c r="V49" s="174"/>
      <c r="W49" s="174">
        <f ca="1">SUM(W41:W48)</f>
        <v>0</v>
      </c>
      <c r="X49" s="173" t="e">
        <f ca="1">W49/Y49</f>
        <v>#DIV/0!</v>
      </c>
      <c r="Y49" s="336">
        <f ca="1">SUM(Y41:Y48)</f>
        <v>0</v>
      </c>
    </row>
    <row r="50" spans="2:25" x14ac:dyDescent="0.25">
      <c r="B50" s="327" t="s">
        <v>105</v>
      </c>
      <c r="C50" s="13"/>
      <c r="D50" s="210" t="s">
        <v>124</v>
      </c>
      <c r="E50" s="328" t="e">
        <f ca="1">COUNTIFS(Table2[Level of Review Required],"&lt;&gt;*further*",Table2[Date Notified (Adjusted)],"&gt;="&amp;E$2,Table2[Date Notified (Adjusted)],"&lt;"&amp;F$2,Table2[Has Open Disclosure Happened?],"Yes",Table2[Calculated Location],"*"&amp;$D50&amp;"*")/COUNTIFS(Table2[Level of Review Required],"&lt;&gt;*further*",Table2[Date Notified (Adjusted)],"&gt;="&amp;E$2,Table2[Date Notified (Adjusted)],"&lt;"&amp;F$2,Table2[Calculated Location],"*"&amp;$D50&amp;"*")</f>
        <v>#DIV/0!</v>
      </c>
      <c r="F50" s="329" t="e">
        <f ca="1">COUNTIFS(Table2[Level of Review Required],"&lt;&gt;*further*",Table2[Date Notified (Adjusted)],"&gt;="&amp;F$2,Table2[Date Notified (Adjusted)],"&lt;"&amp;G$2,Table2[Has Open Disclosure Happened?],"Yes",Table2[Calculated Location],"*"&amp;$D50&amp;"*")/COUNTIFS(Table2[Level of Review Required],"&lt;&gt;*further*",Table2[Date Notified (Adjusted)],"&gt;="&amp;F$2,Table2[Date Notified (Adjusted)],"&lt;"&amp;G$2,Table2[Calculated Location],"*"&amp;$D50&amp;"*")</f>
        <v>#DIV/0!</v>
      </c>
      <c r="G50" s="329" t="e">
        <f ca="1">COUNTIFS(Table2[Level of Review Required],"&lt;&gt;*further*",Table2[Date Notified (Adjusted)],"&gt;="&amp;G$2,Table2[Date Notified (Adjusted)],"&lt;"&amp;H$2,Table2[Has Open Disclosure Happened?],"Yes",Table2[Calculated Location],"*"&amp;$D50&amp;"*")/COUNTIFS(Table2[Level of Review Required],"&lt;&gt;*further*",Table2[Date Notified (Adjusted)],"&gt;="&amp;G$2,Table2[Date Notified (Adjusted)],"&lt;"&amp;H$2,Table2[Calculated Location],"*"&amp;$D50&amp;"*")</f>
        <v>#DIV/0!</v>
      </c>
      <c r="H50" s="329" t="e">
        <f ca="1">COUNTIFS(Table2[Level of Review Required],"&lt;&gt;*further*",Table2[Date Notified (Adjusted)],"&gt;="&amp;H$2,Table2[Date Notified (Adjusted)],"&lt;"&amp;I$2,Table2[Has Open Disclosure Happened?],"Yes",Table2[Calculated Location],"*"&amp;$D50&amp;"*")/COUNTIFS(Table2[Level of Review Required],"&lt;&gt;*further*",Table2[Date Notified (Adjusted)],"&gt;="&amp;H$2,Table2[Date Notified (Adjusted)],"&lt;"&amp;I$2,Table2[Calculated Location],"*"&amp;$D50&amp;"*")</f>
        <v>#DIV/0!</v>
      </c>
      <c r="I50" s="329" t="e">
        <f ca="1">COUNTIFS(Table2[Level of Review Required],"&lt;&gt;*further*",Table2[Date Notified (Adjusted)],"&gt;="&amp;I$2,Table2[Date Notified (Adjusted)],"&lt;"&amp;J$2,Table2[Has Open Disclosure Happened?],"Yes",Table2[Calculated Location],"*"&amp;$D50&amp;"*")/COUNTIFS(Table2[Level of Review Required],"&lt;&gt;*further*",Table2[Date Notified (Adjusted)],"&gt;="&amp;I$2,Table2[Date Notified (Adjusted)],"&lt;"&amp;J$2,Table2[Calculated Location],"*"&amp;$D50&amp;"*")</f>
        <v>#DIV/0!</v>
      </c>
      <c r="J50" s="329" t="e">
        <f ca="1">COUNTIFS(Table2[Level of Review Required],"&lt;&gt;*further*",Table2[Date Notified (Adjusted)],"&gt;="&amp;J$2,Table2[Date Notified (Adjusted)],"&lt;"&amp;K$2,Table2[Has Open Disclosure Happened?],"Yes",Table2[Calculated Location],"*"&amp;$D50&amp;"*")/COUNTIFS(Table2[Level of Review Required],"&lt;&gt;*further*",Table2[Date Notified (Adjusted)],"&gt;="&amp;J$2,Table2[Date Notified (Adjusted)],"&lt;"&amp;K$2,Table2[Calculated Location],"*"&amp;$D50&amp;"*")</f>
        <v>#DIV/0!</v>
      </c>
      <c r="K50" s="329" t="e">
        <f ca="1">COUNTIFS(Table2[Level of Review Required],"&lt;&gt;*further*",Table2[Date Notified (Adjusted)],"&gt;="&amp;K$2,Table2[Date Notified (Adjusted)],"&lt;"&amp;L$2,Table2[Has Open Disclosure Happened?],"Yes",Table2[Calculated Location],"*"&amp;$D50&amp;"*")/COUNTIFS(Table2[Level of Review Required],"&lt;&gt;*further*",Table2[Date Notified (Adjusted)],"&gt;="&amp;K$2,Table2[Date Notified (Adjusted)],"&lt;"&amp;L$2,Table2[Calculated Location],"*"&amp;$D50&amp;"*")</f>
        <v>#DIV/0!</v>
      </c>
      <c r="L50" s="329" t="e">
        <f ca="1">COUNTIFS(Table2[Level of Review Required],"&lt;&gt;*further*",Table2[Date Notified (Adjusted)],"&gt;="&amp;L$2,Table2[Date Notified (Adjusted)],"&lt;"&amp;M$2,Table2[Has Open Disclosure Happened?],"Yes",Table2[Calculated Location],"*"&amp;$D50&amp;"*")/COUNTIFS(Table2[Level of Review Required],"&lt;&gt;*further*",Table2[Date Notified (Adjusted)],"&gt;="&amp;L$2,Table2[Date Notified (Adjusted)],"&lt;"&amp;M$2,Table2[Calculated Location],"*"&amp;$D50&amp;"*")</f>
        <v>#DIV/0!</v>
      </c>
      <c r="M50" s="329" t="e">
        <f ca="1">COUNTIFS(Table2[Level of Review Required],"&lt;&gt;*further*",Table2[Date Notified (Adjusted)],"&gt;="&amp;M$2,Table2[Date Notified (Adjusted)],"&lt;"&amp;N$2,Table2[Has Open Disclosure Happened?],"Yes",Table2[Calculated Location],"*"&amp;$D50&amp;"*")/COUNTIFS(Table2[Level of Review Required],"&lt;&gt;*further*",Table2[Date Notified (Adjusted)],"&gt;="&amp;M$2,Table2[Date Notified (Adjusted)],"&lt;"&amp;N$2,Table2[Calculated Location],"*"&amp;$D50&amp;"*")</f>
        <v>#DIV/0!</v>
      </c>
      <c r="N50" s="329" t="e">
        <f ca="1">COUNTIFS(Table2[Level of Review Required],"&lt;&gt;*further*",Table2[Date Notified (Adjusted)],"&gt;="&amp;N$2,Table2[Date Notified (Adjusted)],"&lt;"&amp;O$2,Table2[Has Open Disclosure Happened?],"Yes",Table2[Calculated Location],"*"&amp;$D50&amp;"*")/COUNTIFS(Table2[Level of Review Required],"&lt;&gt;*further*",Table2[Date Notified (Adjusted)],"&gt;="&amp;N$2,Table2[Date Notified (Adjusted)],"&lt;"&amp;O$2,Table2[Calculated Location],"*"&amp;$D50&amp;"*")</f>
        <v>#DIV/0!</v>
      </c>
      <c r="O50" s="329" t="e">
        <f ca="1">COUNTIFS(Table2[Level of Review Required],"&lt;&gt;*further*",Table2[Date Notified (Adjusted)],"&gt;="&amp;O$2,Table2[Date Notified (Adjusted)],"&lt;"&amp;P$2,Table2[Has Open Disclosure Happened?],"Yes",Table2[Calculated Location],"*"&amp;$D50&amp;"*")/COUNTIFS(Table2[Level of Review Required],"&lt;&gt;*further*",Table2[Date Notified (Adjusted)],"&gt;="&amp;O$2,Table2[Date Notified (Adjusted)],"&lt;"&amp;P$2,Table2[Calculated Location],"*"&amp;$D50&amp;"*")</f>
        <v>#DIV/0!</v>
      </c>
      <c r="P50" s="329" t="e">
        <f ca="1">COUNTIFS(Table2[Level of Review Required],"&lt;&gt;*further*",Table2[Date Notified (Adjusted)],"&gt;="&amp;P$2,Table2[Date Notified (Adjusted)],"&lt;"&amp;Q$2,Table2[Has Open Disclosure Happened?],"Yes",Table2[Calculated Location],"*"&amp;$D50&amp;"*")/COUNTIFS(Table2[Level of Review Required],"&lt;&gt;*further*",Table2[Date Notified (Adjusted)],"&gt;="&amp;P$2,Table2[Date Notified (Adjusted)],"&lt;"&amp;Q$2,Table2[Calculated Location],"*"&amp;$D50&amp;"*")</f>
        <v>#DIV/0!</v>
      </c>
      <c r="Q50" s="329" t="e">
        <f ca="1">COUNTIFS(Table2[Level of Review Required],"&lt;&gt;*further*",Table2[Date Notified (Adjusted)],"&gt;="&amp;Q$2,Table2[Date Notified (Adjusted)],"&lt;"&amp;R$2,Table2[Has Open Disclosure Happened?],"Yes",Table2[Calculated Location],"*"&amp;$D50&amp;"*")/COUNTIFS(Table2[Level of Review Required],"&lt;&gt;*further*",Table2[Date Notified (Adjusted)],"&gt;="&amp;Q$2,Table2[Date Notified (Adjusted)],"&lt;"&amp;R$2,Table2[Calculated Location],"*"&amp;$D50&amp;"*")</f>
        <v>#DIV/0!</v>
      </c>
      <c r="R50" s="329" t="e">
        <f ca="1">COUNTIFS(Table2[Level of Review Required],"&lt;&gt;*further*",Table2[Date Notified (Adjusted)],"&gt;="&amp;R$2,Table2[Date Notified (Adjusted)],"&lt;"&amp;S$2,Table2[Has Open Disclosure Happened?],"Yes",Table2[Calculated Location],"*"&amp;$D50&amp;"*")/COUNTIFS(Table2[Level of Review Required],"&lt;&gt;*further*",Table2[Date Notified (Adjusted)],"&gt;="&amp;R$2,Table2[Date Notified (Adjusted)],"&lt;"&amp;S$2,Table2[Calculated Location],"*"&amp;$D50&amp;"*")</f>
        <v>#DIV/0!</v>
      </c>
      <c r="S50" s="329" t="e">
        <f ca="1">COUNTIFS(Table2[Level of Review Required],"&lt;&gt;*further*",Table2[Date Notified (Adjusted)],"&gt;="&amp;S$2,Table2[Date Notified (Adjusted)],"&lt;"&amp;T$2,Table2[Has Open Disclosure Happened?],"Yes",Table2[Calculated Location],"*"&amp;$D50&amp;"*")/COUNTIFS(Table2[Level of Review Required],"&lt;&gt;*further*",Table2[Date Notified (Adjusted)],"&gt;="&amp;S$2,Table2[Date Notified (Adjusted)],"&lt;"&amp;T$2,Table2[Calculated Location],"*"&amp;$D50&amp;"*")</f>
        <v>#DIV/0!</v>
      </c>
      <c r="T50" s="329" t="e">
        <f ca="1">COUNTIFS(Table2[Level of Review Required],"&lt;&gt;*further*",Table2[Date Notified (Adjusted)],"&gt;="&amp;T$2,Table2[Date Notified (Adjusted)],"&lt;"&amp;U$2,Table2[Has Open Disclosure Happened?],"Yes",Table2[Calculated Location],"*"&amp;$D50&amp;"*")/COUNTIFS(Table2[Level of Review Required],"&lt;&gt;*further*",Table2[Date Notified (Adjusted)],"&gt;="&amp;T$2,Table2[Date Notified (Adjusted)],"&lt;"&amp;U$2,Table2[Calculated Location],"*"&amp;$D50&amp;"*")</f>
        <v>#DIV/0!</v>
      </c>
      <c r="U50" s="13"/>
      <c r="V50" s="13"/>
      <c r="W50" s="13">
        <f ca="1">COUNTIFS(Table2[Level of Review Required],"&lt;&gt;*further*",Table2[Date Notified (Adjusted)],"&gt;="&amp;start125,Table2[Date Notified (Adjusted)],"&lt;="&amp;closeREP,Table2[Calculated Location],"*"&amp;$D50&amp;"*",Table2[Has Open Disclosure Happened?],"Yes")</f>
        <v>0</v>
      </c>
      <c r="X50" s="329" t="e">
        <f t="shared" ref="X50:X59" ca="1" si="20">W50/Y50</f>
        <v>#DIV/0!</v>
      </c>
      <c r="Y50" s="330">
        <f ca="1">COUNTIFS(Table2[Level of Review Required],"&lt;&gt;*further*",Table2[Date Notified (Adjusted)],"&gt;="&amp;start125,Table2[Date Notified (Adjusted)],"&lt;="&amp;closeREP,Table2[Calculated Location],"*"&amp;$D50&amp;"*")</f>
        <v>0</v>
      </c>
    </row>
    <row r="51" spans="2:25" x14ac:dyDescent="0.25">
      <c r="B51" s="327" t="s">
        <v>106</v>
      </c>
      <c r="C51" s="13"/>
      <c r="D51" s="210" t="s">
        <v>125</v>
      </c>
      <c r="E51" s="328" t="e">
        <f ca="1">COUNTIFS(Table2[Level of Review Required],"&lt;&gt;*further*",Table2[Date Notified (Adjusted)],"&gt;="&amp;E$2,Table2[Date Notified (Adjusted)],"&lt;"&amp;F$2,Table2[Has Open Disclosure Happened?],"Yes",Table2[Calculated Location],"*"&amp;$D51&amp;"*")/COUNTIFS(Table2[Level of Review Required],"&lt;&gt;*further*",Table2[Date Notified (Adjusted)],"&gt;="&amp;E$2,Table2[Date Notified (Adjusted)],"&lt;"&amp;F$2,Table2[Calculated Location],"*"&amp;$D51&amp;"*")</f>
        <v>#DIV/0!</v>
      </c>
      <c r="F51" s="329" t="e">
        <f ca="1">COUNTIFS(Table2[Level of Review Required],"&lt;&gt;*further*",Table2[Date Notified (Adjusted)],"&gt;="&amp;F$2,Table2[Date Notified (Adjusted)],"&lt;"&amp;G$2,Table2[Has Open Disclosure Happened?],"Yes",Table2[Calculated Location],"*"&amp;$D51&amp;"*")/COUNTIFS(Table2[Level of Review Required],"&lt;&gt;*further*",Table2[Date Notified (Adjusted)],"&gt;="&amp;F$2,Table2[Date Notified (Adjusted)],"&lt;"&amp;G$2,Table2[Calculated Location],"*"&amp;$D51&amp;"*")</f>
        <v>#DIV/0!</v>
      </c>
      <c r="G51" s="329" t="e">
        <f ca="1">COUNTIFS(Table2[Level of Review Required],"&lt;&gt;*further*",Table2[Date Notified (Adjusted)],"&gt;="&amp;G$2,Table2[Date Notified (Adjusted)],"&lt;"&amp;H$2,Table2[Has Open Disclosure Happened?],"Yes",Table2[Calculated Location],"*"&amp;$D51&amp;"*")/COUNTIFS(Table2[Level of Review Required],"&lt;&gt;*further*",Table2[Date Notified (Adjusted)],"&gt;="&amp;G$2,Table2[Date Notified (Adjusted)],"&lt;"&amp;H$2,Table2[Calculated Location],"*"&amp;$D51&amp;"*")</f>
        <v>#DIV/0!</v>
      </c>
      <c r="H51" s="329" t="e">
        <f ca="1">COUNTIFS(Table2[Level of Review Required],"&lt;&gt;*further*",Table2[Date Notified (Adjusted)],"&gt;="&amp;H$2,Table2[Date Notified (Adjusted)],"&lt;"&amp;I$2,Table2[Has Open Disclosure Happened?],"Yes",Table2[Calculated Location],"*"&amp;$D51&amp;"*")/COUNTIFS(Table2[Level of Review Required],"&lt;&gt;*further*",Table2[Date Notified (Adjusted)],"&gt;="&amp;H$2,Table2[Date Notified (Adjusted)],"&lt;"&amp;I$2,Table2[Calculated Location],"*"&amp;$D51&amp;"*")</f>
        <v>#DIV/0!</v>
      </c>
      <c r="I51" s="329" t="e">
        <f ca="1">COUNTIFS(Table2[Level of Review Required],"&lt;&gt;*further*",Table2[Date Notified (Adjusted)],"&gt;="&amp;I$2,Table2[Date Notified (Adjusted)],"&lt;"&amp;J$2,Table2[Has Open Disclosure Happened?],"Yes",Table2[Calculated Location],"*"&amp;$D51&amp;"*")/COUNTIFS(Table2[Level of Review Required],"&lt;&gt;*further*",Table2[Date Notified (Adjusted)],"&gt;="&amp;I$2,Table2[Date Notified (Adjusted)],"&lt;"&amp;J$2,Table2[Calculated Location],"*"&amp;$D51&amp;"*")</f>
        <v>#DIV/0!</v>
      </c>
      <c r="J51" s="329" t="e">
        <f ca="1">COUNTIFS(Table2[Level of Review Required],"&lt;&gt;*further*",Table2[Date Notified (Adjusted)],"&gt;="&amp;J$2,Table2[Date Notified (Adjusted)],"&lt;"&amp;K$2,Table2[Has Open Disclosure Happened?],"Yes",Table2[Calculated Location],"*"&amp;$D51&amp;"*")/COUNTIFS(Table2[Level of Review Required],"&lt;&gt;*further*",Table2[Date Notified (Adjusted)],"&gt;="&amp;J$2,Table2[Date Notified (Adjusted)],"&lt;"&amp;K$2,Table2[Calculated Location],"*"&amp;$D51&amp;"*")</f>
        <v>#DIV/0!</v>
      </c>
      <c r="K51" s="329" t="e">
        <f ca="1">COUNTIFS(Table2[Level of Review Required],"&lt;&gt;*further*",Table2[Date Notified (Adjusted)],"&gt;="&amp;K$2,Table2[Date Notified (Adjusted)],"&lt;"&amp;L$2,Table2[Has Open Disclosure Happened?],"Yes",Table2[Calculated Location],"*"&amp;$D51&amp;"*")/COUNTIFS(Table2[Level of Review Required],"&lt;&gt;*further*",Table2[Date Notified (Adjusted)],"&gt;="&amp;K$2,Table2[Date Notified (Adjusted)],"&lt;"&amp;L$2,Table2[Calculated Location],"*"&amp;$D51&amp;"*")</f>
        <v>#DIV/0!</v>
      </c>
      <c r="L51" s="329" t="e">
        <f ca="1">COUNTIFS(Table2[Level of Review Required],"&lt;&gt;*further*",Table2[Date Notified (Adjusted)],"&gt;="&amp;L$2,Table2[Date Notified (Adjusted)],"&lt;"&amp;M$2,Table2[Has Open Disclosure Happened?],"Yes",Table2[Calculated Location],"*"&amp;$D51&amp;"*")/COUNTIFS(Table2[Level of Review Required],"&lt;&gt;*further*",Table2[Date Notified (Adjusted)],"&gt;="&amp;L$2,Table2[Date Notified (Adjusted)],"&lt;"&amp;M$2,Table2[Calculated Location],"*"&amp;$D51&amp;"*")</f>
        <v>#DIV/0!</v>
      </c>
      <c r="M51" s="329" t="e">
        <f ca="1">COUNTIFS(Table2[Level of Review Required],"&lt;&gt;*further*",Table2[Date Notified (Adjusted)],"&gt;="&amp;M$2,Table2[Date Notified (Adjusted)],"&lt;"&amp;N$2,Table2[Has Open Disclosure Happened?],"Yes",Table2[Calculated Location],"*"&amp;$D51&amp;"*")/COUNTIFS(Table2[Level of Review Required],"&lt;&gt;*further*",Table2[Date Notified (Adjusted)],"&gt;="&amp;M$2,Table2[Date Notified (Adjusted)],"&lt;"&amp;N$2,Table2[Calculated Location],"*"&amp;$D51&amp;"*")</f>
        <v>#DIV/0!</v>
      </c>
      <c r="N51" s="329" t="e">
        <f ca="1">COUNTIFS(Table2[Level of Review Required],"&lt;&gt;*further*",Table2[Date Notified (Adjusted)],"&gt;="&amp;N$2,Table2[Date Notified (Adjusted)],"&lt;"&amp;O$2,Table2[Has Open Disclosure Happened?],"Yes",Table2[Calculated Location],"*"&amp;$D51&amp;"*")/COUNTIFS(Table2[Level of Review Required],"&lt;&gt;*further*",Table2[Date Notified (Adjusted)],"&gt;="&amp;N$2,Table2[Date Notified (Adjusted)],"&lt;"&amp;O$2,Table2[Calculated Location],"*"&amp;$D51&amp;"*")</f>
        <v>#DIV/0!</v>
      </c>
      <c r="O51" s="329" t="e">
        <f ca="1">COUNTIFS(Table2[Level of Review Required],"&lt;&gt;*further*",Table2[Date Notified (Adjusted)],"&gt;="&amp;O$2,Table2[Date Notified (Adjusted)],"&lt;"&amp;P$2,Table2[Has Open Disclosure Happened?],"Yes",Table2[Calculated Location],"*"&amp;$D51&amp;"*")/COUNTIFS(Table2[Level of Review Required],"&lt;&gt;*further*",Table2[Date Notified (Adjusted)],"&gt;="&amp;O$2,Table2[Date Notified (Adjusted)],"&lt;"&amp;P$2,Table2[Calculated Location],"*"&amp;$D51&amp;"*")</f>
        <v>#DIV/0!</v>
      </c>
      <c r="P51" s="329" t="e">
        <f ca="1">COUNTIFS(Table2[Level of Review Required],"&lt;&gt;*further*",Table2[Date Notified (Adjusted)],"&gt;="&amp;P$2,Table2[Date Notified (Adjusted)],"&lt;"&amp;Q$2,Table2[Has Open Disclosure Happened?],"Yes",Table2[Calculated Location],"*"&amp;$D51&amp;"*")/COUNTIFS(Table2[Level of Review Required],"&lt;&gt;*further*",Table2[Date Notified (Adjusted)],"&gt;="&amp;P$2,Table2[Date Notified (Adjusted)],"&lt;"&amp;Q$2,Table2[Calculated Location],"*"&amp;$D51&amp;"*")</f>
        <v>#DIV/0!</v>
      </c>
      <c r="Q51" s="329" t="e">
        <f ca="1">COUNTIFS(Table2[Level of Review Required],"&lt;&gt;*further*",Table2[Date Notified (Adjusted)],"&gt;="&amp;Q$2,Table2[Date Notified (Adjusted)],"&lt;"&amp;R$2,Table2[Has Open Disclosure Happened?],"Yes",Table2[Calculated Location],"*"&amp;$D51&amp;"*")/COUNTIFS(Table2[Level of Review Required],"&lt;&gt;*further*",Table2[Date Notified (Adjusted)],"&gt;="&amp;Q$2,Table2[Date Notified (Adjusted)],"&lt;"&amp;R$2,Table2[Calculated Location],"*"&amp;$D51&amp;"*")</f>
        <v>#DIV/0!</v>
      </c>
      <c r="R51" s="329" t="e">
        <f ca="1">COUNTIFS(Table2[Level of Review Required],"&lt;&gt;*further*",Table2[Date Notified (Adjusted)],"&gt;="&amp;R$2,Table2[Date Notified (Adjusted)],"&lt;"&amp;S$2,Table2[Has Open Disclosure Happened?],"Yes",Table2[Calculated Location],"*"&amp;$D51&amp;"*")/COUNTIFS(Table2[Level of Review Required],"&lt;&gt;*further*",Table2[Date Notified (Adjusted)],"&gt;="&amp;R$2,Table2[Date Notified (Adjusted)],"&lt;"&amp;S$2,Table2[Calculated Location],"*"&amp;$D51&amp;"*")</f>
        <v>#DIV/0!</v>
      </c>
      <c r="S51" s="329" t="e">
        <f ca="1">COUNTIFS(Table2[Level of Review Required],"&lt;&gt;*further*",Table2[Date Notified (Adjusted)],"&gt;="&amp;S$2,Table2[Date Notified (Adjusted)],"&lt;"&amp;T$2,Table2[Has Open Disclosure Happened?],"Yes",Table2[Calculated Location],"*"&amp;$D51&amp;"*")/COUNTIFS(Table2[Level of Review Required],"&lt;&gt;*further*",Table2[Date Notified (Adjusted)],"&gt;="&amp;S$2,Table2[Date Notified (Adjusted)],"&lt;"&amp;T$2,Table2[Calculated Location],"*"&amp;$D51&amp;"*")</f>
        <v>#DIV/0!</v>
      </c>
      <c r="T51" s="329" t="e">
        <f ca="1">COUNTIFS(Table2[Level of Review Required],"&lt;&gt;*further*",Table2[Date Notified (Adjusted)],"&gt;="&amp;T$2,Table2[Date Notified (Adjusted)],"&lt;"&amp;U$2,Table2[Has Open Disclosure Happened?],"Yes",Table2[Calculated Location],"*"&amp;$D51&amp;"*")/COUNTIFS(Table2[Level of Review Required],"&lt;&gt;*further*",Table2[Date Notified (Adjusted)],"&gt;="&amp;T$2,Table2[Date Notified (Adjusted)],"&lt;"&amp;U$2,Table2[Calculated Location],"*"&amp;$D51&amp;"*")</f>
        <v>#DIV/0!</v>
      </c>
      <c r="U51" s="13"/>
      <c r="V51" s="13"/>
      <c r="W51" s="13">
        <f ca="1">COUNTIFS(Table2[Level of Review Required],"&lt;&gt;*further*",Table2[Date Notified (Adjusted)],"&gt;="&amp;start125,Table2[Date Notified (Adjusted)],"&lt;="&amp;closeREP,Table2[Calculated Location],"*"&amp;$D51&amp;"*",Table2[Has Open Disclosure Happened?],"Yes")</f>
        <v>0</v>
      </c>
      <c r="X51" s="329" t="e">
        <f t="shared" ca="1" si="20"/>
        <v>#DIV/0!</v>
      </c>
      <c r="Y51" s="330">
        <f ca="1">COUNTIFS(Table2[Level of Review Required],"&lt;&gt;*further*",Table2[Date Notified (Adjusted)],"&gt;="&amp;start125,Table2[Date Notified (Adjusted)],"&lt;="&amp;closeREP,Table2[Calculated Location],"*"&amp;$D51&amp;"*")</f>
        <v>0</v>
      </c>
    </row>
    <row r="52" spans="2:25" x14ac:dyDescent="0.25">
      <c r="B52" s="327" t="s">
        <v>107</v>
      </c>
      <c r="C52" s="13"/>
      <c r="D52" s="210" t="s">
        <v>126</v>
      </c>
      <c r="E52" s="328" t="e">
        <f ca="1">COUNTIFS(Table2[Level of Review Required],"&lt;&gt;*further*",Table2[Date Notified (Adjusted)],"&gt;="&amp;E$2,Table2[Date Notified (Adjusted)],"&lt;"&amp;F$2,Table2[Has Open Disclosure Happened?],"Yes",Table2[Calculated Location],"*"&amp;$D52&amp;"*")/COUNTIFS(Table2[Level of Review Required],"&lt;&gt;*further*",Table2[Date Notified (Adjusted)],"&gt;="&amp;E$2,Table2[Date Notified (Adjusted)],"&lt;"&amp;F$2,Table2[Calculated Location],"*"&amp;$D52&amp;"*")</f>
        <v>#DIV/0!</v>
      </c>
      <c r="F52" s="329" t="e">
        <f ca="1">COUNTIFS(Table2[Level of Review Required],"&lt;&gt;*further*",Table2[Date Notified (Adjusted)],"&gt;="&amp;F$2,Table2[Date Notified (Adjusted)],"&lt;"&amp;G$2,Table2[Has Open Disclosure Happened?],"Yes",Table2[Calculated Location],"*"&amp;$D52&amp;"*")/COUNTIFS(Table2[Level of Review Required],"&lt;&gt;*further*",Table2[Date Notified (Adjusted)],"&gt;="&amp;F$2,Table2[Date Notified (Adjusted)],"&lt;"&amp;G$2,Table2[Calculated Location],"*"&amp;$D52&amp;"*")</f>
        <v>#DIV/0!</v>
      </c>
      <c r="G52" s="329" t="e">
        <f ca="1">COUNTIFS(Table2[Level of Review Required],"&lt;&gt;*further*",Table2[Date Notified (Adjusted)],"&gt;="&amp;G$2,Table2[Date Notified (Adjusted)],"&lt;"&amp;H$2,Table2[Has Open Disclosure Happened?],"Yes",Table2[Calculated Location],"*"&amp;$D52&amp;"*")/COUNTIFS(Table2[Level of Review Required],"&lt;&gt;*further*",Table2[Date Notified (Adjusted)],"&gt;="&amp;G$2,Table2[Date Notified (Adjusted)],"&lt;"&amp;H$2,Table2[Calculated Location],"*"&amp;$D52&amp;"*")</f>
        <v>#DIV/0!</v>
      </c>
      <c r="H52" s="329" t="e">
        <f ca="1">COUNTIFS(Table2[Level of Review Required],"&lt;&gt;*further*",Table2[Date Notified (Adjusted)],"&gt;="&amp;H$2,Table2[Date Notified (Adjusted)],"&lt;"&amp;I$2,Table2[Has Open Disclosure Happened?],"Yes",Table2[Calculated Location],"*"&amp;$D52&amp;"*")/COUNTIFS(Table2[Level of Review Required],"&lt;&gt;*further*",Table2[Date Notified (Adjusted)],"&gt;="&amp;H$2,Table2[Date Notified (Adjusted)],"&lt;"&amp;I$2,Table2[Calculated Location],"*"&amp;$D52&amp;"*")</f>
        <v>#DIV/0!</v>
      </c>
      <c r="I52" s="329" t="e">
        <f ca="1">COUNTIFS(Table2[Level of Review Required],"&lt;&gt;*further*",Table2[Date Notified (Adjusted)],"&gt;="&amp;I$2,Table2[Date Notified (Adjusted)],"&lt;"&amp;J$2,Table2[Has Open Disclosure Happened?],"Yes",Table2[Calculated Location],"*"&amp;$D52&amp;"*")/COUNTIFS(Table2[Level of Review Required],"&lt;&gt;*further*",Table2[Date Notified (Adjusted)],"&gt;="&amp;I$2,Table2[Date Notified (Adjusted)],"&lt;"&amp;J$2,Table2[Calculated Location],"*"&amp;$D52&amp;"*")</f>
        <v>#DIV/0!</v>
      </c>
      <c r="J52" s="329" t="e">
        <f ca="1">COUNTIFS(Table2[Level of Review Required],"&lt;&gt;*further*",Table2[Date Notified (Adjusted)],"&gt;="&amp;J$2,Table2[Date Notified (Adjusted)],"&lt;"&amp;K$2,Table2[Has Open Disclosure Happened?],"Yes",Table2[Calculated Location],"*"&amp;$D52&amp;"*")/COUNTIFS(Table2[Level of Review Required],"&lt;&gt;*further*",Table2[Date Notified (Adjusted)],"&gt;="&amp;J$2,Table2[Date Notified (Adjusted)],"&lt;"&amp;K$2,Table2[Calculated Location],"*"&amp;$D52&amp;"*")</f>
        <v>#DIV/0!</v>
      </c>
      <c r="K52" s="329" t="e">
        <f ca="1">COUNTIFS(Table2[Level of Review Required],"&lt;&gt;*further*",Table2[Date Notified (Adjusted)],"&gt;="&amp;K$2,Table2[Date Notified (Adjusted)],"&lt;"&amp;L$2,Table2[Has Open Disclosure Happened?],"Yes",Table2[Calculated Location],"*"&amp;$D52&amp;"*")/COUNTIFS(Table2[Level of Review Required],"&lt;&gt;*further*",Table2[Date Notified (Adjusted)],"&gt;="&amp;K$2,Table2[Date Notified (Adjusted)],"&lt;"&amp;L$2,Table2[Calculated Location],"*"&amp;$D52&amp;"*")</f>
        <v>#DIV/0!</v>
      </c>
      <c r="L52" s="329" t="e">
        <f ca="1">COUNTIFS(Table2[Level of Review Required],"&lt;&gt;*further*",Table2[Date Notified (Adjusted)],"&gt;="&amp;L$2,Table2[Date Notified (Adjusted)],"&lt;"&amp;M$2,Table2[Has Open Disclosure Happened?],"Yes",Table2[Calculated Location],"*"&amp;$D52&amp;"*")/COUNTIFS(Table2[Level of Review Required],"&lt;&gt;*further*",Table2[Date Notified (Adjusted)],"&gt;="&amp;L$2,Table2[Date Notified (Adjusted)],"&lt;"&amp;M$2,Table2[Calculated Location],"*"&amp;$D52&amp;"*")</f>
        <v>#DIV/0!</v>
      </c>
      <c r="M52" s="329" t="e">
        <f ca="1">COUNTIFS(Table2[Level of Review Required],"&lt;&gt;*further*",Table2[Date Notified (Adjusted)],"&gt;="&amp;M$2,Table2[Date Notified (Adjusted)],"&lt;"&amp;N$2,Table2[Has Open Disclosure Happened?],"Yes",Table2[Calculated Location],"*"&amp;$D52&amp;"*")/COUNTIFS(Table2[Level of Review Required],"&lt;&gt;*further*",Table2[Date Notified (Adjusted)],"&gt;="&amp;M$2,Table2[Date Notified (Adjusted)],"&lt;"&amp;N$2,Table2[Calculated Location],"*"&amp;$D52&amp;"*")</f>
        <v>#DIV/0!</v>
      </c>
      <c r="N52" s="329" t="e">
        <f ca="1">COUNTIFS(Table2[Level of Review Required],"&lt;&gt;*further*",Table2[Date Notified (Adjusted)],"&gt;="&amp;N$2,Table2[Date Notified (Adjusted)],"&lt;"&amp;O$2,Table2[Has Open Disclosure Happened?],"Yes",Table2[Calculated Location],"*"&amp;$D52&amp;"*")/COUNTIFS(Table2[Level of Review Required],"&lt;&gt;*further*",Table2[Date Notified (Adjusted)],"&gt;="&amp;N$2,Table2[Date Notified (Adjusted)],"&lt;"&amp;O$2,Table2[Calculated Location],"*"&amp;$D52&amp;"*")</f>
        <v>#DIV/0!</v>
      </c>
      <c r="O52" s="329" t="e">
        <f ca="1">COUNTIFS(Table2[Level of Review Required],"&lt;&gt;*further*",Table2[Date Notified (Adjusted)],"&gt;="&amp;O$2,Table2[Date Notified (Adjusted)],"&lt;"&amp;P$2,Table2[Has Open Disclosure Happened?],"Yes",Table2[Calculated Location],"*"&amp;$D52&amp;"*")/COUNTIFS(Table2[Level of Review Required],"&lt;&gt;*further*",Table2[Date Notified (Adjusted)],"&gt;="&amp;O$2,Table2[Date Notified (Adjusted)],"&lt;"&amp;P$2,Table2[Calculated Location],"*"&amp;$D52&amp;"*")</f>
        <v>#DIV/0!</v>
      </c>
      <c r="P52" s="329" t="e">
        <f ca="1">COUNTIFS(Table2[Level of Review Required],"&lt;&gt;*further*",Table2[Date Notified (Adjusted)],"&gt;="&amp;P$2,Table2[Date Notified (Adjusted)],"&lt;"&amp;Q$2,Table2[Has Open Disclosure Happened?],"Yes",Table2[Calculated Location],"*"&amp;$D52&amp;"*")/COUNTIFS(Table2[Level of Review Required],"&lt;&gt;*further*",Table2[Date Notified (Adjusted)],"&gt;="&amp;P$2,Table2[Date Notified (Adjusted)],"&lt;"&amp;Q$2,Table2[Calculated Location],"*"&amp;$D52&amp;"*")</f>
        <v>#DIV/0!</v>
      </c>
      <c r="Q52" s="329" t="e">
        <f ca="1">COUNTIFS(Table2[Level of Review Required],"&lt;&gt;*further*",Table2[Date Notified (Adjusted)],"&gt;="&amp;Q$2,Table2[Date Notified (Adjusted)],"&lt;"&amp;R$2,Table2[Has Open Disclosure Happened?],"Yes",Table2[Calculated Location],"*"&amp;$D52&amp;"*")/COUNTIFS(Table2[Level of Review Required],"&lt;&gt;*further*",Table2[Date Notified (Adjusted)],"&gt;="&amp;Q$2,Table2[Date Notified (Adjusted)],"&lt;"&amp;R$2,Table2[Calculated Location],"*"&amp;$D52&amp;"*")</f>
        <v>#DIV/0!</v>
      </c>
      <c r="R52" s="329" t="e">
        <f ca="1">COUNTIFS(Table2[Level of Review Required],"&lt;&gt;*further*",Table2[Date Notified (Adjusted)],"&gt;="&amp;R$2,Table2[Date Notified (Adjusted)],"&lt;"&amp;S$2,Table2[Has Open Disclosure Happened?],"Yes",Table2[Calculated Location],"*"&amp;$D52&amp;"*")/COUNTIFS(Table2[Level of Review Required],"&lt;&gt;*further*",Table2[Date Notified (Adjusted)],"&gt;="&amp;R$2,Table2[Date Notified (Adjusted)],"&lt;"&amp;S$2,Table2[Calculated Location],"*"&amp;$D52&amp;"*")</f>
        <v>#DIV/0!</v>
      </c>
      <c r="S52" s="329" t="e">
        <f ca="1">COUNTIFS(Table2[Level of Review Required],"&lt;&gt;*further*",Table2[Date Notified (Adjusted)],"&gt;="&amp;S$2,Table2[Date Notified (Adjusted)],"&lt;"&amp;T$2,Table2[Has Open Disclosure Happened?],"Yes",Table2[Calculated Location],"*"&amp;$D52&amp;"*")/COUNTIFS(Table2[Level of Review Required],"&lt;&gt;*further*",Table2[Date Notified (Adjusted)],"&gt;="&amp;S$2,Table2[Date Notified (Adjusted)],"&lt;"&amp;T$2,Table2[Calculated Location],"*"&amp;$D52&amp;"*")</f>
        <v>#DIV/0!</v>
      </c>
      <c r="T52" s="329" t="e">
        <f ca="1">COUNTIFS(Table2[Level of Review Required],"&lt;&gt;*further*",Table2[Date Notified (Adjusted)],"&gt;="&amp;T$2,Table2[Date Notified (Adjusted)],"&lt;"&amp;U$2,Table2[Has Open Disclosure Happened?],"Yes",Table2[Calculated Location],"*"&amp;$D52&amp;"*")/COUNTIFS(Table2[Level of Review Required],"&lt;&gt;*further*",Table2[Date Notified (Adjusted)],"&gt;="&amp;T$2,Table2[Date Notified (Adjusted)],"&lt;"&amp;U$2,Table2[Calculated Location],"*"&amp;$D52&amp;"*")</f>
        <v>#DIV/0!</v>
      </c>
      <c r="U52" s="13"/>
      <c r="V52" s="13"/>
      <c r="W52" s="13">
        <f ca="1">COUNTIFS(Table2[Level of Review Required],"&lt;&gt;*further*",Table2[Date Notified (Adjusted)],"&gt;="&amp;start125,Table2[Date Notified (Adjusted)],"&lt;="&amp;closeREP,Table2[Calculated Location],"*"&amp;$D52&amp;"*",Table2[Has Open Disclosure Happened?],"Yes")</f>
        <v>0</v>
      </c>
      <c r="X52" s="329" t="e">
        <f t="shared" ca="1" si="20"/>
        <v>#DIV/0!</v>
      </c>
      <c r="Y52" s="330">
        <f ca="1">COUNTIFS(Table2[Level of Review Required],"&lt;&gt;*further*",Table2[Date Notified (Adjusted)],"&gt;="&amp;start125,Table2[Date Notified (Adjusted)],"&lt;="&amp;closeREP,Table2[Calculated Location],"*"&amp;$D52&amp;"*")</f>
        <v>0</v>
      </c>
    </row>
    <row r="53" spans="2:25" x14ac:dyDescent="0.25">
      <c r="B53" s="327" t="s">
        <v>108</v>
      </c>
      <c r="C53" s="13"/>
      <c r="D53" s="210" t="s">
        <v>127</v>
      </c>
      <c r="E53" s="328" t="e">
        <f ca="1">COUNTIFS(Table2[Level of Review Required],"&lt;&gt;*further*",Table2[Date Notified (Adjusted)],"&gt;="&amp;E$2,Table2[Date Notified (Adjusted)],"&lt;"&amp;F$2,Table2[Has Open Disclosure Happened?],"Yes",Table2[Calculated Location],"*"&amp;$D53&amp;"*")/COUNTIFS(Table2[Level of Review Required],"&lt;&gt;*further*",Table2[Date Notified (Adjusted)],"&gt;="&amp;E$2,Table2[Date Notified (Adjusted)],"&lt;"&amp;F$2,Table2[Calculated Location],"*"&amp;$D53&amp;"*")</f>
        <v>#DIV/0!</v>
      </c>
      <c r="F53" s="329" t="e">
        <f ca="1">COUNTIFS(Table2[Level of Review Required],"&lt;&gt;*further*",Table2[Date Notified (Adjusted)],"&gt;="&amp;F$2,Table2[Date Notified (Adjusted)],"&lt;"&amp;G$2,Table2[Has Open Disclosure Happened?],"Yes",Table2[Calculated Location],"*"&amp;$D53&amp;"*")/COUNTIFS(Table2[Level of Review Required],"&lt;&gt;*further*",Table2[Date Notified (Adjusted)],"&gt;="&amp;F$2,Table2[Date Notified (Adjusted)],"&lt;"&amp;G$2,Table2[Calculated Location],"*"&amp;$D53&amp;"*")</f>
        <v>#DIV/0!</v>
      </c>
      <c r="G53" s="329" t="e">
        <f ca="1">COUNTIFS(Table2[Level of Review Required],"&lt;&gt;*further*",Table2[Date Notified (Adjusted)],"&gt;="&amp;G$2,Table2[Date Notified (Adjusted)],"&lt;"&amp;H$2,Table2[Has Open Disclosure Happened?],"Yes",Table2[Calculated Location],"*"&amp;$D53&amp;"*")/COUNTIFS(Table2[Level of Review Required],"&lt;&gt;*further*",Table2[Date Notified (Adjusted)],"&gt;="&amp;G$2,Table2[Date Notified (Adjusted)],"&lt;"&amp;H$2,Table2[Calculated Location],"*"&amp;$D53&amp;"*")</f>
        <v>#DIV/0!</v>
      </c>
      <c r="H53" s="329" t="e">
        <f ca="1">COUNTIFS(Table2[Level of Review Required],"&lt;&gt;*further*",Table2[Date Notified (Adjusted)],"&gt;="&amp;H$2,Table2[Date Notified (Adjusted)],"&lt;"&amp;I$2,Table2[Has Open Disclosure Happened?],"Yes",Table2[Calculated Location],"*"&amp;$D53&amp;"*")/COUNTIFS(Table2[Level of Review Required],"&lt;&gt;*further*",Table2[Date Notified (Adjusted)],"&gt;="&amp;H$2,Table2[Date Notified (Adjusted)],"&lt;"&amp;I$2,Table2[Calculated Location],"*"&amp;$D53&amp;"*")</f>
        <v>#DIV/0!</v>
      </c>
      <c r="I53" s="329" t="e">
        <f ca="1">COUNTIFS(Table2[Level of Review Required],"&lt;&gt;*further*",Table2[Date Notified (Adjusted)],"&gt;="&amp;I$2,Table2[Date Notified (Adjusted)],"&lt;"&amp;J$2,Table2[Has Open Disclosure Happened?],"Yes",Table2[Calculated Location],"*"&amp;$D53&amp;"*")/COUNTIFS(Table2[Level of Review Required],"&lt;&gt;*further*",Table2[Date Notified (Adjusted)],"&gt;="&amp;I$2,Table2[Date Notified (Adjusted)],"&lt;"&amp;J$2,Table2[Calculated Location],"*"&amp;$D53&amp;"*")</f>
        <v>#DIV/0!</v>
      </c>
      <c r="J53" s="329" t="e">
        <f ca="1">COUNTIFS(Table2[Level of Review Required],"&lt;&gt;*further*",Table2[Date Notified (Adjusted)],"&gt;="&amp;J$2,Table2[Date Notified (Adjusted)],"&lt;"&amp;K$2,Table2[Has Open Disclosure Happened?],"Yes",Table2[Calculated Location],"*"&amp;$D53&amp;"*")/COUNTIFS(Table2[Level of Review Required],"&lt;&gt;*further*",Table2[Date Notified (Adjusted)],"&gt;="&amp;J$2,Table2[Date Notified (Adjusted)],"&lt;"&amp;K$2,Table2[Calculated Location],"*"&amp;$D53&amp;"*")</f>
        <v>#DIV/0!</v>
      </c>
      <c r="K53" s="329" t="e">
        <f ca="1">COUNTIFS(Table2[Level of Review Required],"&lt;&gt;*further*",Table2[Date Notified (Adjusted)],"&gt;="&amp;K$2,Table2[Date Notified (Adjusted)],"&lt;"&amp;L$2,Table2[Has Open Disclosure Happened?],"Yes",Table2[Calculated Location],"*"&amp;$D53&amp;"*")/COUNTIFS(Table2[Level of Review Required],"&lt;&gt;*further*",Table2[Date Notified (Adjusted)],"&gt;="&amp;K$2,Table2[Date Notified (Adjusted)],"&lt;"&amp;L$2,Table2[Calculated Location],"*"&amp;$D53&amp;"*")</f>
        <v>#DIV/0!</v>
      </c>
      <c r="L53" s="329" t="e">
        <f ca="1">COUNTIFS(Table2[Level of Review Required],"&lt;&gt;*further*",Table2[Date Notified (Adjusted)],"&gt;="&amp;L$2,Table2[Date Notified (Adjusted)],"&lt;"&amp;M$2,Table2[Has Open Disclosure Happened?],"Yes",Table2[Calculated Location],"*"&amp;$D53&amp;"*")/COUNTIFS(Table2[Level of Review Required],"&lt;&gt;*further*",Table2[Date Notified (Adjusted)],"&gt;="&amp;L$2,Table2[Date Notified (Adjusted)],"&lt;"&amp;M$2,Table2[Calculated Location],"*"&amp;$D53&amp;"*")</f>
        <v>#DIV/0!</v>
      </c>
      <c r="M53" s="329" t="e">
        <f ca="1">COUNTIFS(Table2[Level of Review Required],"&lt;&gt;*further*",Table2[Date Notified (Adjusted)],"&gt;="&amp;M$2,Table2[Date Notified (Adjusted)],"&lt;"&amp;N$2,Table2[Has Open Disclosure Happened?],"Yes",Table2[Calculated Location],"*"&amp;$D53&amp;"*")/COUNTIFS(Table2[Level of Review Required],"&lt;&gt;*further*",Table2[Date Notified (Adjusted)],"&gt;="&amp;M$2,Table2[Date Notified (Adjusted)],"&lt;"&amp;N$2,Table2[Calculated Location],"*"&amp;$D53&amp;"*")</f>
        <v>#DIV/0!</v>
      </c>
      <c r="N53" s="329" t="e">
        <f ca="1">COUNTIFS(Table2[Level of Review Required],"&lt;&gt;*further*",Table2[Date Notified (Adjusted)],"&gt;="&amp;N$2,Table2[Date Notified (Adjusted)],"&lt;"&amp;O$2,Table2[Has Open Disclosure Happened?],"Yes",Table2[Calculated Location],"*"&amp;$D53&amp;"*")/COUNTIFS(Table2[Level of Review Required],"&lt;&gt;*further*",Table2[Date Notified (Adjusted)],"&gt;="&amp;N$2,Table2[Date Notified (Adjusted)],"&lt;"&amp;O$2,Table2[Calculated Location],"*"&amp;$D53&amp;"*")</f>
        <v>#DIV/0!</v>
      </c>
      <c r="O53" s="329" t="e">
        <f ca="1">COUNTIFS(Table2[Level of Review Required],"&lt;&gt;*further*",Table2[Date Notified (Adjusted)],"&gt;="&amp;O$2,Table2[Date Notified (Adjusted)],"&lt;"&amp;P$2,Table2[Has Open Disclosure Happened?],"Yes",Table2[Calculated Location],"*"&amp;$D53&amp;"*")/COUNTIFS(Table2[Level of Review Required],"&lt;&gt;*further*",Table2[Date Notified (Adjusted)],"&gt;="&amp;O$2,Table2[Date Notified (Adjusted)],"&lt;"&amp;P$2,Table2[Calculated Location],"*"&amp;$D53&amp;"*")</f>
        <v>#DIV/0!</v>
      </c>
      <c r="P53" s="329" t="e">
        <f ca="1">COUNTIFS(Table2[Level of Review Required],"&lt;&gt;*further*",Table2[Date Notified (Adjusted)],"&gt;="&amp;P$2,Table2[Date Notified (Adjusted)],"&lt;"&amp;Q$2,Table2[Has Open Disclosure Happened?],"Yes",Table2[Calculated Location],"*"&amp;$D53&amp;"*")/COUNTIFS(Table2[Level of Review Required],"&lt;&gt;*further*",Table2[Date Notified (Adjusted)],"&gt;="&amp;P$2,Table2[Date Notified (Adjusted)],"&lt;"&amp;Q$2,Table2[Calculated Location],"*"&amp;$D53&amp;"*")</f>
        <v>#DIV/0!</v>
      </c>
      <c r="Q53" s="329" t="e">
        <f ca="1">COUNTIFS(Table2[Level of Review Required],"&lt;&gt;*further*",Table2[Date Notified (Adjusted)],"&gt;="&amp;Q$2,Table2[Date Notified (Adjusted)],"&lt;"&amp;R$2,Table2[Has Open Disclosure Happened?],"Yes",Table2[Calculated Location],"*"&amp;$D53&amp;"*")/COUNTIFS(Table2[Level of Review Required],"&lt;&gt;*further*",Table2[Date Notified (Adjusted)],"&gt;="&amp;Q$2,Table2[Date Notified (Adjusted)],"&lt;"&amp;R$2,Table2[Calculated Location],"*"&amp;$D53&amp;"*")</f>
        <v>#DIV/0!</v>
      </c>
      <c r="R53" s="329" t="e">
        <f ca="1">COUNTIFS(Table2[Level of Review Required],"&lt;&gt;*further*",Table2[Date Notified (Adjusted)],"&gt;="&amp;R$2,Table2[Date Notified (Adjusted)],"&lt;"&amp;S$2,Table2[Has Open Disclosure Happened?],"Yes",Table2[Calculated Location],"*"&amp;$D53&amp;"*")/COUNTIFS(Table2[Level of Review Required],"&lt;&gt;*further*",Table2[Date Notified (Adjusted)],"&gt;="&amp;R$2,Table2[Date Notified (Adjusted)],"&lt;"&amp;S$2,Table2[Calculated Location],"*"&amp;$D53&amp;"*")</f>
        <v>#DIV/0!</v>
      </c>
      <c r="S53" s="329" t="e">
        <f ca="1">COUNTIFS(Table2[Level of Review Required],"&lt;&gt;*further*",Table2[Date Notified (Adjusted)],"&gt;="&amp;S$2,Table2[Date Notified (Adjusted)],"&lt;"&amp;T$2,Table2[Has Open Disclosure Happened?],"Yes",Table2[Calculated Location],"*"&amp;$D53&amp;"*")/COUNTIFS(Table2[Level of Review Required],"&lt;&gt;*further*",Table2[Date Notified (Adjusted)],"&gt;="&amp;S$2,Table2[Date Notified (Adjusted)],"&lt;"&amp;T$2,Table2[Calculated Location],"*"&amp;$D53&amp;"*")</f>
        <v>#DIV/0!</v>
      </c>
      <c r="T53" s="329" t="e">
        <f ca="1">COUNTIFS(Table2[Level of Review Required],"&lt;&gt;*further*",Table2[Date Notified (Adjusted)],"&gt;="&amp;T$2,Table2[Date Notified (Adjusted)],"&lt;"&amp;U$2,Table2[Has Open Disclosure Happened?],"Yes",Table2[Calculated Location],"*"&amp;$D53&amp;"*")/COUNTIFS(Table2[Level of Review Required],"&lt;&gt;*further*",Table2[Date Notified (Adjusted)],"&gt;="&amp;T$2,Table2[Date Notified (Adjusted)],"&lt;"&amp;U$2,Table2[Calculated Location],"*"&amp;$D53&amp;"*")</f>
        <v>#DIV/0!</v>
      </c>
      <c r="U53" s="13"/>
      <c r="V53" s="13"/>
      <c r="W53" s="13">
        <f ca="1">COUNTIFS(Table2[Level of Review Required],"&lt;&gt;*further*",Table2[Date Notified (Adjusted)],"&gt;="&amp;start125,Table2[Date Notified (Adjusted)],"&lt;="&amp;closeREP,Table2[Calculated Location],"*"&amp;$D53&amp;"*",Table2[Has Open Disclosure Happened?],"Yes")</f>
        <v>0</v>
      </c>
      <c r="X53" s="329" t="e">
        <f t="shared" ca="1" si="20"/>
        <v>#DIV/0!</v>
      </c>
      <c r="Y53" s="330">
        <f ca="1">COUNTIFS(Table2[Level of Review Required],"&lt;&gt;*further*",Table2[Date Notified (Adjusted)],"&gt;="&amp;start125,Table2[Date Notified (Adjusted)],"&lt;="&amp;closeREP,Table2[Calculated Location],"*"&amp;$D53&amp;"*")</f>
        <v>0</v>
      </c>
    </row>
    <row r="54" spans="2:25" x14ac:dyDescent="0.25">
      <c r="B54" s="327" t="s">
        <v>109</v>
      </c>
      <c r="C54" s="13"/>
      <c r="D54" s="210" t="s">
        <v>128</v>
      </c>
      <c r="E54" s="328" t="e">
        <f ca="1">COUNTIFS(Table2[Level of Review Required],"&lt;&gt;*further*",Table2[Date Notified (Adjusted)],"&gt;="&amp;E$2,Table2[Date Notified (Adjusted)],"&lt;"&amp;F$2,Table2[Has Open Disclosure Happened?],"Yes",Table2[Calculated Location],"*"&amp;$D54&amp;"*")/COUNTIFS(Table2[Level of Review Required],"&lt;&gt;*further*",Table2[Date Notified (Adjusted)],"&gt;="&amp;E$2,Table2[Date Notified (Adjusted)],"&lt;"&amp;F$2,Table2[Calculated Location],"*"&amp;$D54&amp;"*")</f>
        <v>#DIV/0!</v>
      </c>
      <c r="F54" s="329" t="e">
        <f ca="1">COUNTIFS(Table2[Level of Review Required],"&lt;&gt;*further*",Table2[Date Notified (Adjusted)],"&gt;="&amp;F$2,Table2[Date Notified (Adjusted)],"&lt;"&amp;G$2,Table2[Has Open Disclosure Happened?],"Yes",Table2[Calculated Location],"*"&amp;$D54&amp;"*")/COUNTIFS(Table2[Level of Review Required],"&lt;&gt;*further*",Table2[Date Notified (Adjusted)],"&gt;="&amp;F$2,Table2[Date Notified (Adjusted)],"&lt;"&amp;G$2,Table2[Calculated Location],"*"&amp;$D54&amp;"*")</f>
        <v>#DIV/0!</v>
      </c>
      <c r="G54" s="329" t="e">
        <f ca="1">COUNTIFS(Table2[Level of Review Required],"&lt;&gt;*further*",Table2[Date Notified (Adjusted)],"&gt;="&amp;G$2,Table2[Date Notified (Adjusted)],"&lt;"&amp;H$2,Table2[Has Open Disclosure Happened?],"Yes",Table2[Calculated Location],"*"&amp;$D54&amp;"*")/COUNTIFS(Table2[Level of Review Required],"&lt;&gt;*further*",Table2[Date Notified (Adjusted)],"&gt;="&amp;G$2,Table2[Date Notified (Adjusted)],"&lt;"&amp;H$2,Table2[Calculated Location],"*"&amp;$D54&amp;"*")</f>
        <v>#DIV/0!</v>
      </c>
      <c r="H54" s="329" t="e">
        <f ca="1">COUNTIFS(Table2[Level of Review Required],"&lt;&gt;*further*",Table2[Date Notified (Adjusted)],"&gt;="&amp;H$2,Table2[Date Notified (Adjusted)],"&lt;"&amp;I$2,Table2[Has Open Disclosure Happened?],"Yes",Table2[Calculated Location],"*"&amp;$D54&amp;"*")/COUNTIFS(Table2[Level of Review Required],"&lt;&gt;*further*",Table2[Date Notified (Adjusted)],"&gt;="&amp;H$2,Table2[Date Notified (Adjusted)],"&lt;"&amp;I$2,Table2[Calculated Location],"*"&amp;$D54&amp;"*")</f>
        <v>#DIV/0!</v>
      </c>
      <c r="I54" s="329" t="e">
        <f ca="1">COUNTIFS(Table2[Level of Review Required],"&lt;&gt;*further*",Table2[Date Notified (Adjusted)],"&gt;="&amp;I$2,Table2[Date Notified (Adjusted)],"&lt;"&amp;J$2,Table2[Has Open Disclosure Happened?],"Yes",Table2[Calculated Location],"*"&amp;$D54&amp;"*")/COUNTIFS(Table2[Level of Review Required],"&lt;&gt;*further*",Table2[Date Notified (Adjusted)],"&gt;="&amp;I$2,Table2[Date Notified (Adjusted)],"&lt;"&amp;J$2,Table2[Calculated Location],"*"&amp;$D54&amp;"*")</f>
        <v>#DIV/0!</v>
      </c>
      <c r="J54" s="329" t="e">
        <f ca="1">COUNTIFS(Table2[Level of Review Required],"&lt;&gt;*further*",Table2[Date Notified (Adjusted)],"&gt;="&amp;J$2,Table2[Date Notified (Adjusted)],"&lt;"&amp;K$2,Table2[Has Open Disclosure Happened?],"Yes",Table2[Calculated Location],"*"&amp;$D54&amp;"*")/COUNTIFS(Table2[Level of Review Required],"&lt;&gt;*further*",Table2[Date Notified (Adjusted)],"&gt;="&amp;J$2,Table2[Date Notified (Adjusted)],"&lt;"&amp;K$2,Table2[Calculated Location],"*"&amp;$D54&amp;"*")</f>
        <v>#DIV/0!</v>
      </c>
      <c r="K54" s="329" t="e">
        <f ca="1">COUNTIFS(Table2[Level of Review Required],"&lt;&gt;*further*",Table2[Date Notified (Adjusted)],"&gt;="&amp;K$2,Table2[Date Notified (Adjusted)],"&lt;"&amp;L$2,Table2[Has Open Disclosure Happened?],"Yes",Table2[Calculated Location],"*"&amp;$D54&amp;"*")/COUNTIFS(Table2[Level of Review Required],"&lt;&gt;*further*",Table2[Date Notified (Adjusted)],"&gt;="&amp;K$2,Table2[Date Notified (Adjusted)],"&lt;"&amp;L$2,Table2[Calculated Location],"*"&amp;$D54&amp;"*")</f>
        <v>#DIV/0!</v>
      </c>
      <c r="L54" s="329" t="e">
        <f ca="1">COUNTIFS(Table2[Level of Review Required],"&lt;&gt;*further*",Table2[Date Notified (Adjusted)],"&gt;="&amp;L$2,Table2[Date Notified (Adjusted)],"&lt;"&amp;M$2,Table2[Has Open Disclosure Happened?],"Yes",Table2[Calculated Location],"*"&amp;$D54&amp;"*")/COUNTIFS(Table2[Level of Review Required],"&lt;&gt;*further*",Table2[Date Notified (Adjusted)],"&gt;="&amp;L$2,Table2[Date Notified (Adjusted)],"&lt;"&amp;M$2,Table2[Calculated Location],"*"&amp;$D54&amp;"*")</f>
        <v>#DIV/0!</v>
      </c>
      <c r="M54" s="329" t="e">
        <f ca="1">COUNTIFS(Table2[Level of Review Required],"&lt;&gt;*further*",Table2[Date Notified (Adjusted)],"&gt;="&amp;M$2,Table2[Date Notified (Adjusted)],"&lt;"&amp;N$2,Table2[Has Open Disclosure Happened?],"Yes",Table2[Calculated Location],"*"&amp;$D54&amp;"*")/COUNTIFS(Table2[Level of Review Required],"&lt;&gt;*further*",Table2[Date Notified (Adjusted)],"&gt;="&amp;M$2,Table2[Date Notified (Adjusted)],"&lt;"&amp;N$2,Table2[Calculated Location],"*"&amp;$D54&amp;"*")</f>
        <v>#DIV/0!</v>
      </c>
      <c r="N54" s="329" t="e">
        <f ca="1">COUNTIFS(Table2[Level of Review Required],"&lt;&gt;*further*",Table2[Date Notified (Adjusted)],"&gt;="&amp;N$2,Table2[Date Notified (Adjusted)],"&lt;"&amp;O$2,Table2[Has Open Disclosure Happened?],"Yes",Table2[Calculated Location],"*"&amp;$D54&amp;"*")/COUNTIFS(Table2[Level of Review Required],"&lt;&gt;*further*",Table2[Date Notified (Adjusted)],"&gt;="&amp;N$2,Table2[Date Notified (Adjusted)],"&lt;"&amp;O$2,Table2[Calculated Location],"*"&amp;$D54&amp;"*")</f>
        <v>#DIV/0!</v>
      </c>
      <c r="O54" s="329" t="e">
        <f ca="1">COUNTIFS(Table2[Level of Review Required],"&lt;&gt;*further*",Table2[Date Notified (Adjusted)],"&gt;="&amp;O$2,Table2[Date Notified (Adjusted)],"&lt;"&amp;P$2,Table2[Has Open Disclosure Happened?],"Yes",Table2[Calculated Location],"*"&amp;$D54&amp;"*")/COUNTIFS(Table2[Level of Review Required],"&lt;&gt;*further*",Table2[Date Notified (Adjusted)],"&gt;="&amp;O$2,Table2[Date Notified (Adjusted)],"&lt;"&amp;P$2,Table2[Calculated Location],"*"&amp;$D54&amp;"*")</f>
        <v>#DIV/0!</v>
      </c>
      <c r="P54" s="329" t="e">
        <f ca="1">COUNTIFS(Table2[Level of Review Required],"&lt;&gt;*further*",Table2[Date Notified (Adjusted)],"&gt;="&amp;P$2,Table2[Date Notified (Adjusted)],"&lt;"&amp;Q$2,Table2[Has Open Disclosure Happened?],"Yes",Table2[Calculated Location],"*"&amp;$D54&amp;"*")/COUNTIFS(Table2[Level of Review Required],"&lt;&gt;*further*",Table2[Date Notified (Adjusted)],"&gt;="&amp;P$2,Table2[Date Notified (Adjusted)],"&lt;"&amp;Q$2,Table2[Calculated Location],"*"&amp;$D54&amp;"*")</f>
        <v>#DIV/0!</v>
      </c>
      <c r="Q54" s="329" t="e">
        <f ca="1">COUNTIFS(Table2[Level of Review Required],"&lt;&gt;*further*",Table2[Date Notified (Adjusted)],"&gt;="&amp;Q$2,Table2[Date Notified (Adjusted)],"&lt;"&amp;R$2,Table2[Has Open Disclosure Happened?],"Yes",Table2[Calculated Location],"*"&amp;$D54&amp;"*")/COUNTIFS(Table2[Level of Review Required],"&lt;&gt;*further*",Table2[Date Notified (Adjusted)],"&gt;="&amp;Q$2,Table2[Date Notified (Adjusted)],"&lt;"&amp;R$2,Table2[Calculated Location],"*"&amp;$D54&amp;"*")</f>
        <v>#DIV/0!</v>
      </c>
      <c r="R54" s="329" t="e">
        <f ca="1">COUNTIFS(Table2[Level of Review Required],"&lt;&gt;*further*",Table2[Date Notified (Adjusted)],"&gt;="&amp;R$2,Table2[Date Notified (Adjusted)],"&lt;"&amp;S$2,Table2[Has Open Disclosure Happened?],"Yes",Table2[Calculated Location],"*"&amp;$D54&amp;"*")/COUNTIFS(Table2[Level of Review Required],"&lt;&gt;*further*",Table2[Date Notified (Adjusted)],"&gt;="&amp;R$2,Table2[Date Notified (Adjusted)],"&lt;"&amp;S$2,Table2[Calculated Location],"*"&amp;$D54&amp;"*")</f>
        <v>#DIV/0!</v>
      </c>
      <c r="S54" s="329" t="e">
        <f ca="1">COUNTIFS(Table2[Level of Review Required],"&lt;&gt;*further*",Table2[Date Notified (Adjusted)],"&gt;="&amp;S$2,Table2[Date Notified (Adjusted)],"&lt;"&amp;T$2,Table2[Has Open Disclosure Happened?],"Yes",Table2[Calculated Location],"*"&amp;$D54&amp;"*")/COUNTIFS(Table2[Level of Review Required],"&lt;&gt;*further*",Table2[Date Notified (Adjusted)],"&gt;="&amp;S$2,Table2[Date Notified (Adjusted)],"&lt;"&amp;T$2,Table2[Calculated Location],"*"&amp;$D54&amp;"*")</f>
        <v>#DIV/0!</v>
      </c>
      <c r="T54" s="329" t="e">
        <f ca="1">COUNTIFS(Table2[Level of Review Required],"&lt;&gt;*further*",Table2[Date Notified (Adjusted)],"&gt;="&amp;T$2,Table2[Date Notified (Adjusted)],"&lt;"&amp;U$2,Table2[Has Open Disclosure Happened?],"Yes",Table2[Calculated Location],"*"&amp;$D54&amp;"*")/COUNTIFS(Table2[Level of Review Required],"&lt;&gt;*further*",Table2[Date Notified (Adjusted)],"&gt;="&amp;T$2,Table2[Date Notified (Adjusted)],"&lt;"&amp;U$2,Table2[Calculated Location],"*"&amp;$D54&amp;"*")</f>
        <v>#DIV/0!</v>
      </c>
      <c r="U54" s="13"/>
      <c r="V54" s="13"/>
      <c r="W54" s="13">
        <f ca="1">COUNTIFS(Table2[Level of Review Required],"&lt;&gt;*further*",Table2[Date Notified (Adjusted)],"&gt;="&amp;start125,Table2[Date Notified (Adjusted)],"&lt;="&amp;closeREP,Table2[Calculated Location],"*"&amp;$D54&amp;"*",Table2[Has Open Disclosure Happened?],"Yes")</f>
        <v>0</v>
      </c>
      <c r="X54" s="329" t="e">
        <f t="shared" ca="1" si="20"/>
        <v>#DIV/0!</v>
      </c>
      <c r="Y54" s="330">
        <f ca="1">COUNTIFS(Table2[Level of Review Required],"&lt;&gt;*further*",Table2[Date Notified (Adjusted)],"&gt;="&amp;start125,Table2[Date Notified (Adjusted)],"&lt;="&amp;closeREP,Table2[Calculated Location],"*"&amp;$D54&amp;"*")</f>
        <v>0</v>
      </c>
    </row>
    <row r="55" spans="2:25" x14ac:dyDescent="0.25">
      <c r="B55" s="327" t="s">
        <v>110</v>
      </c>
      <c r="C55" s="13"/>
      <c r="D55" s="210" t="s">
        <v>129</v>
      </c>
      <c r="E55" s="328" t="e">
        <f ca="1">COUNTIFS(Table2[Level of Review Required],"&lt;&gt;*further*",Table2[Date Notified (Adjusted)],"&gt;="&amp;E$2,Table2[Date Notified (Adjusted)],"&lt;"&amp;F$2,Table2[Has Open Disclosure Happened?],"Yes",Table2[Calculated Location],"*"&amp;$D55&amp;"*")/COUNTIFS(Table2[Level of Review Required],"&lt;&gt;*further*",Table2[Date Notified (Adjusted)],"&gt;="&amp;E$2,Table2[Date Notified (Adjusted)],"&lt;"&amp;F$2,Table2[Calculated Location],"*"&amp;$D55&amp;"*")</f>
        <v>#DIV/0!</v>
      </c>
      <c r="F55" s="329" t="e">
        <f ca="1">COUNTIFS(Table2[Level of Review Required],"&lt;&gt;*further*",Table2[Date Notified (Adjusted)],"&gt;="&amp;F$2,Table2[Date Notified (Adjusted)],"&lt;"&amp;G$2,Table2[Has Open Disclosure Happened?],"Yes",Table2[Calculated Location],"*"&amp;$D55&amp;"*")/COUNTIFS(Table2[Level of Review Required],"&lt;&gt;*further*",Table2[Date Notified (Adjusted)],"&gt;="&amp;F$2,Table2[Date Notified (Adjusted)],"&lt;"&amp;G$2,Table2[Calculated Location],"*"&amp;$D55&amp;"*")</f>
        <v>#DIV/0!</v>
      </c>
      <c r="G55" s="329" t="e">
        <f ca="1">COUNTIFS(Table2[Level of Review Required],"&lt;&gt;*further*",Table2[Date Notified (Adjusted)],"&gt;="&amp;G$2,Table2[Date Notified (Adjusted)],"&lt;"&amp;H$2,Table2[Has Open Disclosure Happened?],"Yes",Table2[Calculated Location],"*"&amp;$D55&amp;"*")/COUNTIFS(Table2[Level of Review Required],"&lt;&gt;*further*",Table2[Date Notified (Adjusted)],"&gt;="&amp;G$2,Table2[Date Notified (Adjusted)],"&lt;"&amp;H$2,Table2[Calculated Location],"*"&amp;$D55&amp;"*")</f>
        <v>#DIV/0!</v>
      </c>
      <c r="H55" s="329" t="e">
        <f ca="1">COUNTIFS(Table2[Level of Review Required],"&lt;&gt;*further*",Table2[Date Notified (Adjusted)],"&gt;="&amp;H$2,Table2[Date Notified (Adjusted)],"&lt;"&amp;I$2,Table2[Has Open Disclosure Happened?],"Yes",Table2[Calculated Location],"*"&amp;$D55&amp;"*")/COUNTIFS(Table2[Level of Review Required],"&lt;&gt;*further*",Table2[Date Notified (Adjusted)],"&gt;="&amp;H$2,Table2[Date Notified (Adjusted)],"&lt;"&amp;I$2,Table2[Calculated Location],"*"&amp;$D55&amp;"*")</f>
        <v>#DIV/0!</v>
      </c>
      <c r="I55" s="329" t="e">
        <f ca="1">COUNTIFS(Table2[Level of Review Required],"&lt;&gt;*further*",Table2[Date Notified (Adjusted)],"&gt;="&amp;I$2,Table2[Date Notified (Adjusted)],"&lt;"&amp;J$2,Table2[Has Open Disclosure Happened?],"Yes",Table2[Calculated Location],"*"&amp;$D55&amp;"*")/COUNTIFS(Table2[Level of Review Required],"&lt;&gt;*further*",Table2[Date Notified (Adjusted)],"&gt;="&amp;I$2,Table2[Date Notified (Adjusted)],"&lt;"&amp;J$2,Table2[Calculated Location],"*"&amp;$D55&amp;"*")</f>
        <v>#DIV/0!</v>
      </c>
      <c r="J55" s="329" t="e">
        <f ca="1">COUNTIFS(Table2[Level of Review Required],"&lt;&gt;*further*",Table2[Date Notified (Adjusted)],"&gt;="&amp;J$2,Table2[Date Notified (Adjusted)],"&lt;"&amp;K$2,Table2[Has Open Disclosure Happened?],"Yes",Table2[Calculated Location],"*"&amp;$D55&amp;"*")/COUNTIFS(Table2[Level of Review Required],"&lt;&gt;*further*",Table2[Date Notified (Adjusted)],"&gt;="&amp;J$2,Table2[Date Notified (Adjusted)],"&lt;"&amp;K$2,Table2[Calculated Location],"*"&amp;$D55&amp;"*")</f>
        <v>#DIV/0!</v>
      </c>
      <c r="K55" s="329" t="e">
        <f ca="1">COUNTIFS(Table2[Level of Review Required],"&lt;&gt;*further*",Table2[Date Notified (Adjusted)],"&gt;="&amp;K$2,Table2[Date Notified (Adjusted)],"&lt;"&amp;L$2,Table2[Has Open Disclosure Happened?],"Yes",Table2[Calculated Location],"*"&amp;$D55&amp;"*")/COUNTIFS(Table2[Level of Review Required],"&lt;&gt;*further*",Table2[Date Notified (Adjusted)],"&gt;="&amp;K$2,Table2[Date Notified (Adjusted)],"&lt;"&amp;L$2,Table2[Calculated Location],"*"&amp;$D55&amp;"*")</f>
        <v>#DIV/0!</v>
      </c>
      <c r="L55" s="329" t="e">
        <f ca="1">COUNTIFS(Table2[Level of Review Required],"&lt;&gt;*further*",Table2[Date Notified (Adjusted)],"&gt;="&amp;L$2,Table2[Date Notified (Adjusted)],"&lt;"&amp;M$2,Table2[Has Open Disclosure Happened?],"Yes",Table2[Calculated Location],"*"&amp;$D55&amp;"*")/COUNTIFS(Table2[Level of Review Required],"&lt;&gt;*further*",Table2[Date Notified (Adjusted)],"&gt;="&amp;L$2,Table2[Date Notified (Adjusted)],"&lt;"&amp;M$2,Table2[Calculated Location],"*"&amp;$D55&amp;"*")</f>
        <v>#DIV/0!</v>
      </c>
      <c r="M55" s="329" t="e">
        <f ca="1">COUNTIFS(Table2[Level of Review Required],"&lt;&gt;*further*",Table2[Date Notified (Adjusted)],"&gt;="&amp;M$2,Table2[Date Notified (Adjusted)],"&lt;"&amp;N$2,Table2[Has Open Disclosure Happened?],"Yes",Table2[Calculated Location],"*"&amp;$D55&amp;"*")/COUNTIFS(Table2[Level of Review Required],"&lt;&gt;*further*",Table2[Date Notified (Adjusted)],"&gt;="&amp;M$2,Table2[Date Notified (Adjusted)],"&lt;"&amp;N$2,Table2[Calculated Location],"*"&amp;$D55&amp;"*")</f>
        <v>#DIV/0!</v>
      </c>
      <c r="N55" s="329" t="e">
        <f ca="1">COUNTIFS(Table2[Level of Review Required],"&lt;&gt;*further*",Table2[Date Notified (Adjusted)],"&gt;="&amp;N$2,Table2[Date Notified (Adjusted)],"&lt;"&amp;O$2,Table2[Has Open Disclosure Happened?],"Yes",Table2[Calculated Location],"*"&amp;$D55&amp;"*")/COUNTIFS(Table2[Level of Review Required],"&lt;&gt;*further*",Table2[Date Notified (Adjusted)],"&gt;="&amp;N$2,Table2[Date Notified (Adjusted)],"&lt;"&amp;O$2,Table2[Calculated Location],"*"&amp;$D55&amp;"*")</f>
        <v>#DIV/0!</v>
      </c>
      <c r="O55" s="329" t="e">
        <f ca="1">COUNTIFS(Table2[Level of Review Required],"&lt;&gt;*further*",Table2[Date Notified (Adjusted)],"&gt;="&amp;O$2,Table2[Date Notified (Adjusted)],"&lt;"&amp;P$2,Table2[Has Open Disclosure Happened?],"Yes",Table2[Calculated Location],"*"&amp;$D55&amp;"*")/COUNTIFS(Table2[Level of Review Required],"&lt;&gt;*further*",Table2[Date Notified (Adjusted)],"&gt;="&amp;O$2,Table2[Date Notified (Adjusted)],"&lt;"&amp;P$2,Table2[Calculated Location],"*"&amp;$D55&amp;"*")</f>
        <v>#DIV/0!</v>
      </c>
      <c r="P55" s="329" t="e">
        <f ca="1">COUNTIFS(Table2[Level of Review Required],"&lt;&gt;*further*",Table2[Date Notified (Adjusted)],"&gt;="&amp;P$2,Table2[Date Notified (Adjusted)],"&lt;"&amp;Q$2,Table2[Has Open Disclosure Happened?],"Yes",Table2[Calculated Location],"*"&amp;$D55&amp;"*")/COUNTIFS(Table2[Level of Review Required],"&lt;&gt;*further*",Table2[Date Notified (Adjusted)],"&gt;="&amp;P$2,Table2[Date Notified (Adjusted)],"&lt;"&amp;Q$2,Table2[Calculated Location],"*"&amp;$D55&amp;"*")</f>
        <v>#DIV/0!</v>
      </c>
      <c r="Q55" s="329" t="e">
        <f ca="1">COUNTIFS(Table2[Level of Review Required],"&lt;&gt;*further*",Table2[Date Notified (Adjusted)],"&gt;="&amp;Q$2,Table2[Date Notified (Adjusted)],"&lt;"&amp;R$2,Table2[Has Open Disclosure Happened?],"Yes",Table2[Calculated Location],"*"&amp;$D55&amp;"*")/COUNTIFS(Table2[Level of Review Required],"&lt;&gt;*further*",Table2[Date Notified (Adjusted)],"&gt;="&amp;Q$2,Table2[Date Notified (Adjusted)],"&lt;"&amp;R$2,Table2[Calculated Location],"*"&amp;$D55&amp;"*")</f>
        <v>#DIV/0!</v>
      </c>
      <c r="R55" s="329" t="e">
        <f ca="1">COUNTIFS(Table2[Level of Review Required],"&lt;&gt;*further*",Table2[Date Notified (Adjusted)],"&gt;="&amp;R$2,Table2[Date Notified (Adjusted)],"&lt;"&amp;S$2,Table2[Has Open Disclosure Happened?],"Yes",Table2[Calculated Location],"*"&amp;$D55&amp;"*")/COUNTIFS(Table2[Level of Review Required],"&lt;&gt;*further*",Table2[Date Notified (Adjusted)],"&gt;="&amp;R$2,Table2[Date Notified (Adjusted)],"&lt;"&amp;S$2,Table2[Calculated Location],"*"&amp;$D55&amp;"*")</f>
        <v>#DIV/0!</v>
      </c>
      <c r="S55" s="329" t="e">
        <f ca="1">COUNTIFS(Table2[Level of Review Required],"&lt;&gt;*further*",Table2[Date Notified (Adjusted)],"&gt;="&amp;S$2,Table2[Date Notified (Adjusted)],"&lt;"&amp;T$2,Table2[Has Open Disclosure Happened?],"Yes",Table2[Calculated Location],"*"&amp;$D55&amp;"*")/COUNTIFS(Table2[Level of Review Required],"&lt;&gt;*further*",Table2[Date Notified (Adjusted)],"&gt;="&amp;S$2,Table2[Date Notified (Adjusted)],"&lt;"&amp;T$2,Table2[Calculated Location],"*"&amp;$D55&amp;"*")</f>
        <v>#DIV/0!</v>
      </c>
      <c r="T55" s="329" t="e">
        <f ca="1">COUNTIFS(Table2[Level of Review Required],"&lt;&gt;*further*",Table2[Date Notified (Adjusted)],"&gt;="&amp;T$2,Table2[Date Notified (Adjusted)],"&lt;"&amp;U$2,Table2[Has Open Disclosure Happened?],"Yes",Table2[Calculated Location],"*"&amp;$D55&amp;"*")/COUNTIFS(Table2[Level of Review Required],"&lt;&gt;*further*",Table2[Date Notified (Adjusted)],"&gt;="&amp;T$2,Table2[Date Notified (Adjusted)],"&lt;"&amp;U$2,Table2[Calculated Location],"*"&amp;$D55&amp;"*")</f>
        <v>#DIV/0!</v>
      </c>
      <c r="U55" s="13"/>
      <c r="V55" s="13"/>
      <c r="W55" s="13">
        <f ca="1">COUNTIFS(Table2[Level of Review Required],"&lt;&gt;*further*",Table2[Date Notified (Adjusted)],"&gt;="&amp;start125,Table2[Date Notified (Adjusted)],"&lt;="&amp;closeREP,Table2[Calculated Location],"*"&amp;$D55&amp;"*",Table2[Has Open Disclosure Happened?],"Yes")</f>
        <v>0</v>
      </c>
      <c r="X55" s="329" t="e">
        <f t="shared" ca="1" si="20"/>
        <v>#DIV/0!</v>
      </c>
      <c r="Y55" s="330">
        <f ca="1">COUNTIFS(Table2[Level of Review Required],"&lt;&gt;*further*",Table2[Date Notified (Adjusted)],"&gt;="&amp;start125,Table2[Date Notified (Adjusted)],"&lt;="&amp;closeREP,Table2[Calculated Location],"*"&amp;$D55&amp;"*")</f>
        <v>0</v>
      </c>
    </row>
    <row r="56" spans="2:25" x14ac:dyDescent="0.25">
      <c r="B56" s="327" t="s">
        <v>111</v>
      </c>
      <c r="C56" s="13"/>
      <c r="D56" s="210" t="s">
        <v>130</v>
      </c>
      <c r="E56" s="328" t="e">
        <f ca="1">COUNTIFS(Table2[Level of Review Required],"&lt;&gt;*further*",Table2[Date Notified (Adjusted)],"&gt;="&amp;E$2,Table2[Date Notified (Adjusted)],"&lt;"&amp;F$2,Table2[Has Open Disclosure Happened?],"Yes",Table2[Calculated Location],"*"&amp;$D56&amp;"*")/COUNTIFS(Table2[Level of Review Required],"&lt;&gt;*further*",Table2[Date Notified (Adjusted)],"&gt;="&amp;E$2,Table2[Date Notified (Adjusted)],"&lt;"&amp;F$2,Table2[Calculated Location],"*"&amp;$D56&amp;"*")</f>
        <v>#DIV/0!</v>
      </c>
      <c r="F56" s="329" t="e">
        <f ca="1">COUNTIFS(Table2[Level of Review Required],"&lt;&gt;*further*",Table2[Date Notified (Adjusted)],"&gt;="&amp;F$2,Table2[Date Notified (Adjusted)],"&lt;"&amp;G$2,Table2[Has Open Disclosure Happened?],"Yes",Table2[Calculated Location],"*"&amp;$D56&amp;"*")/COUNTIFS(Table2[Level of Review Required],"&lt;&gt;*further*",Table2[Date Notified (Adjusted)],"&gt;="&amp;F$2,Table2[Date Notified (Adjusted)],"&lt;"&amp;G$2,Table2[Calculated Location],"*"&amp;$D56&amp;"*")</f>
        <v>#DIV/0!</v>
      </c>
      <c r="G56" s="329" t="e">
        <f ca="1">COUNTIFS(Table2[Level of Review Required],"&lt;&gt;*further*",Table2[Date Notified (Adjusted)],"&gt;="&amp;G$2,Table2[Date Notified (Adjusted)],"&lt;"&amp;H$2,Table2[Has Open Disclosure Happened?],"Yes",Table2[Calculated Location],"*"&amp;$D56&amp;"*")/COUNTIFS(Table2[Level of Review Required],"&lt;&gt;*further*",Table2[Date Notified (Adjusted)],"&gt;="&amp;G$2,Table2[Date Notified (Adjusted)],"&lt;"&amp;H$2,Table2[Calculated Location],"*"&amp;$D56&amp;"*")</f>
        <v>#DIV/0!</v>
      </c>
      <c r="H56" s="329" t="e">
        <f ca="1">COUNTIFS(Table2[Level of Review Required],"&lt;&gt;*further*",Table2[Date Notified (Adjusted)],"&gt;="&amp;H$2,Table2[Date Notified (Adjusted)],"&lt;"&amp;I$2,Table2[Has Open Disclosure Happened?],"Yes",Table2[Calculated Location],"*"&amp;$D56&amp;"*")/COUNTIFS(Table2[Level of Review Required],"&lt;&gt;*further*",Table2[Date Notified (Adjusted)],"&gt;="&amp;H$2,Table2[Date Notified (Adjusted)],"&lt;"&amp;I$2,Table2[Calculated Location],"*"&amp;$D56&amp;"*")</f>
        <v>#DIV/0!</v>
      </c>
      <c r="I56" s="329" t="e">
        <f ca="1">COUNTIFS(Table2[Level of Review Required],"&lt;&gt;*further*",Table2[Date Notified (Adjusted)],"&gt;="&amp;I$2,Table2[Date Notified (Adjusted)],"&lt;"&amp;J$2,Table2[Has Open Disclosure Happened?],"Yes",Table2[Calculated Location],"*"&amp;$D56&amp;"*")/COUNTIFS(Table2[Level of Review Required],"&lt;&gt;*further*",Table2[Date Notified (Adjusted)],"&gt;="&amp;I$2,Table2[Date Notified (Adjusted)],"&lt;"&amp;J$2,Table2[Calculated Location],"*"&amp;$D56&amp;"*")</f>
        <v>#DIV/0!</v>
      </c>
      <c r="J56" s="329" t="e">
        <f ca="1">COUNTIFS(Table2[Level of Review Required],"&lt;&gt;*further*",Table2[Date Notified (Adjusted)],"&gt;="&amp;J$2,Table2[Date Notified (Adjusted)],"&lt;"&amp;K$2,Table2[Has Open Disclosure Happened?],"Yes",Table2[Calculated Location],"*"&amp;$D56&amp;"*")/COUNTIFS(Table2[Level of Review Required],"&lt;&gt;*further*",Table2[Date Notified (Adjusted)],"&gt;="&amp;J$2,Table2[Date Notified (Adjusted)],"&lt;"&amp;K$2,Table2[Calculated Location],"*"&amp;$D56&amp;"*")</f>
        <v>#DIV/0!</v>
      </c>
      <c r="K56" s="329" t="e">
        <f ca="1">COUNTIFS(Table2[Level of Review Required],"&lt;&gt;*further*",Table2[Date Notified (Adjusted)],"&gt;="&amp;K$2,Table2[Date Notified (Adjusted)],"&lt;"&amp;L$2,Table2[Has Open Disclosure Happened?],"Yes",Table2[Calculated Location],"*"&amp;$D56&amp;"*")/COUNTIFS(Table2[Level of Review Required],"&lt;&gt;*further*",Table2[Date Notified (Adjusted)],"&gt;="&amp;K$2,Table2[Date Notified (Adjusted)],"&lt;"&amp;L$2,Table2[Calculated Location],"*"&amp;$D56&amp;"*")</f>
        <v>#DIV/0!</v>
      </c>
      <c r="L56" s="329" t="e">
        <f ca="1">COUNTIFS(Table2[Level of Review Required],"&lt;&gt;*further*",Table2[Date Notified (Adjusted)],"&gt;="&amp;L$2,Table2[Date Notified (Adjusted)],"&lt;"&amp;M$2,Table2[Has Open Disclosure Happened?],"Yes",Table2[Calculated Location],"*"&amp;$D56&amp;"*")/COUNTIFS(Table2[Level of Review Required],"&lt;&gt;*further*",Table2[Date Notified (Adjusted)],"&gt;="&amp;L$2,Table2[Date Notified (Adjusted)],"&lt;"&amp;M$2,Table2[Calculated Location],"*"&amp;$D56&amp;"*")</f>
        <v>#DIV/0!</v>
      </c>
      <c r="M56" s="329" t="e">
        <f ca="1">COUNTIFS(Table2[Level of Review Required],"&lt;&gt;*further*",Table2[Date Notified (Adjusted)],"&gt;="&amp;M$2,Table2[Date Notified (Adjusted)],"&lt;"&amp;N$2,Table2[Has Open Disclosure Happened?],"Yes",Table2[Calculated Location],"*"&amp;$D56&amp;"*")/COUNTIFS(Table2[Level of Review Required],"&lt;&gt;*further*",Table2[Date Notified (Adjusted)],"&gt;="&amp;M$2,Table2[Date Notified (Adjusted)],"&lt;"&amp;N$2,Table2[Calculated Location],"*"&amp;$D56&amp;"*")</f>
        <v>#DIV/0!</v>
      </c>
      <c r="N56" s="329" t="e">
        <f ca="1">COUNTIFS(Table2[Level of Review Required],"&lt;&gt;*further*",Table2[Date Notified (Adjusted)],"&gt;="&amp;N$2,Table2[Date Notified (Adjusted)],"&lt;"&amp;O$2,Table2[Has Open Disclosure Happened?],"Yes",Table2[Calculated Location],"*"&amp;$D56&amp;"*")/COUNTIFS(Table2[Level of Review Required],"&lt;&gt;*further*",Table2[Date Notified (Adjusted)],"&gt;="&amp;N$2,Table2[Date Notified (Adjusted)],"&lt;"&amp;O$2,Table2[Calculated Location],"*"&amp;$D56&amp;"*")</f>
        <v>#DIV/0!</v>
      </c>
      <c r="O56" s="329" t="e">
        <f ca="1">COUNTIFS(Table2[Level of Review Required],"&lt;&gt;*further*",Table2[Date Notified (Adjusted)],"&gt;="&amp;O$2,Table2[Date Notified (Adjusted)],"&lt;"&amp;P$2,Table2[Has Open Disclosure Happened?],"Yes",Table2[Calculated Location],"*"&amp;$D56&amp;"*")/COUNTIFS(Table2[Level of Review Required],"&lt;&gt;*further*",Table2[Date Notified (Adjusted)],"&gt;="&amp;O$2,Table2[Date Notified (Adjusted)],"&lt;"&amp;P$2,Table2[Calculated Location],"*"&amp;$D56&amp;"*")</f>
        <v>#DIV/0!</v>
      </c>
      <c r="P56" s="329" t="e">
        <f ca="1">COUNTIFS(Table2[Level of Review Required],"&lt;&gt;*further*",Table2[Date Notified (Adjusted)],"&gt;="&amp;P$2,Table2[Date Notified (Adjusted)],"&lt;"&amp;Q$2,Table2[Has Open Disclosure Happened?],"Yes",Table2[Calculated Location],"*"&amp;$D56&amp;"*")/COUNTIFS(Table2[Level of Review Required],"&lt;&gt;*further*",Table2[Date Notified (Adjusted)],"&gt;="&amp;P$2,Table2[Date Notified (Adjusted)],"&lt;"&amp;Q$2,Table2[Calculated Location],"*"&amp;$D56&amp;"*")</f>
        <v>#DIV/0!</v>
      </c>
      <c r="Q56" s="329" t="e">
        <f ca="1">COUNTIFS(Table2[Level of Review Required],"&lt;&gt;*further*",Table2[Date Notified (Adjusted)],"&gt;="&amp;Q$2,Table2[Date Notified (Adjusted)],"&lt;"&amp;R$2,Table2[Has Open Disclosure Happened?],"Yes",Table2[Calculated Location],"*"&amp;$D56&amp;"*")/COUNTIFS(Table2[Level of Review Required],"&lt;&gt;*further*",Table2[Date Notified (Adjusted)],"&gt;="&amp;Q$2,Table2[Date Notified (Adjusted)],"&lt;"&amp;R$2,Table2[Calculated Location],"*"&amp;$D56&amp;"*")</f>
        <v>#DIV/0!</v>
      </c>
      <c r="R56" s="329" t="e">
        <f ca="1">COUNTIFS(Table2[Level of Review Required],"&lt;&gt;*further*",Table2[Date Notified (Adjusted)],"&gt;="&amp;R$2,Table2[Date Notified (Adjusted)],"&lt;"&amp;S$2,Table2[Has Open Disclosure Happened?],"Yes",Table2[Calculated Location],"*"&amp;$D56&amp;"*")/COUNTIFS(Table2[Level of Review Required],"&lt;&gt;*further*",Table2[Date Notified (Adjusted)],"&gt;="&amp;R$2,Table2[Date Notified (Adjusted)],"&lt;"&amp;S$2,Table2[Calculated Location],"*"&amp;$D56&amp;"*")</f>
        <v>#DIV/0!</v>
      </c>
      <c r="S56" s="329" t="e">
        <f ca="1">COUNTIFS(Table2[Level of Review Required],"&lt;&gt;*further*",Table2[Date Notified (Adjusted)],"&gt;="&amp;S$2,Table2[Date Notified (Adjusted)],"&lt;"&amp;T$2,Table2[Has Open Disclosure Happened?],"Yes",Table2[Calculated Location],"*"&amp;$D56&amp;"*")/COUNTIFS(Table2[Level of Review Required],"&lt;&gt;*further*",Table2[Date Notified (Adjusted)],"&gt;="&amp;S$2,Table2[Date Notified (Adjusted)],"&lt;"&amp;T$2,Table2[Calculated Location],"*"&amp;$D56&amp;"*")</f>
        <v>#DIV/0!</v>
      </c>
      <c r="T56" s="329" t="e">
        <f ca="1">COUNTIFS(Table2[Level of Review Required],"&lt;&gt;*further*",Table2[Date Notified (Adjusted)],"&gt;="&amp;T$2,Table2[Date Notified (Adjusted)],"&lt;"&amp;U$2,Table2[Has Open Disclosure Happened?],"Yes",Table2[Calculated Location],"*"&amp;$D56&amp;"*")/COUNTIFS(Table2[Level of Review Required],"&lt;&gt;*further*",Table2[Date Notified (Adjusted)],"&gt;="&amp;T$2,Table2[Date Notified (Adjusted)],"&lt;"&amp;U$2,Table2[Calculated Location],"*"&amp;$D56&amp;"*")</f>
        <v>#DIV/0!</v>
      </c>
      <c r="U56" s="13"/>
      <c r="V56" s="13"/>
      <c r="W56" s="13">
        <f ca="1">COUNTIFS(Table2[Level of Review Required],"&lt;&gt;*further*",Table2[Date Notified (Adjusted)],"&gt;="&amp;start125,Table2[Date Notified (Adjusted)],"&lt;="&amp;closeREP,Table2[Calculated Location],"*"&amp;$D56&amp;"*",Table2[Has Open Disclosure Happened?],"Yes")</f>
        <v>0</v>
      </c>
      <c r="X56" s="329" t="e">
        <f t="shared" ca="1" si="20"/>
        <v>#DIV/0!</v>
      </c>
      <c r="Y56" s="330">
        <f ca="1">COUNTIFS(Table2[Level of Review Required],"&lt;&gt;*further*",Table2[Date Notified (Adjusted)],"&gt;="&amp;start125,Table2[Date Notified (Adjusted)],"&lt;="&amp;closeREP,Table2[Calculated Location],"*"&amp;$D56&amp;"*")</f>
        <v>0</v>
      </c>
    </row>
    <row r="57" spans="2:25" x14ac:dyDescent="0.25">
      <c r="B57" s="327" t="s">
        <v>112</v>
      </c>
      <c r="C57" s="13"/>
      <c r="D57" s="210" t="s">
        <v>131</v>
      </c>
      <c r="E57" s="328" t="e">
        <f ca="1">COUNTIFS(Table2[Level of Review Required],"&lt;&gt;*further*",Table2[Date Notified (Adjusted)],"&gt;="&amp;E$2,Table2[Date Notified (Adjusted)],"&lt;"&amp;F$2,Table2[Has Open Disclosure Happened?],"Yes",Table2[Calculated Location],"*"&amp;$D57&amp;"*")/COUNTIFS(Table2[Level of Review Required],"&lt;&gt;*further*",Table2[Date Notified (Adjusted)],"&gt;="&amp;E$2,Table2[Date Notified (Adjusted)],"&lt;"&amp;F$2,Table2[Calculated Location],"*"&amp;$D57&amp;"*")</f>
        <v>#DIV/0!</v>
      </c>
      <c r="F57" s="329" t="e">
        <f ca="1">COUNTIFS(Table2[Level of Review Required],"&lt;&gt;*further*",Table2[Date Notified (Adjusted)],"&gt;="&amp;F$2,Table2[Date Notified (Adjusted)],"&lt;"&amp;G$2,Table2[Has Open Disclosure Happened?],"Yes",Table2[Calculated Location],"*"&amp;$D57&amp;"*")/COUNTIFS(Table2[Level of Review Required],"&lt;&gt;*further*",Table2[Date Notified (Adjusted)],"&gt;="&amp;F$2,Table2[Date Notified (Adjusted)],"&lt;"&amp;G$2,Table2[Calculated Location],"*"&amp;$D57&amp;"*")</f>
        <v>#DIV/0!</v>
      </c>
      <c r="G57" s="329" t="e">
        <f ca="1">COUNTIFS(Table2[Level of Review Required],"&lt;&gt;*further*",Table2[Date Notified (Adjusted)],"&gt;="&amp;G$2,Table2[Date Notified (Adjusted)],"&lt;"&amp;H$2,Table2[Has Open Disclosure Happened?],"Yes",Table2[Calculated Location],"*"&amp;$D57&amp;"*")/COUNTIFS(Table2[Level of Review Required],"&lt;&gt;*further*",Table2[Date Notified (Adjusted)],"&gt;="&amp;G$2,Table2[Date Notified (Adjusted)],"&lt;"&amp;H$2,Table2[Calculated Location],"*"&amp;$D57&amp;"*")</f>
        <v>#DIV/0!</v>
      </c>
      <c r="H57" s="329" t="e">
        <f ca="1">COUNTIFS(Table2[Level of Review Required],"&lt;&gt;*further*",Table2[Date Notified (Adjusted)],"&gt;="&amp;H$2,Table2[Date Notified (Adjusted)],"&lt;"&amp;I$2,Table2[Has Open Disclosure Happened?],"Yes",Table2[Calculated Location],"*"&amp;$D57&amp;"*")/COUNTIFS(Table2[Level of Review Required],"&lt;&gt;*further*",Table2[Date Notified (Adjusted)],"&gt;="&amp;H$2,Table2[Date Notified (Adjusted)],"&lt;"&amp;I$2,Table2[Calculated Location],"*"&amp;$D57&amp;"*")</f>
        <v>#DIV/0!</v>
      </c>
      <c r="I57" s="329" t="e">
        <f ca="1">COUNTIFS(Table2[Level of Review Required],"&lt;&gt;*further*",Table2[Date Notified (Adjusted)],"&gt;="&amp;I$2,Table2[Date Notified (Adjusted)],"&lt;"&amp;J$2,Table2[Has Open Disclosure Happened?],"Yes",Table2[Calculated Location],"*"&amp;$D57&amp;"*")/COUNTIFS(Table2[Level of Review Required],"&lt;&gt;*further*",Table2[Date Notified (Adjusted)],"&gt;="&amp;I$2,Table2[Date Notified (Adjusted)],"&lt;"&amp;J$2,Table2[Calculated Location],"*"&amp;$D57&amp;"*")</f>
        <v>#DIV/0!</v>
      </c>
      <c r="J57" s="329" t="e">
        <f ca="1">COUNTIFS(Table2[Level of Review Required],"&lt;&gt;*further*",Table2[Date Notified (Adjusted)],"&gt;="&amp;J$2,Table2[Date Notified (Adjusted)],"&lt;"&amp;K$2,Table2[Has Open Disclosure Happened?],"Yes",Table2[Calculated Location],"*"&amp;$D57&amp;"*")/COUNTIFS(Table2[Level of Review Required],"&lt;&gt;*further*",Table2[Date Notified (Adjusted)],"&gt;="&amp;J$2,Table2[Date Notified (Adjusted)],"&lt;"&amp;K$2,Table2[Calculated Location],"*"&amp;$D57&amp;"*")</f>
        <v>#DIV/0!</v>
      </c>
      <c r="K57" s="329" t="e">
        <f ca="1">COUNTIFS(Table2[Level of Review Required],"&lt;&gt;*further*",Table2[Date Notified (Adjusted)],"&gt;="&amp;K$2,Table2[Date Notified (Adjusted)],"&lt;"&amp;L$2,Table2[Has Open Disclosure Happened?],"Yes",Table2[Calculated Location],"*"&amp;$D57&amp;"*")/COUNTIFS(Table2[Level of Review Required],"&lt;&gt;*further*",Table2[Date Notified (Adjusted)],"&gt;="&amp;K$2,Table2[Date Notified (Adjusted)],"&lt;"&amp;L$2,Table2[Calculated Location],"*"&amp;$D57&amp;"*")</f>
        <v>#DIV/0!</v>
      </c>
      <c r="L57" s="329" t="e">
        <f ca="1">COUNTIFS(Table2[Level of Review Required],"&lt;&gt;*further*",Table2[Date Notified (Adjusted)],"&gt;="&amp;L$2,Table2[Date Notified (Adjusted)],"&lt;"&amp;M$2,Table2[Has Open Disclosure Happened?],"Yes",Table2[Calculated Location],"*"&amp;$D57&amp;"*")/COUNTIFS(Table2[Level of Review Required],"&lt;&gt;*further*",Table2[Date Notified (Adjusted)],"&gt;="&amp;L$2,Table2[Date Notified (Adjusted)],"&lt;"&amp;M$2,Table2[Calculated Location],"*"&amp;$D57&amp;"*")</f>
        <v>#DIV/0!</v>
      </c>
      <c r="M57" s="329" t="e">
        <f ca="1">COUNTIFS(Table2[Level of Review Required],"&lt;&gt;*further*",Table2[Date Notified (Adjusted)],"&gt;="&amp;M$2,Table2[Date Notified (Adjusted)],"&lt;"&amp;N$2,Table2[Has Open Disclosure Happened?],"Yes",Table2[Calculated Location],"*"&amp;$D57&amp;"*")/COUNTIFS(Table2[Level of Review Required],"&lt;&gt;*further*",Table2[Date Notified (Adjusted)],"&gt;="&amp;M$2,Table2[Date Notified (Adjusted)],"&lt;"&amp;N$2,Table2[Calculated Location],"*"&amp;$D57&amp;"*")</f>
        <v>#DIV/0!</v>
      </c>
      <c r="N57" s="329" t="e">
        <f ca="1">COUNTIFS(Table2[Level of Review Required],"&lt;&gt;*further*",Table2[Date Notified (Adjusted)],"&gt;="&amp;N$2,Table2[Date Notified (Adjusted)],"&lt;"&amp;O$2,Table2[Has Open Disclosure Happened?],"Yes",Table2[Calculated Location],"*"&amp;$D57&amp;"*")/COUNTIFS(Table2[Level of Review Required],"&lt;&gt;*further*",Table2[Date Notified (Adjusted)],"&gt;="&amp;N$2,Table2[Date Notified (Adjusted)],"&lt;"&amp;O$2,Table2[Calculated Location],"*"&amp;$D57&amp;"*")</f>
        <v>#DIV/0!</v>
      </c>
      <c r="O57" s="329" t="e">
        <f ca="1">COUNTIFS(Table2[Level of Review Required],"&lt;&gt;*further*",Table2[Date Notified (Adjusted)],"&gt;="&amp;O$2,Table2[Date Notified (Adjusted)],"&lt;"&amp;P$2,Table2[Has Open Disclosure Happened?],"Yes",Table2[Calculated Location],"*"&amp;$D57&amp;"*")/COUNTIFS(Table2[Level of Review Required],"&lt;&gt;*further*",Table2[Date Notified (Adjusted)],"&gt;="&amp;O$2,Table2[Date Notified (Adjusted)],"&lt;"&amp;P$2,Table2[Calculated Location],"*"&amp;$D57&amp;"*")</f>
        <v>#DIV/0!</v>
      </c>
      <c r="P57" s="329" t="e">
        <f ca="1">COUNTIFS(Table2[Level of Review Required],"&lt;&gt;*further*",Table2[Date Notified (Adjusted)],"&gt;="&amp;P$2,Table2[Date Notified (Adjusted)],"&lt;"&amp;Q$2,Table2[Has Open Disclosure Happened?],"Yes",Table2[Calculated Location],"*"&amp;$D57&amp;"*")/COUNTIFS(Table2[Level of Review Required],"&lt;&gt;*further*",Table2[Date Notified (Adjusted)],"&gt;="&amp;P$2,Table2[Date Notified (Adjusted)],"&lt;"&amp;Q$2,Table2[Calculated Location],"*"&amp;$D57&amp;"*")</f>
        <v>#DIV/0!</v>
      </c>
      <c r="Q57" s="329" t="e">
        <f ca="1">COUNTIFS(Table2[Level of Review Required],"&lt;&gt;*further*",Table2[Date Notified (Adjusted)],"&gt;="&amp;Q$2,Table2[Date Notified (Adjusted)],"&lt;"&amp;R$2,Table2[Has Open Disclosure Happened?],"Yes",Table2[Calculated Location],"*"&amp;$D57&amp;"*")/COUNTIFS(Table2[Level of Review Required],"&lt;&gt;*further*",Table2[Date Notified (Adjusted)],"&gt;="&amp;Q$2,Table2[Date Notified (Adjusted)],"&lt;"&amp;R$2,Table2[Calculated Location],"*"&amp;$D57&amp;"*")</f>
        <v>#DIV/0!</v>
      </c>
      <c r="R57" s="329" t="e">
        <f ca="1">COUNTIFS(Table2[Level of Review Required],"&lt;&gt;*further*",Table2[Date Notified (Adjusted)],"&gt;="&amp;R$2,Table2[Date Notified (Adjusted)],"&lt;"&amp;S$2,Table2[Has Open Disclosure Happened?],"Yes",Table2[Calculated Location],"*"&amp;$D57&amp;"*")/COUNTIFS(Table2[Level of Review Required],"&lt;&gt;*further*",Table2[Date Notified (Adjusted)],"&gt;="&amp;R$2,Table2[Date Notified (Adjusted)],"&lt;"&amp;S$2,Table2[Calculated Location],"*"&amp;$D57&amp;"*")</f>
        <v>#DIV/0!</v>
      </c>
      <c r="S57" s="329" t="e">
        <f ca="1">COUNTIFS(Table2[Level of Review Required],"&lt;&gt;*further*",Table2[Date Notified (Adjusted)],"&gt;="&amp;S$2,Table2[Date Notified (Adjusted)],"&lt;"&amp;T$2,Table2[Has Open Disclosure Happened?],"Yes",Table2[Calculated Location],"*"&amp;$D57&amp;"*")/COUNTIFS(Table2[Level of Review Required],"&lt;&gt;*further*",Table2[Date Notified (Adjusted)],"&gt;="&amp;S$2,Table2[Date Notified (Adjusted)],"&lt;"&amp;T$2,Table2[Calculated Location],"*"&amp;$D57&amp;"*")</f>
        <v>#DIV/0!</v>
      </c>
      <c r="T57" s="329" t="e">
        <f ca="1">COUNTIFS(Table2[Level of Review Required],"&lt;&gt;*further*",Table2[Date Notified (Adjusted)],"&gt;="&amp;T$2,Table2[Date Notified (Adjusted)],"&lt;"&amp;U$2,Table2[Has Open Disclosure Happened?],"Yes",Table2[Calculated Location],"*"&amp;$D57&amp;"*")/COUNTIFS(Table2[Level of Review Required],"&lt;&gt;*further*",Table2[Date Notified (Adjusted)],"&gt;="&amp;T$2,Table2[Date Notified (Adjusted)],"&lt;"&amp;U$2,Table2[Calculated Location],"*"&amp;$D57&amp;"*")</f>
        <v>#DIV/0!</v>
      </c>
      <c r="U57" s="13"/>
      <c r="V57" s="13"/>
      <c r="W57" s="13">
        <f ca="1">COUNTIFS(Table2[Level of Review Required],"&lt;&gt;*further*",Table2[Date Notified (Adjusted)],"&gt;="&amp;start125,Table2[Date Notified (Adjusted)],"&lt;="&amp;closeREP,Table2[Calculated Location],"*"&amp;$D57&amp;"*",Table2[Has Open Disclosure Happened?],"Yes")</f>
        <v>0</v>
      </c>
      <c r="X57" s="329" t="e">
        <f t="shared" ca="1" si="20"/>
        <v>#DIV/0!</v>
      </c>
      <c r="Y57" s="330">
        <f ca="1">COUNTIFS(Table2[Level of Review Required],"&lt;&gt;*further*",Table2[Date Notified (Adjusted)],"&gt;="&amp;start125,Table2[Date Notified (Adjusted)],"&lt;="&amp;closeREP,Table2[Calculated Location],"*"&amp;$D57&amp;"*")</f>
        <v>0</v>
      </c>
    </row>
    <row r="58" spans="2:25" x14ac:dyDescent="0.25">
      <c r="B58" s="327" t="s">
        <v>113</v>
      </c>
      <c r="C58" s="13"/>
      <c r="D58" s="210" t="s">
        <v>132</v>
      </c>
      <c r="E58" s="328" t="e">
        <f ca="1">COUNTIFS(Table2[Level of Review Required],"&lt;&gt;*further*",Table2[Date Notified (Adjusted)],"&gt;="&amp;E$2,Table2[Date Notified (Adjusted)],"&lt;"&amp;F$2,Table2[Has Open Disclosure Happened?],"Yes",Table2[Calculated Location],"*"&amp;$D58&amp;"*")/COUNTIFS(Table2[Level of Review Required],"&lt;&gt;*further*",Table2[Date Notified (Adjusted)],"&gt;="&amp;E$2,Table2[Date Notified (Adjusted)],"&lt;"&amp;F$2,Table2[Calculated Location],"*"&amp;$D58&amp;"*")</f>
        <v>#DIV/0!</v>
      </c>
      <c r="F58" s="329" t="e">
        <f ca="1">COUNTIFS(Table2[Level of Review Required],"&lt;&gt;*further*",Table2[Date Notified (Adjusted)],"&gt;="&amp;F$2,Table2[Date Notified (Adjusted)],"&lt;"&amp;G$2,Table2[Has Open Disclosure Happened?],"Yes",Table2[Calculated Location],"*"&amp;$D58&amp;"*")/COUNTIFS(Table2[Level of Review Required],"&lt;&gt;*further*",Table2[Date Notified (Adjusted)],"&gt;="&amp;F$2,Table2[Date Notified (Adjusted)],"&lt;"&amp;G$2,Table2[Calculated Location],"*"&amp;$D58&amp;"*")</f>
        <v>#DIV/0!</v>
      </c>
      <c r="G58" s="329" t="e">
        <f ca="1">COUNTIFS(Table2[Level of Review Required],"&lt;&gt;*further*",Table2[Date Notified (Adjusted)],"&gt;="&amp;G$2,Table2[Date Notified (Adjusted)],"&lt;"&amp;H$2,Table2[Has Open Disclosure Happened?],"Yes",Table2[Calculated Location],"*"&amp;$D58&amp;"*")/COUNTIFS(Table2[Level of Review Required],"&lt;&gt;*further*",Table2[Date Notified (Adjusted)],"&gt;="&amp;G$2,Table2[Date Notified (Adjusted)],"&lt;"&amp;H$2,Table2[Calculated Location],"*"&amp;$D58&amp;"*")</f>
        <v>#DIV/0!</v>
      </c>
      <c r="H58" s="329" t="e">
        <f ca="1">COUNTIFS(Table2[Level of Review Required],"&lt;&gt;*further*",Table2[Date Notified (Adjusted)],"&gt;="&amp;H$2,Table2[Date Notified (Adjusted)],"&lt;"&amp;I$2,Table2[Has Open Disclosure Happened?],"Yes",Table2[Calculated Location],"*"&amp;$D58&amp;"*")/COUNTIFS(Table2[Level of Review Required],"&lt;&gt;*further*",Table2[Date Notified (Adjusted)],"&gt;="&amp;H$2,Table2[Date Notified (Adjusted)],"&lt;"&amp;I$2,Table2[Calculated Location],"*"&amp;$D58&amp;"*")</f>
        <v>#DIV/0!</v>
      </c>
      <c r="I58" s="329" t="e">
        <f ca="1">COUNTIFS(Table2[Level of Review Required],"&lt;&gt;*further*",Table2[Date Notified (Adjusted)],"&gt;="&amp;I$2,Table2[Date Notified (Adjusted)],"&lt;"&amp;J$2,Table2[Has Open Disclosure Happened?],"Yes",Table2[Calculated Location],"*"&amp;$D58&amp;"*")/COUNTIFS(Table2[Level of Review Required],"&lt;&gt;*further*",Table2[Date Notified (Adjusted)],"&gt;="&amp;I$2,Table2[Date Notified (Adjusted)],"&lt;"&amp;J$2,Table2[Calculated Location],"*"&amp;$D58&amp;"*")</f>
        <v>#DIV/0!</v>
      </c>
      <c r="J58" s="329" t="e">
        <f ca="1">COUNTIFS(Table2[Level of Review Required],"&lt;&gt;*further*",Table2[Date Notified (Adjusted)],"&gt;="&amp;J$2,Table2[Date Notified (Adjusted)],"&lt;"&amp;K$2,Table2[Has Open Disclosure Happened?],"Yes",Table2[Calculated Location],"*"&amp;$D58&amp;"*")/COUNTIFS(Table2[Level of Review Required],"&lt;&gt;*further*",Table2[Date Notified (Adjusted)],"&gt;="&amp;J$2,Table2[Date Notified (Adjusted)],"&lt;"&amp;K$2,Table2[Calculated Location],"*"&amp;$D58&amp;"*")</f>
        <v>#DIV/0!</v>
      </c>
      <c r="K58" s="329" t="e">
        <f ca="1">COUNTIFS(Table2[Level of Review Required],"&lt;&gt;*further*",Table2[Date Notified (Adjusted)],"&gt;="&amp;K$2,Table2[Date Notified (Adjusted)],"&lt;"&amp;L$2,Table2[Has Open Disclosure Happened?],"Yes",Table2[Calculated Location],"*"&amp;$D58&amp;"*")/COUNTIFS(Table2[Level of Review Required],"&lt;&gt;*further*",Table2[Date Notified (Adjusted)],"&gt;="&amp;K$2,Table2[Date Notified (Adjusted)],"&lt;"&amp;L$2,Table2[Calculated Location],"*"&amp;$D58&amp;"*")</f>
        <v>#DIV/0!</v>
      </c>
      <c r="L58" s="329" t="e">
        <f ca="1">COUNTIFS(Table2[Level of Review Required],"&lt;&gt;*further*",Table2[Date Notified (Adjusted)],"&gt;="&amp;L$2,Table2[Date Notified (Adjusted)],"&lt;"&amp;M$2,Table2[Has Open Disclosure Happened?],"Yes",Table2[Calculated Location],"*"&amp;$D58&amp;"*")/COUNTIFS(Table2[Level of Review Required],"&lt;&gt;*further*",Table2[Date Notified (Adjusted)],"&gt;="&amp;L$2,Table2[Date Notified (Adjusted)],"&lt;"&amp;M$2,Table2[Calculated Location],"*"&amp;$D58&amp;"*")</f>
        <v>#DIV/0!</v>
      </c>
      <c r="M58" s="329" t="e">
        <f ca="1">COUNTIFS(Table2[Level of Review Required],"&lt;&gt;*further*",Table2[Date Notified (Adjusted)],"&gt;="&amp;M$2,Table2[Date Notified (Adjusted)],"&lt;"&amp;N$2,Table2[Has Open Disclosure Happened?],"Yes",Table2[Calculated Location],"*"&amp;$D58&amp;"*")/COUNTIFS(Table2[Level of Review Required],"&lt;&gt;*further*",Table2[Date Notified (Adjusted)],"&gt;="&amp;M$2,Table2[Date Notified (Adjusted)],"&lt;"&amp;N$2,Table2[Calculated Location],"*"&amp;$D58&amp;"*")</f>
        <v>#DIV/0!</v>
      </c>
      <c r="N58" s="329" t="e">
        <f ca="1">COUNTIFS(Table2[Level of Review Required],"&lt;&gt;*further*",Table2[Date Notified (Adjusted)],"&gt;="&amp;N$2,Table2[Date Notified (Adjusted)],"&lt;"&amp;O$2,Table2[Has Open Disclosure Happened?],"Yes",Table2[Calculated Location],"*"&amp;$D58&amp;"*")/COUNTIFS(Table2[Level of Review Required],"&lt;&gt;*further*",Table2[Date Notified (Adjusted)],"&gt;="&amp;N$2,Table2[Date Notified (Adjusted)],"&lt;"&amp;O$2,Table2[Calculated Location],"*"&amp;$D58&amp;"*")</f>
        <v>#DIV/0!</v>
      </c>
      <c r="O58" s="329" t="e">
        <f ca="1">COUNTIFS(Table2[Level of Review Required],"&lt;&gt;*further*",Table2[Date Notified (Adjusted)],"&gt;="&amp;O$2,Table2[Date Notified (Adjusted)],"&lt;"&amp;P$2,Table2[Has Open Disclosure Happened?],"Yes",Table2[Calculated Location],"*"&amp;$D58&amp;"*")/COUNTIFS(Table2[Level of Review Required],"&lt;&gt;*further*",Table2[Date Notified (Adjusted)],"&gt;="&amp;O$2,Table2[Date Notified (Adjusted)],"&lt;"&amp;P$2,Table2[Calculated Location],"*"&amp;$D58&amp;"*")</f>
        <v>#DIV/0!</v>
      </c>
      <c r="P58" s="329" t="e">
        <f ca="1">COUNTIFS(Table2[Level of Review Required],"&lt;&gt;*further*",Table2[Date Notified (Adjusted)],"&gt;="&amp;P$2,Table2[Date Notified (Adjusted)],"&lt;"&amp;Q$2,Table2[Has Open Disclosure Happened?],"Yes",Table2[Calculated Location],"*"&amp;$D58&amp;"*")/COUNTIFS(Table2[Level of Review Required],"&lt;&gt;*further*",Table2[Date Notified (Adjusted)],"&gt;="&amp;P$2,Table2[Date Notified (Adjusted)],"&lt;"&amp;Q$2,Table2[Calculated Location],"*"&amp;$D58&amp;"*")</f>
        <v>#DIV/0!</v>
      </c>
      <c r="Q58" s="329" t="e">
        <f ca="1">COUNTIFS(Table2[Level of Review Required],"&lt;&gt;*further*",Table2[Date Notified (Adjusted)],"&gt;="&amp;Q$2,Table2[Date Notified (Adjusted)],"&lt;"&amp;R$2,Table2[Has Open Disclosure Happened?],"Yes",Table2[Calculated Location],"*"&amp;$D58&amp;"*")/COUNTIFS(Table2[Level of Review Required],"&lt;&gt;*further*",Table2[Date Notified (Adjusted)],"&gt;="&amp;Q$2,Table2[Date Notified (Adjusted)],"&lt;"&amp;R$2,Table2[Calculated Location],"*"&amp;$D58&amp;"*")</f>
        <v>#DIV/0!</v>
      </c>
      <c r="R58" s="329" t="e">
        <f ca="1">COUNTIFS(Table2[Level of Review Required],"&lt;&gt;*further*",Table2[Date Notified (Adjusted)],"&gt;="&amp;R$2,Table2[Date Notified (Adjusted)],"&lt;"&amp;S$2,Table2[Has Open Disclosure Happened?],"Yes",Table2[Calculated Location],"*"&amp;$D58&amp;"*")/COUNTIFS(Table2[Level of Review Required],"&lt;&gt;*further*",Table2[Date Notified (Adjusted)],"&gt;="&amp;R$2,Table2[Date Notified (Adjusted)],"&lt;"&amp;S$2,Table2[Calculated Location],"*"&amp;$D58&amp;"*")</f>
        <v>#DIV/0!</v>
      </c>
      <c r="S58" s="329" t="e">
        <f ca="1">COUNTIFS(Table2[Level of Review Required],"&lt;&gt;*further*",Table2[Date Notified (Adjusted)],"&gt;="&amp;S$2,Table2[Date Notified (Adjusted)],"&lt;"&amp;T$2,Table2[Has Open Disclosure Happened?],"Yes",Table2[Calculated Location],"*"&amp;$D58&amp;"*")/COUNTIFS(Table2[Level of Review Required],"&lt;&gt;*further*",Table2[Date Notified (Adjusted)],"&gt;="&amp;S$2,Table2[Date Notified (Adjusted)],"&lt;"&amp;T$2,Table2[Calculated Location],"*"&amp;$D58&amp;"*")</f>
        <v>#DIV/0!</v>
      </c>
      <c r="T58" s="329" t="e">
        <f ca="1">COUNTIFS(Table2[Level of Review Required],"&lt;&gt;*further*",Table2[Date Notified (Adjusted)],"&gt;="&amp;T$2,Table2[Date Notified (Adjusted)],"&lt;"&amp;U$2,Table2[Has Open Disclosure Happened?],"Yes",Table2[Calculated Location],"*"&amp;$D58&amp;"*")/COUNTIFS(Table2[Level of Review Required],"&lt;&gt;*further*",Table2[Date Notified (Adjusted)],"&gt;="&amp;T$2,Table2[Date Notified (Adjusted)],"&lt;"&amp;U$2,Table2[Calculated Location],"*"&amp;$D58&amp;"*")</f>
        <v>#DIV/0!</v>
      </c>
      <c r="U58" s="13"/>
      <c r="V58" s="13"/>
      <c r="W58" s="13">
        <f ca="1">COUNTIFS(Table2[Level of Review Required],"&lt;&gt;*further*",Table2[Date Notified (Adjusted)],"&gt;="&amp;start125,Table2[Date Notified (Adjusted)],"&lt;="&amp;closeREP,Table2[Calculated Location],"*"&amp;$D58&amp;"*",Table2[Has Open Disclosure Happened?],"Yes")</f>
        <v>0</v>
      </c>
      <c r="X58" s="329" t="e">
        <f t="shared" ca="1" si="20"/>
        <v>#DIV/0!</v>
      </c>
      <c r="Y58" s="330">
        <f ca="1">COUNTIFS(Table2[Level of Review Required],"&lt;&gt;*further*",Table2[Date Notified (Adjusted)],"&gt;="&amp;start125,Table2[Date Notified (Adjusted)],"&lt;="&amp;closeREP,Table2[Calculated Location],"*"&amp;$D58&amp;"*")</f>
        <v>0</v>
      </c>
    </row>
    <row r="59" spans="2:25" x14ac:dyDescent="0.25">
      <c r="B59" s="327" t="s">
        <v>80</v>
      </c>
      <c r="C59" s="13"/>
      <c r="D59" s="337" t="s">
        <v>45</v>
      </c>
      <c r="E59" s="328" t="e">
        <f ca="1">COUNTIFS(Table2[Level of Review Required],"&lt;&gt;*further*",Table2[Date Notified (Adjusted)],"&gt;="&amp;E$2,Table2[Date Notified (Adjusted)],"&lt;"&amp;F$2,Table2[Has Open Disclosure Happened?],"Yes",Table2[Calculated Location],"*"&amp;$D59&amp;"*")/COUNTIFS(Table2[Level of Review Required],"&lt;&gt;*further*",Table2[Date Notified (Adjusted)],"&gt;="&amp;E$2,Table2[Date Notified (Adjusted)],"&lt;"&amp;F$2,Table2[Calculated Location],"*"&amp;$D59&amp;"*")</f>
        <v>#DIV/0!</v>
      </c>
      <c r="F59" s="329" t="e">
        <f ca="1">COUNTIFS(Table2[Level of Review Required],"&lt;&gt;*further*",Table2[Date Notified (Adjusted)],"&gt;="&amp;F$2,Table2[Date Notified (Adjusted)],"&lt;"&amp;G$2,Table2[Has Open Disclosure Happened?],"Yes",Table2[Calculated Location],"*"&amp;$D59&amp;"*")/COUNTIFS(Table2[Level of Review Required],"&lt;&gt;*further*",Table2[Date Notified (Adjusted)],"&gt;="&amp;F$2,Table2[Date Notified (Adjusted)],"&lt;"&amp;G$2,Table2[Calculated Location],"*"&amp;$D59&amp;"*")</f>
        <v>#DIV/0!</v>
      </c>
      <c r="G59" s="329" t="e">
        <f ca="1">COUNTIFS(Table2[Level of Review Required],"&lt;&gt;*further*",Table2[Date Notified (Adjusted)],"&gt;="&amp;G$2,Table2[Date Notified (Adjusted)],"&lt;"&amp;H$2,Table2[Has Open Disclosure Happened?],"Yes",Table2[Calculated Location],"*"&amp;$D59&amp;"*")/COUNTIFS(Table2[Level of Review Required],"&lt;&gt;*further*",Table2[Date Notified (Adjusted)],"&gt;="&amp;G$2,Table2[Date Notified (Adjusted)],"&lt;"&amp;H$2,Table2[Calculated Location],"*"&amp;$D59&amp;"*")</f>
        <v>#DIV/0!</v>
      </c>
      <c r="H59" s="329" t="e">
        <f ca="1">COUNTIFS(Table2[Level of Review Required],"&lt;&gt;*further*",Table2[Date Notified (Adjusted)],"&gt;="&amp;H$2,Table2[Date Notified (Adjusted)],"&lt;"&amp;I$2,Table2[Has Open Disclosure Happened?],"Yes",Table2[Calculated Location],"*"&amp;$D59&amp;"*")/COUNTIFS(Table2[Level of Review Required],"&lt;&gt;*further*",Table2[Date Notified (Adjusted)],"&gt;="&amp;H$2,Table2[Date Notified (Adjusted)],"&lt;"&amp;I$2,Table2[Calculated Location],"*"&amp;$D59&amp;"*")</f>
        <v>#DIV/0!</v>
      </c>
      <c r="I59" s="329" t="e">
        <f ca="1">COUNTIFS(Table2[Level of Review Required],"&lt;&gt;*further*",Table2[Date Notified (Adjusted)],"&gt;="&amp;I$2,Table2[Date Notified (Adjusted)],"&lt;"&amp;J$2,Table2[Has Open Disclosure Happened?],"Yes",Table2[Calculated Location],"*"&amp;$D59&amp;"*")/COUNTIFS(Table2[Level of Review Required],"&lt;&gt;*further*",Table2[Date Notified (Adjusted)],"&gt;="&amp;I$2,Table2[Date Notified (Adjusted)],"&lt;"&amp;J$2,Table2[Calculated Location],"*"&amp;$D59&amp;"*")</f>
        <v>#DIV/0!</v>
      </c>
      <c r="J59" s="329" t="e">
        <f ca="1">COUNTIFS(Table2[Level of Review Required],"&lt;&gt;*further*",Table2[Date Notified (Adjusted)],"&gt;="&amp;J$2,Table2[Date Notified (Adjusted)],"&lt;"&amp;K$2,Table2[Has Open Disclosure Happened?],"Yes",Table2[Calculated Location],"*"&amp;$D59&amp;"*")/COUNTIFS(Table2[Level of Review Required],"&lt;&gt;*further*",Table2[Date Notified (Adjusted)],"&gt;="&amp;J$2,Table2[Date Notified (Adjusted)],"&lt;"&amp;K$2,Table2[Calculated Location],"*"&amp;$D59&amp;"*")</f>
        <v>#DIV/0!</v>
      </c>
      <c r="K59" s="329" t="e">
        <f ca="1">COUNTIFS(Table2[Level of Review Required],"&lt;&gt;*further*",Table2[Date Notified (Adjusted)],"&gt;="&amp;K$2,Table2[Date Notified (Adjusted)],"&lt;"&amp;L$2,Table2[Has Open Disclosure Happened?],"Yes",Table2[Calculated Location],"*"&amp;$D59&amp;"*")/COUNTIFS(Table2[Level of Review Required],"&lt;&gt;*further*",Table2[Date Notified (Adjusted)],"&gt;="&amp;K$2,Table2[Date Notified (Adjusted)],"&lt;"&amp;L$2,Table2[Calculated Location],"*"&amp;$D59&amp;"*")</f>
        <v>#DIV/0!</v>
      </c>
      <c r="L59" s="329" t="e">
        <f ca="1">COUNTIFS(Table2[Level of Review Required],"&lt;&gt;*further*",Table2[Date Notified (Adjusted)],"&gt;="&amp;L$2,Table2[Date Notified (Adjusted)],"&lt;"&amp;M$2,Table2[Has Open Disclosure Happened?],"Yes",Table2[Calculated Location],"*"&amp;$D59&amp;"*")/COUNTIFS(Table2[Level of Review Required],"&lt;&gt;*further*",Table2[Date Notified (Adjusted)],"&gt;="&amp;L$2,Table2[Date Notified (Adjusted)],"&lt;"&amp;M$2,Table2[Calculated Location],"*"&amp;$D59&amp;"*")</f>
        <v>#DIV/0!</v>
      </c>
      <c r="M59" s="329" t="e">
        <f ca="1">COUNTIFS(Table2[Level of Review Required],"&lt;&gt;*further*",Table2[Date Notified (Adjusted)],"&gt;="&amp;M$2,Table2[Date Notified (Adjusted)],"&lt;"&amp;N$2,Table2[Has Open Disclosure Happened?],"Yes",Table2[Calculated Location],"*"&amp;$D59&amp;"*")/COUNTIFS(Table2[Level of Review Required],"&lt;&gt;*further*",Table2[Date Notified (Adjusted)],"&gt;="&amp;M$2,Table2[Date Notified (Adjusted)],"&lt;"&amp;N$2,Table2[Calculated Location],"*"&amp;$D59&amp;"*")</f>
        <v>#DIV/0!</v>
      </c>
      <c r="N59" s="329" t="e">
        <f ca="1">COUNTIFS(Table2[Level of Review Required],"&lt;&gt;*further*",Table2[Date Notified (Adjusted)],"&gt;="&amp;N$2,Table2[Date Notified (Adjusted)],"&lt;"&amp;O$2,Table2[Has Open Disclosure Happened?],"Yes",Table2[Calculated Location],"*"&amp;$D59&amp;"*")/COUNTIFS(Table2[Level of Review Required],"&lt;&gt;*further*",Table2[Date Notified (Adjusted)],"&gt;="&amp;N$2,Table2[Date Notified (Adjusted)],"&lt;"&amp;O$2,Table2[Calculated Location],"*"&amp;$D59&amp;"*")</f>
        <v>#DIV/0!</v>
      </c>
      <c r="O59" s="329" t="e">
        <f ca="1">COUNTIFS(Table2[Level of Review Required],"&lt;&gt;*further*",Table2[Date Notified (Adjusted)],"&gt;="&amp;O$2,Table2[Date Notified (Adjusted)],"&lt;"&amp;P$2,Table2[Has Open Disclosure Happened?],"Yes",Table2[Calculated Location],"*"&amp;$D59&amp;"*")/COUNTIFS(Table2[Level of Review Required],"&lt;&gt;*further*",Table2[Date Notified (Adjusted)],"&gt;="&amp;O$2,Table2[Date Notified (Adjusted)],"&lt;"&amp;P$2,Table2[Calculated Location],"*"&amp;$D59&amp;"*")</f>
        <v>#DIV/0!</v>
      </c>
      <c r="P59" s="329" t="e">
        <f ca="1">COUNTIFS(Table2[Level of Review Required],"&lt;&gt;*further*",Table2[Date Notified (Adjusted)],"&gt;="&amp;P$2,Table2[Date Notified (Adjusted)],"&lt;"&amp;Q$2,Table2[Has Open Disclosure Happened?],"Yes",Table2[Calculated Location],"*"&amp;$D59&amp;"*")/COUNTIFS(Table2[Level of Review Required],"&lt;&gt;*further*",Table2[Date Notified (Adjusted)],"&gt;="&amp;P$2,Table2[Date Notified (Adjusted)],"&lt;"&amp;Q$2,Table2[Calculated Location],"*"&amp;$D59&amp;"*")</f>
        <v>#DIV/0!</v>
      </c>
      <c r="Q59" s="329" t="e">
        <f ca="1">COUNTIFS(Table2[Level of Review Required],"&lt;&gt;*further*",Table2[Date Notified (Adjusted)],"&gt;="&amp;Q$2,Table2[Date Notified (Adjusted)],"&lt;"&amp;R$2,Table2[Has Open Disclosure Happened?],"Yes",Table2[Calculated Location],"*"&amp;$D59&amp;"*")/COUNTIFS(Table2[Level of Review Required],"&lt;&gt;*further*",Table2[Date Notified (Adjusted)],"&gt;="&amp;Q$2,Table2[Date Notified (Adjusted)],"&lt;"&amp;R$2,Table2[Calculated Location],"*"&amp;$D59&amp;"*")</f>
        <v>#DIV/0!</v>
      </c>
      <c r="R59" s="329" t="e">
        <f ca="1">COUNTIFS(Table2[Level of Review Required],"&lt;&gt;*further*",Table2[Date Notified (Adjusted)],"&gt;="&amp;R$2,Table2[Date Notified (Adjusted)],"&lt;"&amp;S$2,Table2[Has Open Disclosure Happened?],"Yes",Table2[Calculated Location],"*"&amp;$D59&amp;"*")/COUNTIFS(Table2[Level of Review Required],"&lt;&gt;*further*",Table2[Date Notified (Adjusted)],"&gt;="&amp;R$2,Table2[Date Notified (Adjusted)],"&lt;"&amp;S$2,Table2[Calculated Location],"*"&amp;$D59&amp;"*")</f>
        <v>#DIV/0!</v>
      </c>
      <c r="S59" s="329" t="e">
        <f ca="1">COUNTIFS(Table2[Level of Review Required],"&lt;&gt;*further*",Table2[Date Notified (Adjusted)],"&gt;="&amp;S$2,Table2[Date Notified (Adjusted)],"&lt;"&amp;T$2,Table2[Has Open Disclosure Happened?],"Yes",Table2[Calculated Location],"*"&amp;$D59&amp;"*")/COUNTIFS(Table2[Level of Review Required],"&lt;&gt;*further*",Table2[Date Notified (Adjusted)],"&gt;="&amp;S$2,Table2[Date Notified (Adjusted)],"&lt;"&amp;T$2,Table2[Calculated Location],"*"&amp;$D59&amp;"*")</f>
        <v>#DIV/0!</v>
      </c>
      <c r="T59" s="329" t="e">
        <f ca="1">COUNTIFS(Table2[Level of Review Required],"&lt;&gt;*further*",Table2[Date Notified (Adjusted)],"&gt;="&amp;T$2,Table2[Date Notified (Adjusted)],"&lt;"&amp;U$2,Table2[Has Open Disclosure Happened?],"Yes",Table2[Calculated Location],"*"&amp;$D59&amp;"*")/COUNTIFS(Table2[Level of Review Required],"&lt;&gt;*further*",Table2[Date Notified (Adjusted)],"&gt;="&amp;T$2,Table2[Date Notified (Adjusted)],"&lt;"&amp;U$2,Table2[Calculated Location],"*"&amp;$D59&amp;"*")</f>
        <v>#DIV/0!</v>
      </c>
      <c r="U59" s="13"/>
      <c r="V59" s="13"/>
      <c r="W59" s="13">
        <f ca="1">COUNTIFS(Table2[Level of Review Required],"&lt;&gt;*further*",Table2[Date Notified (Adjusted)],"&gt;="&amp;start125,Table2[Date Notified (Adjusted)],"&lt;="&amp;closeREP,Table2[Calculated Location],"*"&amp;$D59&amp;"*",Table2[Has Open Disclosure Happened?],"Yes")</f>
        <v>0</v>
      </c>
      <c r="X59" s="329" t="e">
        <f t="shared" ca="1" si="20"/>
        <v>#DIV/0!</v>
      </c>
      <c r="Y59" s="330">
        <f ca="1">COUNTIFS(Table2[Level of Review Required],"&lt;&gt;*further*",Table2[Date Notified (Adjusted)],"&gt;="&amp;start125,Table2[Date Notified (Adjusted)],"&lt;="&amp;closeREP,Table2[Calculated Location],"*"&amp;$D59&amp;"*")</f>
        <v>0</v>
      </c>
    </row>
    <row r="60" spans="2:25" x14ac:dyDescent="0.25">
      <c r="B60" s="338" t="s">
        <v>153</v>
      </c>
      <c r="C60" s="13"/>
      <c r="D60" s="13"/>
      <c r="E60" s="174"/>
      <c r="F60" s="174"/>
      <c r="G60" s="174"/>
      <c r="H60" s="174"/>
      <c r="I60" s="174"/>
      <c r="J60" s="174"/>
      <c r="K60" s="174"/>
      <c r="L60" s="174"/>
      <c r="M60" s="174"/>
      <c r="N60" s="174"/>
      <c r="O60" s="174"/>
      <c r="P60" s="174"/>
      <c r="Q60" s="174"/>
      <c r="R60" s="174"/>
      <c r="S60" s="174"/>
      <c r="T60" s="174"/>
      <c r="U60" s="174"/>
      <c r="V60" s="174"/>
      <c r="W60" s="174">
        <f ca="1">SUM(W50:W59)</f>
        <v>0</v>
      </c>
      <c r="X60" s="173" t="e">
        <f ca="1">W60/Y60</f>
        <v>#DIV/0!</v>
      </c>
      <c r="Y60" s="336">
        <f ca="1">SUM(Y50:Y59)</f>
        <v>0</v>
      </c>
    </row>
    <row r="61" spans="2:25" x14ac:dyDescent="0.25">
      <c r="B61" s="339"/>
      <c r="C61" s="340"/>
      <c r="D61" s="340"/>
      <c r="E61" s="341"/>
      <c r="F61" s="340"/>
      <c r="G61" s="340"/>
      <c r="H61" s="340"/>
      <c r="I61" s="340"/>
      <c r="J61" s="340"/>
      <c r="K61" s="340"/>
      <c r="L61" s="340"/>
      <c r="M61" s="340"/>
      <c r="N61" s="340"/>
      <c r="O61" s="340"/>
      <c r="P61" s="340"/>
      <c r="Q61" s="340"/>
      <c r="R61" s="340"/>
      <c r="S61" s="340"/>
      <c r="T61" s="340"/>
      <c r="U61" s="340"/>
      <c r="V61" s="340"/>
      <c r="W61" s="342">
        <f ca="1">SUM(W41:W48)+SUM(W50:W59)</f>
        <v>0</v>
      </c>
      <c r="X61" s="343" t="e">
        <f ca="1">W61/Y61</f>
        <v>#DIV/0!</v>
      </c>
      <c r="Y61" s="344">
        <f ca="1">SUM(Y41:Y48)+SUM(Y50:Y59)</f>
        <v>0</v>
      </c>
    </row>
    <row r="63" spans="2:25" ht="15.75" thickBot="1" x14ac:dyDescent="0.3"/>
    <row r="64" spans="2:25" ht="15.75" thickBot="1" x14ac:dyDescent="0.3">
      <c r="E64" s="424" t="s">
        <v>340</v>
      </c>
      <c r="F64" s="424"/>
      <c r="G64" s="424"/>
      <c r="H64" s="308" t="s">
        <v>215</v>
      </c>
      <c r="I64" s="308" t="s">
        <v>213</v>
      </c>
      <c r="J64" s="308" t="s">
        <v>272</v>
      </c>
    </row>
    <row r="65" spans="5:10" ht="38.25" customHeight="1" thickBot="1" x14ac:dyDescent="0.3">
      <c r="E65" s="425" t="str">
        <f ca="1">CONCATENATE("Review and Has Open Disclosure Happened? ",CHAR(10),"Entire period ",TEXT(start125,"mmm yyyy")," - ",TEXT(closeREP,"mmm yyyy"))</f>
        <v>Review and Has Open Disclosure Happened? 
Entire period Oct 2021 - Jan 2023</v>
      </c>
      <c r="F65" s="425"/>
      <c r="G65" s="425"/>
      <c r="H65" s="309">
        <f ca="1">COUNTIFS(Table2[Level of Review Required],"&lt;&gt;*further*",Table2[Date Notified (Adjusted)],"&gt;="&amp;start125,Table2[Date Notified (Adjusted)],"&lt;="&amp;closeREP,Table2[Has Open Disclosure Happened?],"Yes")</f>
        <v>0</v>
      </c>
      <c r="I65" s="309">
        <f ca="1">COUNTIFS(Table2[Level of Review Required],"&lt;&gt;*further*",Table2[Date Notified (Adjusted)],"&gt;="&amp;start125,Table2[Date Notified (Adjusted)],"&lt;="&amp;closeREP,Table2[Has Open Disclosure Happened?],"No")</f>
        <v>0</v>
      </c>
      <c r="J65" s="309">
        <f ca="1">COUNTIFS(Table2[Level of Review Required],"&lt;&gt;*further*",Table2[Date Notified (Adjusted)],"&gt;="&amp;start125,Table2[Date Notified (Adjusted)],"&lt;="&amp;closeREP,Table2[Has Open Disclosure Happened?],"")</f>
        <v>0</v>
      </c>
    </row>
    <row r="66" spans="5:10" ht="60.75" customHeight="1" thickBot="1" x14ac:dyDescent="0.3">
      <c r="E66" s="426" t="str">
        <f ca="1">CONCATENATE("Review and Has Open Disclosure Happened? ",CHAR(10),"Period ",TEXT(start125,"mmm yyyy")," - ",TEXT(excl2m,"mmm yyyy"),CHAR(10),"(exclude last 2 months)")</f>
        <v>Review and Has Open Disclosure Happened? 
Period Oct 2021 - Nov 2023
(exclude last 2 months)</v>
      </c>
      <c r="F66" s="426"/>
      <c r="G66" s="426"/>
      <c r="H66" s="309">
        <f ca="1">COUNTIFS(Table2[Level of Review Required],"&lt;&gt;*further*",Table2[Date Notified (Adjusted)],"&gt;="&amp;start125,Table2[Date Notified (Adjusted)],"&lt;="&amp;excl2m,Table2[Has Open Disclosure Happened?],"Yes")</f>
        <v>0</v>
      </c>
      <c r="I66" s="309">
        <f ca="1">COUNTIFS(Table2[Level of Review Required],"&lt;&gt;*further*",Table2[Date Notified (Adjusted)],"&gt;="&amp;start125,Table2[Date Notified (Adjusted)],"&lt;="&amp;excl2m,Table2[Has Open Disclosure Happened?],"No")</f>
        <v>0</v>
      </c>
      <c r="J66" s="309">
        <f ca="1">COUNTIFS(Table2[Level of Review Required],"&lt;&gt;*further*",Table2[Date Notified (Adjusted)],"&gt;="&amp;start125,Table2[Date Notified (Adjusted)],"&lt;="&amp;excl2m,Table2[Has Open Disclosure Happened?],"")</f>
        <v>0</v>
      </c>
    </row>
  </sheetData>
  <mergeCells count="8">
    <mergeCell ref="E1:X1"/>
    <mergeCell ref="E39:X39"/>
    <mergeCell ref="E66:G66"/>
    <mergeCell ref="E26:G26"/>
    <mergeCell ref="E27:G27"/>
    <mergeCell ref="E25:G25"/>
    <mergeCell ref="E64:G64"/>
    <mergeCell ref="E65:G65"/>
  </mergeCells>
  <conditionalFormatting sqref="U23 E3:U10 E12:U21">
    <cfRule type="cellIs" dxfId="3" priority="14" operator="equal">
      <formula>0</formula>
    </cfRule>
  </conditionalFormatting>
  <conditionalFormatting sqref="E3:T10 E12:T21">
    <cfRule type="colorScale" priority="7">
      <colorScale>
        <cfvo type="min"/>
        <cfvo type="percentile" val="50"/>
        <cfvo type="max"/>
        <color rgb="FFF8696B"/>
        <color rgb="FFFFEB84"/>
        <color rgb="FF63BE7B"/>
      </colorScale>
    </cfRule>
    <cfRule type="colorScale" priority="8">
      <colorScale>
        <cfvo type="min"/>
        <cfvo type="max"/>
        <color rgb="FFFCFCFF"/>
        <color rgb="FF63BE7B"/>
      </colorScale>
    </cfRule>
    <cfRule type="containsErrors" dxfId="2" priority="12">
      <formula>ISERROR(E3)</formula>
    </cfRule>
  </conditionalFormatting>
  <conditionalFormatting sqref="X3:X10 X12:X21">
    <cfRule type="colorScale" priority="10">
      <colorScale>
        <cfvo type="min"/>
        <cfvo type="percentile" val="50"/>
        <cfvo type="max"/>
        <color rgb="FFF8696B"/>
        <color rgb="FFFFEB84"/>
        <color rgb="FF63BE7B"/>
      </colorScale>
    </cfRule>
  </conditionalFormatting>
  <conditionalFormatting sqref="E3:U10 E12:U21">
    <cfRule type="colorScale" priority="11">
      <colorScale>
        <cfvo type="min"/>
        <cfvo type="percentile" val="50"/>
        <cfvo type="max"/>
        <color rgb="FFF8696B"/>
        <color rgb="FFFFEB84"/>
        <color rgb="FF63BE7B"/>
      </colorScale>
    </cfRule>
  </conditionalFormatting>
  <conditionalFormatting sqref="U61 E41:U48 E50:U59">
    <cfRule type="cellIs" dxfId="1" priority="6" operator="equal">
      <formula>0</formula>
    </cfRule>
  </conditionalFormatting>
  <conditionalFormatting sqref="E41:T48 E50:T59">
    <cfRule type="colorScale" priority="1">
      <colorScale>
        <cfvo type="min"/>
        <cfvo type="percentile" val="50"/>
        <cfvo type="max"/>
        <color rgb="FFF8696B"/>
        <color rgb="FFFFEB84"/>
        <color rgb="FF63BE7B"/>
      </colorScale>
    </cfRule>
    <cfRule type="colorScale" priority="2">
      <colorScale>
        <cfvo type="min"/>
        <cfvo type="max"/>
        <color rgb="FFFCFCFF"/>
        <color rgb="FF63BE7B"/>
      </colorScale>
    </cfRule>
    <cfRule type="containsErrors" dxfId="0" priority="5">
      <formula>ISERROR(E41)</formula>
    </cfRule>
  </conditionalFormatting>
  <conditionalFormatting sqref="X41:X48 X50:X59">
    <cfRule type="colorScale" priority="3">
      <colorScale>
        <cfvo type="min"/>
        <cfvo type="percentile" val="50"/>
        <cfvo type="max"/>
        <color rgb="FFF8696B"/>
        <color rgb="FFFFEB84"/>
        <color rgb="FF63BE7B"/>
      </colorScale>
    </cfRule>
  </conditionalFormatting>
  <conditionalFormatting sqref="E41:U48 E50:U59">
    <cfRule type="colorScale" priority="4">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election activeCell="D26" sqref="D26"/>
    </sheetView>
  </sheetViews>
  <sheetFormatPr defaultRowHeight="15" x14ac:dyDescent="0.25"/>
  <cols>
    <col min="2" max="2" width="41.42578125" customWidth="1"/>
    <col min="3" max="3" width="21.5703125" customWidth="1"/>
  </cols>
  <sheetData>
    <row r="1" spans="1:15" x14ac:dyDescent="0.25">
      <c r="A1" t="s">
        <v>517</v>
      </c>
      <c r="D1" s="385" t="s">
        <v>519</v>
      </c>
      <c r="E1" s="385"/>
      <c r="F1" s="385"/>
      <c r="G1" s="385"/>
      <c r="H1" s="385"/>
      <c r="I1" s="385"/>
      <c r="J1" s="385"/>
      <c r="K1" s="385"/>
      <c r="L1" s="385"/>
      <c r="M1" s="385"/>
      <c r="N1" s="385"/>
      <c r="O1" s="385"/>
    </row>
    <row r="2" spans="1:15" x14ac:dyDescent="0.25">
      <c r="D2" s="385"/>
      <c r="E2" s="385"/>
      <c r="F2" s="385"/>
      <c r="G2" s="385"/>
      <c r="H2" s="385"/>
      <c r="I2" s="385"/>
      <c r="J2" s="385"/>
      <c r="K2" s="385"/>
      <c r="L2" s="385"/>
      <c r="M2" s="385"/>
      <c r="N2" s="385"/>
      <c r="O2" s="385"/>
    </row>
    <row r="3" spans="1:15" x14ac:dyDescent="0.25">
      <c r="A3">
        <v>1</v>
      </c>
      <c r="B3" s="353" t="s">
        <v>8</v>
      </c>
      <c r="D3" s="385"/>
      <c r="E3" s="385"/>
      <c r="F3" s="385"/>
      <c r="G3" s="385"/>
      <c r="H3" s="385"/>
      <c r="I3" s="385"/>
      <c r="J3" s="385"/>
      <c r="K3" s="385"/>
      <c r="L3" s="385"/>
      <c r="M3" s="385"/>
      <c r="N3" s="385"/>
      <c r="O3" s="385"/>
    </row>
    <row r="4" spans="1:15" x14ac:dyDescent="0.25">
      <c r="A4" s="314">
        <v>2</v>
      </c>
      <c r="B4" s="353" t="s">
        <v>145</v>
      </c>
      <c r="D4" s="385"/>
      <c r="E4" s="385"/>
      <c r="F4" s="385"/>
      <c r="G4" s="385"/>
      <c r="H4" s="385"/>
      <c r="I4" s="385"/>
      <c r="J4" s="385"/>
      <c r="K4" s="385"/>
      <c r="L4" s="385"/>
      <c r="M4" s="385"/>
      <c r="N4" s="385"/>
      <c r="O4" s="385"/>
    </row>
    <row r="5" spans="1:15" x14ac:dyDescent="0.25">
      <c r="A5" s="314">
        <v>3</v>
      </c>
      <c r="B5" s="353" t="s">
        <v>1</v>
      </c>
      <c r="D5" s="385"/>
      <c r="E5" s="385"/>
      <c r="F5" s="385"/>
      <c r="G5" s="385"/>
      <c r="H5" s="385"/>
      <c r="I5" s="385"/>
      <c r="J5" s="385"/>
      <c r="K5" s="385"/>
      <c r="L5" s="385"/>
      <c r="M5" s="385"/>
      <c r="N5" s="385"/>
      <c r="O5" s="385"/>
    </row>
    <row r="6" spans="1:15" x14ac:dyDescent="0.25">
      <c r="A6" s="314">
        <v>4</v>
      </c>
      <c r="B6" s="353" t="s">
        <v>0</v>
      </c>
    </row>
    <row r="7" spans="1:15" x14ac:dyDescent="0.25">
      <c r="A7" s="314">
        <v>5</v>
      </c>
      <c r="B7" s="353" t="s">
        <v>2</v>
      </c>
      <c r="D7" s="386" t="s">
        <v>518</v>
      </c>
      <c r="E7" s="386"/>
      <c r="F7" s="386"/>
      <c r="G7" s="386"/>
      <c r="H7" s="386"/>
      <c r="I7" s="386"/>
      <c r="J7" s="386"/>
      <c r="K7" s="386"/>
      <c r="L7" s="386"/>
      <c r="M7" s="386"/>
      <c r="N7" s="386"/>
      <c r="O7" s="386"/>
    </row>
    <row r="8" spans="1:15" x14ac:dyDescent="0.25">
      <c r="A8" s="314">
        <v>6</v>
      </c>
      <c r="B8" s="353" t="s">
        <v>3</v>
      </c>
      <c r="D8" s="386"/>
      <c r="E8" s="386"/>
      <c r="F8" s="386"/>
      <c r="G8" s="386"/>
      <c r="H8" s="386"/>
      <c r="I8" s="386"/>
      <c r="J8" s="386"/>
      <c r="K8" s="386"/>
      <c r="L8" s="386"/>
      <c r="M8" s="386"/>
      <c r="N8" s="386"/>
      <c r="O8" s="386"/>
    </row>
    <row r="9" spans="1:15" x14ac:dyDescent="0.25">
      <c r="A9" s="314">
        <v>7</v>
      </c>
      <c r="B9" s="354" t="s">
        <v>146</v>
      </c>
    </row>
    <row r="10" spans="1:15" x14ac:dyDescent="0.25">
      <c r="A10" s="314">
        <v>8</v>
      </c>
      <c r="B10" s="353" t="s">
        <v>4</v>
      </c>
      <c r="D10" t="s">
        <v>507</v>
      </c>
    </row>
    <row r="11" spans="1:15" x14ac:dyDescent="0.25">
      <c r="A11" s="314">
        <v>9</v>
      </c>
      <c r="B11" s="353" t="s">
        <v>103</v>
      </c>
      <c r="D11" s="314" t="s">
        <v>508</v>
      </c>
    </row>
    <row r="12" spans="1:15" x14ac:dyDescent="0.25">
      <c r="A12" s="314">
        <v>10</v>
      </c>
      <c r="B12" s="353" t="s">
        <v>5</v>
      </c>
      <c r="D12" s="314" t="s">
        <v>509</v>
      </c>
      <c r="L12" s="387" t="s">
        <v>521</v>
      </c>
      <c r="M12" s="387"/>
    </row>
    <row r="13" spans="1:15" x14ac:dyDescent="0.25">
      <c r="A13" s="314">
        <v>11</v>
      </c>
      <c r="B13" s="353" t="s">
        <v>9</v>
      </c>
      <c r="D13" s="314" t="s">
        <v>510</v>
      </c>
      <c r="L13" s="387"/>
      <c r="M13" s="387"/>
    </row>
    <row r="14" spans="1:15" x14ac:dyDescent="0.25">
      <c r="A14" s="314">
        <v>12</v>
      </c>
      <c r="B14" s="353" t="s">
        <v>185</v>
      </c>
      <c r="D14" s="314" t="s">
        <v>511</v>
      </c>
      <c r="L14" s="387"/>
      <c r="M14" s="387"/>
    </row>
    <row r="15" spans="1:15" x14ac:dyDescent="0.25">
      <c r="A15" s="314">
        <v>13</v>
      </c>
      <c r="B15" s="353" t="s">
        <v>10</v>
      </c>
      <c r="D15" s="314" t="s">
        <v>512</v>
      </c>
      <c r="L15" s="387"/>
      <c r="M15" s="387"/>
    </row>
    <row r="16" spans="1:15" x14ac:dyDescent="0.25">
      <c r="A16" s="314">
        <v>14</v>
      </c>
      <c r="B16" s="353" t="s">
        <v>150</v>
      </c>
      <c r="D16" s="314" t="s">
        <v>513</v>
      </c>
    </row>
    <row r="17" spans="1:4" x14ac:dyDescent="0.25">
      <c r="A17" s="314">
        <v>15</v>
      </c>
      <c r="B17" s="354" t="s">
        <v>151</v>
      </c>
      <c r="D17" s="314" t="s">
        <v>514</v>
      </c>
    </row>
    <row r="18" spans="1:4" x14ac:dyDescent="0.25">
      <c r="A18" s="314">
        <v>16</v>
      </c>
      <c r="B18" s="354" t="s">
        <v>6</v>
      </c>
      <c r="D18" s="314" t="s">
        <v>515</v>
      </c>
    </row>
    <row r="19" spans="1:4" x14ac:dyDescent="0.25">
      <c r="A19" s="314">
        <v>17</v>
      </c>
      <c r="B19" s="354" t="s">
        <v>133</v>
      </c>
      <c r="D19" s="314" t="s">
        <v>516</v>
      </c>
    </row>
    <row r="20" spans="1:4" x14ac:dyDescent="0.25">
      <c r="A20" s="314">
        <v>18</v>
      </c>
      <c r="B20" s="354" t="s">
        <v>7</v>
      </c>
    </row>
    <row r="21" spans="1:4" x14ac:dyDescent="0.25">
      <c r="A21" s="314">
        <v>19</v>
      </c>
      <c r="B21" s="354" t="s">
        <v>13</v>
      </c>
      <c r="D21" t="s">
        <v>520</v>
      </c>
    </row>
    <row r="22" spans="1:4" x14ac:dyDescent="0.25">
      <c r="A22" s="314">
        <v>20</v>
      </c>
      <c r="B22" s="354" t="s">
        <v>134</v>
      </c>
    </row>
    <row r="23" spans="1:4" x14ac:dyDescent="0.25">
      <c r="A23" s="314">
        <v>21</v>
      </c>
      <c r="B23" s="354" t="s">
        <v>204</v>
      </c>
      <c r="D23" s="369" t="s">
        <v>524</v>
      </c>
    </row>
    <row r="24" spans="1:4" x14ac:dyDescent="0.25">
      <c r="A24" s="314">
        <v>22</v>
      </c>
      <c r="B24" s="354" t="s">
        <v>135</v>
      </c>
    </row>
    <row r="25" spans="1:4" x14ac:dyDescent="0.25">
      <c r="A25" s="314">
        <v>23</v>
      </c>
      <c r="B25" s="354" t="s">
        <v>152</v>
      </c>
    </row>
    <row r="26" spans="1:4" x14ac:dyDescent="0.25">
      <c r="A26" s="314">
        <v>24</v>
      </c>
      <c r="B26" s="353" t="s">
        <v>147</v>
      </c>
    </row>
    <row r="27" spans="1:4" x14ac:dyDescent="0.25">
      <c r="A27" s="314">
        <v>25</v>
      </c>
      <c r="B27" s="354" t="s">
        <v>149</v>
      </c>
    </row>
    <row r="28" spans="1:4" x14ac:dyDescent="0.25">
      <c r="A28" s="314">
        <v>26</v>
      </c>
      <c r="B28" s="354" t="s">
        <v>334</v>
      </c>
    </row>
    <row r="29" spans="1:4" x14ac:dyDescent="0.25">
      <c r="A29" s="314">
        <v>27</v>
      </c>
      <c r="B29" s="354" t="s">
        <v>148</v>
      </c>
    </row>
    <row r="30" spans="1:4" x14ac:dyDescent="0.25">
      <c r="A30" s="314">
        <v>28</v>
      </c>
      <c r="B30" s="354" t="s">
        <v>198</v>
      </c>
    </row>
    <row r="31" spans="1:4" x14ac:dyDescent="0.25">
      <c r="A31" s="314">
        <v>29</v>
      </c>
      <c r="B31" s="354" t="s">
        <v>205</v>
      </c>
    </row>
    <row r="32" spans="1:4" x14ac:dyDescent="0.25">
      <c r="A32" s="314">
        <v>30</v>
      </c>
      <c r="B32" s="354" t="s">
        <v>206</v>
      </c>
    </row>
    <row r="33" spans="1:2" x14ac:dyDescent="0.25">
      <c r="A33" s="314">
        <v>31</v>
      </c>
      <c r="B33" s="353" t="s">
        <v>207</v>
      </c>
    </row>
    <row r="34" spans="1:2" x14ac:dyDescent="0.25">
      <c r="A34" s="314">
        <v>32</v>
      </c>
      <c r="B34" s="354" t="s">
        <v>208</v>
      </c>
    </row>
    <row r="35" spans="1:2" x14ac:dyDescent="0.25">
      <c r="A35" s="314">
        <v>33</v>
      </c>
      <c r="B35" s="353" t="s">
        <v>209</v>
      </c>
    </row>
    <row r="36" spans="1:2" x14ac:dyDescent="0.25">
      <c r="A36" s="314">
        <v>34</v>
      </c>
      <c r="B36" s="354" t="s">
        <v>210</v>
      </c>
    </row>
    <row r="37" spans="1:2" x14ac:dyDescent="0.25">
      <c r="A37" s="314">
        <v>35</v>
      </c>
      <c r="B37" s="354" t="s">
        <v>211</v>
      </c>
    </row>
    <row r="38" spans="1:2" x14ac:dyDescent="0.25">
      <c r="A38" s="314">
        <v>36</v>
      </c>
      <c r="B38" s="353" t="s">
        <v>212</v>
      </c>
    </row>
    <row r="39" spans="1:2" x14ac:dyDescent="0.25">
      <c r="A39" s="314">
        <v>37</v>
      </c>
      <c r="B39" s="353" t="s">
        <v>224</v>
      </c>
    </row>
    <row r="40" spans="1:2" x14ac:dyDescent="0.25">
      <c r="A40" s="314">
        <v>38</v>
      </c>
      <c r="B40" s="353" t="s">
        <v>225</v>
      </c>
    </row>
    <row r="41" spans="1:2" x14ac:dyDescent="0.25">
      <c r="A41" s="314">
        <v>39</v>
      </c>
      <c r="B41" s="354" t="s">
        <v>226</v>
      </c>
    </row>
    <row r="42" spans="1:2" x14ac:dyDescent="0.25">
      <c r="A42" s="314">
        <v>40</v>
      </c>
      <c r="B42" s="353" t="s">
        <v>228</v>
      </c>
    </row>
    <row r="43" spans="1:2" x14ac:dyDescent="0.25">
      <c r="A43" s="314">
        <v>41</v>
      </c>
      <c r="B43" s="354" t="s">
        <v>227</v>
      </c>
    </row>
    <row r="44" spans="1:2" x14ac:dyDescent="0.25">
      <c r="A44" s="314">
        <v>42</v>
      </c>
      <c r="B44" s="353" t="s">
        <v>229</v>
      </c>
    </row>
    <row r="45" spans="1:2" x14ac:dyDescent="0.25">
      <c r="A45" s="314">
        <v>43</v>
      </c>
      <c r="B45" s="353" t="s">
        <v>231</v>
      </c>
    </row>
    <row r="46" spans="1:2" x14ac:dyDescent="0.25">
      <c r="A46" s="314">
        <v>44</v>
      </c>
      <c r="B46" s="353" t="s">
        <v>232</v>
      </c>
    </row>
    <row r="47" spans="1:2" x14ac:dyDescent="0.25">
      <c r="A47" s="314">
        <v>45</v>
      </c>
      <c r="B47" s="353" t="s">
        <v>233</v>
      </c>
    </row>
  </sheetData>
  <mergeCells count="3">
    <mergeCell ref="D1:O5"/>
    <mergeCell ref="D7:O8"/>
    <mergeCell ref="L12:M15"/>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000"/>
  </sheetPr>
  <dimension ref="A1:F16"/>
  <sheetViews>
    <sheetView workbookViewId="0"/>
  </sheetViews>
  <sheetFormatPr defaultRowHeight="12.75" x14ac:dyDescent="0.2"/>
  <cols>
    <col min="1" max="1" width="40.42578125" style="94" customWidth="1"/>
    <col min="2" max="2" width="15" style="94" customWidth="1"/>
    <col min="3" max="3" width="27.85546875" style="94" customWidth="1"/>
    <col min="4" max="4" width="26" style="94" customWidth="1"/>
    <col min="5" max="5" width="27" style="94" customWidth="1"/>
    <col min="6" max="6" width="26.7109375" style="94" customWidth="1"/>
    <col min="7" max="16384" width="9.140625" style="94"/>
  </cols>
  <sheetData>
    <row r="1" spans="1:6" ht="25.5" x14ac:dyDescent="0.2">
      <c r="A1" s="196" t="s">
        <v>285</v>
      </c>
      <c r="B1" s="196" t="s">
        <v>248</v>
      </c>
      <c r="C1" s="196" t="s">
        <v>252</v>
      </c>
      <c r="D1" s="196" t="s">
        <v>286</v>
      </c>
      <c r="E1" s="196" t="s">
        <v>287</v>
      </c>
      <c r="F1" s="196" t="s">
        <v>288</v>
      </c>
    </row>
    <row r="2" spans="1:6" ht="32.25" customHeight="1" x14ac:dyDescent="0.2">
      <c r="A2" s="196" t="s">
        <v>307</v>
      </c>
      <c r="B2" s="196" t="s">
        <v>305</v>
      </c>
      <c r="C2" s="389" t="s">
        <v>306</v>
      </c>
      <c r="D2" s="389"/>
      <c r="E2" s="389"/>
      <c r="F2" s="389"/>
    </row>
    <row r="3" spans="1:6" s="100" customFormat="1" ht="75" customHeight="1" x14ac:dyDescent="0.2">
      <c r="A3" s="197" t="s">
        <v>276</v>
      </c>
      <c r="B3" s="198"/>
      <c r="C3" s="390" t="s">
        <v>294</v>
      </c>
      <c r="D3" s="390"/>
      <c r="E3" s="390"/>
      <c r="F3" s="196" t="s">
        <v>289</v>
      </c>
    </row>
    <row r="4" spans="1:6" s="100" customFormat="1" ht="57" customHeight="1" x14ac:dyDescent="0.2">
      <c r="A4" s="197" t="s">
        <v>277</v>
      </c>
      <c r="B4" s="198"/>
      <c r="C4" s="391" t="s">
        <v>293</v>
      </c>
      <c r="D4" s="391"/>
      <c r="E4" s="391"/>
      <c r="F4" s="392" t="s">
        <v>301</v>
      </c>
    </row>
    <row r="5" spans="1:6" s="100" customFormat="1" ht="51" customHeight="1" x14ac:dyDescent="0.2">
      <c r="A5" s="197" t="s">
        <v>295</v>
      </c>
      <c r="B5" s="198"/>
      <c r="C5" s="391" t="s">
        <v>302</v>
      </c>
      <c r="D5" s="391"/>
      <c r="E5" s="391"/>
      <c r="F5" s="392"/>
    </row>
    <row r="6" spans="1:6" s="100" customFormat="1" ht="63.75" customHeight="1" x14ac:dyDescent="0.2">
      <c r="A6" s="197" t="s">
        <v>147</v>
      </c>
      <c r="B6" s="198"/>
      <c r="C6" s="390" t="s">
        <v>296</v>
      </c>
      <c r="D6" s="390"/>
      <c r="E6" s="390"/>
      <c r="F6" s="392"/>
    </row>
    <row r="7" spans="1:6" s="100" customFormat="1" ht="69.75" customHeight="1" x14ac:dyDescent="0.2">
      <c r="A7" s="197" t="s">
        <v>278</v>
      </c>
      <c r="B7" s="198"/>
      <c r="C7" s="196" t="s">
        <v>297</v>
      </c>
      <c r="D7" s="393" t="s">
        <v>303</v>
      </c>
      <c r="E7" s="393"/>
      <c r="F7" s="392"/>
    </row>
    <row r="8" spans="1:6" s="100" customFormat="1" ht="51" x14ac:dyDescent="0.2">
      <c r="A8" s="197" t="s">
        <v>279</v>
      </c>
      <c r="B8" s="198"/>
      <c r="C8" s="198" t="s">
        <v>290</v>
      </c>
      <c r="D8" s="198" t="s">
        <v>290</v>
      </c>
      <c r="E8" s="200" t="s">
        <v>291</v>
      </c>
      <c r="F8" s="200" t="s">
        <v>291</v>
      </c>
    </row>
    <row r="9" spans="1:6" s="100" customFormat="1" x14ac:dyDescent="0.2">
      <c r="A9" s="197" t="s">
        <v>280</v>
      </c>
      <c r="B9" s="388" t="s">
        <v>292</v>
      </c>
      <c r="C9" s="388"/>
      <c r="D9" s="388"/>
      <c r="E9" s="388"/>
      <c r="F9" s="388"/>
    </row>
    <row r="10" spans="1:6" s="100" customFormat="1" ht="38.25" customHeight="1" x14ac:dyDescent="0.2">
      <c r="A10" s="197" t="s">
        <v>281</v>
      </c>
      <c r="B10" s="198"/>
      <c r="C10" s="391" t="s">
        <v>299</v>
      </c>
      <c r="D10" s="391"/>
      <c r="E10" s="391"/>
      <c r="F10" s="394" t="s">
        <v>301</v>
      </c>
    </row>
    <row r="11" spans="1:6" s="100" customFormat="1" ht="38.25" x14ac:dyDescent="0.2">
      <c r="A11" s="197" t="s">
        <v>282</v>
      </c>
      <c r="B11" s="198"/>
      <c r="C11" s="196" t="s">
        <v>299</v>
      </c>
      <c r="D11" s="393" t="s">
        <v>304</v>
      </c>
      <c r="E11" s="393"/>
      <c r="F11" s="394"/>
    </row>
    <row r="12" spans="1:6" s="100" customFormat="1" ht="51" customHeight="1" x14ac:dyDescent="0.2">
      <c r="A12" s="197" t="s">
        <v>283</v>
      </c>
      <c r="B12" s="198"/>
      <c r="C12" s="395" t="s">
        <v>291</v>
      </c>
      <c r="D12" s="395"/>
      <c r="E12" s="395"/>
      <c r="F12" s="394"/>
    </row>
    <row r="13" spans="1:6" s="100" customFormat="1" x14ac:dyDescent="0.2">
      <c r="A13" s="197" t="s">
        <v>284</v>
      </c>
      <c r="B13" s="198"/>
      <c r="C13" s="391" t="s">
        <v>300</v>
      </c>
      <c r="D13" s="391"/>
      <c r="E13" s="391"/>
      <c r="F13" s="394"/>
    </row>
    <row r="14" spans="1:6" s="100" customFormat="1" x14ac:dyDescent="0.2">
      <c r="A14" s="197" t="s">
        <v>229</v>
      </c>
      <c r="B14" s="198"/>
      <c r="C14" s="391" t="s">
        <v>300</v>
      </c>
      <c r="D14" s="391"/>
      <c r="E14" s="391"/>
      <c r="F14" s="394"/>
    </row>
    <row r="15" spans="1:6" s="100" customFormat="1" x14ac:dyDescent="0.2"/>
    <row r="16" spans="1:6" ht="25.5" x14ac:dyDescent="0.2">
      <c r="A16" s="94" t="s">
        <v>298</v>
      </c>
    </row>
  </sheetData>
  <mergeCells count="14">
    <mergeCell ref="F10:F14"/>
    <mergeCell ref="D11:E11"/>
    <mergeCell ref="C12:E12"/>
    <mergeCell ref="C13:E13"/>
    <mergeCell ref="C14:E14"/>
    <mergeCell ref="C10:E10"/>
    <mergeCell ref="B9:F9"/>
    <mergeCell ref="C2:F2"/>
    <mergeCell ref="C3:E3"/>
    <mergeCell ref="C4:E4"/>
    <mergeCell ref="C5:E5"/>
    <mergeCell ref="F4:F7"/>
    <mergeCell ref="C6:E6"/>
    <mergeCell ref="D7: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B1:AC23"/>
  <sheetViews>
    <sheetView showGridLines="0" workbookViewId="0">
      <selection activeCell="F29" sqref="F29"/>
    </sheetView>
  </sheetViews>
  <sheetFormatPr defaultRowHeight="15" x14ac:dyDescent="0.25"/>
  <cols>
    <col min="1" max="2" width="9.140625" style="357"/>
    <col min="3" max="4" width="9.140625" style="357" hidden="1" customWidth="1"/>
    <col min="5" max="5" width="11.5703125" style="357" bestFit="1" customWidth="1"/>
    <col min="6" max="6" width="9.42578125" style="357" customWidth="1"/>
    <col min="7" max="20" width="9.140625" style="357"/>
    <col min="21" max="21" width="0" style="357" hidden="1" customWidth="1"/>
    <col min="22" max="22" width="2.7109375" style="357" customWidth="1"/>
    <col min="23" max="23" width="6.28515625" style="357" customWidth="1"/>
    <col min="24" max="25" width="8.5703125" style="357" customWidth="1"/>
    <col min="26" max="27" width="9.140625" style="357"/>
    <col min="28" max="28" width="11.42578125" style="357" customWidth="1"/>
    <col min="29" max="16384" width="9.140625" style="357"/>
  </cols>
  <sheetData>
    <row r="1" spans="2:29" ht="51.75" customHeight="1" x14ac:dyDescent="0.3">
      <c r="E1" s="396" t="s">
        <v>522</v>
      </c>
      <c r="F1" s="396"/>
      <c r="G1" s="396"/>
      <c r="H1" s="396"/>
      <c r="I1" s="396"/>
      <c r="J1" s="396"/>
      <c r="K1" s="396"/>
      <c r="L1" s="396"/>
      <c r="M1" s="396"/>
      <c r="N1" s="396"/>
      <c r="O1" s="396"/>
      <c r="P1" s="396"/>
      <c r="Q1" s="396"/>
      <c r="R1" s="396"/>
      <c r="S1" s="396"/>
      <c r="T1" s="396"/>
      <c r="U1" s="396"/>
      <c r="V1" s="396"/>
      <c r="W1" s="396"/>
      <c r="X1" s="396"/>
    </row>
    <row r="2" spans="2:29" ht="30.75" customHeight="1" x14ac:dyDescent="0.25">
      <c r="B2" s="320"/>
      <c r="C2" s="321"/>
      <c r="D2" s="322"/>
      <c r="E2" s="323">
        <f ca="1">start125</f>
        <v>44470</v>
      </c>
      <c r="F2" s="323">
        <f ca="1">DATE(YEAR(E2),MONTH(E2)+1,1)</f>
        <v>44501</v>
      </c>
      <c r="G2" s="323">
        <f t="shared" ref="G2:U2" ca="1" si="0">DATE(YEAR(F2),MONTH(F2)+1,1)</f>
        <v>44531</v>
      </c>
      <c r="H2" s="323">
        <f t="shared" ca="1" si="0"/>
        <v>44562</v>
      </c>
      <c r="I2" s="323">
        <f t="shared" ca="1" si="0"/>
        <v>44593</v>
      </c>
      <c r="J2" s="323">
        <f t="shared" ca="1" si="0"/>
        <v>44621</v>
      </c>
      <c r="K2" s="323">
        <f t="shared" ca="1" si="0"/>
        <v>44652</v>
      </c>
      <c r="L2" s="323">
        <f t="shared" ca="1" si="0"/>
        <v>44682</v>
      </c>
      <c r="M2" s="323">
        <f t="shared" ca="1" si="0"/>
        <v>44713</v>
      </c>
      <c r="N2" s="323">
        <f t="shared" ca="1" si="0"/>
        <v>44743</v>
      </c>
      <c r="O2" s="323">
        <f t="shared" ca="1" si="0"/>
        <v>44774</v>
      </c>
      <c r="P2" s="323">
        <f t="shared" ca="1" si="0"/>
        <v>44805</v>
      </c>
      <c r="Q2" s="323">
        <f t="shared" ca="1" si="0"/>
        <v>44835</v>
      </c>
      <c r="R2" s="323">
        <f t="shared" ca="1" si="0"/>
        <v>44866</v>
      </c>
      <c r="S2" s="323">
        <f t="shared" ca="1" si="0"/>
        <v>44896</v>
      </c>
      <c r="T2" s="323">
        <f t="shared" ca="1" si="0"/>
        <v>44927</v>
      </c>
      <c r="U2" s="323">
        <f t="shared" ca="1" si="0"/>
        <v>44958</v>
      </c>
      <c r="V2" s="322"/>
      <c r="W2" s="359" t="s">
        <v>523</v>
      </c>
      <c r="X2" s="325" t="s">
        <v>245</v>
      </c>
      <c r="Y2" s="326" t="str">
        <f ca="1">CONCATENATE(TEXT(E2,"mmmyy"),"-",TEXT(T2,"mmmyy")," all")</f>
        <v>Oct21-Jan23 all</v>
      </c>
      <c r="Z2" s="359" t="s">
        <v>523</v>
      </c>
      <c r="AA2" s="325" t="s">
        <v>245</v>
      </c>
      <c r="AB2" s="326" t="str">
        <f ca="1">CONCATENATE(TEXT(E2,"mmmyy"),"-",TEXT(P2,"mmmyy")," 125 calculation")</f>
        <v>Oct21-Sep22 125 calculation</v>
      </c>
    </row>
    <row r="3" spans="2:29" x14ac:dyDescent="0.25">
      <c r="B3" s="327" t="s">
        <v>256</v>
      </c>
      <c r="C3" s="13"/>
      <c r="D3" s="210" t="s">
        <v>121</v>
      </c>
      <c r="E3" s="328" t="e">
        <f ca="1">COUNTIFS(Table2[Category of incident],"*1*",Table2[Date Notified (Adjusted)],"&gt;="&amp;E$2,Table2[Date Notified (Adjusted)],"&lt;"&amp;F$2,Table2[Level of Review Required],"&lt;&gt;*no further*",Table2[Calculated Location],"*"&amp;$D3&amp;"*")/COUNTIFS(Table2[Category of incident],"*1*",Table2[Date Notified (Adjusted)],"&gt;="&amp;E$2,Table2[Date Notified (Adjusted)],"&lt;"&amp;F$2,Table2[Calculated Location],"*"&amp;$D3&amp;"*")</f>
        <v>#DIV/0!</v>
      </c>
      <c r="F3" s="329" t="e">
        <f ca="1">COUNTIFS(Table2[Category of incident],"*1*",Table2[Date Notified (Adjusted)],"&gt;="&amp;F$2,Table2[Date Notified (Adjusted)],"&lt;"&amp;G$2,Table2[Level of Review Required],"&lt;&gt;*no further*",Table2[Calculated Location],"*"&amp;$D3&amp;"*")/COUNTIFS(Table2[Category of incident],"*1*",Table2[Date Notified (Adjusted)],"&gt;="&amp;F$2,Table2[Date Notified (Adjusted)],"&lt;"&amp;G$2,Table2[Calculated Location],"*"&amp;$D3&amp;"*")</f>
        <v>#DIV/0!</v>
      </c>
      <c r="G3" s="329" t="e">
        <f ca="1">COUNTIFS(Table2[Category of incident],"*1*",Table2[Date Notified (Adjusted)],"&gt;="&amp;G$2,Table2[Date Notified (Adjusted)],"&lt;"&amp;H$2,Table2[Level of Review Required],"&lt;&gt;*no further*",Table2[Calculated Location],"*"&amp;$D3&amp;"*")/COUNTIFS(Table2[Category of incident],"*1*",Table2[Date Notified (Adjusted)],"&gt;="&amp;G$2,Table2[Date Notified (Adjusted)],"&lt;"&amp;H$2,Table2[Calculated Location],"*"&amp;$D3&amp;"*")</f>
        <v>#DIV/0!</v>
      </c>
      <c r="H3" s="329" t="e">
        <f ca="1">COUNTIFS(Table2[Category of incident],"*1*",Table2[Date Notified (Adjusted)],"&gt;="&amp;H$2,Table2[Date Notified (Adjusted)],"&lt;"&amp;I$2,Table2[Level of Review Required],"&lt;&gt;*no further*",Table2[Calculated Location],"*"&amp;$D3&amp;"*")/COUNTIFS(Table2[Category of incident],"*1*",Table2[Date Notified (Adjusted)],"&gt;="&amp;H$2,Table2[Date Notified (Adjusted)],"&lt;"&amp;I$2,Table2[Calculated Location],"*"&amp;$D3&amp;"*")</f>
        <v>#DIV/0!</v>
      </c>
      <c r="I3" s="329" t="e">
        <f ca="1">COUNTIFS(Table2[Category of incident],"*1*",Table2[Date Notified (Adjusted)],"&gt;="&amp;I$2,Table2[Date Notified (Adjusted)],"&lt;"&amp;J$2,Table2[Level of Review Required],"&lt;&gt;*no further*",Table2[Calculated Location],"*"&amp;$D3&amp;"*")/COUNTIFS(Table2[Category of incident],"*1*",Table2[Date Notified (Adjusted)],"&gt;="&amp;I$2,Table2[Date Notified (Adjusted)],"&lt;"&amp;J$2,Table2[Calculated Location],"*"&amp;$D3&amp;"*")</f>
        <v>#DIV/0!</v>
      </c>
      <c r="J3" s="329" t="e">
        <f ca="1">COUNTIFS(Table2[Category of incident],"*1*",Table2[Date Notified (Adjusted)],"&gt;="&amp;J$2,Table2[Date Notified (Adjusted)],"&lt;"&amp;K$2,Table2[Level of Review Required],"&lt;&gt;*no further*",Table2[Calculated Location],"*"&amp;$D3&amp;"*")/COUNTIFS(Table2[Category of incident],"*1*",Table2[Date Notified (Adjusted)],"&gt;="&amp;J$2,Table2[Date Notified (Adjusted)],"&lt;"&amp;K$2,Table2[Calculated Location],"*"&amp;$D3&amp;"*")</f>
        <v>#DIV/0!</v>
      </c>
      <c r="K3" s="329" t="e">
        <f ca="1">COUNTIFS(Table2[Category of incident],"*1*",Table2[Date Notified (Adjusted)],"&gt;="&amp;K$2,Table2[Date Notified (Adjusted)],"&lt;"&amp;L$2,Table2[Level of Review Required],"&lt;&gt;*no further*",Table2[Calculated Location],"*"&amp;$D3&amp;"*")/COUNTIFS(Table2[Category of incident],"*1*",Table2[Date Notified (Adjusted)],"&gt;="&amp;K$2,Table2[Date Notified (Adjusted)],"&lt;"&amp;L$2,Table2[Calculated Location],"*"&amp;$D3&amp;"*")</f>
        <v>#DIV/0!</v>
      </c>
      <c r="L3" s="329" t="e">
        <f ca="1">COUNTIFS(Table2[Category of incident],"*1*",Table2[Date Notified (Adjusted)],"&gt;="&amp;L$2,Table2[Date Notified (Adjusted)],"&lt;"&amp;M$2,Table2[Level of Review Required],"&lt;&gt;*no further*",Table2[Calculated Location],"*"&amp;$D3&amp;"*")/COUNTIFS(Table2[Category of incident],"*1*",Table2[Date Notified (Adjusted)],"&gt;="&amp;L$2,Table2[Date Notified (Adjusted)],"&lt;"&amp;M$2,Table2[Calculated Location],"*"&amp;$D3&amp;"*")</f>
        <v>#DIV/0!</v>
      </c>
      <c r="M3" s="329" t="e">
        <f ca="1">COUNTIFS(Table2[Category of incident],"*1*",Table2[Date Notified (Adjusted)],"&gt;="&amp;M$2,Table2[Date Notified (Adjusted)],"&lt;"&amp;N$2,Table2[Level of Review Required],"&lt;&gt;*no further*",Table2[Calculated Location],"*"&amp;$D3&amp;"*")/COUNTIFS(Table2[Category of incident],"*1*",Table2[Date Notified (Adjusted)],"&gt;="&amp;M$2,Table2[Date Notified (Adjusted)],"&lt;"&amp;N$2,Table2[Calculated Location],"*"&amp;$D3&amp;"*")</f>
        <v>#DIV/0!</v>
      </c>
      <c r="N3" s="329" t="e">
        <f ca="1">COUNTIFS(Table2[Category of incident],"*1*",Table2[Date Notified (Adjusted)],"&gt;="&amp;N$2,Table2[Date Notified (Adjusted)],"&lt;"&amp;O$2,Table2[Level of Review Required],"&lt;&gt;*no further*",Table2[Calculated Location],"*"&amp;$D3&amp;"*")/COUNTIFS(Table2[Category of incident],"*1*",Table2[Date Notified (Adjusted)],"&gt;="&amp;N$2,Table2[Date Notified (Adjusted)],"&lt;"&amp;O$2,Table2[Calculated Location],"*"&amp;$D3&amp;"*")</f>
        <v>#DIV/0!</v>
      </c>
      <c r="O3" s="329" t="e">
        <f ca="1">COUNTIFS(Table2[Category of incident],"*1*",Table2[Date Notified (Adjusted)],"&gt;="&amp;O$2,Table2[Date Notified (Adjusted)],"&lt;"&amp;P$2,Table2[Level of Review Required],"&lt;&gt;*no further*",Table2[Calculated Location],"*"&amp;$D3&amp;"*")/COUNTIFS(Table2[Category of incident],"*1*",Table2[Date Notified (Adjusted)],"&gt;="&amp;O$2,Table2[Date Notified (Adjusted)],"&lt;"&amp;P$2,Table2[Calculated Location],"*"&amp;$D3&amp;"*")</f>
        <v>#DIV/0!</v>
      </c>
      <c r="P3" s="329" t="e">
        <f ca="1">COUNTIFS(Table2[Category of incident],"*1*",Table2[Date Notified (Adjusted)],"&gt;="&amp;P$2,Table2[Date Notified (Adjusted)],"&lt;"&amp;Q$2,Table2[Level of Review Required],"&lt;&gt;*no further*",Table2[Calculated Location],"*"&amp;$D3&amp;"*")/COUNTIFS(Table2[Category of incident],"*1*",Table2[Date Notified (Adjusted)],"&gt;="&amp;P$2,Table2[Date Notified (Adjusted)],"&lt;"&amp;Q$2,Table2[Calculated Location],"*"&amp;$D3&amp;"*")</f>
        <v>#DIV/0!</v>
      </c>
      <c r="Q3" s="329" t="e">
        <f ca="1">COUNTIFS(Table2[Category of incident],"*1*",Table2[Date Notified (Adjusted)],"&gt;="&amp;Q$2,Table2[Date Notified (Adjusted)],"&lt;"&amp;R$2,Table2[Level of Review Required],"&lt;&gt;*no further*",Table2[Calculated Location],"*"&amp;$D3&amp;"*")/COUNTIFS(Table2[Category of incident],"*1*",Table2[Date Notified (Adjusted)],"&gt;="&amp;Q$2,Table2[Date Notified (Adjusted)],"&lt;"&amp;R$2,Table2[Calculated Location],"*"&amp;$D3&amp;"*")</f>
        <v>#DIV/0!</v>
      </c>
      <c r="R3" s="329" t="e">
        <f ca="1">COUNTIFS(Table2[Category of incident],"*1*",Table2[Date Notified (Adjusted)],"&gt;="&amp;R$2,Table2[Date Notified (Adjusted)],"&lt;"&amp;S$2,Table2[Level of Review Required],"&lt;&gt;*no further*",Table2[Calculated Location],"*"&amp;$D3&amp;"*")/COUNTIFS(Table2[Category of incident],"*1*",Table2[Date Notified (Adjusted)],"&gt;="&amp;R$2,Table2[Date Notified (Adjusted)],"&lt;"&amp;S$2,Table2[Calculated Location],"*"&amp;$D3&amp;"*")</f>
        <v>#DIV/0!</v>
      </c>
      <c r="S3" s="329" t="e">
        <f ca="1">COUNTIFS(Table2[Category of incident],"*1*",Table2[Date Notified (Adjusted)],"&gt;="&amp;S$2,Table2[Date Notified (Adjusted)],"&lt;"&amp;T$2,Table2[Level of Review Required],"&lt;&gt;*no further*",Table2[Calculated Location],"*"&amp;$D3&amp;"*")/COUNTIFS(Table2[Category of incident],"*1*",Table2[Date Notified (Adjusted)],"&gt;="&amp;S$2,Table2[Date Notified (Adjusted)],"&lt;"&amp;T$2,Table2[Calculated Location],"*"&amp;$D3&amp;"*")</f>
        <v>#DIV/0!</v>
      </c>
      <c r="T3" s="329" t="e">
        <f ca="1">COUNTIFS(Table2[Category of incident],"*1*",Table2[Date Notified (Adjusted)],"&gt;="&amp;T$2,Table2[Date Notified (Adjusted)],"&lt;"&amp;U$2,Table2[Level of Review Required],"&lt;&gt;*no further*",Table2[Calculated Location],"*"&amp;$D3&amp;"*")/COUNTIFS(Table2[Category of incident],"*1*",Table2[Date Notified (Adjusted)],"&gt;="&amp;T$2,Table2[Date Notified (Adjusted)],"&lt;"&amp;U$2,Table2[Calculated Location],"*"&amp;$D3&amp;"*")</f>
        <v>#DIV/0!</v>
      </c>
      <c r="U3" s="13"/>
      <c r="V3" s="13"/>
      <c r="W3" s="13">
        <f ca="1">COUNTIFS(Table2[Category of incident],"*1*",Table2[Date Notified (Adjusted)],"&gt;="&amp;E$2,Table2[Date Notified (Adjusted)],"&lt;"&amp;U$2,Table2[Calculated Location],"*"&amp;$D3&amp;"*",Table2[Level of Review Required],"&lt;&gt;*no further*")</f>
        <v>0</v>
      </c>
      <c r="X3" s="329" t="e">
        <f ca="1">W3/Y3</f>
        <v>#DIV/0!</v>
      </c>
      <c r="Y3" s="330">
        <f ca="1">COUNTIFS(Table2[Category of incident],"*1*",Table2[Date Notified (Adjusted)],"&gt;="&amp;E$2,Table2[Date Notified (Adjusted)],"&lt;"&amp;U$2,Table2[Calculated Location],"*"&amp;$D3&amp;"*")</f>
        <v>0</v>
      </c>
      <c r="Z3" s="13">
        <f ca="1">COUNTIFS(Table2[Category of incident],"*1*",Table2[Date Notified (Adjusted)],"&gt;="&amp;E$2,Table2[Date Notified (Adjusted)],"&lt;="&amp;close125,Table2[Calculated Location],"*"&amp;$D3&amp;"*",Table2[Level of Review Required],"&lt;&gt;*no further*")</f>
        <v>0</v>
      </c>
      <c r="AA3" s="329" t="e">
        <f ca="1">Z3/AB3</f>
        <v>#DIV/0!</v>
      </c>
      <c r="AB3" s="330">
        <f ca="1">COUNTIFS(Table2[Category of incident],"*1*",Table2[Date Notified (Adjusted)],"&gt;="&amp;E$2,Table2[Date Notified (Adjusted)],"&lt;"&amp;Q$2,Table2[Calculated Location],"*"&amp;$D3&amp;"*")</f>
        <v>0</v>
      </c>
    </row>
    <row r="4" spans="2:29" x14ac:dyDescent="0.25">
      <c r="B4" s="327" t="s">
        <v>234</v>
      </c>
      <c r="C4" s="13"/>
      <c r="D4" s="210" t="s">
        <v>118</v>
      </c>
      <c r="E4" s="328" t="e">
        <f ca="1">COUNTIFS(Table2[Category of incident],"*1*",Table2[Date Notified (Adjusted)],"&gt;="&amp;E$2,Table2[Date Notified (Adjusted)],"&lt;"&amp;F$2,Table2[Level of Review Required],"&lt;&gt;*no further*",Table2[Calculated Location],"*"&amp;$D4&amp;"*")/COUNTIFS(Table2[Category of incident],"*1*",Table2[Date Notified (Adjusted)],"&gt;="&amp;E$2,Table2[Date Notified (Adjusted)],"&lt;"&amp;F$2,Table2[Calculated Location],"*"&amp;$D4&amp;"*")</f>
        <v>#DIV/0!</v>
      </c>
      <c r="F4" s="329" t="e">
        <f ca="1">COUNTIFS(Table2[Category of incident],"*1*",Table2[Date Notified (Adjusted)],"&gt;="&amp;F$2,Table2[Date Notified (Adjusted)],"&lt;"&amp;G$2,Table2[Level of Review Required],"&lt;&gt;*no further*",Table2[Calculated Location],"*"&amp;$D4&amp;"*")/COUNTIFS(Table2[Category of incident],"*1*",Table2[Date Notified (Adjusted)],"&gt;="&amp;F$2,Table2[Date Notified (Adjusted)],"&lt;"&amp;G$2,Table2[Calculated Location],"*"&amp;$D4&amp;"*")</f>
        <v>#DIV/0!</v>
      </c>
      <c r="G4" s="329" t="e">
        <f ca="1">COUNTIFS(Table2[Category of incident],"*1*",Table2[Date Notified (Adjusted)],"&gt;="&amp;G$2,Table2[Date Notified (Adjusted)],"&lt;"&amp;H$2,Table2[Level of Review Required],"&lt;&gt;*no further*",Table2[Calculated Location],"*"&amp;$D4&amp;"*")/COUNTIFS(Table2[Category of incident],"*1*",Table2[Date Notified (Adjusted)],"&gt;="&amp;G$2,Table2[Date Notified (Adjusted)],"&lt;"&amp;H$2,Table2[Calculated Location],"*"&amp;$D4&amp;"*")</f>
        <v>#DIV/0!</v>
      </c>
      <c r="H4" s="329" t="e">
        <f ca="1">COUNTIFS(Table2[Category of incident],"*1*",Table2[Date Notified (Adjusted)],"&gt;="&amp;H$2,Table2[Date Notified (Adjusted)],"&lt;"&amp;I$2,Table2[Level of Review Required],"&lt;&gt;*no further*",Table2[Calculated Location],"*"&amp;$D4&amp;"*")/COUNTIFS(Table2[Category of incident],"*1*",Table2[Date Notified (Adjusted)],"&gt;="&amp;H$2,Table2[Date Notified (Adjusted)],"&lt;"&amp;I$2,Table2[Calculated Location],"*"&amp;$D4&amp;"*")</f>
        <v>#DIV/0!</v>
      </c>
      <c r="I4" s="329" t="e">
        <f ca="1">COUNTIFS(Table2[Category of incident],"*1*",Table2[Date Notified (Adjusted)],"&gt;="&amp;I$2,Table2[Date Notified (Adjusted)],"&lt;"&amp;J$2,Table2[Level of Review Required],"&lt;&gt;*no further*",Table2[Calculated Location],"*"&amp;$D4&amp;"*")/COUNTIFS(Table2[Category of incident],"*1*",Table2[Date Notified (Adjusted)],"&gt;="&amp;I$2,Table2[Date Notified (Adjusted)],"&lt;"&amp;J$2,Table2[Calculated Location],"*"&amp;$D4&amp;"*")</f>
        <v>#DIV/0!</v>
      </c>
      <c r="J4" s="329" t="e">
        <f ca="1">COUNTIFS(Table2[Category of incident],"*1*",Table2[Date Notified (Adjusted)],"&gt;="&amp;J$2,Table2[Date Notified (Adjusted)],"&lt;"&amp;K$2,Table2[Level of Review Required],"&lt;&gt;*no further*",Table2[Calculated Location],"*"&amp;$D4&amp;"*")/COUNTIFS(Table2[Category of incident],"*1*",Table2[Date Notified (Adjusted)],"&gt;="&amp;J$2,Table2[Date Notified (Adjusted)],"&lt;"&amp;K$2,Table2[Calculated Location],"*"&amp;$D4&amp;"*")</f>
        <v>#DIV/0!</v>
      </c>
      <c r="K4" s="329" t="e">
        <f ca="1">COUNTIFS(Table2[Category of incident],"*1*",Table2[Date Notified (Adjusted)],"&gt;="&amp;K$2,Table2[Date Notified (Adjusted)],"&lt;"&amp;L$2,Table2[Level of Review Required],"&lt;&gt;*no further*",Table2[Calculated Location],"*"&amp;$D4&amp;"*")/COUNTIFS(Table2[Category of incident],"*1*",Table2[Date Notified (Adjusted)],"&gt;="&amp;K$2,Table2[Date Notified (Adjusted)],"&lt;"&amp;L$2,Table2[Calculated Location],"*"&amp;$D4&amp;"*")</f>
        <v>#DIV/0!</v>
      </c>
      <c r="L4" s="329" t="e">
        <f ca="1">COUNTIFS(Table2[Category of incident],"*1*",Table2[Date Notified (Adjusted)],"&gt;="&amp;L$2,Table2[Date Notified (Adjusted)],"&lt;"&amp;M$2,Table2[Level of Review Required],"&lt;&gt;*no further*",Table2[Calculated Location],"*"&amp;$D4&amp;"*")/COUNTIFS(Table2[Category of incident],"*1*",Table2[Date Notified (Adjusted)],"&gt;="&amp;L$2,Table2[Date Notified (Adjusted)],"&lt;"&amp;M$2,Table2[Calculated Location],"*"&amp;$D4&amp;"*")</f>
        <v>#DIV/0!</v>
      </c>
      <c r="M4" s="329" t="e">
        <f ca="1">COUNTIFS(Table2[Category of incident],"*1*",Table2[Date Notified (Adjusted)],"&gt;="&amp;M$2,Table2[Date Notified (Adjusted)],"&lt;"&amp;N$2,Table2[Level of Review Required],"&lt;&gt;*no further*",Table2[Calculated Location],"*"&amp;$D4&amp;"*")/COUNTIFS(Table2[Category of incident],"*1*",Table2[Date Notified (Adjusted)],"&gt;="&amp;M$2,Table2[Date Notified (Adjusted)],"&lt;"&amp;N$2,Table2[Calculated Location],"*"&amp;$D4&amp;"*")</f>
        <v>#DIV/0!</v>
      </c>
      <c r="N4" s="329" t="e">
        <f ca="1">COUNTIFS(Table2[Category of incident],"*1*",Table2[Date Notified (Adjusted)],"&gt;="&amp;N$2,Table2[Date Notified (Adjusted)],"&lt;"&amp;O$2,Table2[Level of Review Required],"&lt;&gt;*no further*",Table2[Calculated Location],"*"&amp;$D4&amp;"*")/COUNTIFS(Table2[Category of incident],"*1*",Table2[Date Notified (Adjusted)],"&gt;="&amp;N$2,Table2[Date Notified (Adjusted)],"&lt;"&amp;O$2,Table2[Calculated Location],"*"&amp;$D4&amp;"*")</f>
        <v>#DIV/0!</v>
      </c>
      <c r="O4" s="329" t="e">
        <f ca="1">COUNTIFS(Table2[Category of incident],"*1*",Table2[Date Notified (Adjusted)],"&gt;="&amp;O$2,Table2[Date Notified (Adjusted)],"&lt;"&amp;P$2,Table2[Level of Review Required],"&lt;&gt;*no further*",Table2[Calculated Location],"*"&amp;$D4&amp;"*")/COUNTIFS(Table2[Category of incident],"*1*",Table2[Date Notified (Adjusted)],"&gt;="&amp;O$2,Table2[Date Notified (Adjusted)],"&lt;"&amp;P$2,Table2[Calculated Location],"*"&amp;$D4&amp;"*")</f>
        <v>#DIV/0!</v>
      </c>
      <c r="P4" s="329" t="e">
        <f ca="1">COUNTIFS(Table2[Category of incident],"*1*",Table2[Date Notified (Adjusted)],"&gt;="&amp;P$2,Table2[Date Notified (Adjusted)],"&lt;"&amp;Q$2,Table2[Level of Review Required],"&lt;&gt;*no further*",Table2[Calculated Location],"*"&amp;$D4&amp;"*")/COUNTIFS(Table2[Category of incident],"*1*",Table2[Date Notified (Adjusted)],"&gt;="&amp;P$2,Table2[Date Notified (Adjusted)],"&lt;"&amp;Q$2,Table2[Calculated Location],"*"&amp;$D4&amp;"*")</f>
        <v>#DIV/0!</v>
      </c>
      <c r="Q4" s="329" t="e">
        <f ca="1">COUNTIFS(Table2[Category of incident],"*1*",Table2[Date Notified (Adjusted)],"&gt;="&amp;Q$2,Table2[Date Notified (Adjusted)],"&lt;"&amp;R$2,Table2[Level of Review Required],"&lt;&gt;*no further*",Table2[Calculated Location],"*"&amp;$D4&amp;"*")/COUNTIFS(Table2[Category of incident],"*1*",Table2[Date Notified (Adjusted)],"&gt;="&amp;Q$2,Table2[Date Notified (Adjusted)],"&lt;"&amp;R$2,Table2[Calculated Location],"*"&amp;$D4&amp;"*")</f>
        <v>#DIV/0!</v>
      </c>
      <c r="R4" s="329" t="e">
        <f ca="1">COUNTIFS(Table2[Category of incident],"*1*",Table2[Date Notified (Adjusted)],"&gt;="&amp;R$2,Table2[Date Notified (Adjusted)],"&lt;"&amp;S$2,Table2[Level of Review Required],"&lt;&gt;*no further*",Table2[Calculated Location],"*"&amp;$D4&amp;"*")/COUNTIFS(Table2[Category of incident],"*1*",Table2[Date Notified (Adjusted)],"&gt;="&amp;R$2,Table2[Date Notified (Adjusted)],"&lt;"&amp;S$2,Table2[Calculated Location],"*"&amp;$D4&amp;"*")</f>
        <v>#DIV/0!</v>
      </c>
      <c r="S4" s="329" t="e">
        <f ca="1">COUNTIFS(Table2[Category of incident],"*1*",Table2[Date Notified (Adjusted)],"&gt;="&amp;S$2,Table2[Date Notified (Adjusted)],"&lt;"&amp;T$2,Table2[Level of Review Required],"&lt;&gt;*no further*",Table2[Calculated Location],"*"&amp;$D4&amp;"*")/COUNTIFS(Table2[Category of incident],"*1*",Table2[Date Notified (Adjusted)],"&gt;="&amp;S$2,Table2[Date Notified (Adjusted)],"&lt;"&amp;T$2,Table2[Calculated Location],"*"&amp;$D4&amp;"*")</f>
        <v>#DIV/0!</v>
      </c>
      <c r="T4" s="329" t="e">
        <f ca="1">COUNTIFS(Table2[Category of incident],"*1*",Table2[Date Notified (Adjusted)],"&gt;="&amp;T$2,Table2[Date Notified (Adjusted)],"&lt;"&amp;U$2,Table2[Level of Review Required],"&lt;&gt;*no further*",Table2[Calculated Location],"*"&amp;$D4&amp;"*")/COUNTIFS(Table2[Category of incident],"*1*",Table2[Date Notified (Adjusted)],"&gt;="&amp;T$2,Table2[Date Notified (Adjusted)],"&lt;"&amp;U$2,Table2[Calculated Location],"*"&amp;$D4&amp;"*")</f>
        <v>#DIV/0!</v>
      </c>
      <c r="U4" s="13"/>
      <c r="V4" s="13"/>
      <c r="W4" s="13">
        <f ca="1">COUNTIFS(Table2[Category of incident],"*1*",Table2[Date Notified (Adjusted)],"&gt;="&amp;E$2,Table2[Date Notified (Adjusted)],"&lt;"&amp;U$2,Table2[Calculated Location],"*"&amp;$D4&amp;"*",Table2[Level of Review Required],"&lt;&gt;*no further*")</f>
        <v>0</v>
      </c>
      <c r="X4" s="329" t="e">
        <f t="shared" ref="X4:X21" ca="1" si="1">W4/Y4</f>
        <v>#DIV/0!</v>
      </c>
      <c r="Y4" s="330">
        <f ca="1">COUNTIFS(Table2[Category of incident],"*1*",Table2[Date Notified (Adjusted)],"&gt;="&amp;E$2,Table2[Date Notified (Adjusted)],"&lt;"&amp;U$2,Table2[Calculated Location],"*"&amp;$D4&amp;"*")</f>
        <v>0</v>
      </c>
      <c r="Z4" s="13">
        <f ca="1">COUNTIFS(Table2[Category of incident],"*1*",Table2[Date Notified (Adjusted)],"&gt;="&amp;E$2,Table2[Date Notified (Adjusted)],"&lt;="&amp;close125,Table2[Calculated Location],"*"&amp;$D4&amp;"*",Table2[Level of Review Required],"&lt;&gt;*no further*")</f>
        <v>0</v>
      </c>
      <c r="AA4" s="329" t="e">
        <f t="shared" ref="AA4:AA10" ca="1" si="2">Z4/AB4</f>
        <v>#DIV/0!</v>
      </c>
      <c r="AB4" s="330">
        <f ca="1">COUNTIFS(Table2[Category of incident],"*1*",Table2[Date Notified (Adjusted)],"&gt;="&amp;E$2,Table2[Date Notified (Adjusted)],"&lt;"&amp;Q$2,Table2[Calculated Location],"*"&amp;$D4&amp;"*")</f>
        <v>0</v>
      </c>
    </row>
    <row r="5" spans="2:29" x14ac:dyDescent="0.25">
      <c r="B5" s="327" t="s">
        <v>257</v>
      </c>
      <c r="C5" s="210"/>
      <c r="D5" s="210" t="s">
        <v>119</v>
      </c>
      <c r="E5" s="328" t="e">
        <f ca="1">COUNTIFS(Table2[Category of incident],"*1*",Table2[Date Notified (Adjusted)],"&gt;="&amp;E$2,Table2[Date Notified (Adjusted)],"&lt;"&amp;F$2,Table2[Level of Review Required],"&lt;&gt;*no further*",Table2[Calculated Location],"*"&amp;$D5&amp;"*")/COUNTIFS(Table2[Category of incident],"*1*",Table2[Date Notified (Adjusted)],"&gt;="&amp;E$2,Table2[Date Notified (Adjusted)],"&lt;"&amp;F$2,Table2[Calculated Location],"*"&amp;$D5&amp;"*")</f>
        <v>#DIV/0!</v>
      </c>
      <c r="F5" s="329" t="e">
        <f ca="1">COUNTIFS(Table2[Category of incident],"*1*",Table2[Date Notified (Adjusted)],"&gt;="&amp;F$2,Table2[Date Notified (Adjusted)],"&lt;"&amp;G$2,Table2[Level of Review Required],"&lt;&gt;*no further*",Table2[Calculated Location],"*"&amp;$D5&amp;"*")/COUNTIFS(Table2[Category of incident],"*1*",Table2[Date Notified (Adjusted)],"&gt;="&amp;F$2,Table2[Date Notified (Adjusted)],"&lt;"&amp;G$2,Table2[Calculated Location],"*"&amp;$D5&amp;"*")</f>
        <v>#DIV/0!</v>
      </c>
      <c r="G5" s="329" t="e">
        <f ca="1">COUNTIFS(Table2[Category of incident],"*1*",Table2[Date Notified (Adjusted)],"&gt;="&amp;G$2,Table2[Date Notified (Adjusted)],"&lt;"&amp;H$2,Table2[Level of Review Required],"&lt;&gt;*no further*",Table2[Calculated Location],"*"&amp;$D5&amp;"*")/COUNTIFS(Table2[Category of incident],"*1*",Table2[Date Notified (Adjusted)],"&gt;="&amp;G$2,Table2[Date Notified (Adjusted)],"&lt;"&amp;H$2,Table2[Calculated Location],"*"&amp;$D5&amp;"*")</f>
        <v>#DIV/0!</v>
      </c>
      <c r="H5" s="329" t="e">
        <f ca="1">COUNTIFS(Table2[Category of incident],"*1*",Table2[Date Notified (Adjusted)],"&gt;="&amp;H$2,Table2[Date Notified (Adjusted)],"&lt;"&amp;I$2,Table2[Level of Review Required],"&lt;&gt;*no further*",Table2[Calculated Location],"*"&amp;$D5&amp;"*")/COUNTIFS(Table2[Category of incident],"*1*",Table2[Date Notified (Adjusted)],"&gt;="&amp;H$2,Table2[Date Notified (Adjusted)],"&lt;"&amp;I$2,Table2[Calculated Location],"*"&amp;$D5&amp;"*")</f>
        <v>#DIV/0!</v>
      </c>
      <c r="I5" s="329" t="e">
        <f ca="1">COUNTIFS(Table2[Category of incident],"*1*",Table2[Date Notified (Adjusted)],"&gt;="&amp;I$2,Table2[Date Notified (Adjusted)],"&lt;"&amp;J$2,Table2[Level of Review Required],"&lt;&gt;*no further*",Table2[Calculated Location],"*"&amp;$D5&amp;"*")/COUNTIFS(Table2[Category of incident],"*1*",Table2[Date Notified (Adjusted)],"&gt;="&amp;I$2,Table2[Date Notified (Adjusted)],"&lt;"&amp;J$2,Table2[Calculated Location],"*"&amp;$D5&amp;"*")</f>
        <v>#DIV/0!</v>
      </c>
      <c r="J5" s="329" t="e">
        <f ca="1">COUNTIFS(Table2[Category of incident],"*1*",Table2[Date Notified (Adjusted)],"&gt;="&amp;J$2,Table2[Date Notified (Adjusted)],"&lt;"&amp;K$2,Table2[Level of Review Required],"&lt;&gt;*no further*",Table2[Calculated Location],"*"&amp;$D5&amp;"*")/COUNTIFS(Table2[Category of incident],"*1*",Table2[Date Notified (Adjusted)],"&gt;="&amp;J$2,Table2[Date Notified (Adjusted)],"&lt;"&amp;K$2,Table2[Calculated Location],"*"&amp;$D5&amp;"*")</f>
        <v>#DIV/0!</v>
      </c>
      <c r="K5" s="329" t="e">
        <f ca="1">COUNTIFS(Table2[Category of incident],"*1*",Table2[Date Notified (Adjusted)],"&gt;="&amp;K$2,Table2[Date Notified (Adjusted)],"&lt;"&amp;L$2,Table2[Level of Review Required],"&lt;&gt;*no further*",Table2[Calculated Location],"*"&amp;$D5&amp;"*")/COUNTIFS(Table2[Category of incident],"*1*",Table2[Date Notified (Adjusted)],"&gt;="&amp;K$2,Table2[Date Notified (Adjusted)],"&lt;"&amp;L$2,Table2[Calculated Location],"*"&amp;$D5&amp;"*")</f>
        <v>#DIV/0!</v>
      </c>
      <c r="L5" s="329" t="e">
        <f ca="1">COUNTIFS(Table2[Category of incident],"*1*",Table2[Date Notified (Adjusted)],"&gt;="&amp;L$2,Table2[Date Notified (Adjusted)],"&lt;"&amp;M$2,Table2[Level of Review Required],"&lt;&gt;*no further*",Table2[Calculated Location],"*"&amp;$D5&amp;"*")/COUNTIFS(Table2[Category of incident],"*1*",Table2[Date Notified (Adjusted)],"&gt;="&amp;L$2,Table2[Date Notified (Adjusted)],"&lt;"&amp;M$2,Table2[Calculated Location],"*"&amp;$D5&amp;"*")</f>
        <v>#DIV/0!</v>
      </c>
      <c r="M5" s="329" t="e">
        <f ca="1">COUNTIFS(Table2[Category of incident],"*1*",Table2[Date Notified (Adjusted)],"&gt;="&amp;M$2,Table2[Date Notified (Adjusted)],"&lt;"&amp;N$2,Table2[Level of Review Required],"&lt;&gt;*no further*",Table2[Calculated Location],"*"&amp;$D5&amp;"*")/COUNTIFS(Table2[Category of incident],"*1*",Table2[Date Notified (Adjusted)],"&gt;="&amp;M$2,Table2[Date Notified (Adjusted)],"&lt;"&amp;N$2,Table2[Calculated Location],"*"&amp;$D5&amp;"*")</f>
        <v>#DIV/0!</v>
      </c>
      <c r="N5" s="329" t="e">
        <f ca="1">COUNTIFS(Table2[Category of incident],"*1*",Table2[Date Notified (Adjusted)],"&gt;="&amp;N$2,Table2[Date Notified (Adjusted)],"&lt;"&amp;O$2,Table2[Level of Review Required],"&lt;&gt;*no further*",Table2[Calculated Location],"*"&amp;$D5&amp;"*")/COUNTIFS(Table2[Category of incident],"*1*",Table2[Date Notified (Adjusted)],"&gt;="&amp;N$2,Table2[Date Notified (Adjusted)],"&lt;"&amp;O$2,Table2[Calculated Location],"*"&amp;$D5&amp;"*")</f>
        <v>#DIV/0!</v>
      </c>
      <c r="O5" s="329" t="e">
        <f ca="1">COUNTIFS(Table2[Category of incident],"*1*",Table2[Date Notified (Adjusted)],"&gt;="&amp;O$2,Table2[Date Notified (Adjusted)],"&lt;"&amp;P$2,Table2[Level of Review Required],"&lt;&gt;*no further*",Table2[Calculated Location],"*"&amp;$D5&amp;"*")/COUNTIFS(Table2[Category of incident],"*1*",Table2[Date Notified (Adjusted)],"&gt;="&amp;O$2,Table2[Date Notified (Adjusted)],"&lt;"&amp;P$2,Table2[Calculated Location],"*"&amp;$D5&amp;"*")</f>
        <v>#DIV/0!</v>
      </c>
      <c r="P5" s="329" t="e">
        <f ca="1">COUNTIFS(Table2[Category of incident],"*1*",Table2[Date Notified (Adjusted)],"&gt;="&amp;P$2,Table2[Date Notified (Adjusted)],"&lt;"&amp;Q$2,Table2[Level of Review Required],"&lt;&gt;*no further*",Table2[Calculated Location],"*"&amp;$D5&amp;"*")/COUNTIFS(Table2[Category of incident],"*1*",Table2[Date Notified (Adjusted)],"&gt;="&amp;P$2,Table2[Date Notified (Adjusted)],"&lt;"&amp;Q$2,Table2[Calculated Location],"*"&amp;$D5&amp;"*")</f>
        <v>#DIV/0!</v>
      </c>
      <c r="Q5" s="329" t="e">
        <f ca="1">COUNTIFS(Table2[Category of incident],"*1*",Table2[Date Notified (Adjusted)],"&gt;="&amp;Q$2,Table2[Date Notified (Adjusted)],"&lt;"&amp;R$2,Table2[Level of Review Required],"&lt;&gt;*no further*",Table2[Calculated Location],"*"&amp;$D5&amp;"*")/COUNTIFS(Table2[Category of incident],"*1*",Table2[Date Notified (Adjusted)],"&gt;="&amp;Q$2,Table2[Date Notified (Adjusted)],"&lt;"&amp;R$2,Table2[Calculated Location],"*"&amp;$D5&amp;"*")</f>
        <v>#DIV/0!</v>
      </c>
      <c r="R5" s="329" t="e">
        <f ca="1">COUNTIFS(Table2[Category of incident],"*1*",Table2[Date Notified (Adjusted)],"&gt;="&amp;R$2,Table2[Date Notified (Adjusted)],"&lt;"&amp;S$2,Table2[Level of Review Required],"&lt;&gt;*no further*",Table2[Calculated Location],"*"&amp;$D5&amp;"*")/COUNTIFS(Table2[Category of incident],"*1*",Table2[Date Notified (Adjusted)],"&gt;="&amp;R$2,Table2[Date Notified (Adjusted)],"&lt;"&amp;S$2,Table2[Calculated Location],"*"&amp;$D5&amp;"*")</f>
        <v>#DIV/0!</v>
      </c>
      <c r="S5" s="329" t="e">
        <f ca="1">COUNTIFS(Table2[Category of incident],"*1*",Table2[Date Notified (Adjusted)],"&gt;="&amp;S$2,Table2[Date Notified (Adjusted)],"&lt;"&amp;T$2,Table2[Level of Review Required],"&lt;&gt;*no further*",Table2[Calculated Location],"*"&amp;$D5&amp;"*")/COUNTIFS(Table2[Category of incident],"*1*",Table2[Date Notified (Adjusted)],"&gt;="&amp;S$2,Table2[Date Notified (Adjusted)],"&lt;"&amp;T$2,Table2[Calculated Location],"*"&amp;$D5&amp;"*")</f>
        <v>#DIV/0!</v>
      </c>
      <c r="T5" s="329" t="e">
        <f ca="1">COUNTIFS(Table2[Category of incident],"*1*",Table2[Date Notified (Adjusted)],"&gt;="&amp;T$2,Table2[Date Notified (Adjusted)],"&lt;"&amp;U$2,Table2[Level of Review Required],"&lt;&gt;*no further*",Table2[Calculated Location],"*"&amp;$D5&amp;"*")/COUNTIFS(Table2[Category of incident],"*1*",Table2[Date Notified (Adjusted)],"&gt;="&amp;T$2,Table2[Date Notified (Adjusted)],"&lt;"&amp;U$2,Table2[Calculated Location],"*"&amp;$D5&amp;"*")</f>
        <v>#DIV/0!</v>
      </c>
      <c r="U5" s="13"/>
      <c r="V5" s="13"/>
      <c r="W5" s="13">
        <f ca="1">COUNTIFS(Table2[Category of incident],"*1*",Table2[Date Notified (Adjusted)],"&gt;="&amp;E$2,Table2[Date Notified (Adjusted)],"&lt;"&amp;U$2,Table2[Calculated Location],"*"&amp;$D5&amp;"*",Table2[Level of Review Required],"&lt;&gt;*no further*")</f>
        <v>0</v>
      </c>
      <c r="X5" s="329" t="e">
        <f t="shared" ref="X5" ca="1" si="3">W5/Y5</f>
        <v>#DIV/0!</v>
      </c>
      <c r="Y5" s="330">
        <f ca="1">COUNTIFS(Table2[Category of incident],"*1*",Table2[Date Notified (Adjusted)],"&gt;="&amp;E$2,Table2[Date Notified (Adjusted)],"&lt;"&amp;U$2,Table2[Calculated Location],"*"&amp;$D5&amp;"*")</f>
        <v>0</v>
      </c>
      <c r="Z5" s="13">
        <f ca="1">COUNTIFS(Table2[Category of incident],"*1*",Table2[Date Notified (Adjusted)],"&gt;="&amp;E$2,Table2[Date Notified (Adjusted)],"&lt;="&amp;close125,Table2[Calculated Location],"*"&amp;$D5&amp;"*",Table2[Level of Review Required],"&lt;&gt;*no further*")</f>
        <v>0</v>
      </c>
      <c r="AA5" s="329" t="e">
        <f t="shared" ref="AA5" ca="1" si="4">Z5/AB5</f>
        <v>#DIV/0!</v>
      </c>
      <c r="AB5" s="330">
        <f ca="1">COUNTIFS(Table2[Category of incident],"*1*",Table2[Date Notified (Adjusted)],"&gt;="&amp;E$2,Table2[Date Notified (Adjusted)],"&lt;"&amp;Q$2,Table2[Calculated Location],"*"&amp;$D5&amp;"*")</f>
        <v>0</v>
      </c>
    </row>
    <row r="6" spans="2:29" x14ac:dyDescent="0.25">
      <c r="B6" s="327" t="s">
        <v>258</v>
      </c>
      <c r="C6" s="13"/>
      <c r="D6" s="210" t="s">
        <v>120</v>
      </c>
      <c r="E6" s="328" t="e">
        <f ca="1">COUNTIFS(Table2[Category of incident],"*1*",Table2[Date Notified (Adjusted)],"&gt;="&amp;E$2,Table2[Date Notified (Adjusted)],"&lt;"&amp;F$2,Table2[Level of Review Required],"&lt;&gt;*no further*",Table2[Calculated Location],"*"&amp;$D6&amp;"*")/COUNTIFS(Table2[Category of incident],"*1*",Table2[Date Notified (Adjusted)],"&gt;="&amp;E$2,Table2[Date Notified (Adjusted)],"&lt;"&amp;F$2,Table2[Calculated Location],"*"&amp;$D6&amp;"*")</f>
        <v>#DIV/0!</v>
      </c>
      <c r="F6" s="329" t="e">
        <f ca="1">COUNTIFS(Table2[Category of incident],"*1*",Table2[Date Notified (Adjusted)],"&gt;="&amp;F$2,Table2[Date Notified (Adjusted)],"&lt;"&amp;G$2,Table2[Level of Review Required],"&lt;&gt;*no further*",Table2[Calculated Location],"*"&amp;$D6&amp;"*")/COUNTIFS(Table2[Category of incident],"*1*",Table2[Date Notified (Adjusted)],"&gt;="&amp;F$2,Table2[Date Notified (Adjusted)],"&lt;"&amp;G$2,Table2[Calculated Location],"*"&amp;$D6&amp;"*")</f>
        <v>#DIV/0!</v>
      </c>
      <c r="G6" s="329" t="e">
        <f ca="1">COUNTIFS(Table2[Category of incident],"*1*",Table2[Date Notified (Adjusted)],"&gt;="&amp;G$2,Table2[Date Notified (Adjusted)],"&lt;"&amp;H$2,Table2[Level of Review Required],"&lt;&gt;*no further*",Table2[Calculated Location],"*"&amp;$D6&amp;"*")/COUNTIFS(Table2[Category of incident],"*1*",Table2[Date Notified (Adjusted)],"&gt;="&amp;G$2,Table2[Date Notified (Adjusted)],"&lt;"&amp;H$2,Table2[Calculated Location],"*"&amp;$D6&amp;"*")</f>
        <v>#DIV/0!</v>
      </c>
      <c r="H6" s="329" t="e">
        <f ca="1">COUNTIFS(Table2[Category of incident],"*1*",Table2[Date Notified (Adjusted)],"&gt;="&amp;H$2,Table2[Date Notified (Adjusted)],"&lt;"&amp;I$2,Table2[Level of Review Required],"&lt;&gt;*no further*",Table2[Calculated Location],"*"&amp;$D6&amp;"*")/COUNTIFS(Table2[Category of incident],"*1*",Table2[Date Notified (Adjusted)],"&gt;="&amp;H$2,Table2[Date Notified (Adjusted)],"&lt;"&amp;I$2,Table2[Calculated Location],"*"&amp;$D6&amp;"*")</f>
        <v>#DIV/0!</v>
      </c>
      <c r="I6" s="329" t="e">
        <f ca="1">COUNTIFS(Table2[Category of incident],"*1*",Table2[Date Notified (Adjusted)],"&gt;="&amp;I$2,Table2[Date Notified (Adjusted)],"&lt;"&amp;J$2,Table2[Level of Review Required],"&lt;&gt;*no further*",Table2[Calculated Location],"*"&amp;$D6&amp;"*")/COUNTIFS(Table2[Category of incident],"*1*",Table2[Date Notified (Adjusted)],"&gt;="&amp;I$2,Table2[Date Notified (Adjusted)],"&lt;"&amp;J$2,Table2[Calculated Location],"*"&amp;$D6&amp;"*")</f>
        <v>#DIV/0!</v>
      </c>
      <c r="J6" s="329" t="e">
        <f ca="1">COUNTIFS(Table2[Category of incident],"*1*",Table2[Date Notified (Adjusted)],"&gt;="&amp;J$2,Table2[Date Notified (Adjusted)],"&lt;"&amp;K$2,Table2[Level of Review Required],"&lt;&gt;*no further*",Table2[Calculated Location],"*"&amp;$D6&amp;"*")/COUNTIFS(Table2[Category of incident],"*1*",Table2[Date Notified (Adjusted)],"&gt;="&amp;J$2,Table2[Date Notified (Adjusted)],"&lt;"&amp;K$2,Table2[Calculated Location],"*"&amp;$D6&amp;"*")</f>
        <v>#DIV/0!</v>
      </c>
      <c r="K6" s="329" t="e">
        <f ca="1">COUNTIFS(Table2[Category of incident],"*1*",Table2[Date Notified (Adjusted)],"&gt;="&amp;K$2,Table2[Date Notified (Adjusted)],"&lt;"&amp;L$2,Table2[Level of Review Required],"&lt;&gt;*no further*",Table2[Calculated Location],"*"&amp;$D6&amp;"*")/COUNTIFS(Table2[Category of incident],"*1*",Table2[Date Notified (Adjusted)],"&gt;="&amp;K$2,Table2[Date Notified (Adjusted)],"&lt;"&amp;L$2,Table2[Calculated Location],"*"&amp;$D6&amp;"*")</f>
        <v>#DIV/0!</v>
      </c>
      <c r="L6" s="329" t="e">
        <f ca="1">COUNTIFS(Table2[Category of incident],"*1*",Table2[Date Notified (Adjusted)],"&gt;="&amp;L$2,Table2[Date Notified (Adjusted)],"&lt;"&amp;M$2,Table2[Level of Review Required],"&lt;&gt;*no further*",Table2[Calculated Location],"*"&amp;$D6&amp;"*")/COUNTIFS(Table2[Category of incident],"*1*",Table2[Date Notified (Adjusted)],"&gt;="&amp;L$2,Table2[Date Notified (Adjusted)],"&lt;"&amp;M$2,Table2[Calculated Location],"*"&amp;$D6&amp;"*")</f>
        <v>#DIV/0!</v>
      </c>
      <c r="M6" s="329" t="e">
        <f ca="1">COUNTIFS(Table2[Category of incident],"*1*",Table2[Date Notified (Adjusted)],"&gt;="&amp;M$2,Table2[Date Notified (Adjusted)],"&lt;"&amp;N$2,Table2[Level of Review Required],"&lt;&gt;*no further*",Table2[Calculated Location],"*"&amp;$D6&amp;"*")/COUNTIFS(Table2[Category of incident],"*1*",Table2[Date Notified (Adjusted)],"&gt;="&amp;M$2,Table2[Date Notified (Adjusted)],"&lt;"&amp;N$2,Table2[Calculated Location],"*"&amp;$D6&amp;"*")</f>
        <v>#DIV/0!</v>
      </c>
      <c r="N6" s="329" t="e">
        <f ca="1">COUNTIFS(Table2[Category of incident],"*1*",Table2[Date Notified (Adjusted)],"&gt;="&amp;N$2,Table2[Date Notified (Adjusted)],"&lt;"&amp;O$2,Table2[Level of Review Required],"&lt;&gt;*no further*",Table2[Calculated Location],"*"&amp;$D6&amp;"*")/COUNTIFS(Table2[Category of incident],"*1*",Table2[Date Notified (Adjusted)],"&gt;="&amp;N$2,Table2[Date Notified (Adjusted)],"&lt;"&amp;O$2,Table2[Calculated Location],"*"&amp;$D6&amp;"*")</f>
        <v>#DIV/0!</v>
      </c>
      <c r="O6" s="329" t="e">
        <f ca="1">COUNTIFS(Table2[Category of incident],"*1*",Table2[Date Notified (Adjusted)],"&gt;="&amp;O$2,Table2[Date Notified (Adjusted)],"&lt;"&amp;P$2,Table2[Level of Review Required],"&lt;&gt;*no further*",Table2[Calculated Location],"*"&amp;$D6&amp;"*")/COUNTIFS(Table2[Category of incident],"*1*",Table2[Date Notified (Adjusted)],"&gt;="&amp;O$2,Table2[Date Notified (Adjusted)],"&lt;"&amp;P$2,Table2[Calculated Location],"*"&amp;$D6&amp;"*")</f>
        <v>#DIV/0!</v>
      </c>
      <c r="P6" s="329" t="e">
        <f ca="1">COUNTIFS(Table2[Category of incident],"*1*",Table2[Date Notified (Adjusted)],"&gt;="&amp;P$2,Table2[Date Notified (Adjusted)],"&lt;"&amp;Q$2,Table2[Level of Review Required],"&lt;&gt;*no further*",Table2[Calculated Location],"*"&amp;$D6&amp;"*")/COUNTIFS(Table2[Category of incident],"*1*",Table2[Date Notified (Adjusted)],"&gt;="&amp;P$2,Table2[Date Notified (Adjusted)],"&lt;"&amp;Q$2,Table2[Calculated Location],"*"&amp;$D6&amp;"*")</f>
        <v>#DIV/0!</v>
      </c>
      <c r="Q6" s="329" t="e">
        <f ca="1">COUNTIFS(Table2[Category of incident],"*1*",Table2[Date Notified (Adjusted)],"&gt;="&amp;Q$2,Table2[Date Notified (Adjusted)],"&lt;"&amp;R$2,Table2[Level of Review Required],"&lt;&gt;*no further*",Table2[Calculated Location],"*"&amp;$D6&amp;"*")/COUNTIFS(Table2[Category of incident],"*1*",Table2[Date Notified (Adjusted)],"&gt;="&amp;Q$2,Table2[Date Notified (Adjusted)],"&lt;"&amp;R$2,Table2[Calculated Location],"*"&amp;$D6&amp;"*")</f>
        <v>#DIV/0!</v>
      </c>
      <c r="R6" s="329" t="e">
        <f ca="1">COUNTIFS(Table2[Category of incident],"*1*",Table2[Date Notified (Adjusted)],"&gt;="&amp;R$2,Table2[Date Notified (Adjusted)],"&lt;"&amp;S$2,Table2[Level of Review Required],"&lt;&gt;*no further*",Table2[Calculated Location],"*"&amp;$D6&amp;"*")/COUNTIFS(Table2[Category of incident],"*1*",Table2[Date Notified (Adjusted)],"&gt;="&amp;R$2,Table2[Date Notified (Adjusted)],"&lt;"&amp;S$2,Table2[Calculated Location],"*"&amp;$D6&amp;"*")</f>
        <v>#DIV/0!</v>
      </c>
      <c r="S6" s="329" t="e">
        <f ca="1">COUNTIFS(Table2[Category of incident],"*1*",Table2[Date Notified (Adjusted)],"&gt;="&amp;S$2,Table2[Date Notified (Adjusted)],"&lt;"&amp;T$2,Table2[Level of Review Required],"&lt;&gt;*no further*",Table2[Calculated Location],"*"&amp;$D6&amp;"*")/COUNTIFS(Table2[Category of incident],"*1*",Table2[Date Notified (Adjusted)],"&gt;="&amp;S$2,Table2[Date Notified (Adjusted)],"&lt;"&amp;T$2,Table2[Calculated Location],"*"&amp;$D6&amp;"*")</f>
        <v>#DIV/0!</v>
      </c>
      <c r="T6" s="329" t="e">
        <f ca="1">COUNTIFS(Table2[Category of incident],"*1*",Table2[Date Notified (Adjusted)],"&gt;="&amp;T$2,Table2[Date Notified (Adjusted)],"&lt;"&amp;U$2,Table2[Level of Review Required],"&lt;&gt;*no further*",Table2[Calculated Location],"*"&amp;$D6&amp;"*")/COUNTIFS(Table2[Category of incident],"*1*",Table2[Date Notified (Adjusted)],"&gt;="&amp;T$2,Table2[Date Notified (Adjusted)],"&lt;"&amp;U$2,Table2[Calculated Location],"*"&amp;$D6&amp;"*")</f>
        <v>#DIV/0!</v>
      </c>
      <c r="U6" s="13"/>
      <c r="V6" s="13"/>
      <c r="W6" s="13">
        <f ca="1">COUNTIFS(Table2[Category of incident],"*1*",Table2[Date Notified (Adjusted)],"&gt;="&amp;E$2,Table2[Date Notified (Adjusted)],"&lt;"&amp;U$2,Table2[Calculated Location],"*"&amp;$D6&amp;"*",Table2[Level of Review Required],"&lt;&gt;*no further*")</f>
        <v>0</v>
      </c>
      <c r="X6" s="329" t="e">
        <f t="shared" ca="1" si="1"/>
        <v>#DIV/0!</v>
      </c>
      <c r="Y6" s="330">
        <f ca="1">COUNTIFS(Table2[Category of incident],"*1*",Table2[Date Notified (Adjusted)],"&gt;="&amp;E$2,Table2[Date Notified (Adjusted)],"&lt;"&amp;U$2,Table2[Calculated Location],"*"&amp;$D6&amp;"*")</f>
        <v>0</v>
      </c>
      <c r="Z6" s="13">
        <f ca="1">COUNTIFS(Table2[Category of incident],"*1*",Table2[Date Notified (Adjusted)],"&gt;="&amp;E$2,Table2[Date Notified (Adjusted)],"&lt;="&amp;close125,Table2[Calculated Location],"*"&amp;$D6&amp;"*",Table2[Level of Review Required],"&lt;&gt;*no further*")</f>
        <v>0</v>
      </c>
      <c r="AA6" s="329" t="e">
        <f t="shared" ca="1" si="2"/>
        <v>#DIV/0!</v>
      </c>
      <c r="AB6" s="330">
        <f ca="1">COUNTIFS(Table2[Category of incident],"*1*",Table2[Date Notified (Adjusted)],"&gt;="&amp;E$2,Table2[Date Notified (Adjusted)],"&lt;"&amp;Q$2,Table2[Calculated Location],"*"&amp;$D6&amp;"*")</f>
        <v>0</v>
      </c>
    </row>
    <row r="7" spans="2:29" x14ac:dyDescent="0.25">
      <c r="B7" s="327" t="s">
        <v>259</v>
      </c>
      <c r="C7" s="13"/>
      <c r="D7" s="210" t="s">
        <v>122</v>
      </c>
      <c r="E7" s="328" t="e">
        <f ca="1">COUNTIFS(Table2[Category of incident],"*1*",Table2[Date Notified (Adjusted)],"&gt;="&amp;E$2,Table2[Date Notified (Adjusted)],"&lt;"&amp;F$2,Table2[Level of Review Required],"&lt;&gt;*no further*",Table2[Calculated Location],"*"&amp;$D7&amp;"*")/COUNTIFS(Table2[Category of incident],"*1*",Table2[Date Notified (Adjusted)],"&gt;="&amp;E$2,Table2[Date Notified (Adjusted)],"&lt;"&amp;F$2,Table2[Calculated Location],"*"&amp;$D7&amp;"*")</f>
        <v>#DIV/0!</v>
      </c>
      <c r="F7" s="329" t="e">
        <f ca="1">COUNTIFS(Table2[Category of incident],"*1*",Table2[Date Notified (Adjusted)],"&gt;="&amp;F$2,Table2[Date Notified (Adjusted)],"&lt;"&amp;G$2,Table2[Level of Review Required],"&lt;&gt;*no further*",Table2[Calculated Location],"*"&amp;$D7&amp;"*")/COUNTIFS(Table2[Category of incident],"*1*",Table2[Date Notified (Adjusted)],"&gt;="&amp;F$2,Table2[Date Notified (Adjusted)],"&lt;"&amp;G$2,Table2[Calculated Location],"*"&amp;$D7&amp;"*")</f>
        <v>#DIV/0!</v>
      </c>
      <c r="G7" s="329" t="e">
        <f ca="1">COUNTIFS(Table2[Category of incident],"*1*",Table2[Date Notified (Adjusted)],"&gt;="&amp;G$2,Table2[Date Notified (Adjusted)],"&lt;"&amp;H$2,Table2[Level of Review Required],"&lt;&gt;*no further*",Table2[Calculated Location],"*"&amp;$D7&amp;"*")/COUNTIFS(Table2[Category of incident],"*1*",Table2[Date Notified (Adjusted)],"&gt;="&amp;G$2,Table2[Date Notified (Adjusted)],"&lt;"&amp;H$2,Table2[Calculated Location],"*"&amp;$D7&amp;"*")</f>
        <v>#DIV/0!</v>
      </c>
      <c r="H7" s="329" t="e">
        <f ca="1">COUNTIFS(Table2[Category of incident],"*1*",Table2[Date Notified (Adjusted)],"&gt;="&amp;H$2,Table2[Date Notified (Adjusted)],"&lt;"&amp;I$2,Table2[Level of Review Required],"&lt;&gt;*no further*",Table2[Calculated Location],"*"&amp;$D7&amp;"*")/COUNTIFS(Table2[Category of incident],"*1*",Table2[Date Notified (Adjusted)],"&gt;="&amp;H$2,Table2[Date Notified (Adjusted)],"&lt;"&amp;I$2,Table2[Calculated Location],"*"&amp;$D7&amp;"*")</f>
        <v>#DIV/0!</v>
      </c>
      <c r="I7" s="329" t="e">
        <f ca="1">COUNTIFS(Table2[Category of incident],"*1*",Table2[Date Notified (Adjusted)],"&gt;="&amp;I$2,Table2[Date Notified (Adjusted)],"&lt;"&amp;J$2,Table2[Level of Review Required],"&lt;&gt;*no further*",Table2[Calculated Location],"*"&amp;$D7&amp;"*")/COUNTIFS(Table2[Category of incident],"*1*",Table2[Date Notified (Adjusted)],"&gt;="&amp;I$2,Table2[Date Notified (Adjusted)],"&lt;"&amp;J$2,Table2[Calculated Location],"*"&amp;$D7&amp;"*")</f>
        <v>#DIV/0!</v>
      </c>
      <c r="J7" s="329" t="e">
        <f ca="1">COUNTIFS(Table2[Category of incident],"*1*",Table2[Date Notified (Adjusted)],"&gt;="&amp;J$2,Table2[Date Notified (Adjusted)],"&lt;"&amp;K$2,Table2[Level of Review Required],"&lt;&gt;*no further*",Table2[Calculated Location],"*"&amp;$D7&amp;"*")/COUNTIFS(Table2[Category of incident],"*1*",Table2[Date Notified (Adjusted)],"&gt;="&amp;J$2,Table2[Date Notified (Adjusted)],"&lt;"&amp;K$2,Table2[Calculated Location],"*"&amp;$D7&amp;"*")</f>
        <v>#DIV/0!</v>
      </c>
      <c r="K7" s="329" t="e">
        <f ca="1">COUNTIFS(Table2[Category of incident],"*1*",Table2[Date Notified (Adjusted)],"&gt;="&amp;K$2,Table2[Date Notified (Adjusted)],"&lt;"&amp;L$2,Table2[Level of Review Required],"&lt;&gt;*no further*",Table2[Calculated Location],"*"&amp;$D7&amp;"*")/COUNTIFS(Table2[Category of incident],"*1*",Table2[Date Notified (Adjusted)],"&gt;="&amp;K$2,Table2[Date Notified (Adjusted)],"&lt;"&amp;L$2,Table2[Calculated Location],"*"&amp;$D7&amp;"*")</f>
        <v>#DIV/0!</v>
      </c>
      <c r="L7" s="329" t="e">
        <f ca="1">COUNTIFS(Table2[Category of incident],"*1*",Table2[Date Notified (Adjusted)],"&gt;="&amp;L$2,Table2[Date Notified (Adjusted)],"&lt;"&amp;M$2,Table2[Level of Review Required],"&lt;&gt;*no further*",Table2[Calculated Location],"*"&amp;$D7&amp;"*")/COUNTIFS(Table2[Category of incident],"*1*",Table2[Date Notified (Adjusted)],"&gt;="&amp;L$2,Table2[Date Notified (Adjusted)],"&lt;"&amp;M$2,Table2[Calculated Location],"*"&amp;$D7&amp;"*")</f>
        <v>#DIV/0!</v>
      </c>
      <c r="M7" s="329" t="e">
        <f ca="1">COUNTIFS(Table2[Category of incident],"*1*",Table2[Date Notified (Adjusted)],"&gt;="&amp;M$2,Table2[Date Notified (Adjusted)],"&lt;"&amp;N$2,Table2[Level of Review Required],"&lt;&gt;*no further*",Table2[Calculated Location],"*"&amp;$D7&amp;"*")/COUNTIFS(Table2[Category of incident],"*1*",Table2[Date Notified (Adjusted)],"&gt;="&amp;M$2,Table2[Date Notified (Adjusted)],"&lt;"&amp;N$2,Table2[Calculated Location],"*"&amp;$D7&amp;"*")</f>
        <v>#DIV/0!</v>
      </c>
      <c r="N7" s="329" t="e">
        <f ca="1">COUNTIFS(Table2[Category of incident],"*1*",Table2[Date Notified (Adjusted)],"&gt;="&amp;N$2,Table2[Date Notified (Adjusted)],"&lt;"&amp;O$2,Table2[Level of Review Required],"&lt;&gt;*no further*",Table2[Calculated Location],"*"&amp;$D7&amp;"*")/COUNTIFS(Table2[Category of incident],"*1*",Table2[Date Notified (Adjusted)],"&gt;="&amp;N$2,Table2[Date Notified (Adjusted)],"&lt;"&amp;O$2,Table2[Calculated Location],"*"&amp;$D7&amp;"*")</f>
        <v>#DIV/0!</v>
      </c>
      <c r="O7" s="329" t="e">
        <f ca="1">COUNTIFS(Table2[Category of incident],"*1*",Table2[Date Notified (Adjusted)],"&gt;="&amp;O$2,Table2[Date Notified (Adjusted)],"&lt;"&amp;P$2,Table2[Level of Review Required],"&lt;&gt;*no further*",Table2[Calculated Location],"*"&amp;$D7&amp;"*")/COUNTIFS(Table2[Category of incident],"*1*",Table2[Date Notified (Adjusted)],"&gt;="&amp;O$2,Table2[Date Notified (Adjusted)],"&lt;"&amp;P$2,Table2[Calculated Location],"*"&amp;$D7&amp;"*")</f>
        <v>#DIV/0!</v>
      </c>
      <c r="P7" s="329" t="e">
        <f ca="1">COUNTIFS(Table2[Category of incident],"*1*",Table2[Date Notified (Adjusted)],"&gt;="&amp;P$2,Table2[Date Notified (Adjusted)],"&lt;"&amp;Q$2,Table2[Level of Review Required],"&lt;&gt;*no further*",Table2[Calculated Location],"*"&amp;$D7&amp;"*")/COUNTIFS(Table2[Category of incident],"*1*",Table2[Date Notified (Adjusted)],"&gt;="&amp;P$2,Table2[Date Notified (Adjusted)],"&lt;"&amp;Q$2,Table2[Calculated Location],"*"&amp;$D7&amp;"*")</f>
        <v>#DIV/0!</v>
      </c>
      <c r="Q7" s="329" t="e">
        <f ca="1">COUNTIFS(Table2[Category of incident],"*1*",Table2[Date Notified (Adjusted)],"&gt;="&amp;Q$2,Table2[Date Notified (Adjusted)],"&lt;"&amp;R$2,Table2[Level of Review Required],"&lt;&gt;*no further*",Table2[Calculated Location],"*"&amp;$D7&amp;"*")/COUNTIFS(Table2[Category of incident],"*1*",Table2[Date Notified (Adjusted)],"&gt;="&amp;Q$2,Table2[Date Notified (Adjusted)],"&lt;"&amp;R$2,Table2[Calculated Location],"*"&amp;$D7&amp;"*")</f>
        <v>#DIV/0!</v>
      </c>
      <c r="R7" s="329" t="e">
        <f ca="1">COUNTIFS(Table2[Category of incident],"*1*",Table2[Date Notified (Adjusted)],"&gt;="&amp;R$2,Table2[Date Notified (Adjusted)],"&lt;"&amp;S$2,Table2[Level of Review Required],"&lt;&gt;*no further*",Table2[Calculated Location],"*"&amp;$D7&amp;"*")/COUNTIFS(Table2[Category of incident],"*1*",Table2[Date Notified (Adjusted)],"&gt;="&amp;R$2,Table2[Date Notified (Adjusted)],"&lt;"&amp;S$2,Table2[Calculated Location],"*"&amp;$D7&amp;"*")</f>
        <v>#DIV/0!</v>
      </c>
      <c r="S7" s="329" t="e">
        <f ca="1">COUNTIFS(Table2[Category of incident],"*1*",Table2[Date Notified (Adjusted)],"&gt;="&amp;S$2,Table2[Date Notified (Adjusted)],"&lt;"&amp;T$2,Table2[Level of Review Required],"&lt;&gt;*no further*",Table2[Calculated Location],"*"&amp;$D7&amp;"*")/COUNTIFS(Table2[Category of incident],"*1*",Table2[Date Notified (Adjusted)],"&gt;="&amp;S$2,Table2[Date Notified (Adjusted)],"&lt;"&amp;T$2,Table2[Calculated Location],"*"&amp;$D7&amp;"*")</f>
        <v>#DIV/0!</v>
      </c>
      <c r="T7" s="329" t="e">
        <f ca="1">COUNTIFS(Table2[Category of incident],"*1*",Table2[Date Notified (Adjusted)],"&gt;="&amp;T$2,Table2[Date Notified (Adjusted)],"&lt;"&amp;U$2,Table2[Level of Review Required],"&lt;&gt;*no further*",Table2[Calculated Location],"*"&amp;$D7&amp;"*")/COUNTIFS(Table2[Category of incident],"*1*",Table2[Date Notified (Adjusted)],"&gt;="&amp;T$2,Table2[Date Notified (Adjusted)],"&lt;"&amp;U$2,Table2[Calculated Location],"*"&amp;$D7&amp;"*")</f>
        <v>#DIV/0!</v>
      </c>
      <c r="U7" s="45"/>
      <c r="V7" s="13"/>
      <c r="W7" s="13">
        <f ca="1">COUNTIFS(Table2[Category of incident],"*1*",Table2[Date Notified (Adjusted)],"&gt;="&amp;E$2,Table2[Date Notified (Adjusted)],"&lt;"&amp;U$2,Table2[Calculated Location],"*"&amp;$D7&amp;"*",Table2[Level of Review Required],"&lt;&gt;*no further*")</f>
        <v>0</v>
      </c>
      <c r="X7" s="329" t="e">
        <f t="shared" ca="1" si="1"/>
        <v>#DIV/0!</v>
      </c>
      <c r="Y7" s="330">
        <f ca="1">COUNTIFS(Table2[Category of incident],"*1*",Table2[Date Notified (Adjusted)],"&gt;="&amp;E$2,Table2[Date Notified (Adjusted)],"&lt;"&amp;U$2,Table2[Calculated Location],"*"&amp;$D7&amp;"*")</f>
        <v>0</v>
      </c>
      <c r="Z7" s="13">
        <f ca="1">COUNTIFS(Table2[Category of incident],"*1*",Table2[Date Notified (Adjusted)],"&gt;="&amp;E$2,Table2[Date Notified (Adjusted)],"&lt;="&amp;close125,Table2[Calculated Location],"*"&amp;$D7&amp;"*",Table2[Level of Review Required],"&lt;&gt;*no further*")</f>
        <v>0</v>
      </c>
      <c r="AA7" s="329" t="e">
        <f t="shared" ca="1" si="2"/>
        <v>#DIV/0!</v>
      </c>
      <c r="AB7" s="330">
        <f ca="1">COUNTIFS(Table2[Category of incident],"*1*",Table2[Date Notified (Adjusted)],"&gt;="&amp;E$2,Table2[Date Notified (Adjusted)],"&lt;"&amp;Q$2,Table2[Calculated Location],"*"&amp;$D7&amp;"*")</f>
        <v>0</v>
      </c>
    </row>
    <row r="8" spans="2:29" x14ac:dyDescent="0.25">
      <c r="B8" s="327" t="s">
        <v>260</v>
      </c>
      <c r="C8" s="13"/>
      <c r="D8" s="210" t="s">
        <v>123</v>
      </c>
      <c r="E8" s="328" t="e">
        <f ca="1">COUNTIFS(Table2[Category of incident],"*1*",Table2[Date Notified (Adjusted)],"&gt;="&amp;E$2,Table2[Date Notified (Adjusted)],"&lt;"&amp;F$2,Table2[Level of Review Required],"&lt;&gt;*no further*",Table2[Calculated Location],"*"&amp;$D8&amp;"*")/COUNTIFS(Table2[Category of incident],"*1*",Table2[Date Notified (Adjusted)],"&gt;="&amp;E$2,Table2[Date Notified (Adjusted)],"&lt;"&amp;F$2,Table2[Calculated Location],"*"&amp;$D8&amp;"*")</f>
        <v>#DIV/0!</v>
      </c>
      <c r="F8" s="329" t="e">
        <f ca="1">COUNTIFS(Table2[Category of incident],"*1*",Table2[Date Notified (Adjusted)],"&gt;="&amp;F$2,Table2[Date Notified (Adjusted)],"&lt;"&amp;G$2,Table2[Level of Review Required],"&lt;&gt;*no further*",Table2[Calculated Location],"*"&amp;$D8&amp;"*")/COUNTIFS(Table2[Category of incident],"*1*",Table2[Date Notified (Adjusted)],"&gt;="&amp;F$2,Table2[Date Notified (Adjusted)],"&lt;"&amp;G$2,Table2[Calculated Location],"*"&amp;$D8&amp;"*")</f>
        <v>#DIV/0!</v>
      </c>
      <c r="G8" s="329" t="e">
        <f ca="1">COUNTIFS(Table2[Category of incident],"*1*",Table2[Date Notified (Adjusted)],"&gt;="&amp;G$2,Table2[Date Notified (Adjusted)],"&lt;"&amp;H$2,Table2[Level of Review Required],"&lt;&gt;*no further*",Table2[Calculated Location],"*"&amp;$D8&amp;"*")/COUNTIFS(Table2[Category of incident],"*1*",Table2[Date Notified (Adjusted)],"&gt;="&amp;G$2,Table2[Date Notified (Adjusted)],"&lt;"&amp;H$2,Table2[Calculated Location],"*"&amp;$D8&amp;"*")</f>
        <v>#DIV/0!</v>
      </c>
      <c r="H8" s="329" t="e">
        <f ca="1">COUNTIFS(Table2[Category of incident],"*1*",Table2[Date Notified (Adjusted)],"&gt;="&amp;H$2,Table2[Date Notified (Adjusted)],"&lt;"&amp;I$2,Table2[Level of Review Required],"&lt;&gt;*no further*",Table2[Calculated Location],"*"&amp;$D8&amp;"*")/COUNTIFS(Table2[Category of incident],"*1*",Table2[Date Notified (Adjusted)],"&gt;="&amp;H$2,Table2[Date Notified (Adjusted)],"&lt;"&amp;I$2,Table2[Calculated Location],"*"&amp;$D8&amp;"*")</f>
        <v>#DIV/0!</v>
      </c>
      <c r="I8" s="329" t="e">
        <f ca="1">COUNTIFS(Table2[Category of incident],"*1*",Table2[Date Notified (Adjusted)],"&gt;="&amp;I$2,Table2[Date Notified (Adjusted)],"&lt;"&amp;J$2,Table2[Level of Review Required],"&lt;&gt;*no further*",Table2[Calculated Location],"*"&amp;$D8&amp;"*")/COUNTIFS(Table2[Category of incident],"*1*",Table2[Date Notified (Adjusted)],"&gt;="&amp;I$2,Table2[Date Notified (Adjusted)],"&lt;"&amp;J$2,Table2[Calculated Location],"*"&amp;$D8&amp;"*")</f>
        <v>#DIV/0!</v>
      </c>
      <c r="J8" s="329" t="e">
        <f ca="1">COUNTIFS(Table2[Category of incident],"*1*",Table2[Date Notified (Adjusted)],"&gt;="&amp;J$2,Table2[Date Notified (Adjusted)],"&lt;"&amp;K$2,Table2[Level of Review Required],"&lt;&gt;*no further*",Table2[Calculated Location],"*"&amp;$D8&amp;"*")/COUNTIFS(Table2[Category of incident],"*1*",Table2[Date Notified (Adjusted)],"&gt;="&amp;J$2,Table2[Date Notified (Adjusted)],"&lt;"&amp;K$2,Table2[Calculated Location],"*"&amp;$D8&amp;"*")</f>
        <v>#DIV/0!</v>
      </c>
      <c r="K8" s="329" t="e">
        <f ca="1">COUNTIFS(Table2[Category of incident],"*1*",Table2[Date Notified (Adjusted)],"&gt;="&amp;K$2,Table2[Date Notified (Adjusted)],"&lt;"&amp;L$2,Table2[Level of Review Required],"&lt;&gt;*no further*",Table2[Calculated Location],"*"&amp;$D8&amp;"*")/COUNTIFS(Table2[Category of incident],"*1*",Table2[Date Notified (Adjusted)],"&gt;="&amp;K$2,Table2[Date Notified (Adjusted)],"&lt;"&amp;L$2,Table2[Calculated Location],"*"&amp;$D8&amp;"*")</f>
        <v>#DIV/0!</v>
      </c>
      <c r="L8" s="329" t="e">
        <f ca="1">COUNTIFS(Table2[Category of incident],"*1*",Table2[Date Notified (Adjusted)],"&gt;="&amp;L$2,Table2[Date Notified (Adjusted)],"&lt;"&amp;M$2,Table2[Level of Review Required],"&lt;&gt;*no further*",Table2[Calculated Location],"*"&amp;$D8&amp;"*")/COUNTIFS(Table2[Category of incident],"*1*",Table2[Date Notified (Adjusted)],"&gt;="&amp;L$2,Table2[Date Notified (Adjusted)],"&lt;"&amp;M$2,Table2[Calculated Location],"*"&amp;$D8&amp;"*")</f>
        <v>#DIV/0!</v>
      </c>
      <c r="M8" s="329" t="e">
        <f ca="1">COUNTIFS(Table2[Category of incident],"*1*",Table2[Date Notified (Adjusted)],"&gt;="&amp;M$2,Table2[Date Notified (Adjusted)],"&lt;"&amp;N$2,Table2[Level of Review Required],"&lt;&gt;*no further*",Table2[Calculated Location],"*"&amp;$D8&amp;"*")/COUNTIFS(Table2[Category of incident],"*1*",Table2[Date Notified (Adjusted)],"&gt;="&amp;M$2,Table2[Date Notified (Adjusted)],"&lt;"&amp;N$2,Table2[Calculated Location],"*"&amp;$D8&amp;"*")</f>
        <v>#DIV/0!</v>
      </c>
      <c r="N8" s="329" t="e">
        <f ca="1">COUNTIFS(Table2[Category of incident],"*1*",Table2[Date Notified (Adjusted)],"&gt;="&amp;N$2,Table2[Date Notified (Adjusted)],"&lt;"&amp;O$2,Table2[Level of Review Required],"&lt;&gt;*no further*",Table2[Calculated Location],"*"&amp;$D8&amp;"*")/COUNTIFS(Table2[Category of incident],"*1*",Table2[Date Notified (Adjusted)],"&gt;="&amp;N$2,Table2[Date Notified (Adjusted)],"&lt;"&amp;O$2,Table2[Calculated Location],"*"&amp;$D8&amp;"*")</f>
        <v>#DIV/0!</v>
      </c>
      <c r="O8" s="329" t="e">
        <f ca="1">COUNTIFS(Table2[Category of incident],"*1*",Table2[Date Notified (Adjusted)],"&gt;="&amp;O$2,Table2[Date Notified (Adjusted)],"&lt;"&amp;P$2,Table2[Level of Review Required],"&lt;&gt;*no further*",Table2[Calculated Location],"*"&amp;$D8&amp;"*")/COUNTIFS(Table2[Category of incident],"*1*",Table2[Date Notified (Adjusted)],"&gt;="&amp;O$2,Table2[Date Notified (Adjusted)],"&lt;"&amp;P$2,Table2[Calculated Location],"*"&amp;$D8&amp;"*")</f>
        <v>#DIV/0!</v>
      </c>
      <c r="P8" s="329" t="e">
        <f ca="1">COUNTIFS(Table2[Category of incident],"*1*",Table2[Date Notified (Adjusted)],"&gt;="&amp;P$2,Table2[Date Notified (Adjusted)],"&lt;"&amp;Q$2,Table2[Level of Review Required],"&lt;&gt;*no further*",Table2[Calculated Location],"*"&amp;$D8&amp;"*")/COUNTIFS(Table2[Category of incident],"*1*",Table2[Date Notified (Adjusted)],"&gt;="&amp;P$2,Table2[Date Notified (Adjusted)],"&lt;"&amp;Q$2,Table2[Calculated Location],"*"&amp;$D8&amp;"*")</f>
        <v>#DIV/0!</v>
      </c>
      <c r="Q8" s="329" t="e">
        <f ca="1">COUNTIFS(Table2[Category of incident],"*1*",Table2[Date Notified (Adjusted)],"&gt;="&amp;Q$2,Table2[Date Notified (Adjusted)],"&lt;"&amp;R$2,Table2[Level of Review Required],"&lt;&gt;*no further*",Table2[Calculated Location],"*"&amp;$D8&amp;"*")/COUNTIFS(Table2[Category of incident],"*1*",Table2[Date Notified (Adjusted)],"&gt;="&amp;Q$2,Table2[Date Notified (Adjusted)],"&lt;"&amp;R$2,Table2[Calculated Location],"*"&amp;$D8&amp;"*")</f>
        <v>#DIV/0!</v>
      </c>
      <c r="R8" s="329" t="e">
        <f ca="1">COUNTIFS(Table2[Category of incident],"*1*",Table2[Date Notified (Adjusted)],"&gt;="&amp;R$2,Table2[Date Notified (Adjusted)],"&lt;"&amp;S$2,Table2[Level of Review Required],"&lt;&gt;*no further*",Table2[Calculated Location],"*"&amp;$D8&amp;"*")/COUNTIFS(Table2[Category of incident],"*1*",Table2[Date Notified (Adjusted)],"&gt;="&amp;R$2,Table2[Date Notified (Adjusted)],"&lt;"&amp;S$2,Table2[Calculated Location],"*"&amp;$D8&amp;"*")</f>
        <v>#DIV/0!</v>
      </c>
      <c r="S8" s="329" t="e">
        <f ca="1">COUNTIFS(Table2[Category of incident],"*1*",Table2[Date Notified (Adjusted)],"&gt;="&amp;S$2,Table2[Date Notified (Adjusted)],"&lt;"&amp;T$2,Table2[Level of Review Required],"&lt;&gt;*no further*",Table2[Calculated Location],"*"&amp;$D8&amp;"*")/COUNTIFS(Table2[Category of incident],"*1*",Table2[Date Notified (Adjusted)],"&gt;="&amp;S$2,Table2[Date Notified (Adjusted)],"&lt;"&amp;T$2,Table2[Calculated Location],"*"&amp;$D8&amp;"*")</f>
        <v>#DIV/0!</v>
      </c>
      <c r="T8" s="329" t="e">
        <f ca="1">COUNTIFS(Table2[Category of incident],"*1*",Table2[Date Notified (Adjusted)],"&gt;="&amp;T$2,Table2[Date Notified (Adjusted)],"&lt;"&amp;U$2,Table2[Level of Review Required],"&lt;&gt;*no further*",Table2[Calculated Location],"*"&amp;$D8&amp;"*")/COUNTIFS(Table2[Category of incident],"*1*",Table2[Date Notified (Adjusted)],"&gt;="&amp;T$2,Table2[Date Notified (Adjusted)],"&lt;"&amp;U$2,Table2[Calculated Location],"*"&amp;$D8&amp;"*")</f>
        <v>#DIV/0!</v>
      </c>
      <c r="U8" s="45"/>
      <c r="V8" s="13"/>
      <c r="W8" s="13">
        <f ca="1">COUNTIFS(Table2[Category of incident],"*1*",Table2[Date Notified (Adjusted)],"&gt;="&amp;E$2,Table2[Date Notified (Adjusted)],"&lt;"&amp;U$2,Table2[Calculated Location],"*"&amp;$D8&amp;"*",Table2[Level of Review Required],"&lt;&gt;*no further*")</f>
        <v>0</v>
      </c>
      <c r="X8" s="329" t="e">
        <f t="shared" ca="1" si="1"/>
        <v>#DIV/0!</v>
      </c>
      <c r="Y8" s="330">
        <f ca="1">COUNTIFS(Table2[Category of incident],"*1*",Table2[Date Notified (Adjusted)],"&gt;="&amp;E$2,Table2[Date Notified (Adjusted)],"&lt;"&amp;U$2,Table2[Calculated Location],"*"&amp;$D8&amp;"*")</f>
        <v>0</v>
      </c>
      <c r="Z8" s="13">
        <f ca="1">COUNTIFS(Table2[Category of incident],"*1*",Table2[Date Notified (Adjusted)],"&gt;="&amp;E$2,Table2[Date Notified (Adjusted)],"&lt;="&amp;close125,Table2[Calculated Location],"*"&amp;$D8&amp;"*",Table2[Level of Review Required],"&lt;&gt;*no further*")</f>
        <v>0</v>
      </c>
      <c r="AA8" s="329" t="e">
        <f t="shared" ca="1" si="2"/>
        <v>#DIV/0!</v>
      </c>
      <c r="AB8" s="330">
        <f ca="1">COUNTIFS(Table2[Category of incident],"*1*",Table2[Date Notified (Adjusted)],"&gt;="&amp;E$2,Table2[Date Notified (Adjusted)],"&lt;"&amp;Q$2,Table2[Calculated Location],"*"&amp;$D8&amp;"*")</f>
        <v>0</v>
      </c>
      <c r="AC8" s="13"/>
    </row>
    <row r="9" spans="2:29" x14ac:dyDescent="0.25">
      <c r="B9" s="327" t="s">
        <v>261</v>
      </c>
      <c r="C9" s="13"/>
      <c r="D9" s="210" t="s">
        <v>117</v>
      </c>
      <c r="E9" s="328" t="e">
        <f ca="1">COUNTIFS(Table2[Category of incident],"*1*",Table2[Date Notified (Adjusted)],"&gt;="&amp;E$2,Table2[Date Notified (Adjusted)],"&lt;"&amp;F$2,Table2[Level of Review Required],"&lt;&gt;*no further*",Table2[Calculated Location],"*"&amp;$D9&amp;"*")/COUNTIFS(Table2[Category of incident],"*1*",Table2[Date Notified (Adjusted)],"&gt;="&amp;E$2,Table2[Date Notified (Adjusted)],"&lt;"&amp;F$2,Table2[Calculated Location],"*"&amp;$D9&amp;"*")</f>
        <v>#DIV/0!</v>
      </c>
      <c r="F9" s="329" t="e">
        <f ca="1">COUNTIFS(Table2[Category of incident],"*1*",Table2[Date Notified (Adjusted)],"&gt;="&amp;F$2,Table2[Date Notified (Adjusted)],"&lt;"&amp;G$2,Table2[Level of Review Required],"&lt;&gt;*no further*",Table2[Calculated Location],"*"&amp;$D9&amp;"*")/COUNTIFS(Table2[Category of incident],"*1*",Table2[Date Notified (Adjusted)],"&gt;="&amp;F$2,Table2[Date Notified (Adjusted)],"&lt;"&amp;G$2,Table2[Calculated Location],"*"&amp;$D9&amp;"*")</f>
        <v>#DIV/0!</v>
      </c>
      <c r="G9" s="329" t="e">
        <f ca="1">COUNTIFS(Table2[Category of incident],"*1*",Table2[Date Notified (Adjusted)],"&gt;="&amp;G$2,Table2[Date Notified (Adjusted)],"&lt;"&amp;H$2,Table2[Level of Review Required],"&lt;&gt;*no further*",Table2[Calculated Location],"*"&amp;$D9&amp;"*")/COUNTIFS(Table2[Category of incident],"*1*",Table2[Date Notified (Adjusted)],"&gt;="&amp;G$2,Table2[Date Notified (Adjusted)],"&lt;"&amp;H$2,Table2[Calculated Location],"*"&amp;$D9&amp;"*")</f>
        <v>#DIV/0!</v>
      </c>
      <c r="H9" s="329" t="e">
        <f ca="1">COUNTIFS(Table2[Category of incident],"*1*",Table2[Date Notified (Adjusted)],"&gt;="&amp;H$2,Table2[Date Notified (Adjusted)],"&lt;"&amp;I$2,Table2[Level of Review Required],"&lt;&gt;*no further*",Table2[Calculated Location],"*"&amp;$D9&amp;"*")/COUNTIFS(Table2[Category of incident],"*1*",Table2[Date Notified (Adjusted)],"&gt;="&amp;H$2,Table2[Date Notified (Adjusted)],"&lt;"&amp;I$2,Table2[Calculated Location],"*"&amp;$D9&amp;"*")</f>
        <v>#DIV/0!</v>
      </c>
      <c r="I9" s="329" t="e">
        <f ca="1">COUNTIFS(Table2[Category of incident],"*1*",Table2[Date Notified (Adjusted)],"&gt;="&amp;I$2,Table2[Date Notified (Adjusted)],"&lt;"&amp;J$2,Table2[Level of Review Required],"&lt;&gt;*no further*",Table2[Calculated Location],"*"&amp;$D9&amp;"*")/COUNTIFS(Table2[Category of incident],"*1*",Table2[Date Notified (Adjusted)],"&gt;="&amp;I$2,Table2[Date Notified (Adjusted)],"&lt;"&amp;J$2,Table2[Calculated Location],"*"&amp;$D9&amp;"*")</f>
        <v>#DIV/0!</v>
      </c>
      <c r="J9" s="329" t="e">
        <f ca="1">COUNTIFS(Table2[Category of incident],"*1*",Table2[Date Notified (Adjusted)],"&gt;="&amp;J$2,Table2[Date Notified (Adjusted)],"&lt;"&amp;K$2,Table2[Level of Review Required],"&lt;&gt;*no further*",Table2[Calculated Location],"*"&amp;$D9&amp;"*")/COUNTIFS(Table2[Category of incident],"*1*",Table2[Date Notified (Adjusted)],"&gt;="&amp;J$2,Table2[Date Notified (Adjusted)],"&lt;"&amp;K$2,Table2[Calculated Location],"*"&amp;$D9&amp;"*")</f>
        <v>#DIV/0!</v>
      </c>
      <c r="K9" s="329" t="e">
        <f ca="1">COUNTIFS(Table2[Category of incident],"*1*",Table2[Date Notified (Adjusted)],"&gt;="&amp;K$2,Table2[Date Notified (Adjusted)],"&lt;"&amp;L$2,Table2[Level of Review Required],"&lt;&gt;*no further*",Table2[Calculated Location],"*"&amp;$D9&amp;"*")/COUNTIFS(Table2[Category of incident],"*1*",Table2[Date Notified (Adjusted)],"&gt;="&amp;K$2,Table2[Date Notified (Adjusted)],"&lt;"&amp;L$2,Table2[Calculated Location],"*"&amp;$D9&amp;"*")</f>
        <v>#DIV/0!</v>
      </c>
      <c r="L9" s="329" t="e">
        <f ca="1">COUNTIFS(Table2[Category of incident],"*1*",Table2[Date Notified (Adjusted)],"&gt;="&amp;L$2,Table2[Date Notified (Adjusted)],"&lt;"&amp;M$2,Table2[Level of Review Required],"&lt;&gt;*no further*",Table2[Calculated Location],"*"&amp;$D9&amp;"*")/COUNTIFS(Table2[Category of incident],"*1*",Table2[Date Notified (Adjusted)],"&gt;="&amp;L$2,Table2[Date Notified (Adjusted)],"&lt;"&amp;M$2,Table2[Calculated Location],"*"&amp;$D9&amp;"*")</f>
        <v>#DIV/0!</v>
      </c>
      <c r="M9" s="329" t="e">
        <f ca="1">COUNTIFS(Table2[Category of incident],"*1*",Table2[Date Notified (Adjusted)],"&gt;="&amp;M$2,Table2[Date Notified (Adjusted)],"&lt;"&amp;N$2,Table2[Level of Review Required],"&lt;&gt;*no further*",Table2[Calculated Location],"*"&amp;$D9&amp;"*")/COUNTIFS(Table2[Category of incident],"*1*",Table2[Date Notified (Adjusted)],"&gt;="&amp;M$2,Table2[Date Notified (Adjusted)],"&lt;"&amp;N$2,Table2[Calculated Location],"*"&amp;$D9&amp;"*")</f>
        <v>#DIV/0!</v>
      </c>
      <c r="N9" s="329" t="e">
        <f ca="1">COUNTIFS(Table2[Category of incident],"*1*",Table2[Date Notified (Adjusted)],"&gt;="&amp;N$2,Table2[Date Notified (Adjusted)],"&lt;"&amp;O$2,Table2[Level of Review Required],"&lt;&gt;*no further*",Table2[Calculated Location],"*"&amp;$D9&amp;"*")/COUNTIFS(Table2[Category of incident],"*1*",Table2[Date Notified (Adjusted)],"&gt;="&amp;N$2,Table2[Date Notified (Adjusted)],"&lt;"&amp;O$2,Table2[Calculated Location],"*"&amp;$D9&amp;"*")</f>
        <v>#DIV/0!</v>
      </c>
      <c r="O9" s="329" t="e">
        <f ca="1">COUNTIFS(Table2[Category of incident],"*1*",Table2[Date Notified (Adjusted)],"&gt;="&amp;O$2,Table2[Date Notified (Adjusted)],"&lt;"&amp;P$2,Table2[Level of Review Required],"&lt;&gt;*no further*",Table2[Calculated Location],"*"&amp;$D9&amp;"*")/COUNTIFS(Table2[Category of incident],"*1*",Table2[Date Notified (Adjusted)],"&gt;="&amp;O$2,Table2[Date Notified (Adjusted)],"&lt;"&amp;P$2,Table2[Calculated Location],"*"&amp;$D9&amp;"*")</f>
        <v>#DIV/0!</v>
      </c>
      <c r="P9" s="329" t="e">
        <f ca="1">COUNTIFS(Table2[Category of incident],"*1*",Table2[Date Notified (Adjusted)],"&gt;="&amp;P$2,Table2[Date Notified (Adjusted)],"&lt;"&amp;Q$2,Table2[Level of Review Required],"&lt;&gt;*no further*",Table2[Calculated Location],"*"&amp;$D9&amp;"*")/COUNTIFS(Table2[Category of incident],"*1*",Table2[Date Notified (Adjusted)],"&gt;="&amp;P$2,Table2[Date Notified (Adjusted)],"&lt;"&amp;Q$2,Table2[Calculated Location],"*"&amp;$D9&amp;"*")</f>
        <v>#DIV/0!</v>
      </c>
      <c r="Q9" s="329" t="e">
        <f ca="1">COUNTIFS(Table2[Category of incident],"*1*",Table2[Date Notified (Adjusted)],"&gt;="&amp;Q$2,Table2[Date Notified (Adjusted)],"&lt;"&amp;R$2,Table2[Level of Review Required],"&lt;&gt;*no further*",Table2[Calculated Location],"*"&amp;$D9&amp;"*")/COUNTIFS(Table2[Category of incident],"*1*",Table2[Date Notified (Adjusted)],"&gt;="&amp;Q$2,Table2[Date Notified (Adjusted)],"&lt;"&amp;R$2,Table2[Calculated Location],"*"&amp;$D9&amp;"*")</f>
        <v>#DIV/0!</v>
      </c>
      <c r="R9" s="329" t="e">
        <f ca="1">COUNTIFS(Table2[Category of incident],"*1*",Table2[Date Notified (Adjusted)],"&gt;="&amp;R$2,Table2[Date Notified (Adjusted)],"&lt;"&amp;S$2,Table2[Level of Review Required],"&lt;&gt;*no further*",Table2[Calculated Location],"*"&amp;$D9&amp;"*")/COUNTIFS(Table2[Category of incident],"*1*",Table2[Date Notified (Adjusted)],"&gt;="&amp;R$2,Table2[Date Notified (Adjusted)],"&lt;"&amp;S$2,Table2[Calculated Location],"*"&amp;$D9&amp;"*")</f>
        <v>#DIV/0!</v>
      </c>
      <c r="S9" s="329" t="e">
        <f ca="1">COUNTIFS(Table2[Category of incident],"*1*",Table2[Date Notified (Adjusted)],"&gt;="&amp;S$2,Table2[Date Notified (Adjusted)],"&lt;"&amp;T$2,Table2[Level of Review Required],"&lt;&gt;*no further*",Table2[Calculated Location],"*"&amp;$D9&amp;"*")/COUNTIFS(Table2[Category of incident],"*1*",Table2[Date Notified (Adjusted)],"&gt;="&amp;S$2,Table2[Date Notified (Adjusted)],"&lt;"&amp;T$2,Table2[Calculated Location],"*"&amp;$D9&amp;"*")</f>
        <v>#DIV/0!</v>
      </c>
      <c r="T9" s="329" t="e">
        <f ca="1">COUNTIFS(Table2[Category of incident],"*1*",Table2[Date Notified (Adjusted)],"&gt;="&amp;T$2,Table2[Date Notified (Adjusted)],"&lt;"&amp;U$2,Table2[Level of Review Required],"&lt;&gt;*no further*",Table2[Calculated Location],"*"&amp;$D9&amp;"*")/COUNTIFS(Table2[Category of incident],"*1*",Table2[Date Notified (Adjusted)],"&gt;="&amp;T$2,Table2[Date Notified (Adjusted)],"&lt;"&amp;U$2,Table2[Calculated Location],"*"&amp;$D9&amp;"*")</f>
        <v>#DIV/0!</v>
      </c>
      <c r="U9" s="45"/>
      <c r="V9" s="13"/>
      <c r="W9" s="13">
        <f ca="1">COUNTIFS(Table2[Category of incident],"*1*",Table2[Date Notified (Adjusted)],"&gt;="&amp;E$2,Table2[Date Notified (Adjusted)],"&lt;"&amp;U$2,Table2[Calculated Location],"*"&amp;$D9&amp;"*",Table2[Level of Review Required],"&lt;&gt;*no further*")</f>
        <v>0</v>
      </c>
      <c r="X9" s="329" t="e">
        <f t="shared" ca="1" si="1"/>
        <v>#DIV/0!</v>
      </c>
      <c r="Y9" s="330">
        <f ca="1">COUNTIFS(Table2[Category of incident],"*1*",Table2[Date Notified (Adjusted)],"&gt;="&amp;E$2,Table2[Date Notified (Adjusted)],"&lt;"&amp;U$2,Table2[Calculated Location],"*"&amp;$D9&amp;"*")</f>
        <v>0</v>
      </c>
      <c r="Z9" s="13">
        <f ca="1">COUNTIFS(Table2[Category of incident],"*1*",Table2[Date Notified (Adjusted)],"&gt;="&amp;E$2,Table2[Date Notified (Adjusted)],"&lt;="&amp;close125,Table2[Calculated Location],"*"&amp;$D9&amp;"*",Table2[Level of Review Required],"&lt;&gt;*no further*")</f>
        <v>0</v>
      </c>
      <c r="AA9" s="329" t="e">
        <f t="shared" ca="1" si="2"/>
        <v>#DIV/0!</v>
      </c>
      <c r="AB9" s="330">
        <f ca="1">COUNTIFS(Table2[Category of incident],"*1*",Table2[Date Notified (Adjusted)],"&gt;="&amp;E$2,Table2[Date Notified (Adjusted)],"&lt;"&amp;Q$2,Table2[Calculated Location],"*"&amp;$D9&amp;"*")</f>
        <v>0</v>
      </c>
      <c r="AC9" s="13"/>
    </row>
    <row r="10" spans="2:29" x14ac:dyDescent="0.25">
      <c r="B10" s="327" t="s">
        <v>262</v>
      </c>
      <c r="C10" s="13"/>
      <c r="D10" s="210" t="s">
        <v>104</v>
      </c>
      <c r="E10" s="328" t="e">
        <f ca="1">COUNTIFS(Table2[Category of incident],"*1*",Table2[Date Notified (Adjusted)],"&gt;="&amp;E$2,Table2[Date Notified (Adjusted)],"&lt;"&amp;F$2,Table2[Level of Review Required],"&lt;&gt;*no further*",Table2[Calculated Location],"*"&amp;$D10&amp;"*")/COUNTIFS(Table2[Category of incident],"*1*",Table2[Date Notified (Adjusted)],"&gt;="&amp;E$2,Table2[Date Notified (Adjusted)],"&lt;"&amp;F$2,Table2[Calculated Location],"*"&amp;$D10&amp;"*")</f>
        <v>#DIV/0!</v>
      </c>
      <c r="F10" s="329" t="e">
        <f ca="1">COUNTIFS(Table2[Category of incident],"*1*",Table2[Date Notified (Adjusted)],"&gt;="&amp;F$2,Table2[Date Notified (Adjusted)],"&lt;"&amp;G$2,Table2[Level of Review Required],"&lt;&gt;*no further*",Table2[Calculated Location],"*"&amp;$D10&amp;"*")/COUNTIFS(Table2[Category of incident],"*1*",Table2[Date Notified (Adjusted)],"&gt;="&amp;F$2,Table2[Date Notified (Adjusted)],"&lt;"&amp;G$2,Table2[Calculated Location],"*"&amp;$D10&amp;"*")</f>
        <v>#DIV/0!</v>
      </c>
      <c r="G10" s="329" t="e">
        <f ca="1">COUNTIFS(Table2[Category of incident],"*1*",Table2[Date Notified (Adjusted)],"&gt;="&amp;G$2,Table2[Date Notified (Adjusted)],"&lt;"&amp;H$2,Table2[Level of Review Required],"&lt;&gt;*no further*",Table2[Calculated Location],"*"&amp;$D10&amp;"*")/COUNTIFS(Table2[Category of incident],"*1*",Table2[Date Notified (Adjusted)],"&gt;="&amp;G$2,Table2[Date Notified (Adjusted)],"&lt;"&amp;H$2,Table2[Calculated Location],"*"&amp;$D10&amp;"*")</f>
        <v>#DIV/0!</v>
      </c>
      <c r="H10" s="329" t="e">
        <f ca="1">COUNTIFS(Table2[Category of incident],"*1*",Table2[Date Notified (Adjusted)],"&gt;="&amp;H$2,Table2[Date Notified (Adjusted)],"&lt;"&amp;I$2,Table2[Level of Review Required],"&lt;&gt;*no further*",Table2[Calculated Location],"*"&amp;$D10&amp;"*")/COUNTIFS(Table2[Category of incident],"*1*",Table2[Date Notified (Adjusted)],"&gt;="&amp;H$2,Table2[Date Notified (Adjusted)],"&lt;"&amp;I$2,Table2[Calculated Location],"*"&amp;$D10&amp;"*")</f>
        <v>#DIV/0!</v>
      </c>
      <c r="I10" s="329" t="e">
        <f ca="1">COUNTIFS(Table2[Category of incident],"*1*",Table2[Date Notified (Adjusted)],"&gt;="&amp;I$2,Table2[Date Notified (Adjusted)],"&lt;"&amp;J$2,Table2[Level of Review Required],"&lt;&gt;*no further*",Table2[Calculated Location],"*"&amp;$D10&amp;"*")/COUNTIFS(Table2[Category of incident],"*1*",Table2[Date Notified (Adjusted)],"&gt;="&amp;I$2,Table2[Date Notified (Adjusted)],"&lt;"&amp;J$2,Table2[Calculated Location],"*"&amp;$D10&amp;"*")</f>
        <v>#DIV/0!</v>
      </c>
      <c r="J10" s="329" t="e">
        <f ca="1">COUNTIFS(Table2[Category of incident],"*1*",Table2[Date Notified (Adjusted)],"&gt;="&amp;J$2,Table2[Date Notified (Adjusted)],"&lt;"&amp;K$2,Table2[Level of Review Required],"&lt;&gt;*no further*",Table2[Calculated Location],"*"&amp;$D10&amp;"*")/COUNTIFS(Table2[Category of incident],"*1*",Table2[Date Notified (Adjusted)],"&gt;="&amp;J$2,Table2[Date Notified (Adjusted)],"&lt;"&amp;K$2,Table2[Calculated Location],"*"&amp;$D10&amp;"*")</f>
        <v>#DIV/0!</v>
      </c>
      <c r="K10" s="329" t="e">
        <f ca="1">COUNTIFS(Table2[Category of incident],"*1*",Table2[Date Notified (Adjusted)],"&gt;="&amp;K$2,Table2[Date Notified (Adjusted)],"&lt;"&amp;L$2,Table2[Level of Review Required],"&lt;&gt;*no further*",Table2[Calculated Location],"*"&amp;$D10&amp;"*")/COUNTIFS(Table2[Category of incident],"*1*",Table2[Date Notified (Adjusted)],"&gt;="&amp;K$2,Table2[Date Notified (Adjusted)],"&lt;"&amp;L$2,Table2[Calculated Location],"*"&amp;$D10&amp;"*")</f>
        <v>#DIV/0!</v>
      </c>
      <c r="L10" s="329" t="e">
        <f ca="1">COUNTIFS(Table2[Category of incident],"*1*",Table2[Date Notified (Adjusted)],"&gt;="&amp;L$2,Table2[Date Notified (Adjusted)],"&lt;"&amp;M$2,Table2[Level of Review Required],"&lt;&gt;*no further*",Table2[Calculated Location],"*"&amp;$D10&amp;"*")/COUNTIFS(Table2[Category of incident],"*1*",Table2[Date Notified (Adjusted)],"&gt;="&amp;L$2,Table2[Date Notified (Adjusted)],"&lt;"&amp;M$2,Table2[Calculated Location],"*"&amp;$D10&amp;"*")</f>
        <v>#DIV/0!</v>
      </c>
      <c r="M10" s="329" t="e">
        <f ca="1">COUNTIFS(Table2[Category of incident],"*1*",Table2[Date Notified (Adjusted)],"&gt;="&amp;M$2,Table2[Date Notified (Adjusted)],"&lt;"&amp;N$2,Table2[Level of Review Required],"&lt;&gt;*no further*",Table2[Calculated Location],"*"&amp;$D10&amp;"*")/COUNTIFS(Table2[Category of incident],"*1*",Table2[Date Notified (Adjusted)],"&gt;="&amp;M$2,Table2[Date Notified (Adjusted)],"&lt;"&amp;N$2,Table2[Calculated Location],"*"&amp;$D10&amp;"*")</f>
        <v>#DIV/0!</v>
      </c>
      <c r="N10" s="329" t="e">
        <f ca="1">COUNTIFS(Table2[Category of incident],"*1*",Table2[Date Notified (Adjusted)],"&gt;="&amp;N$2,Table2[Date Notified (Adjusted)],"&lt;"&amp;O$2,Table2[Level of Review Required],"&lt;&gt;*no further*",Table2[Calculated Location],"*"&amp;$D10&amp;"*")/COUNTIFS(Table2[Category of incident],"*1*",Table2[Date Notified (Adjusted)],"&gt;="&amp;N$2,Table2[Date Notified (Adjusted)],"&lt;"&amp;O$2,Table2[Calculated Location],"*"&amp;$D10&amp;"*")</f>
        <v>#DIV/0!</v>
      </c>
      <c r="O10" s="329" t="e">
        <f ca="1">COUNTIFS(Table2[Category of incident],"*1*",Table2[Date Notified (Adjusted)],"&gt;="&amp;O$2,Table2[Date Notified (Adjusted)],"&lt;"&amp;P$2,Table2[Level of Review Required],"&lt;&gt;*no further*",Table2[Calculated Location],"*"&amp;$D10&amp;"*")/COUNTIFS(Table2[Category of incident],"*1*",Table2[Date Notified (Adjusted)],"&gt;="&amp;O$2,Table2[Date Notified (Adjusted)],"&lt;"&amp;P$2,Table2[Calculated Location],"*"&amp;$D10&amp;"*")</f>
        <v>#DIV/0!</v>
      </c>
      <c r="P10" s="329" t="e">
        <f ca="1">COUNTIFS(Table2[Category of incident],"*1*",Table2[Date Notified (Adjusted)],"&gt;="&amp;P$2,Table2[Date Notified (Adjusted)],"&lt;"&amp;Q$2,Table2[Level of Review Required],"&lt;&gt;*no further*",Table2[Calculated Location],"*"&amp;$D10&amp;"*")/COUNTIFS(Table2[Category of incident],"*1*",Table2[Date Notified (Adjusted)],"&gt;="&amp;P$2,Table2[Date Notified (Adjusted)],"&lt;"&amp;Q$2,Table2[Calculated Location],"*"&amp;$D10&amp;"*")</f>
        <v>#DIV/0!</v>
      </c>
      <c r="Q10" s="329" t="e">
        <f ca="1">COUNTIFS(Table2[Category of incident],"*1*",Table2[Date Notified (Adjusted)],"&gt;="&amp;Q$2,Table2[Date Notified (Adjusted)],"&lt;"&amp;R$2,Table2[Level of Review Required],"&lt;&gt;*no further*",Table2[Calculated Location],"*"&amp;$D10&amp;"*")/COUNTIFS(Table2[Category of incident],"*1*",Table2[Date Notified (Adjusted)],"&gt;="&amp;Q$2,Table2[Date Notified (Adjusted)],"&lt;"&amp;R$2,Table2[Calculated Location],"*"&amp;$D10&amp;"*")</f>
        <v>#DIV/0!</v>
      </c>
      <c r="R10" s="329" t="e">
        <f ca="1">COUNTIFS(Table2[Category of incident],"*1*",Table2[Date Notified (Adjusted)],"&gt;="&amp;R$2,Table2[Date Notified (Adjusted)],"&lt;"&amp;S$2,Table2[Level of Review Required],"&lt;&gt;*no further*",Table2[Calculated Location],"*"&amp;$D10&amp;"*")/COUNTIFS(Table2[Category of incident],"*1*",Table2[Date Notified (Adjusted)],"&gt;="&amp;R$2,Table2[Date Notified (Adjusted)],"&lt;"&amp;S$2,Table2[Calculated Location],"*"&amp;$D10&amp;"*")</f>
        <v>#DIV/0!</v>
      </c>
      <c r="S10" s="329" t="e">
        <f ca="1">COUNTIFS(Table2[Category of incident],"*1*",Table2[Date Notified (Adjusted)],"&gt;="&amp;S$2,Table2[Date Notified (Adjusted)],"&lt;"&amp;T$2,Table2[Level of Review Required],"&lt;&gt;*no further*",Table2[Calculated Location],"*"&amp;$D10&amp;"*")/COUNTIFS(Table2[Category of incident],"*1*",Table2[Date Notified (Adjusted)],"&gt;="&amp;S$2,Table2[Date Notified (Adjusted)],"&lt;"&amp;T$2,Table2[Calculated Location],"*"&amp;$D10&amp;"*")</f>
        <v>#DIV/0!</v>
      </c>
      <c r="T10" s="329" t="e">
        <f ca="1">COUNTIFS(Table2[Category of incident],"*1*",Table2[Date Notified (Adjusted)],"&gt;="&amp;T$2,Table2[Date Notified (Adjusted)],"&lt;"&amp;U$2,Table2[Level of Review Required],"&lt;&gt;*no further*",Table2[Calculated Location],"*"&amp;$D10&amp;"*")/COUNTIFS(Table2[Category of incident],"*1*",Table2[Date Notified (Adjusted)],"&gt;="&amp;T$2,Table2[Date Notified (Adjusted)],"&lt;"&amp;U$2,Table2[Calculated Location],"*"&amp;$D10&amp;"*")</f>
        <v>#DIV/0!</v>
      </c>
      <c r="U10" s="45"/>
      <c r="V10" s="13"/>
      <c r="W10" s="13">
        <f ca="1">COUNTIFS(Table2[Category of incident],"*1*",Table2[Date Notified (Adjusted)],"&gt;="&amp;E$2,Table2[Date Notified (Adjusted)],"&lt;"&amp;U$2,Table2[Calculated Location],"*"&amp;$D10&amp;"*",Table2[Level of Review Required],"&lt;&gt;*no further*")</f>
        <v>0</v>
      </c>
      <c r="X10" s="329" t="e">
        <f t="shared" ca="1" si="1"/>
        <v>#DIV/0!</v>
      </c>
      <c r="Y10" s="330">
        <f ca="1">COUNTIFS(Table2[Category of incident],"*1*",Table2[Date Notified (Adjusted)],"&gt;="&amp;E$2,Table2[Date Notified (Adjusted)],"&lt;"&amp;U$2,Table2[Calculated Location],"*"&amp;$D10&amp;"*")</f>
        <v>0</v>
      </c>
      <c r="Z10" s="13">
        <f ca="1">COUNTIFS(Table2[Category of incident],"*1*",Table2[Date Notified (Adjusted)],"&gt;="&amp;E$2,Table2[Date Notified (Adjusted)],"&lt;="&amp;close125,Table2[Calculated Location],"*"&amp;$D10&amp;"*",Table2[Level of Review Required],"&lt;&gt;*no further*")</f>
        <v>0</v>
      </c>
      <c r="AA10" s="329" t="e">
        <f t="shared" ca="1" si="2"/>
        <v>#DIV/0!</v>
      </c>
      <c r="AB10" s="330">
        <f ca="1">COUNTIFS(Table2[Category of incident],"*1*",Table2[Date Notified (Adjusted)],"&gt;="&amp;E$2,Table2[Date Notified (Adjusted)],"&lt;"&amp;Q$2,Table2[Calculated Location],"*"&amp;$D10&amp;"*")</f>
        <v>0</v>
      </c>
      <c r="AC10" s="13"/>
    </row>
    <row r="11" spans="2:29" x14ac:dyDescent="0.25">
      <c r="B11" s="331" t="s">
        <v>154</v>
      </c>
      <c r="C11" s="332"/>
      <c r="D11" s="333"/>
      <c r="E11" s="334"/>
      <c r="F11" s="335"/>
      <c r="G11" s="335"/>
      <c r="H11" s="335"/>
      <c r="I11" s="335"/>
      <c r="J11" s="335"/>
      <c r="K11" s="335"/>
      <c r="L11" s="335"/>
      <c r="M11" s="335"/>
      <c r="N11" s="335"/>
      <c r="O11" s="335"/>
      <c r="P11" s="335"/>
      <c r="Q11" s="335"/>
      <c r="R11" s="335"/>
      <c r="S11" s="335"/>
      <c r="T11" s="335"/>
      <c r="U11" s="332"/>
      <c r="V11" s="332"/>
      <c r="W11" s="174">
        <f ca="1">SUM(W3:W10)</f>
        <v>0</v>
      </c>
      <c r="X11" s="173" t="e">
        <f ca="1">W11/Y11</f>
        <v>#DIV/0!</v>
      </c>
      <c r="Y11" s="336">
        <f ca="1">SUM(Y3:Y10)</f>
        <v>0</v>
      </c>
      <c r="Z11" s="174">
        <f ca="1">SUM(Z3:Z10)</f>
        <v>0</v>
      </c>
      <c r="AA11" s="173" t="e">
        <f ca="1">Z11/AB11</f>
        <v>#DIV/0!</v>
      </c>
      <c r="AB11" s="336">
        <f ca="1">SUM(AB3:AB10)</f>
        <v>0</v>
      </c>
      <c r="AC11" s="13"/>
    </row>
    <row r="12" spans="2:29" x14ac:dyDescent="0.25">
      <c r="B12" s="327" t="s">
        <v>105</v>
      </c>
      <c r="C12" s="13"/>
      <c r="D12" s="210" t="s">
        <v>124</v>
      </c>
      <c r="E12" s="328" t="e">
        <f ca="1">COUNTIFS(Table2[Category of incident],"*1*",Table2[Date Notified (Adjusted)],"&gt;="&amp;E$2,Table2[Date Notified (Adjusted)],"&lt;"&amp;F$2,Table2[Level of Review Required],"&lt;&gt;*no further*",Table2[Calculated Location],"*"&amp;$D12&amp;"*")/COUNTIFS(Table2[Category of incident],"*1*",Table2[Date Notified (Adjusted)],"&gt;="&amp;E$2,Table2[Date Notified (Adjusted)],"&lt;"&amp;F$2,Table2[Calculated Location],"*"&amp;$D12&amp;"*")</f>
        <v>#DIV/0!</v>
      </c>
      <c r="F12" s="329" t="e">
        <f ca="1">COUNTIFS(Table2[Category of incident],"*1*",Table2[Date Notified (Adjusted)],"&gt;="&amp;F$2,Table2[Date Notified (Adjusted)],"&lt;"&amp;G$2,Table2[Level of Review Required],"&lt;&gt;*no further*",Table2[Calculated Location],"*"&amp;$D12&amp;"*")/COUNTIFS(Table2[Category of incident],"*1*",Table2[Date Notified (Adjusted)],"&gt;="&amp;F$2,Table2[Date Notified (Adjusted)],"&lt;"&amp;G$2,Table2[Calculated Location],"*"&amp;$D12&amp;"*")</f>
        <v>#DIV/0!</v>
      </c>
      <c r="G12" s="329" t="e">
        <f ca="1">COUNTIFS(Table2[Category of incident],"*1*",Table2[Date Notified (Adjusted)],"&gt;="&amp;G$2,Table2[Date Notified (Adjusted)],"&lt;"&amp;H$2,Table2[Level of Review Required],"&lt;&gt;*no further*",Table2[Calculated Location],"*"&amp;$D12&amp;"*")/COUNTIFS(Table2[Category of incident],"*1*",Table2[Date Notified (Adjusted)],"&gt;="&amp;G$2,Table2[Date Notified (Adjusted)],"&lt;"&amp;H$2,Table2[Calculated Location],"*"&amp;$D12&amp;"*")</f>
        <v>#DIV/0!</v>
      </c>
      <c r="H12" s="329" t="e">
        <f ca="1">COUNTIFS(Table2[Category of incident],"*1*",Table2[Date Notified (Adjusted)],"&gt;="&amp;H$2,Table2[Date Notified (Adjusted)],"&lt;"&amp;I$2,Table2[Level of Review Required],"&lt;&gt;*no further*",Table2[Calculated Location],"*"&amp;$D12&amp;"*")/COUNTIFS(Table2[Category of incident],"*1*",Table2[Date Notified (Adjusted)],"&gt;="&amp;H$2,Table2[Date Notified (Adjusted)],"&lt;"&amp;I$2,Table2[Calculated Location],"*"&amp;$D12&amp;"*")</f>
        <v>#DIV/0!</v>
      </c>
      <c r="I12" s="329" t="e">
        <f ca="1">COUNTIFS(Table2[Category of incident],"*1*",Table2[Date Notified (Adjusted)],"&gt;="&amp;I$2,Table2[Date Notified (Adjusted)],"&lt;"&amp;J$2,Table2[Level of Review Required],"&lt;&gt;*no further*",Table2[Calculated Location],"*"&amp;$D12&amp;"*")/COUNTIFS(Table2[Category of incident],"*1*",Table2[Date Notified (Adjusted)],"&gt;="&amp;I$2,Table2[Date Notified (Adjusted)],"&lt;"&amp;J$2,Table2[Calculated Location],"*"&amp;$D12&amp;"*")</f>
        <v>#DIV/0!</v>
      </c>
      <c r="J12" s="329" t="e">
        <f ca="1">COUNTIFS(Table2[Category of incident],"*1*",Table2[Date Notified (Adjusted)],"&gt;="&amp;J$2,Table2[Date Notified (Adjusted)],"&lt;"&amp;K$2,Table2[Level of Review Required],"&lt;&gt;*no further*",Table2[Calculated Location],"*"&amp;$D12&amp;"*")/COUNTIFS(Table2[Category of incident],"*1*",Table2[Date Notified (Adjusted)],"&gt;="&amp;J$2,Table2[Date Notified (Adjusted)],"&lt;"&amp;K$2,Table2[Calculated Location],"*"&amp;$D12&amp;"*")</f>
        <v>#DIV/0!</v>
      </c>
      <c r="K12" s="329" t="e">
        <f ca="1">COUNTIFS(Table2[Category of incident],"*1*",Table2[Date Notified (Adjusted)],"&gt;="&amp;K$2,Table2[Date Notified (Adjusted)],"&lt;"&amp;L$2,Table2[Level of Review Required],"&lt;&gt;*no further*",Table2[Calculated Location],"*"&amp;$D12&amp;"*")/COUNTIFS(Table2[Category of incident],"*1*",Table2[Date Notified (Adjusted)],"&gt;="&amp;K$2,Table2[Date Notified (Adjusted)],"&lt;"&amp;L$2,Table2[Calculated Location],"*"&amp;$D12&amp;"*")</f>
        <v>#DIV/0!</v>
      </c>
      <c r="L12" s="329" t="e">
        <f ca="1">COUNTIFS(Table2[Category of incident],"*1*",Table2[Date Notified (Adjusted)],"&gt;="&amp;L$2,Table2[Date Notified (Adjusted)],"&lt;"&amp;M$2,Table2[Level of Review Required],"&lt;&gt;*no further*",Table2[Calculated Location],"*"&amp;$D12&amp;"*")/COUNTIFS(Table2[Category of incident],"*1*",Table2[Date Notified (Adjusted)],"&gt;="&amp;L$2,Table2[Date Notified (Adjusted)],"&lt;"&amp;M$2,Table2[Calculated Location],"*"&amp;$D12&amp;"*")</f>
        <v>#DIV/0!</v>
      </c>
      <c r="M12" s="329" t="e">
        <f ca="1">COUNTIFS(Table2[Category of incident],"*1*",Table2[Date Notified (Adjusted)],"&gt;="&amp;M$2,Table2[Date Notified (Adjusted)],"&lt;"&amp;N$2,Table2[Level of Review Required],"&lt;&gt;*no further*",Table2[Calculated Location],"*"&amp;$D12&amp;"*")/COUNTIFS(Table2[Category of incident],"*1*",Table2[Date Notified (Adjusted)],"&gt;="&amp;M$2,Table2[Date Notified (Adjusted)],"&lt;"&amp;N$2,Table2[Calculated Location],"*"&amp;$D12&amp;"*")</f>
        <v>#DIV/0!</v>
      </c>
      <c r="N12" s="329" t="e">
        <f ca="1">COUNTIFS(Table2[Category of incident],"*1*",Table2[Date Notified (Adjusted)],"&gt;="&amp;N$2,Table2[Date Notified (Adjusted)],"&lt;"&amp;O$2,Table2[Level of Review Required],"&lt;&gt;*no further*",Table2[Calculated Location],"*"&amp;$D12&amp;"*")/COUNTIFS(Table2[Category of incident],"*1*",Table2[Date Notified (Adjusted)],"&gt;="&amp;N$2,Table2[Date Notified (Adjusted)],"&lt;"&amp;O$2,Table2[Calculated Location],"*"&amp;$D12&amp;"*")</f>
        <v>#DIV/0!</v>
      </c>
      <c r="O12" s="329" t="e">
        <f ca="1">COUNTIFS(Table2[Category of incident],"*1*",Table2[Date Notified (Adjusted)],"&gt;="&amp;O$2,Table2[Date Notified (Adjusted)],"&lt;"&amp;P$2,Table2[Level of Review Required],"&lt;&gt;*no further*",Table2[Calculated Location],"*"&amp;$D12&amp;"*")/COUNTIFS(Table2[Category of incident],"*1*",Table2[Date Notified (Adjusted)],"&gt;="&amp;O$2,Table2[Date Notified (Adjusted)],"&lt;"&amp;P$2,Table2[Calculated Location],"*"&amp;$D12&amp;"*")</f>
        <v>#DIV/0!</v>
      </c>
      <c r="P12" s="329" t="e">
        <f ca="1">COUNTIFS(Table2[Category of incident],"*1*",Table2[Date Notified (Adjusted)],"&gt;="&amp;P$2,Table2[Date Notified (Adjusted)],"&lt;"&amp;Q$2,Table2[Level of Review Required],"&lt;&gt;*no further*",Table2[Calculated Location],"*"&amp;$D12&amp;"*")/COUNTIFS(Table2[Category of incident],"*1*",Table2[Date Notified (Adjusted)],"&gt;="&amp;P$2,Table2[Date Notified (Adjusted)],"&lt;"&amp;Q$2,Table2[Calculated Location],"*"&amp;$D12&amp;"*")</f>
        <v>#DIV/0!</v>
      </c>
      <c r="Q12" s="329" t="e">
        <f ca="1">COUNTIFS(Table2[Category of incident],"*1*",Table2[Date Notified (Adjusted)],"&gt;="&amp;Q$2,Table2[Date Notified (Adjusted)],"&lt;"&amp;R$2,Table2[Level of Review Required],"&lt;&gt;*no further*",Table2[Calculated Location],"*"&amp;$D12&amp;"*")/COUNTIFS(Table2[Category of incident],"*1*",Table2[Date Notified (Adjusted)],"&gt;="&amp;Q$2,Table2[Date Notified (Adjusted)],"&lt;"&amp;R$2,Table2[Calculated Location],"*"&amp;$D12&amp;"*")</f>
        <v>#DIV/0!</v>
      </c>
      <c r="R12" s="329" t="e">
        <f ca="1">COUNTIFS(Table2[Category of incident],"*1*",Table2[Date Notified (Adjusted)],"&gt;="&amp;R$2,Table2[Date Notified (Adjusted)],"&lt;"&amp;S$2,Table2[Level of Review Required],"&lt;&gt;*no further*",Table2[Calculated Location],"*"&amp;$D12&amp;"*")/COUNTIFS(Table2[Category of incident],"*1*",Table2[Date Notified (Adjusted)],"&gt;="&amp;R$2,Table2[Date Notified (Adjusted)],"&lt;"&amp;S$2,Table2[Calculated Location],"*"&amp;$D12&amp;"*")</f>
        <v>#DIV/0!</v>
      </c>
      <c r="S12" s="329" t="e">
        <f ca="1">COUNTIFS(Table2[Category of incident],"*1*",Table2[Date Notified (Adjusted)],"&gt;="&amp;S$2,Table2[Date Notified (Adjusted)],"&lt;"&amp;T$2,Table2[Level of Review Required],"&lt;&gt;*no further*",Table2[Calculated Location],"*"&amp;$D12&amp;"*")/COUNTIFS(Table2[Category of incident],"*1*",Table2[Date Notified (Adjusted)],"&gt;="&amp;S$2,Table2[Date Notified (Adjusted)],"&lt;"&amp;T$2,Table2[Calculated Location],"*"&amp;$D12&amp;"*")</f>
        <v>#DIV/0!</v>
      </c>
      <c r="T12" s="329" t="e">
        <f ca="1">COUNTIFS(Table2[Category of incident],"*1*",Table2[Date Notified (Adjusted)],"&gt;="&amp;T$2,Table2[Date Notified (Adjusted)],"&lt;"&amp;U$2,Table2[Level of Review Required],"&lt;&gt;*no further*",Table2[Calculated Location],"*"&amp;$D12&amp;"*")/COUNTIFS(Table2[Category of incident],"*1*",Table2[Date Notified (Adjusted)],"&gt;="&amp;T$2,Table2[Date Notified (Adjusted)],"&lt;"&amp;U$2,Table2[Calculated Location],"*"&amp;$D12&amp;"*")</f>
        <v>#DIV/0!</v>
      </c>
      <c r="U12" s="13"/>
      <c r="V12" s="13"/>
      <c r="W12" s="13">
        <f ca="1">COUNTIFS(Table2[Category of incident],"*1*",Table2[Date Notified (Adjusted)],"&gt;="&amp;E$2,Table2[Date Notified (Adjusted)],"&lt;"&amp;U$2,Table2[Calculated Location],"*"&amp;$D12&amp;"*",Table2[Level of Review Required],"&lt;&gt;*no further*")</f>
        <v>0</v>
      </c>
      <c r="X12" s="329" t="e">
        <f t="shared" ca="1" si="1"/>
        <v>#DIV/0!</v>
      </c>
      <c r="Y12" s="330">
        <f ca="1">COUNTIFS(Table2[Category of incident],"*1*",Table2[Date Notified (Adjusted)],"&gt;="&amp;E$2,Table2[Date Notified (Adjusted)],"&lt;"&amp;U$2,Table2[Calculated Location],"*"&amp;$D12&amp;"*")</f>
        <v>0</v>
      </c>
      <c r="Z12" s="13">
        <f ca="1">COUNTIFS(Table2[Category of incident],"*1*",Table2[Date Notified (Adjusted)],"&gt;="&amp;E$2,Table2[Date Notified (Adjusted)],"&lt;="&amp;close125,Table2[Calculated Location],"*"&amp;$D12&amp;"*",Table2[Level of Review Required],"&lt;&gt;*no further*")</f>
        <v>0</v>
      </c>
      <c r="AA12" s="329" t="e">
        <f t="shared" ref="AA12:AA21" ca="1" si="5">Z12/AB12</f>
        <v>#DIV/0!</v>
      </c>
      <c r="AB12" s="330">
        <f ca="1">COUNTIFS(Table2[Category of incident],"*1*",Table2[Date Notified (Adjusted)],"&gt;="&amp;E$2,Table2[Date Notified (Adjusted)],"&lt;"&amp;Q$2,Table2[Calculated Location],"*"&amp;$D12&amp;"*")</f>
        <v>0</v>
      </c>
      <c r="AC12" s="13"/>
    </row>
    <row r="13" spans="2:29" x14ac:dyDescent="0.25">
      <c r="B13" s="327" t="s">
        <v>106</v>
      </c>
      <c r="C13" s="13"/>
      <c r="D13" s="210" t="s">
        <v>125</v>
      </c>
      <c r="E13" s="328" t="e">
        <f ca="1">COUNTIFS(Table2[Category of incident],"*1*",Table2[Date Notified (Adjusted)],"&gt;="&amp;E$2,Table2[Date Notified (Adjusted)],"&lt;"&amp;F$2,Table2[Level of Review Required],"&lt;&gt;*no further*",Table2[Calculated Location],"*"&amp;$D13&amp;"*")/COUNTIFS(Table2[Category of incident],"*1*",Table2[Date Notified (Adjusted)],"&gt;="&amp;E$2,Table2[Date Notified (Adjusted)],"&lt;"&amp;F$2,Table2[Calculated Location],"*"&amp;$D13&amp;"*")</f>
        <v>#DIV/0!</v>
      </c>
      <c r="F13" s="329" t="e">
        <f ca="1">COUNTIFS(Table2[Category of incident],"*1*",Table2[Date Notified (Adjusted)],"&gt;="&amp;F$2,Table2[Date Notified (Adjusted)],"&lt;"&amp;G$2,Table2[Level of Review Required],"&lt;&gt;*no further*",Table2[Calculated Location],"*"&amp;$D13&amp;"*")/COUNTIFS(Table2[Category of incident],"*1*",Table2[Date Notified (Adjusted)],"&gt;="&amp;F$2,Table2[Date Notified (Adjusted)],"&lt;"&amp;G$2,Table2[Calculated Location],"*"&amp;$D13&amp;"*")</f>
        <v>#DIV/0!</v>
      </c>
      <c r="G13" s="329" t="e">
        <f ca="1">COUNTIFS(Table2[Category of incident],"*1*",Table2[Date Notified (Adjusted)],"&gt;="&amp;G$2,Table2[Date Notified (Adjusted)],"&lt;"&amp;H$2,Table2[Level of Review Required],"&lt;&gt;*no further*",Table2[Calculated Location],"*"&amp;$D13&amp;"*")/COUNTIFS(Table2[Category of incident],"*1*",Table2[Date Notified (Adjusted)],"&gt;="&amp;G$2,Table2[Date Notified (Adjusted)],"&lt;"&amp;H$2,Table2[Calculated Location],"*"&amp;$D13&amp;"*")</f>
        <v>#DIV/0!</v>
      </c>
      <c r="H13" s="329" t="e">
        <f ca="1">COUNTIFS(Table2[Category of incident],"*1*",Table2[Date Notified (Adjusted)],"&gt;="&amp;H$2,Table2[Date Notified (Adjusted)],"&lt;"&amp;I$2,Table2[Level of Review Required],"&lt;&gt;*no further*",Table2[Calculated Location],"*"&amp;$D13&amp;"*")/COUNTIFS(Table2[Category of incident],"*1*",Table2[Date Notified (Adjusted)],"&gt;="&amp;H$2,Table2[Date Notified (Adjusted)],"&lt;"&amp;I$2,Table2[Calculated Location],"*"&amp;$D13&amp;"*")</f>
        <v>#DIV/0!</v>
      </c>
      <c r="I13" s="329" t="e">
        <f ca="1">COUNTIFS(Table2[Category of incident],"*1*",Table2[Date Notified (Adjusted)],"&gt;="&amp;I$2,Table2[Date Notified (Adjusted)],"&lt;"&amp;J$2,Table2[Level of Review Required],"&lt;&gt;*no further*",Table2[Calculated Location],"*"&amp;$D13&amp;"*")/COUNTIFS(Table2[Category of incident],"*1*",Table2[Date Notified (Adjusted)],"&gt;="&amp;I$2,Table2[Date Notified (Adjusted)],"&lt;"&amp;J$2,Table2[Calculated Location],"*"&amp;$D13&amp;"*")</f>
        <v>#DIV/0!</v>
      </c>
      <c r="J13" s="329" t="e">
        <f ca="1">COUNTIFS(Table2[Category of incident],"*1*",Table2[Date Notified (Adjusted)],"&gt;="&amp;J$2,Table2[Date Notified (Adjusted)],"&lt;"&amp;K$2,Table2[Level of Review Required],"&lt;&gt;*no further*",Table2[Calculated Location],"*"&amp;$D13&amp;"*")/COUNTIFS(Table2[Category of incident],"*1*",Table2[Date Notified (Adjusted)],"&gt;="&amp;J$2,Table2[Date Notified (Adjusted)],"&lt;"&amp;K$2,Table2[Calculated Location],"*"&amp;$D13&amp;"*")</f>
        <v>#DIV/0!</v>
      </c>
      <c r="K13" s="329" t="e">
        <f ca="1">COUNTIFS(Table2[Category of incident],"*1*",Table2[Date Notified (Adjusted)],"&gt;="&amp;K$2,Table2[Date Notified (Adjusted)],"&lt;"&amp;L$2,Table2[Level of Review Required],"&lt;&gt;*no further*",Table2[Calculated Location],"*"&amp;$D13&amp;"*")/COUNTIFS(Table2[Category of incident],"*1*",Table2[Date Notified (Adjusted)],"&gt;="&amp;K$2,Table2[Date Notified (Adjusted)],"&lt;"&amp;L$2,Table2[Calculated Location],"*"&amp;$D13&amp;"*")</f>
        <v>#DIV/0!</v>
      </c>
      <c r="L13" s="329" t="e">
        <f ca="1">COUNTIFS(Table2[Category of incident],"*1*",Table2[Date Notified (Adjusted)],"&gt;="&amp;L$2,Table2[Date Notified (Adjusted)],"&lt;"&amp;M$2,Table2[Level of Review Required],"&lt;&gt;*no further*",Table2[Calculated Location],"*"&amp;$D13&amp;"*")/COUNTIFS(Table2[Category of incident],"*1*",Table2[Date Notified (Adjusted)],"&gt;="&amp;L$2,Table2[Date Notified (Adjusted)],"&lt;"&amp;M$2,Table2[Calculated Location],"*"&amp;$D13&amp;"*")</f>
        <v>#DIV/0!</v>
      </c>
      <c r="M13" s="329" t="e">
        <f ca="1">COUNTIFS(Table2[Category of incident],"*1*",Table2[Date Notified (Adjusted)],"&gt;="&amp;M$2,Table2[Date Notified (Adjusted)],"&lt;"&amp;N$2,Table2[Level of Review Required],"&lt;&gt;*no further*",Table2[Calculated Location],"*"&amp;$D13&amp;"*")/COUNTIFS(Table2[Category of incident],"*1*",Table2[Date Notified (Adjusted)],"&gt;="&amp;M$2,Table2[Date Notified (Adjusted)],"&lt;"&amp;N$2,Table2[Calculated Location],"*"&amp;$D13&amp;"*")</f>
        <v>#DIV/0!</v>
      </c>
      <c r="N13" s="329" t="e">
        <f ca="1">COUNTIFS(Table2[Category of incident],"*1*",Table2[Date Notified (Adjusted)],"&gt;="&amp;N$2,Table2[Date Notified (Adjusted)],"&lt;"&amp;O$2,Table2[Level of Review Required],"&lt;&gt;*no further*",Table2[Calculated Location],"*"&amp;$D13&amp;"*")/COUNTIFS(Table2[Category of incident],"*1*",Table2[Date Notified (Adjusted)],"&gt;="&amp;N$2,Table2[Date Notified (Adjusted)],"&lt;"&amp;O$2,Table2[Calculated Location],"*"&amp;$D13&amp;"*")</f>
        <v>#DIV/0!</v>
      </c>
      <c r="O13" s="329" t="e">
        <f ca="1">COUNTIFS(Table2[Category of incident],"*1*",Table2[Date Notified (Adjusted)],"&gt;="&amp;O$2,Table2[Date Notified (Adjusted)],"&lt;"&amp;P$2,Table2[Level of Review Required],"&lt;&gt;*no further*",Table2[Calculated Location],"*"&amp;$D13&amp;"*")/COUNTIFS(Table2[Category of incident],"*1*",Table2[Date Notified (Adjusted)],"&gt;="&amp;O$2,Table2[Date Notified (Adjusted)],"&lt;"&amp;P$2,Table2[Calculated Location],"*"&amp;$D13&amp;"*")</f>
        <v>#DIV/0!</v>
      </c>
      <c r="P13" s="329" t="e">
        <f ca="1">COUNTIFS(Table2[Category of incident],"*1*",Table2[Date Notified (Adjusted)],"&gt;="&amp;P$2,Table2[Date Notified (Adjusted)],"&lt;"&amp;Q$2,Table2[Level of Review Required],"&lt;&gt;*no further*",Table2[Calculated Location],"*"&amp;$D13&amp;"*")/COUNTIFS(Table2[Category of incident],"*1*",Table2[Date Notified (Adjusted)],"&gt;="&amp;P$2,Table2[Date Notified (Adjusted)],"&lt;"&amp;Q$2,Table2[Calculated Location],"*"&amp;$D13&amp;"*")</f>
        <v>#DIV/0!</v>
      </c>
      <c r="Q13" s="329" t="e">
        <f ca="1">COUNTIFS(Table2[Category of incident],"*1*",Table2[Date Notified (Adjusted)],"&gt;="&amp;Q$2,Table2[Date Notified (Adjusted)],"&lt;"&amp;R$2,Table2[Level of Review Required],"&lt;&gt;*no further*",Table2[Calculated Location],"*"&amp;$D13&amp;"*")/COUNTIFS(Table2[Category of incident],"*1*",Table2[Date Notified (Adjusted)],"&gt;="&amp;Q$2,Table2[Date Notified (Adjusted)],"&lt;"&amp;R$2,Table2[Calculated Location],"*"&amp;$D13&amp;"*")</f>
        <v>#DIV/0!</v>
      </c>
      <c r="R13" s="329" t="e">
        <f ca="1">COUNTIFS(Table2[Category of incident],"*1*",Table2[Date Notified (Adjusted)],"&gt;="&amp;R$2,Table2[Date Notified (Adjusted)],"&lt;"&amp;S$2,Table2[Level of Review Required],"&lt;&gt;*no further*",Table2[Calculated Location],"*"&amp;$D13&amp;"*")/COUNTIFS(Table2[Category of incident],"*1*",Table2[Date Notified (Adjusted)],"&gt;="&amp;R$2,Table2[Date Notified (Adjusted)],"&lt;"&amp;S$2,Table2[Calculated Location],"*"&amp;$D13&amp;"*")</f>
        <v>#DIV/0!</v>
      </c>
      <c r="S13" s="329" t="e">
        <f ca="1">COUNTIFS(Table2[Category of incident],"*1*",Table2[Date Notified (Adjusted)],"&gt;="&amp;S$2,Table2[Date Notified (Adjusted)],"&lt;"&amp;T$2,Table2[Level of Review Required],"&lt;&gt;*no further*",Table2[Calculated Location],"*"&amp;$D13&amp;"*")/COUNTIFS(Table2[Category of incident],"*1*",Table2[Date Notified (Adjusted)],"&gt;="&amp;S$2,Table2[Date Notified (Adjusted)],"&lt;"&amp;T$2,Table2[Calculated Location],"*"&amp;$D13&amp;"*")</f>
        <v>#DIV/0!</v>
      </c>
      <c r="T13" s="329" t="e">
        <f ca="1">COUNTIFS(Table2[Category of incident],"*1*",Table2[Date Notified (Adjusted)],"&gt;="&amp;T$2,Table2[Date Notified (Adjusted)],"&lt;"&amp;U$2,Table2[Level of Review Required],"&lt;&gt;*no further*",Table2[Calculated Location],"*"&amp;$D13&amp;"*")/COUNTIFS(Table2[Category of incident],"*1*",Table2[Date Notified (Adjusted)],"&gt;="&amp;T$2,Table2[Date Notified (Adjusted)],"&lt;"&amp;U$2,Table2[Calculated Location],"*"&amp;$D13&amp;"*")</f>
        <v>#DIV/0!</v>
      </c>
      <c r="U13" s="13"/>
      <c r="V13" s="13"/>
      <c r="W13" s="13">
        <f ca="1">COUNTIFS(Table2[Category of incident],"*1*",Table2[Date Notified (Adjusted)],"&gt;="&amp;E$2,Table2[Date Notified (Adjusted)],"&lt;"&amp;U$2,Table2[Calculated Location],"*"&amp;$D13&amp;"*",Table2[Level of Review Required],"&lt;&gt;*no further*")</f>
        <v>0</v>
      </c>
      <c r="X13" s="329" t="e">
        <f t="shared" ca="1" si="1"/>
        <v>#DIV/0!</v>
      </c>
      <c r="Y13" s="330">
        <f ca="1">COUNTIFS(Table2[Category of incident],"*1*",Table2[Date Notified (Adjusted)],"&gt;="&amp;E$2,Table2[Date Notified (Adjusted)],"&lt;"&amp;U$2,Table2[Calculated Location],"*"&amp;$D13&amp;"*")</f>
        <v>0</v>
      </c>
      <c r="Z13" s="13">
        <f ca="1">COUNTIFS(Table2[Category of incident],"*1*",Table2[Date Notified (Adjusted)],"&gt;="&amp;E$2,Table2[Date Notified (Adjusted)],"&lt;="&amp;close125,Table2[Calculated Location],"*"&amp;$D13&amp;"*",Table2[Level of Review Required],"&lt;&gt;*no further*")</f>
        <v>0</v>
      </c>
      <c r="AA13" s="329" t="e">
        <f t="shared" ca="1" si="5"/>
        <v>#DIV/0!</v>
      </c>
      <c r="AB13" s="330">
        <f ca="1">COUNTIFS(Table2[Category of incident],"*1*",Table2[Date Notified (Adjusted)],"&gt;="&amp;E$2,Table2[Date Notified (Adjusted)],"&lt;"&amp;Q$2,Table2[Calculated Location],"*"&amp;$D13&amp;"*")</f>
        <v>0</v>
      </c>
      <c r="AC13" s="13"/>
    </row>
    <row r="14" spans="2:29" x14ac:dyDescent="0.25">
      <c r="B14" s="327" t="s">
        <v>107</v>
      </c>
      <c r="C14" s="13"/>
      <c r="D14" s="210" t="s">
        <v>126</v>
      </c>
      <c r="E14" s="328" t="e">
        <f ca="1">COUNTIFS(Table2[Category of incident],"*1*",Table2[Date Notified (Adjusted)],"&gt;="&amp;E$2,Table2[Date Notified (Adjusted)],"&lt;"&amp;F$2,Table2[Level of Review Required],"&lt;&gt;*no further*",Table2[Calculated Location],"*"&amp;$D14&amp;"*")/COUNTIFS(Table2[Category of incident],"*1*",Table2[Date Notified (Adjusted)],"&gt;="&amp;E$2,Table2[Date Notified (Adjusted)],"&lt;"&amp;F$2,Table2[Calculated Location],"*"&amp;$D14&amp;"*")</f>
        <v>#DIV/0!</v>
      </c>
      <c r="F14" s="329" t="e">
        <f ca="1">COUNTIFS(Table2[Category of incident],"*1*",Table2[Date Notified (Adjusted)],"&gt;="&amp;F$2,Table2[Date Notified (Adjusted)],"&lt;"&amp;G$2,Table2[Level of Review Required],"&lt;&gt;*no further*",Table2[Calculated Location],"*"&amp;$D14&amp;"*")/COUNTIFS(Table2[Category of incident],"*1*",Table2[Date Notified (Adjusted)],"&gt;="&amp;F$2,Table2[Date Notified (Adjusted)],"&lt;"&amp;G$2,Table2[Calculated Location],"*"&amp;$D14&amp;"*")</f>
        <v>#DIV/0!</v>
      </c>
      <c r="G14" s="329" t="e">
        <f ca="1">COUNTIFS(Table2[Category of incident],"*1*",Table2[Date Notified (Adjusted)],"&gt;="&amp;G$2,Table2[Date Notified (Adjusted)],"&lt;"&amp;H$2,Table2[Level of Review Required],"&lt;&gt;*no further*",Table2[Calculated Location],"*"&amp;$D14&amp;"*")/COUNTIFS(Table2[Category of incident],"*1*",Table2[Date Notified (Adjusted)],"&gt;="&amp;G$2,Table2[Date Notified (Adjusted)],"&lt;"&amp;H$2,Table2[Calculated Location],"*"&amp;$D14&amp;"*")</f>
        <v>#DIV/0!</v>
      </c>
      <c r="H14" s="329" t="e">
        <f ca="1">COUNTIFS(Table2[Category of incident],"*1*",Table2[Date Notified (Adjusted)],"&gt;="&amp;H$2,Table2[Date Notified (Adjusted)],"&lt;"&amp;I$2,Table2[Level of Review Required],"&lt;&gt;*no further*",Table2[Calculated Location],"*"&amp;$D14&amp;"*")/COUNTIFS(Table2[Category of incident],"*1*",Table2[Date Notified (Adjusted)],"&gt;="&amp;H$2,Table2[Date Notified (Adjusted)],"&lt;"&amp;I$2,Table2[Calculated Location],"*"&amp;$D14&amp;"*")</f>
        <v>#DIV/0!</v>
      </c>
      <c r="I14" s="329" t="e">
        <f ca="1">COUNTIFS(Table2[Category of incident],"*1*",Table2[Date Notified (Adjusted)],"&gt;="&amp;I$2,Table2[Date Notified (Adjusted)],"&lt;"&amp;J$2,Table2[Level of Review Required],"&lt;&gt;*no further*",Table2[Calculated Location],"*"&amp;$D14&amp;"*")/COUNTIFS(Table2[Category of incident],"*1*",Table2[Date Notified (Adjusted)],"&gt;="&amp;I$2,Table2[Date Notified (Adjusted)],"&lt;"&amp;J$2,Table2[Calculated Location],"*"&amp;$D14&amp;"*")</f>
        <v>#DIV/0!</v>
      </c>
      <c r="J14" s="329" t="e">
        <f ca="1">COUNTIFS(Table2[Category of incident],"*1*",Table2[Date Notified (Adjusted)],"&gt;="&amp;J$2,Table2[Date Notified (Adjusted)],"&lt;"&amp;K$2,Table2[Level of Review Required],"&lt;&gt;*no further*",Table2[Calculated Location],"*"&amp;$D14&amp;"*")/COUNTIFS(Table2[Category of incident],"*1*",Table2[Date Notified (Adjusted)],"&gt;="&amp;J$2,Table2[Date Notified (Adjusted)],"&lt;"&amp;K$2,Table2[Calculated Location],"*"&amp;$D14&amp;"*")</f>
        <v>#DIV/0!</v>
      </c>
      <c r="K14" s="329" t="e">
        <f ca="1">COUNTIFS(Table2[Category of incident],"*1*",Table2[Date Notified (Adjusted)],"&gt;="&amp;K$2,Table2[Date Notified (Adjusted)],"&lt;"&amp;L$2,Table2[Level of Review Required],"&lt;&gt;*no further*",Table2[Calculated Location],"*"&amp;$D14&amp;"*")/COUNTIFS(Table2[Category of incident],"*1*",Table2[Date Notified (Adjusted)],"&gt;="&amp;K$2,Table2[Date Notified (Adjusted)],"&lt;"&amp;L$2,Table2[Calculated Location],"*"&amp;$D14&amp;"*")</f>
        <v>#DIV/0!</v>
      </c>
      <c r="L14" s="329" t="e">
        <f ca="1">COUNTIFS(Table2[Category of incident],"*1*",Table2[Date Notified (Adjusted)],"&gt;="&amp;L$2,Table2[Date Notified (Adjusted)],"&lt;"&amp;M$2,Table2[Level of Review Required],"&lt;&gt;*no further*",Table2[Calculated Location],"*"&amp;$D14&amp;"*")/COUNTIFS(Table2[Category of incident],"*1*",Table2[Date Notified (Adjusted)],"&gt;="&amp;L$2,Table2[Date Notified (Adjusted)],"&lt;"&amp;M$2,Table2[Calculated Location],"*"&amp;$D14&amp;"*")</f>
        <v>#DIV/0!</v>
      </c>
      <c r="M14" s="329" t="e">
        <f ca="1">COUNTIFS(Table2[Category of incident],"*1*",Table2[Date Notified (Adjusted)],"&gt;="&amp;M$2,Table2[Date Notified (Adjusted)],"&lt;"&amp;N$2,Table2[Level of Review Required],"&lt;&gt;*no further*",Table2[Calculated Location],"*"&amp;$D14&amp;"*")/COUNTIFS(Table2[Category of incident],"*1*",Table2[Date Notified (Adjusted)],"&gt;="&amp;M$2,Table2[Date Notified (Adjusted)],"&lt;"&amp;N$2,Table2[Calculated Location],"*"&amp;$D14&amp;"*")</f>
        <v>#DIV/0!</v>
      </c>
      <c r="N14" s="329" t="e">
        <f ca="1">COUNTIFS(Table2[Category of incident],"*1*",Table2[Date Notified (Adjusted)],"&gt;="&amp;N$2,Table2[Date Notified (Adjusted)],"&lt;"&amp;O$2,Table2[Level of Review Required],"&lt;&gt;*no further*",Table2[Calculated Location],"*"&amp;$D14&amp;"*")/COUNTIFS(Table2[Category of incident],"*1*",Table2[Date Notified (Adjusted)],"&gt;="&amp;N$2,Table2[Date Notified (Adjusted)],"&lt;"&amp;O$2,Table2[Calculated Location],"*"&amp;$D14&amp;"*")</f>
        <v>#DIV/0!</v>
      </c>
      <c r="O14" s="329" t="e">
        <f ca="1">COUNTIFS(Table2[Category of incident],"*1*",Table2[Date Notified (Adjusted)],"&gt;="&amp;O$2,Table2[Date Notified (Adjusted)],"&lt;"&amp;P$2,Table2[Level of Review Required],"&lt;&gt;*no further*",Table2[Calculated Location],"*"&amp;$D14&amp;"*")/COUNTIFS(Table2[Category of incident],"*1*",Table2[Date Notified (Adjusted)],"&gt;="&amp;O$2,Table2[Date Notified (Adjusted)],"&lt;"&amp;P$2,Table2[Calculated Location],"*"&amp;$D14&amp;"*")</f>
        <v>#DIV/0!</v>
      </c>
      <c r="P14" s="329" t="e">
        <f ca="1">COUNTIFS(Table2[Category of incident],"*1*",Table2[Date Notified (Adjusted)],"&gt;="&amp;P$2,Table2[Date Notified (Adjusted)],"&lt;"&amp;Q$2,Table2[Level of Review Required],"&lt;&gt;*no further*",Table2[Calculated Location],"*"&amp;$D14&amp;"*")/COUNTIFS(Table2[Category of incident],"*1*",Table2[Date Notified (Adjusted)],"&gt;="&amp;P$2,Table2[Date Notified (Adjusted)],"&lt;"&amp;Q$2,Table2[Calculated Location],"*"&amp;$D14&amp;"*")</f>
        <v>#DIV/0!</v>
      </c>
      <c r="Q14" s="329" t="e">
        <f ca="1">COUNTIFS(Table2[Category of incident],"*1*",Table2[Date Notified (Adjusted)],"&gt;="&amp;Q$2,Table2[Date Notified (Adjusted)],"&lt;"&amp;R$2,Table2[Level of Review Required],"&lt;&gt;*no further*",Table2[Calculated Location],"*"&amp;$D14&amp;"*")/COUNTIFS(Table2[Category of incident],"*1*",Table2[Date Notified (Adjusted)],"&gt;="&amp;Q$2,Table2[Date Notified (Adjusted)],"&lt;"&amp;R$2,Table2[Calculated Location],"*"&amp;$D14&amp;"*")</f>
        <v>#DIV/0!</v>
      </c>
      <c r="R14" s="329" t="e">
        <f ca="1">COUNTIFS(Table2[Category of incident],"*1*",Table2[Date Notified (Adjusted)],"&gt;="&amp;R$2,Table2[Date Notified (Adjusted)],"&lt;"&amp;S$2,Table2[Level of Review Required],"&lt;&gt;*no further*",Table2[Calculated Location],"*"&amp;$D14&amp;"*")/COUNTIFS(Table2[Category of incident],"*1*",Table2[Date Notified (Adjusted)],"&gt;="&amp;R$2,Table2[Date Notified (Adjusted)],"&lt;"&amp;S$2,Table2[Calculated Location],"*"&amp;$D14&amp;"*")</f>
        <v>#DIV/0!</v>
      </c>
      <c r="S14" s="329" t="e">
        <f ca="1">COUNTIFS(Table2[Category of incident],"*1*",Table2[Date Notified (Adjusted)],"&gt;="&amp;S$2,Table2[Date Notified (Adjusted)],"&lt;"&amp;T$2,Table2[Level of Review Required],"&lt;&gt;*no further*",Table2[Calculated Location],"*"&amp;$D14&amp;"*")/COUNTIFS(Table2[Category of incident],"*1*",Table2[Date Notified (Adjusted)],"&gt;="&amp;S$2,Table2[Date Notified (Adjusted)],"&lt;"&amp;T$2,Table2[Calculated Location],"*"&amp;$D14&amp;"*")</f>
        <v>#DIV/0!</v>
      </c>
      <c r="T14" s="329" t="e">
        <f ca="1">COUNTIFS(Table2[Category of incident],"*1*",Table2[Date Notified (Adjusted)],"&gt;="&amp;T$2,Table2[Date Notified (Adjusted)],"&lt;"&amp;U$2,Table2[Level of Review Required],"&lt;&gt;*no further*",Table2[Calculated Location],"*"&amp;$D14&amp;"*")/COUNTIFS(Table2[Category of incident],"*1*",Table2[Date Notified (Adjusted)],"&gt;="&amp;T$2,Table2[Date Notified (Adjusted)],"&lt;"&amp;U$2,Table2[Calculated Location],"*"&amp;$D14&amp;"*")</f>
        <v>#DIV/0!</v>
      </c>
      <c r="U14" s="13"/>
      <c r="V14" s="13"/>
      <c r="W14" s="13">
        <f ca="1">COUNTIFS(Table2[Category of incident],"*1*",Table2[Date Notified (Adjusted)],"&gt;="&amp;E$2,Table2[Date Notified (Adjusted)],"&lt;"&amp;U$2,Table2[Calculated Location],"*"&amp;$D14&amp;"*",Table2[Level of Review Required],"&lt;&gt;*no further*")</f>
        <v>0</v>
      </c>
      <c r="X14" s="329" t="e">
        <f t="shared" ca="1" si="1"/>
        <v>#DIV/0!</v>
      </c>
      <c r="Y14" s="330">
        <f ca="1">COUNTIFS(Table2[Category of incident],"*1*",Table2[Date Notified (Adjusted)],"&gt;="&amp;E$2,Table2[Date Notified (Adjusted)],"&lt;"&amp;U$2,Table2[Calculated Location],"*"&amp;$D14&amp;"*")</f>
        <v>0</v>
      </c>
      <c r="Z14" s="13">
        <f ca="1">COUNTIFS(Table2[Category of incident],"*1*",Table2[Date Notified (Adjusted)],"&gt;="&amp;E$2,Table2[Date Notified (Adjusted)],"&lt;="&amp;close125,Table2[Calculated Location],"*"&amp;$D14&amp;"*",Table2[Level of Review Required],"&lt;&gt;*no further*")</f>
        <v>0</v>
      </c>
      <c r="AA14" s="329" t="e">
        <f t="shared" ca="1" si="5"/>
        <v>#DIV/0!</v>
      </c>
      <c r="AB14" s="330">
        <f ca="1">COUNTIFS(Table2[Category of incident],"*1*",Table2[Date Notified (Adjusted)],"&gt;="&amp;E$2,Table2[Date Notified (Adjusted)],"&lt;"&amp;Q$2,Table2[Calculated Location],"*"&amp;$D14&amp;"*")</f>
        <v>0</v>
      </c>
      <c r="AC14" s="13"/>
    </row>
    <row r="15" spans="2:29" x14ac:dyDescent="0.25">
      <c r="B15" s="327" t="s">
        <v>108</v>
      </c>
      <c r="C15" s="13"/>
      <c r="D15" s="210" t="s">
        <v>127</v>
      </c>
      <c r="E15" s="328" t="e">
        <f ca="1">COUNTIFS(Table2[Category of incident],"*1*",Table2[Date Notified (Adjusted)],"&gt;="&amp;E$2,Table2[Date Notified (Adjusted)],"&lt;"&amp;F$2,Table2[Level of Review Required],"&lt;&gt;*no further*",Table2[Calculated Location],"*"&amp;$D15&amp;"*")/COUNTIFS(Table2[Category of incident],"*1*",Table2[Date Notified (Adjusted)],"&gt;="&amp;E$2,Table2[Date Notified (Adjusted)],"&lt;"&amp;F$2,Table2[Calculated Location],"*"&amp;$D15&amp;"*")</f>
        <v>#DIV/0!</v>
      </c>
      <c r="F15" s="329" t="e">
        <f ca="1">COUNTIFS(Table2[Category of incident],"*1*",Table2[Date Notified (Adjusted)],"&gt;="&amp;F$2,Table2[Date Notified (Adjusted)],"&lt;"&amp;G$2,Table2[Level of Review Required],"&lt;&gt;*no further*",Table2[Calculated Location],"*"&amp;$D15&amp;"*")/COUNTIFS(Table2[Category of incident],"*1*",Table2[Date Notified (Adjusted)],"&gt;="&amp;F$2,Table2[Date Notified (Adjusted)],"&lt;"&amp;G$2,Table2[Calculated Location],"*"&amp;$D15&amp;"*")</f>
        <v>#DIV/0!</v>
      </c>
      <c r="G15" s="329" t="e">
        <f ca="1">COUNTIFS(Table2[Category of incident],"*1*",Table2[Date Notified (Adjusted)],"&gt;="&amp;G$2,Table2[Date Notified (Adjusted)],"&lt;"&amp;H$2,Table2[Level of Review Required],"&lt;&gt;*no further*",Table2[Calculated Location],"*"&amp;$D15&amp;"*")/COUNTIFS(Table2[Category of incident],"*1*",Table2[Date Notified (Adjusted)],"&gt;="&amp;G$2,Table2[Date Notified (Adjusted)],"&lt;"&amp;H$2,Table2[Calculated Location],"*"&amp;$D15&amp;"*")</f>
        <v>#DIV/0!</v>
      </c>
      <c r="H15" s="329" t="e">
        <f ca="1">COUNTIFS(Table2[Category of incident],"*1*",Table2[Date Notified (Adjusted)],"&gt;="&amp;H$2,Table2[Date Notified (Adjusted)],"&lt;"&amp;I$2,Table2[Level of Review Required],"&lt;&gt;*no further*",Table2[Calculated Location],"*"&amp;$D15&amp;"*")/COUNTIFS(Table2[Category of incident],"*1*",Table2[Date Notified (Adjusted)],"&gt;="&amp;H$2,Table2[Date Notified (Adjusted)],"&lt;"&amp;I$2,Table2[Calculated Location],"*"&amp;$D15&amp;"*")</f>
        <v>#DIV/0!</v>
      </c>
      <c r="I15" s="329" t="e">
        <f ca="1">COUNTIFS(Table2[Category of incident],"*1*",Table2[Date Notified (Adjusted)],"&gt;="&amp;I$2,Table2[Date Notified (Adjusted)],"&lt;"&amp;J$2,Table2[Level of Review Required],"&lt;&gt;*no further*",Table2[Calculated Location],"*"&amp;$D15&amp;"*")/COUNTIFS(Table2[Category of incident],"*1*",Table2[Date Notified (Adjusted)],"&gt;="&amp;I$2,Table2[Date Notified (Adjusted)],"&lt;"&amp;J$2,Table2[Calculated Location],"*"&amp;$D15&amp;"*")</f>
        <v>#DIV/0!</v>
      </c>
      <c r="J15" s="329" t="e">
        <f ca="1">COUNTIFS(Table2[Category of incident],"*1*",Table2[Date Notified (Adjusted)],"&gt;="&amp;J$2,Table2[Date Notified (Adjusted)],"&lt;"&amp;K$2,Table2[Level of Review Required],"&lt;&gt;*no further*",Table2[Calculated Location],"*"&amp;$D15&amp;"*")/COUNTIFS(Table2[Category of incident],"*1*",Table2[Date Notified (Adjusted)],"&gt;="&amp;J$2,Table2[Date Notified (Adjusted)],"&lt;"&amp;K$2,Table2[Calculated Location],"*"&amp;$D15&amp;"*")</f>
        <v>#DIV/0!</v>
      </c>
      <c r="K15" s="329" t="e">
        <f ca="1">COUNTIFS(Table2[Category of incident],"*1*",Table2[Date Notified (Adjusted)],"&gt;="&amp;K$2,Table2[Date Notified (Adjusted)],"&lt;"&amp;L$2,Table2[Level of Review Required],"&lt;&gt;*no further*",Table2[Calculated Location],"*"&amp;$D15&amp;"*")/COUNTIFS(Table2[Category of incident],"*1*",Table2[Date Notified (Adjusted)],"&gt;="&amp;K$2,Table2[Date Notified (Adjusted)],"&lt;"&amp;L$2,Table2[Calculated Location],"*"&amp;$D15&amp;"*")</f>
        <v>#DIV/0!</v>
      </c>
      <c r="L15" s="329" t="e">
        <f ca="1">COUNTIFS(Table2[Category of incident],"*1*",Table2[Date Notified (Adjusted)],"&gt;="&amp;L$2,Table2[Date Notified (Adjusted)],"&lt;"&amp;M$2,Table2[Level of Review Required],"&lt;&gt;*no further*",Table2[Calculated Location],"*"&amp;$D15&amp;"*")/COUNTIFS(Table2[Category of incident],"*1*",Table2[Date Notified (Adjusted)],"&gt;="&amp;L$2,Table2[Date Notified (Adjusted)],"&lt;"&amp;M$2,Table2[Calculated Location],"*"&amp;$D15&amp;"*")</f>
        <v>#DIV/0!</v>
      </c>
      <c r="M15" s="329" t="e">
        <f ca="1">COUNTIFS(Table2[Category of incident],"*1*",Table2[Date Notified (Adjusted)],"&gt;="&amp;M$2,Table2[Date Notified (Adjusted)],"&lt;"&amp;N$2,Table2[Level of Review Required],"&lt;&gt;*no further*",Table2[Calculated Location],"*"&amp;$D15&amp;"*")/COUNTIFS(Table2[Category of incident],"*1*",Table2[Date Notified (Adjusted)],"&gt;="&amp;M$2,Table2[Date Notified (Adjusted)],"&lt;"&amp;N$2,Table2[Calculated Location],"*"&amp;$D15&amp;"*")</f>
        <v>#DIV/0!</v>
      </c>
      <c r="N15" s="329" t="e">
        <f ca="1">COUNTIFS(Table2[Category of incident],"*1*",Table2[Date Notified (Adjusted)],"&gt;="&amp;N$2,Table2[Date Notified (Adjusted)],"&lt;"&amp;O$2,Table2[Level of Review Required],"&lt;&gt;*no further*",Table2[Calculated Location],"*"&amp;$D15&amp;"*")/COUNTIFS(Table2[Category of incident],"*1*",Table2[Date Notified (Adjusted)],"&gt;="&amp;N$2,Table2[Date Notified (Adjusted)],"&lt;"&amp;O$2,Table2[Calculated Location],"*"&amp;$D15&amp;"*")</f>
        <v>#DIV/0!</v>
      </c>
      <c r="O15" s="329" t="e">
        <f ca="1">COUNTIFS(Table2[Category of incident],"*1*",Table2[Date Notified (Adjusted)],"&gt;="&amp;O$2,Table2[Date Notified (Adjusted)],"&lt;"&amp;P$2,Table2[Level of Review Required],"&lt;&gt;*no further*",Table2[Calculated Location],"*"&amp;$D15&amp;"*")/COUNTIFS(Table2[Category of incident],"*1*",Table2[Date Notified (Adjusted)],"&gt;="&amp;O$2,Table2[Date Notified (Adjusted)],"&lt;"&amp;P$2,Table2[Calculated Location],"*"&amp;$D15&amp;"*")</f>
        <v>#DIV/0!</v>
      </c>
      <c r="P15" s="329" t="e">
        <f ca="1">COUNTIFS(Table2[Category of incident],"*1*",Table2[Date Notified (Adjusted)],"&gt;="&amp;P$2,Table2[Date Notified (Adjusted)],"&lt;"&amp;Q$2,Table2[Level of Review Required],"&lt;&gt;*no further*",Table2[Calculated Location],"*"&amp;$D15&amp;"*")/COUNTIFS(Table2[Category of incident],"*1*",Table2[Date Notified (Adjusted)],"&gt;="&amp;P$2,Table2[Date Notified (Adjusted)],"&lt;"&amp;Q$2,Table2[Calculated Location],"*"&amp;$D15&amp;"*")</f>
        <v>#DIV/0!</v>
      </c>
      <c r="Q15" s="329" t="e">
        <f ca="1">COUNTIFS(Table2[Category of incident],"*1*",Table2[Date Notified (Adjusted)],"&gt;="&amp;Q$2,Table2[Date Notified (Adjusted)],"&lt;"&amp;R$2,Table2[Level of Review Required],"&lt;&gt;*no further*",Table2[Calculated Location],"*"&amp;$D15&amp;"*")/COUNTIFS(Table2[Category of incident],"*1*",Table2[Date Notified (Adjusted)],"&gt;="&amp;Q$2,Table2[Date Notified (Adjusted)],"&lt;"&amp;R$2,Table2[Calculated Location],"*"&amp;$D15&amp;"*")</f>
        <v>#DIV/0!</v>
      </c>
      <c r="R15" s="329" t="e">
        <f ca="1">COUNTIFS(Table2[Category of incident],"*1*",Table2[Date Notified (Adjusted)],"&gt;="&amp;R$2,Table2[Date Notified (Adjusted)],"&lt;"&amp;S$2,Table2[Level of Review Required],"&lt;&gt;*no further*",Table2[Calculated Location],"*"&amp;$D15&amp;"*")/COUNTIFS(Table2[Category of incident],"*1*",Table2[Date Notified (Adjusted)],"&gt;="&amp;R$2,Table2[Date Notified (Adjusted)],"&lt;"&amp;S$2,Table2[Calculated Location],"*"&amp;$D15&amp;"*")</f>
        <v>#DIV/0!</v>
      </c>
      <c r="S15" s="329" t="e">
        <f ca="1">COUNTIFS(Table2[Category of incident],"*1*",Table2[Date Notified (Adjusted)],"&gt;="&amp;S$2,Table2[Date Notified (Adjusted)],"&lt;"&amp;T$2,Table2[Level of Review Required],"&lt;&gt;*no further*",Table2[Calculated Location],"*"&amp;$D15&amp;"*")/COUNTIFS(Table2[Category of incident],"*1*",Table2[Date Notified (Adjusted)],"&gt;="&amp;S$2,Table2[Date Notified (Adjusted)],"&lt;"&amp;T$2,Table2[Calculated Location],"*"&amp;$D15&amp;"*")</f>
        <v>#DIV/0!</v>
      </c>
      <c r="T15" s="329" t="e">
        <f ca="1">COUNTIFS(Table2[Category of incident],"*1*",Table2[Date Notified (Adjusted)],"&gt;="&amp;T$2,Table2[Date Notified (Adjusted)],"&lt;"&amp;U$2,Table2[Level of Review Required],"&lt;&gt;*no further*",Table2[Calculated Location],"*"&amp;$D15&amp;"*")/COUNTIFS(Table2[Category of incident],"*1*",Table2[Date Notified (Adjusted)],"&gt;="&amp;T$2,Table2[Date Notified (Adjusted)],"&lt;"&amp;U$2,Table2[Calculated Location],"*"&amp;$D15&amp;"*")</f>
        <v>#DIV/0!</v>
      </c>
      <c r="U15" s="13"/>
      <c r="V15" s="13"/>
      <c r="W15" s="13">
        <f ca="1">COUNTIFS(Table2[Category of incident],"*1*",Table2[Date Notified (Adjusted)],"&gt;="&amp;E$2,Table2[Date Notified (Adjusted)],"&lt;"&amp;U$2,Table2[Calculated Location],"*"&amp;$D15&amp;"*",Table2[Level of Review Required],"&lt;&gt;*no further*")</f>
        <v>0</v>
      </c>
      <c r="X15" s="329" t="e">
        <f t="shared" ca="1" si="1"/>
        <v>#DIV/0!</v>
      </c>
      <c r="Y15" s="330">
        <f ca="1">COUNTIFS(Table2[Category of incident],"*1*",Table2[Date Notified (Adjusted)],"&gt;="&amp;E$2,Table2[Date Notified (Adjusted)],"&lt;"&amp;U$2,Table2[Calculated Location],"*"&amp;$D15&amp;"*")</f>
        <v>0</v>
      </c>
      <c r="Z15" s="13">
        <f ca="1">COUNTIFS(Table2[Category of incident],"*1*",Table2[Date Notified (Adjusted)],"&gt;="&amp;E$2,Table2[Date Notified (Adjusted)],"&lt;="&amp;close125,Table2[Calculated Location],"*"&amp;$D15&amp;"*",Table2[Level of Review Required],"&lt;&gt;*no further*")</f>
        <v>0</v>
      </c>
      <c r="AA15" s="329" t="e">
        <f t="shared" ca="1" si="5"/>
        <v>#DIV/0!</v>
      </c>
      <c r="AB15" s="330">
        <f ca="1">COUNTIFS(Table2[Category of incident],"*1*",Table2[Date Notified (Adjusted)],"&gt;="&amp;E$2,Table2[Date Notified (Adjusted)],"&lt;"&amp;Q$2,Table2[Calculated Location],"*"&amp;$D15&amp;"*")</f>
        <v>0</v>
      </c>
    </row>
    <row r="16" spans="2:29" x14ac:dyDescent="0.25">
      <c r="B16" s="327" t="s">
        <v>109</v>
      </c>
      <c r="C16" s="13"/>
      <c r="D16" s="210" t="s">
        <v>128</v>
      </c>
      <c r="E16" s="328" t="e">
        <f ca="1">COUNTIFS(Table2[Category of incident],"*1*",Table2[Date Notified (Adjusted)],"&gt;="&amp;E$2,Table2[Date Notified (Adjusted)],"&lt;"&amp;F$2,Table2[Level of Review Required],"&lt;&gt;*no further*",Table2[Calculated Location],"*"&amp;$D16&amp;"*")/COUNTIFS(Table2[Category of incident],"*1*",Table2[Date Notified (Adjusted)],"&gt;="&amp;E$2,Table2[Date Notified (Adjusted)],"&lt;"&amp;F$2,Table2[Calculated Location],"*"&amp;$D16&amp;"*")</f>
        <v>#DIV/0!</v>
      </c>
      <c r="F16" s="329" t="e">
        <f ca="1">COUNTIFS(Table2[Category of incident],"*1*",Table2[Date Notified (Adjusted)],"&gt;="&amp;F$2,Table2[Date Notified (Adjusted)],"&lt;"&amp;G$2,Table2[Level of Review Required],"&lt;&gt;*no further*",Table2[Calculated Location],"*"&amp;$D16&amp;"*")/COUNTIFS(Table2[Category of incident],"*1*",Table2[Date Notified (Adjusted)],"&gt;="&amp;F$2,Table2[Date Notified (Adjusted)],"&lt;"&amp;G$2,Table2[Calculated Location],"*"&amp;$D16&amp;"*")</f>
        <v>#DIV/0!</v>
      </c>
      <c r="G16" s="329" t="e">
        <f ca="1">COUNTIFS(Table2[Category of incident],"*1*",Table2[Date Notified (Adjusted)],"&gt;="&amp;G$2,Table2[Date Notified (Adjusted)],"&lt;"&amp;H$2,Table2[Level of Review Required],"&lt;&gt;*no further*",Table2[Calculated Location],"*"&amp;$D16&amp;"*")/COUNTIFS(Table2[Category of incident],"*1*",Table2[Date Notified (Adjusted)],"&gt;="&amp;G$2,Table2[Date Notified (Adjusted)],"&lt;"&amp;H$2,Table2[Calculated Location],"*"&amp;$D16&amp;"*")</f>
        <v>#DIV/0!</v>
      </c>
      <c r="H16" s="329" t="e">
        <f ca="1">COUNTIFS(Table2[Category of incident],"*1*",Table2[Date Notified (Adjusted)],"&gt;="&amp;H$2,Table2[Date Notified (Adjusted)],"&lt;"&amp;I$2,Table2[Level of Review Required],"&lt;&gt;*no further*",Table2[Calculated Location],"*"&amp;$D16&amp;"*")/COUNTIFS(Table2[Category of incident],"*1*",Table2[Date Notified (Adjusted)],"&gt;="&amp;H$2,Table2[Date Notified (Adjusted)],"&lt;"&amp;I$2,Table2[Calculated Location],"*"&amp;$D16&amp;"*")</f>
        <v>#DIV/0!</v>
      </c>
      <c r="I16" s="329" t="e">
        <f ca="1">COUNTIFS(Table2[Category of incident],"*1*",Table2[Date Notified (Adjusted)],"&gt;="&amp;I$2,Table2[Date Notified (Adjusted)],"&lt;"&amp;J$2,Table2[Level of Review Required],"&lt;&gt;*no further*",Table2[Calculated Location],"*"&amp;$D16&amp;"*")/COUNTIFS(Table2[Category of incident],"*1*",Table2[Date Notified (Adjusted)],"&gt;="&amp;I$2,Table2[Date Notified (Adjusted)],"&lt;"&amp;J$2,Table2[Calculated Location],"*"&amp;$D16&amp;"*")</f>
        <v>#DIV/0!</v>
      </c>
      <c r="J16" s="329" t="e">
        <f ca="1">COUNTIFS(Table2[Category of incident],"*1*",Table2[Date Notified (Adjusted)],"&gt;="&amp;J$2,Table2[Date Notified (Adjusted)],"&lt;"&amp;K$2,Table2[Level of Review Required],"&lt;&gt;*no further*",Table2[Calculated Location],"*"&amp;$D16&amp;"*")/COUNTIFS(Table2[Category of incident],"*1*",Table2[Date Notified (Adjusted)],"&gt;="&amp;J$2,Table2[Date Notified (Adjusted)],"&lt;"&amp;K$2,Table2[Calculated Location],"*"&amp;$D16&amp;"*")</f>
        <v>#DIV/0!</v>
      </c>
      <c r="K16" s="329" t="e">
        <f ca="1">COUNTIFS(Table2[Category of incident],"*1*",Table2[Date Notified (Adjusted)],"&gt;="&amp;K$2,Table2[Date Notified (Adjusted)],"&lt;"&amp;L$2,Table2[Level of Review Required],"&lt;&gt;*no further*",Table2[Calculated Location],"*"&amp;$D16&amp;"*")/COUNTIFS(Table2[Category of incident],"*1*",Table2[Date Notified (Adjusted)],"&gt;="&amp;K$2,Table2[Date Notified (Adjusted)],"&lt;"&amp;L$2,Table2[Calculated Location],"*"&amp;$D16&amp;"*")</f>
        <v>#DIV/0!</v>
      </c>
      <c r="L16" s="329" t="e">
        <f ca="1">COUNTIFS(Table2[Category of incident],"*1*",Table2[Date Notified (Adjusted)],"&gt;="&amp;L$2,Table2[Date Notified (Adjusted)],"&lt;"&amp;M$2,Table2[Level of Review Required],"&lt;&gt;*no further*",Table2[Calculated Location],"*"&amp;$D16&amp;"*")/COUNTIFS(Table2[Category of incident],"*1*",Table2[Date Notified (Adjusted)],"&gt;="&amp;L$2,Table2[Date Notified (Adjusted)],"&lt;"&amp;M$2,Table2[Calculated Location],"*"&amp;$D16&amp;"*")</f>
        <v>#DIV/0!</v>
      </c>
      <c r="M16" s="329" t="e">
        <f ca="1">COUNTIFS(Table2[Category of incident],"*1*",Table2[Date Notified (Adjusted)],"&gt;="&amp;M$2,Table2[Date Notified (Adjusted)],"&lt;"&amp;N$2,Table2[Level of Review Required],"&lt;&gt;*no further*",Table2[Calculated Location],"*"&amp;$D16&amp;"*")/COUNTIFS(Table2[Category of incident],"*1*",Table2[Date Notified (Adjusted)],"&gt;="&amp;M$2,Table2[Date Notified (Adjusted)],"&lt;"&amp;N$2,Table2[Calculated Location],"*"&amp;$D16&amp;"*")</f>
        <v>#DIV/0!</v>
      </c>
      <c r="N16" s="329" t="e">
        <f ca="1">COUNTIFS(Table2[Category of incident],"*1*",Table2[Date Notified (Adjusted)],"&gt;="&amp;N$2,Table2[Date Notified (Adjusted)],"&lt;"&amp;O$2,Table2[Level of Review Required],"&lt;&gt;*no further*",Table2[Calculated Location],"*"&amp;$D16&amp;"*")/COUNTIFS(Table2[Category of incident],"*1*",Table2[Date Notified (Adjusted)],"&gt;="&amp;N$2,Table2[Date Notified (Adjusted)],"&lt;"&amp;O$2,Table2[Calculated Location],"*"&amp;$D16&amp;"*")</f>
        <v>#DIV/0!</v>
      </c>
      <c r="O16" s="329" t="e">
        <f ca="1">COUNTIFS(Table2[Category of incident],"*1*",Table2[Date Notified (Adjusted)],"&gt;="&amp;O$2,Table2[Date Notified (Adjusted)],"&lt;"&amp;P$2,Table2[Level of Review Required],"&lt;&gt;*no further*",Table2[Calculated Location],"*"&amp;$D16&amp;"*")/COUNTIFS(Table2[Category of incident],"*1*",Table2[Date Notified (Adjusted)],"&gt;="&amp;O$2,Table2[Date Notified (Adjusted)],"&lt;"&amp;P$2,Table2[Calculated Location],"*"&amp;$D16&amp;"*")</f>
        <v>#DIV/0!</v>
      </c>
      <c r="P16" s="329" t="e">
        <f ca="1">COUNTIFS(Table2[Category of incident],"*1*",Table2[Date Notified (Adjusted)],"&gt;="&amp;P$2,Table2[Date Notified (Adjusted)],"&lt;"&amp;Q$2,Table2[Level of Review Required],"&lt;&gt;*no further*",Table2[Calculated Location],"*"&amp;$D16&amp;"*")/COUNTIFS(Table2[Category of incident],"*1*",Table2[Date Notified (Adjusted)],"&gt;="&amp;P$2,Table2[Date Notified (Adjusted)],"&lt;"&amp;Q$2,Table2[Calculated Location],"*"&amp;$D16&amp;"*")</f>
        <v>#DIV/0!</v>
      </c>
      <c r="Q16" s="329" t="e">
        <f ca="1">COUNTIFS(Table2[Category of incident],"*1*",Table2[Date Notified (Adjusted)],"&gt;="&amp;Q$2,Table2[Date Notified (Adjusted)],"&lt;"&amp;R$2,Table2[Level of Review Required],"&lt;&gt;*no further*",Table2[Calculated Location],"*"&amp;$D16&amp;"*")/COUNTIFS(Table2[Category of incident],"*1*",Table2[Date Notified (Adjusted)],"&gt;="&amp;Q$2,Table2[Date Notified (Adjusted)],"&lt;"&amp;R$2,Table2[Calculated Location],"*"&amp;$D16&amp;"*")</f>
        <v>#DIV/0!</v>
      </c>
      <c r="R16" s="329" t="e">
        <f ca="1">COUNTIFS(Table2[Category of incident],"*1*",Table2[Date Notified (Adjusted)],"&gt;="&amp;R$2,Table2[Date Notified (Adjusted)],"&lt;"&amp;S$2,Table2[Level of Review Required],"&lt;&gt;*no further*",Table2[Calculated Location],"*"&amp;$D16&amp;"*")/COUNTIFS(Table2[Category of incident],"*1*",Table2[Date Notified (Adjusted)],"&gt;="&amp;R$2,Table2[Date Notified (Adjusted)],"&lt;"&amp;S$2,Table2[Calculated Location],"*"&amp;$D16&amp;"*")</f>
        <v>#DIV/0!</v>
      </c>
      <c r="S16" s="329" t="e">
        <f ca="1">COUNTIFS(Table2[Category of incident],"*1*",Table2[Date Notified (Adjusted)],"&gt;="&amp;S$2,Table2[Date Notified (Adjusted)],"&lt;"&amp;T$2,Table2[Level of Review Required],"&lt;&gt;*no further*",Table2[Calculated Location],"*"&amp;$D16&amp;"*")/COUNTIFS(Table2[Category of incident],"*1*",Table2[Date Notified (Adjusted)],"&gt;="&amp;S$2,Table2[Date Notified (Adjusted)],"&lt;"&amp;T$2,Table2[Calculated Location],"*"&amp;$D16&amp;"*")</f>
        <v>#DIV/0!</v>
      </c>
      <c r="T16" s="329" t="e">
        <f ca="1">COUNTIFS(Table2[Category of incident],"*1*",Table2[Date Notified (Adjusted)],"&gt;="&amp;T$2,Table2[Date Notified (Adjusted)],"&lt;"&amp;U$2,Table2[Level of Review Required],"&lt;&gt;*no further*",Table2[Calculated Location],"*"&amp;$D16&amp;"*")/COUNTIFS(Table2[Category of incident],"*1*",Table2[Date Notified (Adjusted)],"&gt;="&amp;T$2,Table2[Date Notified (Adjusted)],"&lt;"&amp;U$2,Table2[Calculated Location],"*"&amp;$D16&amp;"*")</f>
        <v>#DIV/0!</v>
      </c>
      <c r="U16" s="13"/>
      <c r="V16" s="13"/>
      <c r="W16" s="13">
        <f ca="1">COUNTIFS(Table2[Category of incident],"*1*",Table2[Date Notified (Adjusted)],"&gt;="&amp;E$2,Table2[Date Notified (Adjusted)],"&lt;"&amp;U$2,Table2[Calculated Location],"*"&amp;$D16&amp;"*",Table2[Level of Review Required],"&lt;&gt;*no further*")</f>
        <v>0</v>
      </c>
      <c r="X16" s="329" t="e">
        <f t="shared" ca="1" si="1"/>
        <v>#DIV/0!</v>
      </c>
      <c r="Y16" s="330">
        <f ca="1">COUNTIFS(Table2[Category of incident],"*1*",Table2[Date Notified (Adjusted)],"&gt;="&amp;E$2,Table2[Date Notified (Adjusted)],"&lt;"&amp;U$2,Table2[Calculated Location],"*"&amp;$D16&amp;"*")</f>
        <v>0</v>
      </c>
      <c r="Z16" s="13">
        <f ca="1">COUNTIFS(Table2[Category of incident],"*1*",Table2[Date Notified (Adjusted)],"&gt;="&amp;E$2,Table2[Date Notified (Adjusted)],"&lt;="&amp;close125,Table2[Calculated Location],"*"&amp;$D16&amp;"*",Table2[Level of Review Required],"&lt;&gt;*no further*")</f>
        <v>0</v>
      </c>
      <c r="AA16" s="329" t="e">
        <f t="shared" ca="1" si="5"/>
        <v>#DIV/0!</v>
      </c>
      <c r="AB16" s="330">
        <f ca="1">COUNTIFS(Table2[Category of incident],"*1*",Table2[Date Notified (Adjusted)],"&gt;="&amp;E$2,Table2[Date Notified (Adjusted)],"&lt;"&amp;Q$2,Table2[Calculated Location],"*"&amp;$D16&amp;"*")</f>
        <v>0</v>
      </c>
    </row>
    <row r="17" spans="2:28" x14ac:dyDescent="0.25">
      <c r="B17" s="327" t="s">
        <v>110</v>
      </c>
      <c r="C17" s="13"/>
      <c r="D17" s="210" t="s">
        <v>129</v>
      </c>
      <c r="E17" s="328" t="e">
        <f ca="1">COUNTIFS(Table2[Category of incident],"*1*",Table2[Date Notified (Adjusted)],"&gt;="&amp;E$2,Table2[Date Notified (Adjusted)],"&lt;"&amp;F$2,Table2[Level of Review Required],"&lt;&gt;*no further*",Table2[Calculated Location],"*"&amp;$D17&amp;"*")/COUNTIFS(Table2[Category of incident],"*1*",Table2[Date Notified (Adjusted)],"&gt;="&amp;E$2,Table2[Date Notified (Adjusted)],"&lt;"&amp;F$2,Table2[Calculated Location],"*"&amp;$D17&amp;"*")</f>
        <v>#DIV/0!</v>
      </c>
      <c r="F17" s="329" t="e">
        <f ca="1">COUNTIFS(Table2[Category of incident],"*1*",Table2[Date Notified (Adjusted)],"&gt;="&amp;F$2,Table2[Date Notified (Adjusted)],"&lt;"&amp;G$2,Table2[Level of Review Required],"&lt;&gt;*no further*",Table2[Calculated Location],"*"&amp;$D17&amp;"*")/COUNTIFS(Table2[Category of incident],"*1*",Table2[Date Notified (Adjusted)],"&gt;="&amp;F$2,Table2[Date Notified (Adjusted)],"&lt;"&amp;G$2,Table2[Calculated Location],"*"&amp;$D17&amp;"*")</f>
        <v>#DIV/0!</v>
      </c>
      <c r="G17" s="329" t="e">
        <f ca="1">COUNTIFS(Table2[Category of incident],"*1*",Table2[Date Notified (Adjusted)],"&gt;="&amp;G$2,Table2[Date Notified (Adjusted)],"&lt;"&amp;H$2,Table2[Level of Review Required],"&lt;&gt;*no further*",Table2[Calculated Location],"*"&amp;$D17&amp;"*")/COUNTIFS(Table2[Category of incident],"*1*",Table2[Date Notified (Adjusted)],"&gt;="&amp;G$2,Table2[Date Notified (Adjusted)],"&lt;"&amp;H$2,Table2[Calculated Location],"*"&amp;$D17&amp;"*")</f>
        <v>#DIV/0!</v>
      </c>
      <c r="H17" s="329" t="e">
        <f ca="1">COUNTIFS(Table2[Category of incident],"*1*",Table2[Date Notified (Adjusted)],"&gt;="&amp;H$2,Table2[Date Notified (Adjusted)],"&lt;"&amp;I$2,Table2[Level of Review Required],"&lt;&gt;*no further*",Table2[Calculated Location],"*"&amp;$D17&amp;"*")/COUNTIFS(Table2[Category of incident],"*1*",Table2[Date Notified (Adjusted)],"&gt;="&amp;H$2,Table2[Date Notified (Adjusted)],"&lt;"&amp;I$2,Table2[Calculated Location],"*"&amp;$D17&amp;"*")</f>
        <v>#DIV/0!</v>
      </c>
      <c r="I17" s="329" t="e">
        <f ca="1">COUNTIFS(Table2[Category of incident],"*1*",Table2[Date Notified (Adjusted)],"&gt;="&amp;I$2,Table2[Date Notified (Adjusted)],"&lt;"&amp;J$2,Table2[Level of Review Required],"&lt;&gt;*no further*",Table2[Calculated Location],"*"&amp;$D17&amp;"*")/COUNTIFS(Table2[Category of incident],"*1*",Table2[Date Notified (Adjusted)],"&gt;="&amp;I$2,Table2[Date Notified (Adjusted)],"&lt;"&amp;J$2,Table2[Calculated Location],"*"&amp;$D17&amp;"*")</f>
        <v>#DIV/0!</v>
      </c>
      <c r="J17" s="329" t="e">
        <f ca="1">COUNTIFS(Table2[Category of incident],"*1*",Table2[Date Notified (Adjusted)],"&gt;="&amp;J$2,Table2[Date Notified (Adjusted)],"&lt;"&amp;K$2,Table2[Level of Review Required],"&lt;&gt;*no further*",Table2[Calculated Location],"*"&amp;$D17&amp;"*")/COUNTIFS(Table2[Category of incident],"*1*",Table2[Date Notified (Adjusted)],"&gt;="&amp;J$2,Table2[Date Notified (Adjusted)],"&lt;"&amp;K$2,Table2[Calculated Location],"*"&amp;$D17&amp;"*")</f>
        <v>#DIV/0!</v>
      </c>
      <c r="K17" s="329" t="e">
        <f ca="1">COUNTIFS(Table2[Category of incident],"*1*",Table2[Date Notified (Adjusted)],"&gt;="&amp;K$2,Table2[Date Notified (Adjusted)],"&lt;"&amp;L$2,Table2[Level of Review Required],"&lt;&gt;*no further*",Table2[Calculated Location],"*"&amp;$D17&amp;"*")/COUNTIFS(Table2[Category of incident],"*1*",Table2[Date Notified (Adjusted)],"&gt;="&amp;K$2,Table2[Date Notified (Adjusted)],"&lt;"&amp;L$2,Table2[Calculated Location],"*"&amp;$D17&amp;"*")</f>
        <v>#DIV/0!</v>
      </c>
      <c r="L17" s="329" t="e">
        <f ca="1">COUNTIFS(Table2[Category of incident],"*1*",Table2[Date Notified (Adjusted)],"&gt;="&amp;L$2,Table2[Date Notified (Adjusted)],"&lt;"&amp;M$2,Table2[Level of Review Required],"&lt;&gt;*no further*",Table2[Calculated Location],"*"&amp;$D17&amp;"*")/COUNTIFS(Table2[Category of incident],"*1*",Table2[Date Notified (Adjusted)],"&gt;="&amp;L$2,Table2[Date Notified (Adjusted)],"&lt;"&amp;M$2,Table2[Calculated Location],"*"&amp;$D17&amp;"*")</f>
        <v>#DIV/0!</v>
      </c>
      <c r="M17" s="329" t="e">
        <f ca="1">COUNTIFS(Table2[Category of incident],"*1*",Table2[Date Notified (Adjusted)],"&gt;="&amp;M$2,Table2[Date Notified (Adjusted)],"&lt;"&amp;N$2,Table2[Level of Review Required],"&lt;&gt;*no further*",Table2[Calculated Location],"*"&amp;$D17&amp;"*")/COUNTIFS(Table2[Category of incident],"*1*",Table2[Date Notified (Adjusted)],"&gt;="&amp;M$2,Table2[Date Notified (Adjusted)],"&lt;"&amp;N$2,Table2[Calculated Location],"*"&amp;$D17&amp;"*")</f>
        <v>#DIV/0!</v>
      </c>
      <c r="N17" s="329" t="e">
        <f ca="1">COUNTIFS(Table2[Category of incident],"*1*",Table2[Date Notified (Adjusted)],"&gt;="&amp;N$2,Table2[Date Notified (Adjusted)],"&lt;"&amp;O$2,Table2[Level of Review Required],"&lt;&gt;*no further*",Table2[Calculated Location],"*"&amp;$D17&amp;"*")/COUNTIFS(Table2[Category of incident],"*1*",Table2[Date Notified (Adjusted)],"&gt;="&amp;N$2,Table2[Date Notified (Adjusted)],"&lt;"&amp;O$2,Table2[Calculated Location],"*"&amp;$D17&amp;"*")</f>
        <v>#DIV/0!</v>
      </c>
      <c r="O17" s="329" t="e">
        <f ca="1">COUNTIFS(Table2[Category of incident],"*1*",Table2[Date Notified (Adjusted)],"&gt;="&amp;O$2,Table2[Date Notified (Adjusted)],"&lt;"&amp;P$2,Table2[Level of Review Required],"&lt;&gt;*no further*",Table2[Calculated Location],"*"&amp;$D17&amp;"*")/COUNTIFS(Table2[Category of incident],"*1*",Table2[Date Notified (Adjusted)],"&gt;="&amp;O$2,Table2[Date Notified (Adjusted)],"&lt;"&amp;P$2,Table2[Calculated Location],"*"&amp;$D17&amp;"*")</f>
        <v>#DIV/0!</v>
      </c>
      <c r="P17" s="329" t="e">
        <f ca="1">COUNTIFS(Table2[Category of incident],"*1*",Table2[Date Notified (Adjusted)],"&gt;="&amp;P$2,Table2[Date Notified (Adjusted)],"&lt;"&amp;Q$2,Table2[Level of Review Required],"&lt;&gt;*no further*",Table2[Calculated Location],"*"&amp;$D17&amp;"*")/COUNTIFS(Table2[Category of incident],"*1*",Table2[Date Notified (Adjusted)],"&gt;="&amp;P$2,Table2[Date Notified (Adjusted)],"&lt;"&amp;Q$2,Table2[Calculated Location],"*"&amp;$D17&amp;"*")</f>
        <v>#DIV/0!</v>
      </c>
      <c r="Q17" s="329" t="e">
        <f ca="1">COUNTIFS(Table2[Category of incident],"*1*",Table2[Date Notified (Adjusted)],"&gt;="&amp;Q$2,Table2[Date Notified (Adjusted)],"&lt;"&amp;R$2,Table2[Level of Review Required],"&lt;&gt;*no further*",Table2[Calculated Location],"*"&amp;$D17&amp;"*")/COUNTIFS(Table2[Category of incident],"*1*",Table2[Date Notified (Adjusted)],"&gt;="&amp;Q$2,Table2[Date Notified (Adjusted)],"&lt;"&amp;R$2,Table2[Calculated Location],"*"&amp;$D17&amp;"*")</f>
        <v>#DIV/0!</v>
      </c>
      <c r="R17" s="329" t="e">
        <f ca="1">COUNTIFS(Table2[Category of incident],"*1*",Table2[Date Notified (Adjusted)],"&gt;="&amp;R$2,Table2[Date Notified (Adjusted)],"&lt;"&amp;S$2,Table2[Level of Review Required],"&lt;&gt;*no further*",Table2[Calculated Location],"*"&amp;$D17&amp;"*")/COUNTIFS(Table2[Category of incident],"*1*",Table2[Date Notified (Adjusted)],"&gt;="&amp;R$2,Table2[Date Notified (Adjusted)],"&lt;"&amp;S$2,Table2[Calculated Location],"*"&amp;$D17&amp;"*")</f>
        <v>#DIV/0!</v>
      </c>
      <c r="S17" s="329" t="e">
        <f ca="1">COUNTIFS(Table2[Category of incident],"*1*",Table2[Date Notified (Adjusted)],"&gt;="&amp;S$2,Table2[Date Notified (Adjusted)],"&lt;"&amp;T$2,Table2[Level of Review Required],"&lt;&gt;*no further*",Table2[Calculated Location],"*"&amp;$D17&amp;"*")/COUNTIFS(Table2[Category of incident],"*1*",Table2[Date Notified (Adjusted)],"&gt;="&amp;S$2,Table2[Date Notified (Adjusted)],"&lt;"&amp;T$2,Table2[Calculated Location],"*"&amp;$D17&amp;"*")</f>
        <v>#DIV/0!</v>
      </c>
      <c r="T17" s="329" t="e">
        <f ca="1">COUNTIFS(Table2[Category of incident],"*1*",Table2[Date Notified (Adjusted)],"&gt;="&amp;T$2,Table2[Date Notified (Adjusted)],"&lt;"&amp;U$2,Table2[Level of Review Required],"&lt;&gt;*no further*",Table2[Calculated Location],"*"&amp;$D17&amp;"*")/COUNTIFS(Table2[Category of incident],"*1*",Table2[Date Notified (Adjusted)],"&gt;="&amp;T$2,Table2[Date Notified (Adjusted)],"&lt;"&amp;U$2,Table2[Calculated Location],"*"&amp;$D17&amp;"*")</f>
        <v>#DIV/0!</v>
      </c>
      <c r="U17" s="13"/>
      <c r="V17" s="13"/>
      <c r="W17" s="13">
        <f ca="1">COUNTIFS(Table2[Category of incident],"*1*",Table2[Date Notified (Adjusted)],"&gt;="&amp;E$2,Table2[Date Notified (Adjusted)],"&lt;"&amp;U$2,Table2[Calculated Location],"*"&amp;$D17&amp;"*",Table2[Level of Review Required],"&lt;&gt;*no further*")</f>
        <v>0</v>
      </c>
      <c r="X17" s="329" t="e">
        <f t="shared" ca="1" si="1"/>
        <v>#DIV/0!</v>
      </c>
      <c r="Y17" s="330">
        <f ca="1">COUNTIFS(Table2[Category of incident],"*1*",Table2[Date Notified (Adjusted)],"&gt;="&amp;E$2,Table2[Date Notified (Adjusted)],"&lt;"&amp;U$2,Table2[Calculated Location],"*"&amp;$D17&amp;"*")</f>
        <v>0</v>
      </c>
      <c r="Z17" s="13">
        <f ca="1">COUNTIFS(Table2[Category of incident],"*1*",Table2[Date Notified (Adjusted)],"&gt;="&amp;E$2,Table2[Date Notified (Adjusted)],"&lt;="&amp;close125,Table2[Calculated Location],"*"&amp;$D17&amp;"*",Table2[Level of Review Required],"&lt;&gt;*no further*")</f>
        <v>0</v>
      </c>
      <c r="AA17" s="329" t="e">
        <f t="shared" ca="1" si="5"/>
        <v>#DIV/0!</v>
      </c>
      <c r="AB17" s="330">
        <f ca="1">COUNTIFS(Table2[Category of incident],"*1*",Table2[Date Notified (Adjusted)],"&gt;="&amp;E$2,Table2[Date Notified (Adjusted)],"&lt;"&amp;Q$2,Table2[Calculated Location],"*"&amp;$D17&amp;"*")</f>
        <v>0</v>
      </c>
    </row>
    <row r="18" spans="2:28" x14ac:dyDescent="0.25">
      <c r="B18" s="327" t="s">
        <v>111</v>
      </c>
      <c r="C18" s="13"/>
      <c r="D18" s="210" t="s">
        <v>130</v>
      </c>
      <c r="E18" s="328" t="e">
        <f ca="1">COUNTIFS(Table2[Category of incident],"*1*",Table2[Date Notified (Adjusted)],"&gt;="&amp;E$2,Table2[Date Notified (Adjusted)],"&lt;"&amp;F$2,Table2[Level of Review Required],"&lt;&gt;*no further*",Table2[Calculated Location],"*"&amp;$D18&amp;"*")/COUNTIFS(Table2[Category of incident],"*1*",Table2[Date Notified (Adjusted)],"&gt;="&amp;E$2,Table2[Date Notified (Adjusted)],"&lt;"&amp;F$2,Table2[Calculated Location],"*"&amp;$D18&amp;"*")</f>
        <v>#DIV/0!</v>
      </c>
      <c r="F18" s="329" t="e">
        <f ca="1">COUNTIFS(Table2[Category of incident],"*1*",Table2[Date Notified (Adjusted)],"&gt;="&amp;F$2,Table2[Date Notified (Adjusted)],"&lt;"&amp;G$2,Table2[Level of Review Required],"&lt;&gt;*no further*",Table2[Calculated Location],"*"&amp;$D18&amp;"*")/COUNTIFS(Table2[Category of incident],"*1*",Table2[Date Notified (Adjusted)],"&gt;="&amp;F$2,Table2[Date Notified (Adjusted)],"&lt;"&amp;G$2,Table2[Calculated Location],"*"&amp;$D18&amp;"*")</f>
        <v>#DIV/0!</v>
      </c>
      <c r="G18" s="329" t="e">
        <f ca="1">COUNTIFS(Table2[Category of incident],"*1*",Table2[Date Notified (Adjusted)],"&gt;="&amp;G$2,Table2[Date Notified (Adjusted)],"&lt;"&amp;H$2,Table2[Level of Review Required],"&lt;&gt;*no further*",Table2[Calculated Location],"*"&amp;$D18&amp;"*")/COUNTIFS(Table2[Category of incident],"*1*",Table2[Date Notified (Adjusted)],"&gt;="&amp;G$2,Table2[Date Notified (Adjusted)],"&lt;"&amp;H$2,Table2[Calculated Location],"*"&amp;$D18&amp;"*")</f>
        <v>#DIV/0!</v>
      </c>
      <c r="H18" s="329" t="e">
        <f ca="1">COUNTIFS(Table2[Category of incident],"*1*",Table2[Date Notified (Adjusted)],"&gt;="&amp;H$2,Table2[Date Notified (Adjusted)],"&lt;"&amp;I$2,Table2[Level of Review Required],"&lt;&gt;*no further*",Table2[Calculated Location],"*"&amp;$D18&amp;"*")/COUNTIFS(Table2[Category of incident],"*1*",Table2[Date Notified (Adjusted)],"&gt;="&amp;H$2,Table2[Date Notified (Adjusted)],"&lt;"&amp;I$2,Table2[Calculated Location],"*"&amp;$D18&amp;"*")</f>
        <v>#DIV/0!</v>
      </c>
      <c r="I18" s="329" t="e">
        <f ca="1">COUNTIFS(Table2[Category of incident],"*1*",Table2[Date Notified (Adjusted)],"&gt;="&amp;I$2,Table2[Date Notified (Adjusted)],"&lt;"&amp;J$2,Table2[Level of Review Required],"&lt;&gt;*no further*",Table2[Calculated Location],"*"&amp;$D18&amp;"*")/COUNTIFS(Table2[Category of incident],"*1*",Table2[Date Notified (Adjusted)],"&gt;="&amp;I$2,Table2[Date Notified (Adjusted)],"&lt;"&amp;J$2,Table2[Calculated Location],"*"&amp;$D18&amp;"*")</f>
        <v>#DIV/0!</v>
      </c>
      <c r="J18" s="329" t="e">
        <f ca="1">COUNTIFS(Table2[Category of incident],"*1*",Table2[Date Notified (Adjusted)],"&gt;="&amp;J$2,Table2[Date Notified (Adjusted)],"&lt;"&amp;K$2,Table2[Level of Review Required],"&lt;&gt;*no further*",Table2[Calculated Location],"*"&amp;$D18&amp;"*")/COUNTIFS(Table2[Category of incident],"*1*",Table2[Date Notified (Adjusted)],"&gt;="&amp;J$2,Table2[Date Notified (Adjusted)],"&lt;"&amp;K$2,Table2[Calculated Location],"*"&amp;$D18&amp;"*")</f>
        <v>#DIV/0!</v>
      </c>
      <c r="K18" s="329" t="e">
        <f ca="1">COUNTIFS(Table2[Category of incident],"*1*",Table2[Date Notified (Adjusted)],"&gt;="&amp;K$2,Table2[Date Notified (Adjusted)],"&lt;"&amp;L$2,Table2[Level of Review Required],"&lt;&gt;*no further*",Table2[Calculated Location],"*"&amp;$D18&amp;"*")/COUNTIFS(Table2[Category of incident],"*1*",Table2[Date Notified (Adjusted)],"&gt;="&amp;K$2,Table2[Date Notified (Adjusted)],"&lt;"&amp;L$2,Table2[Calculated Location],"*"&amp;$D18&amp;"*")</f>
        <v>#DIV/0!</v>
      </c>
      <c r="L18" s="329" t="e">
        <f ca="1">COUNTIFS(Table2[Category of incident],"*1*",Table2[Date Notified (Adjusted)],"&gt;="&amp;L$2,Table2[Date Notified (Adjusted)],"&lt;"&amp;M$2,Table2[Level of Review Required],"&lt;&gt;*no further*",Table2[Calculated Location],"*"&amp;$D18&amp;"*")/COUNTIFS(Table2[Category of incident],"*1*",Table2[Date Notified (Adjusted)],"&gt;="&amp;L$2,Table2[Date Notified (Adjusted)],"&lt;"&amp;M$2,Table2[Calculated Location],"*"&amp;$D18&amp;"*")</f>
        <v>#DIV/0!</v>
      </c>
      <c r="M18" s="329" t="e">
        <f ca="1">COUNTIFS(Table2[Category of incident],"*1*",Table2[Date Notified (Adjusted)],"&gt;="&amp;M$2,Table2[Date Notified (Adjusted)],"&lt;"&amp;N$2,Table2[Level of Review Required],"&lt;&gt;*no further*",Table2[Calculated Location],"*"&amp;$D18&amp;"*")/COUNTIFS(Table2[Category of incident],"*1*",Table2[Date Notified (Adjusted)],"&gt;="&amp;M$2,Table2[Date Notified (Adjusted)],"&lt;"&amp;N$2,Table2[Calculated Location],"*"&amp;$D18&amp;"*")</f>
        <v>#DIV/0!</v>
      </c>
      <c r="N18" s="329" t="e">
        <f ca="1">COUNTIFS(Table2[Category of incident],"*1*",Table2[Date Notified (Adjusted)],"&gt;="&amp;N$2,Table2[Date Notified (Adjusted)],"&lt;"&amp;O$2,Table2[Level of Review Required],"&lt;&gt;*no further*",Table2[Calculated Location],"*"&amp;$D18&amp;"*")/COUNTIFS(Table2[Category of incident],"*1*",Table2[Date Notified (Adjusted)],"&gt;="&amp;N$2,Table2[Date Notified (Adjusted)],"&lt;"&amp;O$2,Table2[Calculated Location],"*"&amp;$D18&amp;"*")</f>
        <v>#DIV/0!</v>
      </c>
      <c r="O18" s="329" t="e">
        <f ca="1">COUNTIFS(Table2[Category of incident],"*1*",Table2[Date Notified (Adjusted)],"&gt;="&amp;O$2,Table2[Date Notified (Adjusted)],"&lt;"&amp;P$2,Table2[Level of Review Required],"&lt;&gt;*no further*",Table2[Calculated Location],"*"&amp;$D18&amp;"*")/COUNTIFS(Table2[Category of incident],"*1*",Table2[Date Notified (Adjusted)],"&gt;="&amp;O$2,Table2[Date Notified (Adjusted)],"&lt;"&amp;P$2,Table2[Calculated Location],"*"&amp;$D18&amp;"*")</f>
        <v>#DIV/0!</v>
      </c>
      <c r="P18" s="329" t="e">
        <f ca="1">COUNTIFS(Table2[Category of incident],"*1*",Table2[Date Notified (Adjusted)],"&gt;="&amp;P$2,Table2[Date Notified (Adjusted)],"&lt;"&amp;Q$2,Table2[Level of Review Required],"&lt;&gt;*no further*",Table2[Calculated Location],"*"&amp;$D18&amp;"*")/COUNTIFS(Table2[Category of incident],"*1*",Table2[Date Notified (Adjusted)],"&gt;="&amp;P$2,Table2[Date Notified (Adjusted)],"&lt;"&amp;Q$2,Table2[Calculated Location],"*"&amp;$D18&amp;"*")</f>
        <v>#DIV/0!</v>
      </c>
      <c r="Q18" s="329" t="e">
        <f ca="1">COUNTIFS(Table2[Category of incident],"*1*",Table2[Date Notified (Adjusted)],"&gt;="&amp;Q$2,Table2[Date Notified (Adjusted)],"&lt;"&amp;R$2,Table2[Level of Review Required],"&lt;&gt;*no further*",Table2[Calculated Location],"*"&amp;$D18&amp;"*")/COUNTIFS(Table2[Category of incident],"*1*",Table2[Date Notified (Adjusted)],"&gt;="&amp;Q$2,Table2[Date Notified (Adjusted)],"&lt;"&amp;R$2,Table2[Calculated Location],"*"&amp;$D18&amp;"*")</f>
        <v>#DIV/0!</v>
      </c>
      <c r="R18" s="329" t="e">
        <f ca="1">COUNTIFS(Table2[Category of incident],"*1*",Table2[Date Notified (Adjusted)],"&gt;="&amp;R$2,Table2[Date Notified (Adjusted)],"&lt;"&amp;S$2,Table2[Level of Review Required],"&lt;&gt;*no further*",Table2[Calculated Location],"*"&amp;$D18&amp;"*")/COUNTIFS(Table2[Category of incident],"*1*",Table2[Date Notified (Adjusted)],"&gt;="&amp;R$2,Table2[Date Notified (Adjusted)],"&lt;"&amp;S$2,Table2[Calculated Location],"*"&amp;$D18&amp;"*")</f>
        <v>#DIV/0!</v>
      </c>
      <c r="S18" s="329" t="e">
        <f ca="1">COUNTIFS(Table2[Category of incident],"*1*",Table2[Date Notified (Adjusted)],"&gt;="&amp;S$2,Table2[Date Notified (Adjusted)],"&lt;"&amp;T$2,Table2[Level of Review Required],"&lt;&gt;*no further*",Table2[Calculated Location],"*"&amp;$D18&amp;"*")/COUNTIFS(Table2[Category of incident],"*1*",Table2[Date Notified (Adjusted)],"&gt;="&amp;S$2,Table2[Date Notified (Adjusted)],"&lt;"&amp;T$2,Table2[Calculated Location],"*"&amp;$D18&amp;"*")</f>
        <v>#DIV/0!</v>
      </c>
      <c r="T18" s="329" t="e">
        <f ca="1">COUNTIFS(Table2[Category of incident],"*1*",Table2[Date Notified (Adjusted)],"&gt;="&amp;T$2,Table2[Date Notified (Adjusted)],"&lt;"&amp;U$2,Table2[Level of Review Required],"&lt;&gt;*no further*",Table2[Calculated Location],"*"&amp;$D18&amp;"*")/COUNTIFS(Table2[Category of incident],"*1*",Table2[Date Notified (Adjusted)],"&gt;="&amp;T$2,Table2[Date Notified (Adjusted)],"&lt;"&amp;U$2,Table2[Calculated Location],"*"&amp;$D18&amp;"*")</f>
        <v>#DIV/0!</v>
      </c>
      <c r="U18" s="13"/>
      <c r="V18" s="13"/>
      <c r="W18" s="13">
        <f ca="1">COUNTIFS(Table2[Category of incident],"*1*",Table2[Date Notified (Adjusted)],"&gt;="&amp;E$2,Table2[Date Notified (Adjusted)],"&lt;"&amp;U$2,Table2[Calculated Location],"*"&amp;$D18&amp;"*",Table2[Level of Review Required],"&lt;&gt;*no further*")</f>
        <v>0</v>
      </c>
      <c r="X18" s="329" t="e">
        <f t="shared" ca="1" si="1"/>
        <v>#DIV/0!</v>
      </c>
      <c r="Y18" s="330">
        <f ca="1">COUNTIFS(Table2[Category of incident],"*1*",Table2[Date Notified (Adjusted)],"&gt;="&amp;E$2,Table2[Date Notified (Adjusted)],"&lt;"&amp;U$2,Table2[Calculated Location],"*"&amp;$D18&amp;"*")</f>
        <v>0</v>
      </c>
      <c r="Z18" s="13">
        <f ca="1">COUNTIFS(Table2[Category of incident],"*1*",Table2[Date Notified (Adjusted)],"&gt;="&amp;E$2,Table2[Date Notified (Adjusted)],"&lt;="&amp;close125,Table2[Calculated Location],"*"&amp;$D18&amp;"*",Table2[Level of Review Required],"&lt;&gt;*no further*")</f>
        <v>0</v>
      </c>
      <c r="AA18" s="329" t="e">
        <f t="shared" ca="1" si="5"/>
        <v>#DIV/0!</v>
      </c>
      <c r="AB18" s="330">
        <f ca="1">COUNTIFS(Table2[Category of incident],"*1*",Table2[Date Notified (Adjusted)],"&gt;="&amp;E$2,Table2[Date Notified (Adjusted)],"&lt;"&amp;Q$2,Table2[Calculated Location],"*"&amp;$D18&amp;"*")</f>
        <v>0</v>
      </c>
    </row>
    <row r="19" spans="2:28" x14ac:dyDescent="0.25">
      <c r="B19" s="327" t="s">
        <v>112</v>
      </c>
      <c r="C19" s="13"/>
      <c r="D19" s="210" t="s">
        <v>131</v>
      </c>
      <c r="E19" s="328" t="e">
        <f ca="1">COUNTIFS(Table2[Category of incident],"*1*",Table2[Date Notified (Adjusted)],"&gt;="&amp;E$2,Table2[Date Notified (Adjusted)],"&lt;"&amp;F$2,Table2[Level of Review Required],"&lt;&gt;*no further*",Table2[Calculated Location],"*"&amp;$D19&amp;"*")/COUNTIFS(Table2[Category of incident],"*1*",Table2[Date Notified (Adjusted)],"&gt;="&amp;E$2,Table2[Date Notified (Adjusted)],"&lt;"&amp;F$2,Table2[Calculated Location],"*"&amp;$D19&amp;"*")</f>
        <v>#DIV/0!</v>
      </c>
      <c r="F19" s="329" t="e">
        <f ca="1">COUNTIFS(Table2[Category of incident],"*1*",Table2[Date Notified (Adjusted)],"&gt;="&amp;F$2,Table2[Date Notified (Adjusted)],"&lt;"&amp;G$2,Table2[Level of Review Required],"&lt;&gt;*no further*",Table2[Calculated Location],"*"&amp;$D19&amp;"*")/COUNTIFS(Table2[Category of incident],"*1*",Table2[Date Notified (Adjusted)],"&gt;="&amp;F$2,Table2[Date Notified (Adjusted)],"&lt;"&amp;G$2,Table2[Calculated Location],"*"&amp;$D19&amp;"*")</f>
        <v>#DIV/0!</v>
      </c>
      <c r="G19" s="329" t="e">
        <f ca="1">COUNTIFS(Table2[Category of incident],"*1*",Table2[Date Notified (Adjusted)],"&gt;="&amp;G$2,Table2[Date Notified (Adjusted)],"&lt;"&amp;H$2,Table2[Level of Review Required],"&lt;&gt;*no further*",Table2[Calculated Location],"*"&amp;$D19&amp;"*")/COUNTIFS(Table2[Category of incident],"*1*",Table2[Date Notified (Adjusted)],"&gt;="&amp;G$2,Table2[Date Notified (Adjusted)],"&lt;"&amp;H$2,Table2[Calculated Location],"*"&amp;$D19&amp;"*")</f>
        <v>#DIV/0!</v>
      </c>
      <c r="H19" s="329" t="e">
        <f ca="1">COUNTIFS(Table2[Category of incident],"*1*",Table2[Date Notified (Adjusted)],"&gt;="&amp;H$2,Table2[Date Notified (Adjusted)],"&lt;"&amp;I$2,Table2[Level of Review Required],"&lt;&gt;*no further*",Table2[Calculated Location],"*"&amp;$D19&amp;"*")/COUNTIFS(Table2[Category of incident],"*1*",Table2[Date Notified (Adjusted)],"&gt;="&amp;H$2,Table2[Date Notified (Adjusted)],"&lt;"&amp;I$2,Table2[Calculated Location],"*"&amp;$D19&amp;"*")</f>
        <v>#DIV/0!</v>
      </c>
      <c r="I19" s="329" t="e">
        <f ca="1">COUNTIFS(Table2[Category of incident],"*1*",Table2[Date Notified (Adjusted)],"&gt;="&amp;I$2,Table2[Date Notified (Adjusted)],"&lt;"&amp;J$2,Table2[Level of Review Required],"&lt;&gt;*no further*",Table2[Calculated Location],"*"&amp;$D19&amp;"*")/COUNTIFS(Table2[Category of incident],"*1*",Table2[Date Notified (Adjusted)],"&gt;="&amp;I$2,Table2[Date Notified (Adjusted)],"&lt;"&amp;J$2,Table2[Calculated Location],"*"&amp;$D19&amp;"*")</f>
        <v>#DIV/0!</v>
      </c>
      <c r="J19" s="329" t="e">
        <f ca="1">COUNTIFS(Table2[Category of incident],"*1*",Table2[Date Notified (Adjusted)],"&gt;="&amp;J$2,Table2[Date Notified (Adjusted)],"&lt;"&amp;K$2,Table2[Level of Review Required],"&lt;&gt;*no further*",Table2[Calculated Location],"*"&amp;$D19&amp;"*")/COUNTIFS(Table2[Category of incident],"*1*",Table2[Date Notified (Adjusted)],"&gt;="&amp;J$2,Table2[Date Notified (Adjusted)],"&lt;"&amp;K$2,Table2[Calculated Location],"*"&amp;$D19&amp;"*")</f>
        <v>#DIV/0!</v>
      </c>
      <c r="K19" s="329" t="e">
        <f ca="1">COUNTIFS(Table2[Category of incident],"*1*",Table2[Date Notified (Adjusted)],"&gt;="&amp;K$2,Table2[Date Notified (Adjusted)],"&lt;"&amp;L$2,Table2[Level of Review Required],"&lt;&gt;*no further*",Table2[Calculated Location],"*"&amp;$D19&amp;"*")/COUNTIFS(Table2[Category of incident],"*1*",Table2[Date Notified (Adjusted)],"&gt;="&amp;K$2,Table2[Date Notified (Adjusted)],"&lt;"&amp;L$2,Table2[Calculated Location],"*"&amp;$D19&amp;"*")</f>
        <v>#DIV/0!</v>
      </c>
      <c r="L19" s="329" t="e">
        <f ca="1">COUNTIFS(Table2[Category of incident],"*1*",Table2[Date Notified (Adjusted)],"&gt;="&amp;L$2,Table2[Date Notified (Adjusted)],"&lt;"&amp;M$2,Table2[Level of Review Required],"&lt;&gt;*no further*",Table2[Calculated Location],"*"&amp;$D19&amp;"*")/COUNTIFS(Table2[Category of incident],"*1*",Table2[Date Notified (Adjusted)],"&gt;="&amp;L$2,Table2[Date Notified (Adjusted)],"&lt;"&amp;M$2,Table2[Calculated Location],"*"&amp;$D19&amp;"*")</f>
        <v>#DIV/0!</v>
      </c>
      <c r="M19" s="329" t="e">
        <f ca="1">COUNTIFS(Table2[Category of incident],"*1*",Table2[Date Notified (Adjusted)],"&gt;="&amp;M$2,Table2[Date Notified (Adjusted)],"&lt;"&amp;N$2,Table2[Level of Review Required],"&lt;&gt;*no further*",Table2[Calculated Location],"*"&amp;$D19&amp;"*")/COUNTIFS(Table2[Category of incident],"*1*",Table2[Date Notified (Adjusted)],"&gt;="&amp;M$2,Table2[Date Notified (Adjusted)],"&lt;"&amp;N$2,Table2[Calculated Location],"*"&amp;$D19&amp;"*")</f>
        <v>#DIV/0!</v>
      </c>
      <c r="N19" s="329" t="e">
        <f ca="1">COUNTIFS(Table2[Category of incident],"*1*",Table2[Date Notified (Adjusted)],"&gt;="&amp;N$2,Table2[Date Notified (Adjusted)],"&lt;"&amp;O$2,Table2[Level of Review Required],"&lt;&gt;*no further*",Table2[Calculated Location],"*"&amp;$D19&amp;"*")/COUNTIFS(Table2[Category of incident],"*1*",Table2[Date Notified (Adjusted)],"&gt;="&amp;N$2,Table2[Date Notified (Adjusted)],"&lt;"&amp;O$2,Table2[Calculated Location],"*"&amp;$D19&amp;"*")</f>
        <v>#DIV/0!</v>
      </c>
      <c r="O19" s="329" t="e">
        <f ca="1">COUNTIFS(Table2[Category of incident],"*1*",Table2[Date Notified (Adjusted)],"&gt;="&amp;O$2,Table2[Date Notified (Adjusted)],"&lt;"&amp;P$2,Table2[Level of Review Required],"&lt;&gt;*no further*",Table2[Calculated Location],"*"&amp;$D19&amp;"*")/COUNTIFS(Table2[Category of incident],"*1*",Table2[Date Notified (Adjusted)],"&gt;="&amp;O$2,Table2[Date Notified (Adjusted)],"&lt;"&amp;P$2,Table2[Calculated Location],"*"&amp;$D19&amp;"*")</f>
        <v>#DIV/0!</v>
      </c>
      <c r="P19" s="329" t="e">
        <f ca="1">COUNTIFS(Table2[Category of incident],"*1*",Table2[Date Notified (Adjusted)],"&gt;="&amp;P$2,Table2[Date Notified (Adjusted)],"&lt;"&amp;Q$2,Table2[Level of Review Required],"&lt;&gt;*no further*",Table2[Calculated Location],"*"&amp;$D19&amp;"*")/COUNTIFS(Table2[Category of incident],"*1*",Table2[Date Notified (Adjusted)],"&gt;="&amp;P$2,Table2[Date Notified (Adjusted)],"&lt;"&amp;Q$2,Table2[Calculated Location],"*"&amp;$D19&amp;"*")</f>
        <v>#DIV/0!</v>
      </c>
      <c r="Q19" s="329" t="e">
        <f ca="1">COUNTIFS(Table2[Category of incident],"*1*",Table2[Date Notified (Adjusted)],"&gt;="&amp;Q$2,Table2[Date Notified (Adjusted)],"&lt;"&amp;R$2,Table2[Level of Review Required],"&lt;&gt;*no further*",Table2[Calculated Location],"*"&amp;$D19&amp;"*")/COUNTIFS(Table2[Category of incident],"*1*",Table2[Date Notified (Adjusted)],"&gt;="&amp;Q$2,Table2[Date Notified (Adjusted)],"&lt;"&amp;R$2,Table2[Calculated Location],"*"&amp;$D19&amp;"*")</f>
        <v>#DIV/0!</v>
      </c>
      <c r="R19" s="329" t="e">
        <f ca="1">COUNTIFS(Table2[Category of incident],"*1*",Table2[Date Notified (Adjusted)],"&gt;="&amp;R$2,Table2[Date Notified (Adjusted)],"&lt;"&amp;S$2,Table2[Level of Review Required],"&lt;&gt;*no further*",Table2[Calculated Location],"*"&amp;$D19&amp;"*")/COUNTIFS(Table2[Category of incident],"*1*",Table2[Date Notified (Adjusted)],"&gt;="&amp;R$2,Table2[Date Notified (Adjusted)],"&lt;"&amp;S$2,Table2[Calculated Location],"*"&amp;$D19&amp;"*")</f>
        <v>#DIV/0!</v>
      </c>
      <c r="S19" s="329" t="e">
        <f ca="1">COUNTIFS(Table2[Category of incident],"*1*",Table2[Date Notified (Adjusted)],"&gt;="&amp;S$2,Table2[Date Notified (Adjusted)],"&lt;"&amp;T$2,Table2[Level of Review Required],"&lt;&gt;*no further*",Table2[Calculated Location],"*"&amp;$D19&amp;"*")/COUNTIFS(Table2[Category of incident],"*1*",Table2[Date Notified (Adjusted)],"&gt;="&amp;S$2,Table2[Date Notified (Adjusted)],"&lt;"&amp;T$2,Table2[Calculated Location],"*"&amp;$D19&amp;"*")</f>
        <v>#DIV/0!</v>
      </c>
      <c r="T19" s="329" t="e">
        <f ca="1">COUNTIFS(Table2[Category of incident],"*1*",Table2[Date Notified (Adjusted)],"&gt;="&amp;T$2,Table2[Date Notified (Adjusted)],"&lt;"&amp;U$2,Table2[Level of Review Required],"&lt;&gt;*no further*",Table2[Calculated Location],"*"&amp;$D19&amp;"*")/COUNTIFS(Table2[Category of incident],"*1*",Table2[Date Notified (Adjusted)],"&gt;="&amp;T$2,Table2[Date Notified (Adjusted)],"&lt;"&amp;U$2,Table2[Calculated Location],"*"&amp;$D19&amp;"*")</f>
        <v>#DIV/0!</v>
      </c>
      <c r="U19" s="13"/>
      <c r="V19" s="13"/>
      <c r="W19" s="13">
        <f ca="1">COUNTIFS(Table2[Category of incident],"*1*",Table2[Date Notified (Adjusted)],"&gt;="&amp;E$2,Table2[Date Notified (Adjusted)],"&lt;"&amp;U$2,Table2[Calculated Location],"*"&amp;$D19&amp;"*",Table2[Level of Review Required],"&lt;&gt;*no further*")</f>
        <v>0</v>
      </c>
      <c r="X19" s="329" t="e">
        <f t="shared" ca="1" si="1"/>
        <v>#DIV/0!</v>
      </c>
      <c r="Y19" s="330">
        <f ca="1">COUNTIFS(Table2[Category of incident],"*1*",Table2[Date Notified (Adjusted)],"&gt;="&amp;E$2,Table2[Date Notified (Adjusted)],"&lt;"&amp;U$2,Table2[Calculated Location],"*"&amp;$D19&amp;"*")</f>
        <v>0</v>
      </c>
      <c r="Z19" s="13">
        <f ca="1">COUNTIFS(Table2[Category of incident],"*1*",Table2[Date Notified (Adjusted)],"&gt;="&amp;E$2,Table2[Date Notified (Adjusted)],"&lt;="&amp;close125,Table2[Calculated Location],"*"&amp;$D19&amp;"*",Table2[Level of Review Required],"&lt;&gt;*no further*")</f>
        <v>0</v>
      </c>
      <c r="AA19" s="329" t="e">
        <f t="shared" ca="1" si="5"/>
        <v>#DIV/0!</v>
      </c>
      <c r="AB19" s="330">
        <f ca="1">COUNTIFS(Table2[Category of incident],"*1*",Table2[Date Notified (Adjusted)],"&gt;="&amp;E$2,Table2[Date Notified (Adjusted)],"&lt;"&amp;Q$2,Table2[Calculated Location],"*"&amp;$D19&amp;"*")</f>
        <v>0</v>
      </c>
    </row>
    <row r="20" spans="2:28" x14ac:dyDescent="0.25">
      <c r="B20" s="327" t="s">
        <v>113</v>
      </c>
      <c r="C20" s="13"/>
      <c r="D20" s="210" t="s">
        <v>132</v>
      </c>
      <c r="E20" s="328" t="e">
        <f ca="1">COUNTIFS(Table2[Category of incident],"*1*",Table2[Date Notified (Adjusted)],"&gt;="&amp;E$2,Table2[Date Notified (Adjusted)],"&lt;"&amp;F$2,Table2[Level of Review Required],"&lt;&gt;*no further*",Table2[Calculated Location],"*"&amp;$D20&amp;"*")/COUNTIFS(Table2[Category of incident],"*1*",Table2[Date Notified (Adjusted)],"&gt;="&amp;E$2,Table2[Date Notified (Adjusted)],"&lt;"&amp;F$2,Table2[Calculated Location],"*"&amp;$D20&amp;"*")</f>
        <v>#DIV/0!</v>
      </c>
      <c r="F20" s="329" t="e">
        <f ca="1">COUNTIFS(Table2[Category of incident],"*1*",Table2[Date Notified (Adjusted)],"&gt;="&amp;F$2,Table2[Date Notified (Adjusted)],"&lt;"&amp;G$2,Table2[Level of Review Required],"&lt;&gt;*no further*",Table2[Calculated Location],"*"&amp;$D20&amp;"*")/COUNTIFS(Table2[Category of incident],"*1*",Table2[Date Notified (Adjusted)],"&gt;="&amp;F$2,Table2[Date Notified (Adjusted)],"&lt;"&amp;G$2,Table2[Calculated Location],"*"&amp;$D20&amp;"*")</f>
        <v>#DIV/0!</v>
      </c>
      <c r="G20" s="329" t="e">
        <f ca="1">COUNTIFS(Table2[Category of incident],"*1*",Table2[Date Notified (Adjusted)],"&gt;="&amp;G$2,Table2[Date Notified (Adjusted)],"&lt;"&amp;H$2,Table2[Level of Review Required],"&lt;&gt;*no further*",Table2[Calculated Location],"*"&amp;$D20&amp;"*")/COUNTIFS(Table2[Category of incident],"*1*",Table2[Date Notified (Adjusted)],"&gt;="&amp;G$2,Table2[Date Notified (Adjusted)],"&lt;"&amp;H$2,Table2[Calculated Location],"*"&amp;$D20&amp;"*")</f>
        <v>#DIV/0!</v>
      </c>
      <c r="H20" s="329" t="e">
        <f ca="1">COUNTIFS(Table2[Category of incident],"*1*",Table2[Date Notified (Adjusted)],"&gt;="&amp;H$2,Table2[Date Notified (Adjusted)],"&lt;"&amp;I$2,Table2[Level of Review Required],"&lt;&gt;*no further*",Table2[Calculated Location],"*"&amp;$D20&amp;"*")/COUNTIFS(Table2[Category of incident],"*1*",Table2[Date Notified (Adjusted)],"&gt;="&amp;H$2,Table2[Date Notified (Adjusted)],"&lt;"&amp;I$2,Table2[Calculated Location],"*"&amp;$D20&amp;"*")</f>
        <v>#DIV/0!</v>
      </c>
      <c r="I20" s="329" t="e">
        <f ca="1">COUNTIFS(Table2[Category of incident],"*1*",Table2[Date Notified (Adjusted)],"&gt;="&amp;I$2,Table2[Date Notified (Adjusted)],"&lt;"&amp;J$2,Table2[Level of Review Required],"&lt;&gt;*no further*",Table2[Calculated Location],"*"&amp;$D20&amp;"*")/COUNTIFS(Table2[Category of incident],"*1*",Table2[Date Notified (Adjusted)],"&gt;="&amp;I$2,Table2[Date Notified (Adjusted)],"&lt;"&amp;J$2,Table2[Calculated Location],"*"&amp;$D20&amp;"*")</f>
        <v>#DIV/0!</v>
      </c>
      <c r="J20" s="329" t="e">
        <f ca="1">COUNTIFS(Table2[Category of incident],"*1*",Table2[Date Notified (Adjusted)],"&gt;="&amp;J$2,Table2[Date Notified (Adjusted)],"&lt;"&amp;K$2,Table2[Level of Review Required],"&lt;&gt;*no further*",Table2[Calculated Location],"*"&amp;$D20&amp;"*")/COUNTIFS(Table2[Category of incident],"*1*",Table2[Date Notified (Adjusted)],"&gt;="&amp;J$2,Table2[Date Notified (Adjusted)],"&lt;"&amp;K$2,Table2[Calculated Location],"*"&amp;$D20&amp;"*")</f>
        <v>#DIV/0!</v>
      </c>
      <c r="K20" s="329" t="e">
        <f ca="1">COUNTIFS(Table2[Category of incident],"*1*",Table2[Date Notified (Adjusted)],"&gt;="&amp;K$2,Table2[Date Notified (Adjusted)],"&lt;"&amp;L$2,Table2[Level of Review Required],"&lt;&gt;*no further*",Table2[Calculated Location],"*"&amp;$D20&amp;"*")/COUNTIFS(Table2[Category of incident],"*1*",Table2[Date Notified (Adjusted)],"&gt;="&amp;K$2,Table2[Date Notified (Adjusted)],"&lt;"&amp;L$2,Table2[Calculated Location],"*"&amp;$D20&amp;"*")</f>
        <v>#DIV/0!</v>
      </c>
      <c r="L20" s="329" t="e">
        <f ca="1">COUNTIFS(Table2[Category of incident],"*1*",Table2[Date Notified (Adjusted)],"&gt;="&amp;L$2,Table2[Date Notified (Adjusted)],"&lt;"&amp;M$2,Table2[Level of Review Required],"&lt;&gt;*no further*",Table2[Calculated Location],"*"&amp;$D20&amp;"*")/COUNTIFS(Table2[Category of incident],"*1*",Table2[Date Notified (Adjusted)],"&gt;="&amp;L$2,Table2[Date Notified (Adjusted)],"&lt;"&amp;M$2,Table2[Calculated Location],"*"&amp;$D20&amp;"*")</f>
        <v>#DIV/0!</v>
      </c>
      <c r="M20" s="329" t="e">
        <f ca="1">COUNTIFS(Table2[Category of incident],"*1*",Table2[Date Notified (Adjusted)],"&gt;="&amp;M$2,Table2[Date Notified (Adjusted)],"&lt;"&amp;N$2,Table2[Level of Review Required],"&lt;&gt;*no further*",Table2[Calculated Location],"*"&amp;$D20&amp;"*")/COUNTIFS(Table2[Category of incident],"*1*",Table2[Date Notified (Adjusted)],"&gt;="&amp;M$2,Table2[Date Notified (Adjusted)],"&lt;"&amp;N$2,Table2[Calculated Location],"*"&amp;$D20&amp;"*")</f>
        <v>#DIV/0!</v>
      </c>
      <c r="N20" s="329" t="e">
        <f ca="1">COUNTIFS(Table2[Category of incident],"*1*",Table2[Date Notified (Adjusted)],"&gt;="&amp;N$2,Table2[Date Notified (Adjusted)],"&lt;"&amp;O$2,Table2[Level of Review Required],"&lt;&gt;*no further*",Table2[Calculated Location],"*"&amp;$D20&amp;"*")/COUNTIFS(Table2[Category of incident],"*1*",Table2[Date Notified (Adjusted)],"&gt;="&amp;N$2,Table2[Date Notified (Adjusted)],"&lt;"&amp;O$2,Table2[Calculated Location],"*"&amp;$D20&amp;"*")</f>
        <v>#DIV/0!</v>
      </c>
      <c r="O20" s="329" t="e">
        <f ca="1">COUNTIFS(Table2[Category of incident],"*1*",Table2[Date Notified (Adjusted)],"&gt;="&amp;O$2,Table2[Date Notified (Adjusted)],"&lt;"&amp;P$2,Table2[Level of Review Required],"&lt;&gt;*no further*",Table2[Calculated Location],"*"&amp;$D20&amp;"*")/COUNTIFS(Table2[Category of incident],"*1*",Table2[Date Notified (Adjusted)],"&gt;="&amp;O$2,Table2[Date Notified (Adjusted)],"&lt;"&amp;P$2,Table2[Calculated Location],"*"&amp;$D20&amp;"*")</f>
        <v>#DIV/0!</v>
      </c>
      <c r="P20" s="329" t="e">
        <f ca="1">COUNTIFS(Table2[Category of incident],"*1*",Table2[Date Notified (Adjusted)],"&gt;="&amp;P$2,Table2[Date Notified (Adjusted)],"&lt;"&amp;Q$2,Table2[Level of Review Required],"&lt;&gt;*no further*",Table2[Calculated Location],"*"&amp;$D20&amp;"*")/COUNTIFS(Table2[Category of incident],"*1*",Table2[Date Notified (Adjusted)],"&gt;="&amp;P$2,Table2[Date Notified (Adjusted)],"&lt;"&amp;Q$2,Table2[Calculated Location],"*"&amp;$D20&amp;"*")</f>
        <v>#DIV/0!</v>
      </c>
      <c r="Q20" s="329" t="e">
        <f ca="1">COUNTIFS(Table2[Category of incident],"*1*",Table2[Date Notified (Adjusted)],"&gt;="&amp;Q$2,Table2[Date Notified (Adjusted)],"&lt;"&amp;R$2,Table2[Level of Review Required],"&lt;&gt;*no further*",Table2[Calculated Location],"*"&amp;$D20&amp;"*")/COUNTIFS(Table2[Category of incident],"*1*",Table2[Date Notified (Adjusted)],"&gt;="&amp;Q$2,Table2[Date Notified (Adjusted)],"&lt;"&amp;R$2,Table2[Calculated Location],"*"&amp;$D20&amp;"*")</f>
        <v>#DIV/0!</v>
      </c>
      <c r="R20" s="329" t="e">
        <f ca="1">COUNTIFS(Table2[Category of incident],"*1*",Table2[Date Notified (Adjusted)],"&gt;="&amp;R$2,Table2[Date Notified (Adjusted)],"&lt;"&amp;S$2,Table2[Level of Review Required],"&lt;&gt;*no further*",Table2[Calculated Location],"*"&amp;$D20&amp;"*")/COUNTIFS(Table2[Category of incident],"*1*",Table2[Date Notified (Adjusted)],"&gt;="&amp;R$2,Table2[Date Notified (Adjusted)],"&lt;"&amp;S$2,Table2[Calculated Location],"*"&amp;$D20&amp;"*")</f>
        <v>#DIV/0!</v>
      </c>
      <c r="S20" s="329" t="e">
        <f ca="1">COUNTIFS(Table2[Category of incident],"*1*",Table2[Date Notified (Adjusted)],"&gt;="&amp;S$2,Table2[Date Notified (Adjusted)],"&lt;"&amp;T$2,Table2[Level of Review Required],"&lt;&gt;*no further*",Table2[Calculated Location],"*"&amp;$D20&amp;"*")/COUNTIFS(Table2[Category of incident],"*1*",Table2[Date Notified (Adjusted)],"&gt;="&amp;S$2,Table2[Date Notified (Adjusted)],"&lt;"&amp;T$2,Table2[Calculated Location],"*"&amp;$D20&amp;"*")</f>
        <v>#DIV/0!</v>
      </c>
      <c r="T20" s="329" t="e">
        <f ca="1">COUNTIFS(Table2[Category of incident],"*1*",Table2[Date Notified (Adjusted)],"&gt;="&amp;T$2,Table2[Date Notified (Adjusted)],"&lt;"&amp;U$2,Table2[Level of Review Required],"&lt;&gt;*no further*",Table2[Calculated Location],"*"&amp;$D20&amp;"*")/COUNTIFS(Table2[Category of incident],"*1*",Table2[Date Notified (Adjusted)],"&gt;="&amp;T$2,Table2[Date Notified (Adjusted)],"&lt;"&amp;U$2,Table2[Calculated Location],"*"&amp;$D20&amp;"*")</f>
        <v>#DIV/0!</v>
      </c>
      <c r="U20" s="13"/>
      <c r="V20" s="13"/>
      <c r="W20" s="13">
        <f ca="1">COUNTIFS(Table2[Category of incident],"*1*",Table2[Date Notified (Adjusted)],"&gt;="&amp;E$2,Table2[Date Notified (Adjusted)],"&lt;"&amp;U$2,Table2[Calculated Location],"*"&amp;$D20&amp;"*",Table2[Level of Review Required],"&lt;&gt;*no further*")</f>
        <v>0</v>
      </c>
      <c r="X20" s="329" t="e">
        <f t="shared" ca="1" si="1"/>
        <v>#DIV/0!</v>
      </c>
      <c r="Y20" s="330">
        <f ca="1">COUNTIFS(Table2[Category of incident],"*1*",Table2[Date Notified (Adjusted)],"&gt;="&amp;E$2,Table2[Date Notified (Adjusted)],"&lt;"&amp;U$2,Table2[Calculated Location],"*"&amp;$D20&amp;"*")</f>
        <v>0</v>
      </c>
      <c r="Z20" s="13">
        <f ca="1">COUNTIFS(Table2[Category of incident],"*1*",Table2[Date Notified (Adjusted)],"&gt;="&amp;E$2,Table2[Date Notified (Adjusted)],"&lt;="&amp;close125,Table2[Calculated Location],"*"&amp;$D20&amp;"*",Table2[Level of Review Required],"&lt;&gt;*no further*")</f>
        <v>0</v>
      </c>
      <c r="AA20" s="329" t="e">
        <f t="shared" ca="1" si="5"/>
        <v>#DIV/0!</v>
      </c>
      <c r="AB20" s="330">
        <f ca="1">COUNTIFS(Table2[Category of incident],"*1*",Table2[Date Notified (Adjusted)],"&gt;="&amp;E$2,Table2[Date Notified (Adjusted)],"&lt;"&amp;Q$2,Table2[Calculated Location],"*"&amp;$D20&amp;"*")</f>
        <v>0</v>
      </c>
    </row>
    <row r="21" spans="2:28" x14ac:dyDescent="0.25">
      <c r="B21" s="327" t="s">
        <v>80</v>
      </c>
      <c r="C21" s="13"/>
      <c r="D21" s="337" t="s">
        <v>45</v>
      </c>
      <c r="E21" s="328" t="e">
        <f ca="1">COUNTIFS(Table2[Category of incident],"*1*",Table2[Date Notified (Adjusted)],"&gt;="&amp;E$2,Table2[Date Notified (Adjusted)],"&lt;"&amp;F$2,Table2[Level of Review Required],"&lt;&gt;*no further*",Table2[Calculated Location],"*"&amp;$D21&amp;"*")/COUNTIFS(Table2[Category of incident],"*1*",Table2[Date Notified (Adjusted)],"&gt;="&amp;E$2,Table2[Date Notified (Adjusted)],"&lt;"&amp;F$2,Table2[Calculated Location],"*"&amp;$D21&amp;"*")</f>
        <v>#DIV/0!</v>
      </c>
      <c r="F21" s="329" t="e">
        <f ca="1">COUNTIFS(Table2[Category of incident],"*1*",Table2[Date Notified (Adjusted)],"&gt;="&amp;F$2,Table2[Date Notified (Adjusted)],"&lt;"&amp;G$2,Table2[Level of Review Required],"&lt;&gt;*no further*",Table2[Calculated Location],"*"&amp;$D21&amp;"*")/COUNTIFS(Table2[Category of incident],"*1*",Table2[Date Notified (Adjusted)],"&gt;="&amp;F$2,Table2[Date Notified (Adjusted)],"&lt;"&amp;G$2,Table2[Calculated Location],"*"&amp;$D21&amp;"*")</f>
        <v>#DIV/0!</v>
      </c>
      <c r="G21" s="329" t="e">
        <f ca="1">COUNTIFS(Table2[Category of incident],"*1*",Table2[Date Notified (Adjusted)],"&gt;="&amp;G$2,Table2[Date Notified (Adjusted)],"&lt;"&amp;H$2,Table2[Level of Review Required],"&lt;&gt;*no further*",Table2[Calculated Location],"*"&amp;$D21&amp;"*")/COUNTIFS(Table2[Category of incident],"*1*",Table2[Date Notified (Adjusted)],"&gt;="&amp;G$2,Table2[Date Notified (Adjusted)],"&lt;"&amp;H$2,Table2[Calculated Location],"*"&amp;$D21&amp;"*")</f>
        <v>#DIV/0!</v>
      </c>
      <c r="H21" s="329" t="e">
        <f ca="1">COUNTIFS(Table2[Category of incident],"*1*",Table2[Date Notified (Adjusted)],"&gt;="&amp;H$2,Table2[Date Notified (Adjusted)],"&lt;"&amp;I$2,Table2[Level of Review Required],"&lt;&gt;*no further*",Table2[Calculated Location],"*"&amp;$D21&amp;"*")/COUNTIFS(Table2[Category of incident],"*1*",Table2[Date Notified (Adjusted)],"&gt;="&amp;H$2,Table2[Date Notified (Adjusted)],"&lt;"&amp;I$2,Table2[Calculated Location],"*"&amp;$D21&amp;"*")</f>
        <v>#DIV/0!</v>
      </c>
      <c r="I21" s="329" t="e">
        <f ca="1">COUNTIFS(Table2[Category of incident],"*1*",Table2[Date Notified (Adjusted)],"&gt;="&amp;I$2,Table2[Date Notified (Adjusted)],"&lt;"&amp;J$2,Table2[Level of Review Required],"&lt;&gt;*no further*",Table2[Calculated Location],"*"&amp;$D21&amp;"*")/COUNTIFS(Table2[Category of incident],"*1*",Table2[Date Notified (Adjusted)],"&gt;="&amp;I$2,Table2[Date Notified (Adjusted)],"&lt;"&amp;J$2,Table2[Calculated Location],"*"&amp;$D21&amp;"*")</f>
        <v>#DIV/0!</v>
      </c>
      <c r="J21" s="329" t="e">
        <f ca="1">COUNTIFS(Table2[Category of incident],"*1*",Table2[Date Notified (Adjusted)],"&gt;="&amp;J$2,Table2[Date Notified (Adjusted)],"&lt;"&amp;K$2,Table2[Level of Review Required],"&lt;&gt;*no further*",Table2[Calculated Location],"*"&amp;$D21&amp;"*")/COUNTIFS(Table2[Category of incident],"*1*",Table2[Date Notified (Adjusted)],"&gt;="&amp;J$2,Table2[Date Notified (Adjusted)],"&lt;"&amp;K$2,Table2[Calculated Location],"*"&amp;$D21&amp;"*")</f>
        <v>#DIV/0!</v>
      </c>
      <c r="K21" s="329" t="e">
        <f ca="1">COUNTIFS(Table2[Category of incident],"*1*",Table2[Date Notified (Adjusted)],"&gt;="&amp;K$2,Table2[Date Notified (Adjusted)],"&lt;"&amp;L$2,Table2[Level of Review Required],"&lt;&gt;*no further*",Table2[Calculated Location],"*"&amp;$D21&amp;"*")/COUNTIFS(Table2[Category of incident],"*1*",Table2[Date Notified (Adjusted)],"&gt;="&amp;K$2,Table2[Date Notified (Adjusted)],"&lt;"&amp;L$2,Table2[Calculated Location],"*"&amp;$D21&amp;"*")</f>
        <v>#DIV/0!</v>
      </c>
      <c r="L21" s="329" t="e">
        <f ca="1">COUNTIFS(Table2[Category of incident],"*1*",Table2[Date Notified (Adjusted)],"&gt;="&amp;L$2,Table2[Date Notified (Adjusted)],"&lt;"&amp;M$2,Table2[Level of Review Required],"&lt;&gt;*no further*",Table2[Calculated Location],"*"&amp;$D21&amp;"*")/COUNTIFS(Table2[Category of incident],"*1*",Table2[Date Notified (Adjusted)],"&gt;="&amp;L$2,Table2[Date Notified (Adjusted)],"&lt;"&amp;M$2,Table2[Calculated Location],"*"&amp;$D21&amp;"*")</f>
        <v>#DIV/0!</v>
      </c>
      <c r="M21" s="329" t="e">
        <f ca="1">COUNTIFS(Table2[Category of incident],"*1*",Table2[Date Notified (Adjusted)],"&gt;="&amp;M$2,Table2[Date Notified (Adjusted)],"&lt;"&amp;N$2,Table2[Level of Review Required],"&lt;&gt;*no further*",Table2[Calculated Location],"*"&amp;$D21&amp;"*")/COUNTIFS(Table2[Category of incident],"*1*",Table2[Date Notified (Adjusted)],"&gt;="&amp;M$2,Table2[Date Notified (Adjusted)],"&lt;"&amp;N$2,Table2[Calculated Location],"*"&amp;$D21&amp;"*")</f>
        <v>#DIV/0!</v>
      </c>
      <c r="N21" s="329" t="e">
        <f ca="1">COUNTIFS(Table2[Category of incident],"*1*",Table2[Date Notified (Adjusted)],"&gt;="&amp;N$2,Table2[Date Notified (Adjusted)],"&lt;"&amp;O$2,Table2[Level of Review Required],"&lt;&gt;*no further*",Table2[Calculated Location],"*"&amp;$D21&amp;"*")/COUNTIFS(Table2[Category of incident],"*1*",Table2[Date Notified (Adjusted)],"&gt;="&amp;N$2,Table2[Date Notified (Adjusted)],"&lt;"&amp;O$2,Table2[Calculated Location],"*"&amp;$D21&amp;"*")</f>
        <v>#DIV/0!</v>
      </c>
      <c r="O21" s="329" t="e">
        <f ca="1">COUNTIFS(Table2[Category of incident],"*1*",Table2[Date Notified (Adjusted)],"&gt;="&amp;O$2,Table2[Date Notified (Adjusted)],"&lt;"&amp;P$2,Table2[Level of Review Required],"&lt;&gt;*no further*",Table2[Calculated Location],"*"&amp;$D21&amp;"*")/COUNTIFS(Table2[Category of incident],"*1*",Table2[Date Notified (Adjusted)],"&gt;="&amp;O$2,Table2[Date Notified (Adjusted)],"&lt;"&amp;P$2,Table2[Calculated Location],"*"&amp;$D21&amp;"*")</f>
        <v>#DIV/0!</v>
      </c>
      <c r="P21" s="329" t="e">
        <f ca="1">COUNTIFS(Table2[Category of incident],"*1*",Table2[Date Notified (Adjusted)],"&gt;="&amp;P$2,Table2[Date Notified (Adjusted)],"&lt;"&amp;Q$2,Table2[Level of Review Required],"&lt;&gt;*no further*",Table2[Calculated Location],"*"&amp;$D21&amp;"*")/COUNTIFS(Table2[Category of incident],"*1*",Table2[Date Notified (Adjusted)],"&gt;="&amp;P$2,Table2[Date Notified (Adjusted)],"&lt;"&amp;Q$2,Table2[Calculated Location],"*"&amp;$D21&amp;"*")</f>
        <v>#DIV/0!</v>
      </c>
      <c r="Q21" s="329" t="e">
        <f ca="1">COUNTIFS(Table2[Category of incident],"*1*",Table2[Date Notified (Adjusted)],"&gt;="&amp;Q$2,Table2[Date Notified (Adjusted)],"&lt;"&amp;R$2,Table2[Level of Review Required],"&lt;&gt;*no further*",Table2[Calculated Location],"*"&amp;$D21&amp;"*")/COUNTIFS(Table2[Category of incident],"*1*",Table2[Date Notified (Adjusted)],"&gt;="&amp;Q$2,Table2[Date Notified (Adjusted)],"&lt;"&amp;R$2,Table2[Calculated Location],"*"&amp;$D21&amp;"*")</f>
        <v>#DIV/0!</v>
      </c>
      <c r="R21" s="329" t="e">
        <f ca="1">COUNTIFS(Table2[Category of incident],"*1*",Table2[Date Notified (Adjusted)],"&gt;="&amp;R$2,Table2[Date Notified (Adjusted)],"&lt;"&amp;S$2,Table2[Level of Review Required],"&lt;&gt;*no further*",Table2[Calculated Location],"*"&amp;$D21&amp;"*")/COUNTIFS(Table2[Category of incident],"*1*",Table2[Date Notified (Adjusted)],"&gt;="&amp;R$2,Table2[Date Notified (Adjusted)],"&lt;"&amp;S$2,Table2[Calculated Location],"*"&amp;$D21&amp;"*")</f>
        <v>#DIV/0!</v>
      </c>
      <c r="S21" s="329" t="e">
        <f ca="1">COUNTIFS(Table2[Category of incident],"*1*",Table2[Date Notified (Adjusted)],"&gt;="&amp;S$2,Table2[Date Notified (Adjusted)],"&lt;"&amp;T$2,Table2[Level of Review Required],"&lt;&gt;*no further*",Table2[Calculated Location],"*"&amp;$D21&amp;"*")/COUNTIFS(Table2[Category of incident],"*1*",Table2[Date Notified (Adjusted)],"&gt;="&amp;S$2,Table2[Date Notified (Adjusted)],"&lt;"&amp;T$2,Table2[Calculated Location],"*"&amp;$D21&amp;"*")</f>
        <v>#DIV/0!</v>
      </c>
      <c r="T21" s="329" t="e">
        <f ca="1">COUNTIFS(Table2[Category of incident],"*1*",Table2[Date Notified (Adjusted)],"&gt;="&amp;T$2,Table2[Date Notified (Adjusted)],"&lt;"&amp;U$2,Table2[Level of Review Required],"&lt;&gt;*no further*",Table2[Calculated Location],"*"&amp;$D21&amp;"*")/COUNTIFS(Table2[Category of incident],"*1*",Table2[Date Notified (Adjusted)],"&gt;="&amp;T$2,Table2[Date Notified (Adjusted)],"&lt;"&amp;U$2,Table2[Calculated Location],"*"&amp;$D21&amp;"*")</f>
        <v>#DIV/0!</v>
      </c>
      <c r="U21" s="13"/>
      <c r="V21" s="13"/>
      <c r="W21" s="13">
        <f ca="1">COUNTIFS(Table2[Category of incident],"*1*",Table2[Date Notified (Adjusted)],"&gt;="&amp;E$2,Table2[Date Notified (Adjusted)],"&lt;"&amp;U$2,Table2[Calculated Location],"*"&amp;$D21&amp;"*",Table2[Level of Review Required],"&lt;&gt;*no further*")</f>
        <v>0</v>
      </c>
      <c r="X21" s="329" t="e">
        <f t="shared" ca="1" si="1"/>
        <v>#DIV/0!</v>
      </c>
      <c r="Y21" s="330">
        <f ca="1">COUNTIFS(Table2[Category of incident],"*1*",Table2[Date Notified (Adjusted)],"&gt;="&amp;E$2,Table2[Date Notified (Adjusted)],"&lt;"&amp;U$2,Table2[Calculated Location],"*"&amp;$D21&amp;"*")</f>
        <v>0</v>
      </c>
      <c r="Z21" s="13">
        <f ca="1">COUNTIFS(Table2[Category of incident],"*1*",Table2[Date Notified (Adjusted)],"&gt;="&amp;E$2,Table2[Date Notified (Adjusted)],"&lt;="&amp;close125,Table2[Calculated Location],"*"&amp;$D21&amp;"*",Table2[Level of Review Required],"&lt;&gt;*no further*")</f>
        <v>0</v>
      </c>
      <c r="AA21" s="329" t="e">
        <f t="shared" ca="1" si="5"/>
        <v>#DIV/0!</v>
      </c>
      <c r="AB21" s="330">
        <f ca="1">COUNTIFS(Table2[Category of incident],"*1*",Table2[Date Notified (Adjusted)],"&gt;="&amp;E$2,Table2[Date Notified (Adjusted)],"&lt;"&amp;Q$2,Table2[Calculated Location],"*"&amp;$D21&amp;"*")</f>
        <v>0</v>
      </c>
    </row>
    <row r="22" spans="2:28" x14ac:dyDescent="0.25">
      <c r="B22" s="338" t="s">
        <v>153</v>
      </c>
      <c r="C22" s="332"/>
      <c r="D22" s="332"/>
      <c r="E22" s="332"/>
      <c r="F22" s="332"/>
      <c r="G22" s="332"/>
      <c r="H22" s="332"/>
      <c r="I22" s="332"/>
      <c r="J22" s="332"/>
      <c r="K22" s="332"/>
      <c r="L22" s="332"/>
      <c r="M22" s="332"/>
      <c r="N22" s="332"/>
      <c r="O22" s="332"/>
      <c r="P22" s="332"/>
      <c r="Q22" s="332"/>
      <c r="R22" s="332"/>
      <c r="S22" s="332"/>
      <c r="T22" s="332"/>
      <c r="U22" s="332"/>
      <c r="V22" s="332"/>
      <c r="W22" s="174">
        <f ca="1">SUM(W12:W21)</f>
        <v>0</v>
      </c>
      <c r="X22" s="173" t="e">
        <f ca="1">W22/Y22</f>
        <v>#DIV/0!</v>
      </c>
      <c r="Y22" s="336">
        <f ca="1">SUM(Y12:Y21)</f>
        <v>0</v>
      </c>
      <c r="Z22" s="174">
        <f ca="1">SUM(Z12:Z21)</f>
        <v>0</v>
      </c>
      <c r="AA22" s="173" t="e">
        <f ca="1">Z22/AB22</f>
        <v>#DIV/0!</v>
      </c>
      <c r="AB22" s="336">
        <f ca="1">SUM(AB12:AB21)</f>
        <v>0</v>
      </c>
    </row>
    <row r="23" spans="2:28" x14ac:dyDescent="0.25">
      <c r="B23" s="339"/>
      <c r="C23" s="340"/>
      <c r="D23" s="340"/>
      <c r="E23" s="341"/>
      <c r="F23" s="340"/>
      <c r="G23" s="340"/>
      <c r="H23" s="340"/>
      <c r="I23" s="340"/>
      <c r="J23" s="340"/>
      <c r="K23" s="340"/>
      <c r="L23" s="340"/>
      <c r="M23" s="340"/>
      <c r="N23" s="340"/>
      <c r="O23" s="340"/>
      <c r="P23" s="340"/>
      <c r="Q23" s="340"/>
      <c r="R23" s="340"/>
      <c r="S23" s="340"/>
      <c r="T23" s="340"/>
      <c r="U23" s="340"/>
      <c r="V23" s="340"/>
      <c r="W23" s="342">
        <f ca="1">SUM(W3:W10)+SUM(W12:W21)</f>
        <v>0</v>
      </c>
      <c r="X23" s="343" t="e">
        <f ca="1">W23/Y23</f>
        <v>#DIV/0!</v>
      </c>
      <c r="Y23" s="344">
        <f ca="1">SUM(Y3:Y10)+SUM(Y12:Y21)</f>
        <v>0</v>
      </c>
      <c r="Z23" s="342">
        <f ca="1">SUM(Z3:Z10)+SUM(Z12:Z21)</f>
        <v>0</v>
      </c>
      <c r="AA23" s="343" t="e">
        <f ca="1">Z23/AB23</f>
        <v>#DIV/0!</v>
      </c>
      <c r="AB23" s="344">
        <f ca="1">SUM(AB3:AB10)+SUM(AB12:AB21)</f>
        <v>0</v>
      </c>
    </row>
  </sheetData>
  <mergeCells count="1">
    <mergeCell ref="E1:X1"/>
  </mergeCells>
  <conditionalFormatting sqref="E23:U23 E3:U21">
    <cfRule type="cellIs" dxfId="133" priority="8" operator="equal">
      <formula>0</formula>
    </cfRule>
  </conditionalFormatting>
  <conditionalFormatting sqref="E3:T21">
    <cfRule type="colorScale" priority="3">
      <colorScale>
        <cfvo type="min"/>
        <cfvo type="percentile" val="50"/>
        <cfvo type="max"/>
        <color rgb="FFF8696B"/>
        <color rgb="FFFFEB84"/>
        <color rgb="FF63BE7B"/>
      </colorScale>
    </cfRule>
    <cfRule type="containsErrors" dxfId="132" priority="5">
      <formula>ISERROR(E3)</formula>
    </cfRule>
    <cfRule type="colorScale" priority="7">
      <colorScale>
        <cfvo type="min"/>
        <cfvo type="max"/>
        <color rgb="FFFCFCFF"/>
        <color rgb="FFF8696B"/>
      </colorScale>
    </cfRule>
  </conditionalFormatting>
  <conditionalFormatting sqref="E23:T23">
    <cfRule type="colorScale" priority="6">
      <colorScale>
        <cfvo type="min"/>
        <cfvo type="max"/>
        <color rgb="FFFFEF9C"/>
        <color rgb="FF63BE7B"/>
      </colorScale>
    </cfRule>
  </conditionalFormatting>
  <conditionalFormatting sqref="X3:X10 X12:X21">
    <cfRule type="colorScale" priority="2">
      <colorScale>
        <cfvo type="min"/>
        <cfvo type="percentile" val="50"/>
        <cfvo type="max"/>
        <color rgb="FFF8696B"/>
        <color rgb="FFFFEB84"/>
        <color rgb="FF63BE7B"/>
      </colorScale>
    </cfRule>
  </conditionalFormatting>
  <conditionalFormatting sqref="E3:U21">
    <cfRule type="colorScale" priority="4">
      <colorScale>
        <cfvo type="min"/>
        <cfvo type="percentile" val="50"/>
        <cfvo type="max"/>
        <color rgb="FFF8696B"/>
        <color rgb="FFFFEB84"/>
        <color rgb="FF63BE7B"/>
      </colorScale>
    </cfRule>
  </conditionalFormatting>
  <conditionalFormatting sqref="AA3:AA10 AA12:AA21">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8"/>
  <sheetViews>
    <sheetView showGridLines="0" zoomScale="110" zoomScaleNormal="110" workbookViewId="0">
      <selection activeCell="C4" sqref="C4:G4"/>
    </sheetView>
  </sheetViews>
  <sheetFormatPr defaultRowHeight="12.75" x14ac:dyDescent="0.2"/>
  <cols>
    <col min="1" max="1" width="17.5703125" style="94" customWidth="1"/>
    <col min="2" max="2" width="20.7109375" style="94" customWidth="1"/>
    <col min="3" max="7" width="15.5703125" style="94" customWidth="1"/>
    <col min="8" max="16384" width="9.140625" style="94"/>
  </cols>
  <sheetData>
    <row r="1" spans="1:9" ht="19.5" x14ac:dyDescent="0.2">
      <c r="A1" s="417" t="s">
        <v>457</v>
      </c>
      <c r="B1" s="417"/>
      <c r="C1" s="417"/>
      <c r="D1" s="417"/>
      <c r="E1" s="417"/>
      <c r="F1" s="417"/>
      <c r="G1" s="312" t="str">
        <f>CONCATENATE("Extracted on ",TEXT(_xlnm.extract,"dd-mm-yy"))</f>
        <v>Extracted on 10-10-22</v>
      </c>
    </row>
    <row r="2" spans="1:9" ht="27" x14ac:dyDescent="0.25">
      <c r="A2" s="284" t="str">
        <f ca="1">CONCATENATE("Period 16 months: ",TEXT(start125,"mmmyy"),"-",TEXT(closeREP,"mmmyy"))</f>
        <v>Period 16 months: Oct21-Jan23</v>
      </c>
      <c r="B2" s="199" t="s">
        <v>285</v>
      </c>
      <c r="C2" s="199" t="s">
        <v>248</v>
      </c>
      <c r="D2" s="199" t="s">
        <v>252</v>
      </c>
      <c r="E2" s="199" t="s">
        <v>286</v>
      </c>
      <c r="F2" s="199" t="s">
        <v>287</v>
      </c>
      <c r="G2" s="310" t="s">
        <v>288</v>
      </c>
    </row>
    <row r="3" spans="1:9" ht="35.25" customHeight="1" thickBot="1" x14ac:dyDescent="0.35">
      <c r="A3" s="273" t="s">
        <v>454</v>
      </c>
      <c r="B3" s="272" t="s">
        <v>464</v>
      </c>
      <c r="C3" s="311" t="s">
        <v>466</v>
      </c>
      <c r="D3" s="397" t="s">
        <v>463</v>
      </c>
      <c r="E3" s="397"/>
      <c r="F3" s="397"/>
      <c r="G3" s="397"/>
      <c r="I3" s="100"/>
    </row>
    <row r="4" spans="1:9" ht="13.5" thickTop="1" x14ac:dyDescent="0.2">
      <c r="A4" s="418" t="s">
        <v>447</v>
      </c>
      <c r="B4" s="419"/>
      <c r="C4" s="398">
        <f ca="1">COUNTIF(Table2[Record exclusion],"in scope")</f>
        <v>0</v>
      </c>
      <c r="D4" s="399"/>
      <c r="E4" s="399"/>
      <c r="F4" s="399"/>
      <c r="G4" s="400"/>
    </row>
    <row r="5" spans="1:9" x14ac:dyDescent="0.2">
      <c r="A5" s="420" t="s">
        <v>455</v>
      </c>
      <c r="B5" s="421"/>
      <c r="C5" s="199">
        <f ca="1">'LR blank'!AA24</f>
        <v>0</v>
      </c>
      <c r="D5" s="292">
        <f ca="1">'LR=comprehensive DQ'!D3</f>
        <v>0</v>
      </c>
      <c r="E5" s="292">
        <f ca="1">'LR=concise DQ'!D3</f>
        <v>0</v>
      </c>
      <c r="F5" s="292">
        <f ca="1">'LR=aggregate DQ'!D3</f>
        <v>0</v>
      </c>
      <c r="G5" s="274">
        <f ca="1">NFR!W23</f>
        <v>0</v>
      </c>
    </row>
    <row r="6" spans="1:9" x14ac:dyDescent="0.2">
      <c r="A6" s="422" t="s">
        <v>448</v>
      </c>
      <c r="B6" s="423"/>
      <c r="C6" s="289" t="e">
        <f ca="1">'LR blank'!AC24</f>
        <v>#DIV/0!</v>
      </c>
      <c r="D6" s="401" t="e">
        <f ca="1">'Level of review BAR'!F4/C4</f>
        <v>#DIV/0!</v>
      </c>
      <c r="E6" s="402"/>
      <c r="F6" s="403"/>
      <c r="G6" s="290" t="e">
        <f ca="1">NFR!X23</f>
        <v>#DIV/0!</v>
      </c>
    </row>
    <row r="7" spans="1:9" x14ac:dyDescent="0.2">
      <c r="A7" s="409" t="s">
        <v>456</v>
      </c>
      <c r="B7" s="410"/>
      <c r="C7" s="282" t="e">
        <f ca="1">CONCATENATE('LR blank'!W24," (",TEXT('LR blank'!Y24,"0%"),")")</f>
        <v>#DIV/0!</v>
      </c>
      <c r="D7" s="279"/>
      <c r="E7" s="280"/>
      <c r="F7" s="281"/>
      <c r="G7" s="275"/>
    </row>
    <row r="8" spans="1:9" x14ac:dyDescent="0.2">
      <c r="A8" s="422" t="s">
        <v>449</v>
      </c>
      <c r="B8" s="423"/>
      <c r="C8" s="198"/>
      <c r="D8" s="291" t="e">
        <f ca="1">D5/C4</f>
        <v>#DIV/0!</v>
      </c>
      <c r="E8" s="291" t="e">
        <f ca="1">E5/C4</f>
        <v>#DIV/0!</v>
      </c>
      <c r="F8" s="291" t="e">
        <f ca="1">F5/C4</f>
        <v>#DIV/0!</v>
      </c>
      <c r="G8" s="275"/>
    </row>
    <row r="9" spans="1:9" x14ac:dyDescent="0.2">
      <c r="A9" s="420" t="s">
        <v>450</v>
      </c>
      <c r="B9" s="421"/>
      <c r="C9" s="198"/>
      <c r="D9" s="293" t="e">
        <f ca="1">D5/SUM(D5:F5)</f>
        <v>#DIV/0!</v>
      </c>
      <c r="E9" s="293" t="e">
        <f ca="1">E5/SUM(D5:F5)</f>
        <v>#DIV/0!</v>
      </c>
      <c r="F9" s="293" t="e">
        <f ca="1">F5/SUM(D5:F5)</f>
        <v>#DIV/0!</v>
      </c>
      <c r="G9" s="275"/>
    </row>
    <row r="10" spans="1:9" x14ac:dyDescent="0.2">
      <c r="A10" s="420" t="s">
        <v>451</v>
      </c>
      <c r="B10" s="421"/>
      <c r="C10" s="198"/>
      <c r="D10" s="292">
        <f ca="1">'LR=comprehensive DQ'!D4</f>
        <v>0</v>
      </c>
      <c r="E10" s="292">
        <f ca="1">'LR=concise DQ'!D4</f>
        <v>0</v>
      </c>
      <c r="F10" s="292">
        <f ca="1">'LR=aggregate DQ'!D4</f>
        <v>0</v>
      </c>
      <c r="G10" s="274">
        <f ca="1">'LR=NFR DQ'!D4</f>
        <v>0</v>
      </c>
    </row>
    <row r="11" spans="1:9" x14ac:dyDescent="0.2">
      <c r="A11" s="420" t="s">
        <v>452</v>
      </c>
      <c r="B11" s="421"/>
      <c r="C11" s="198"/>
      <c r="D11" s="293" t="e">
        <f ca="1">D10/D5</f>
        <v>#DIV/0!</v>
      </c>
      <c r="E11" s="293" t="e">
        <f t="shared" ref="E11:F11" ca="1" si="0">E10/E5</f>
        <v>#DIV/0!</v>
      </c>
      <c r="F11" s="293" t="e">
        <f t="shared" ca="1" si="0"/>
        <v>#DIV/0!</v>
      </c>
      <c r="G11" s="283" t="e">
        <f ca="1">G10/G5</f>
        <v>#DIV/0!</v>
      </c>
    </row>
    <row r="12" spans="1:9" x14ac:dyDescent="0.2">
      <c r="A12" s="420" t="s">
        <v>453</v>
      </c>
      <c r="B12" s="421"/>
      <c r="C12" s="198"/>
      <c r="D12" s="292">
        <f ca="1">'LR=comprehensive DQ'!D5</f>
        <v>0</v>
      </c>
      <c r="E12" s="292">
        <f ca="1">'LR=concise DQ'!D5</f>
        <v>0</v>
      </c>
      <c r="F12" s="292">
        <f ca="1">'LR=aggregate DQ'!D5</f>
        <v>0</v>
      </c>
      <c r="G12" s="275"/>
    </row>
    <row r="13" spans="1:9" ht="13.5" thickBot="1" x14ac:dyDescent="0.25">
      <c r="A13" s="411" t="s">
        <v>462</v>
      </c>
      <c r="B13" s="412"/>
      <c r="C13" s="276"/>
      <c r="D13" s="294" t="e">
        <f ca="1">D12/D5</f>
        <v>#DIV/0!</v>
      </c>
      <c r="E13" s="294" t="e">
        <f t="shared" ref="E13:F13" ca="1" si="1">E12/E5</f>
        <v>#DIV/0!</v>
      </c>
      <c r="F13" s="294" t="e">
        <f t="shared" ca="1" si="1"/>
        <v>#DIV/0!</v>
      </c>
      <c r="G13" s="277"/>
    </row>
    <row r="14" spans="1:9" ht="13.5" thickTop="1" x14ac:dyDescent="0.2">
      <c r="A14" s="413" t="s">
        <v>2</v>
      </c>
      <c r="B14" s="301" t="s">
        <v>395</v>
      </c>
      <c r="C14" s="319" t="e">
        <f ca="1">COUNTIFS(Table2[Date Notified (Adjusted)],"&gt;="&amp;start125,Table2[Date Notified (Adjusted)],"&lt;="&amp;closeREP,Table2[Level of Review Required],"",Table2[Date notified to SAO],"")/C5</f>
        <v>#DIV/0!</v>
      </c>
      <c r="D14" s="319" t="e">
        <f ca="1">COUNTIFS(Table2[Date Notified (Adjusted)],"&gt;="&amp;start125,Table2[Date Notified (Adjusted)],"&lt;="&amp;closeREP,Table2[Level of Review Required],"*comprehensive*",Table2[Date notified to SAO],"")/D5</f>
        <v>#DIV/0!</v>
      </c>
      <c r="E14" s="319" t="e">
        <f ca="1">COUNTIFS(Table2[Date Notified (Adjusted)],"&gt;="&amp;start125,Table2[Date Notified (Adjusted)],"&lt;="&amp;closeREP,Table2[Level of Review Required],"*concise*",Table2[Date notified to SAO],"")/E5</f>
        <v>#DIV/0!</v>
      </c>
      <c r="F14" s="319" t="e">
        <f ca="1">COUNTIFS(Table2[Date Notified (Adjusted)],"&gt;="&amp;start125,Table2[Date Notified (Adjusted)],"&lt;="&amp;closeREP,Table2[Level of Review Required],"*aggregate*",Table2[Date notified to SAO],"")/F5</f>
        <v>#DIV/0!</v>
      </c>
      <c r="G14" s="319" t="e">
        <f ca="1">COUNTIFS(Table2[Date Notified (Adjusted)],"&gt;="&amp;start125,Table2[Date Notified (Adjusted)],"&lt;="&amp;closeREP,Table2[Level of Review Required],"*further*",Table2[Date notified to SAO],"")/G5</f>
        <v>#DIV/0!</v>
      </c>
    </row>
    <row r="15" spans="1:9" ht="24" x14ac:dyDescent="0.2">
      <c r="A15" s="413"/>
      <c r="B15" s="302" t="s">
        <v>482</v>
      </c>
      <c r="C15" s="319" t="e">
        <f ca="1">COUNTIFS(Table2[Date Notified (Adjusted)],"&gt;="&amp;start125,Table2[Date Notified (Adjusted)],"&lt;="&amp;closeREP,Table2[Level of Review Required],"",Table2[Date notified to SAO],"&lt;&gt;",Table2[Date SAO compliant],"not*")/C5</f>
        <v>#DIV/0!</v>
      </c>
      <c r="D15" s="319" t="e">
        <f ca="1">COUNTIFS(Table2[Date Notified (Adjusted)],"&gt;="&amp;start125,Table2[Date Notified (Adjusted)],"&lt;="&amp;closeREP,Table2[Level of Review Required],"*comprehensive*",Table2[Date notified to SAO],"&lt;&gt;",Table2[Date SAO compliant],"not*")/D5</f>
        <v>#DIV/0!</v>
      </c>
      <c r="E15" s="319" t="e">
        <f ca="1">COUNTIFS(Table2[Date Notified (Adjusted)],"&gt;="&amp;start125,Table2[Date Notified (Adjusted)],"&lt;="&amp;closeREP,Table2[Level of Review Required],"*concise*",Table2[Date notified to SAO],"&lt;&gt;",Table2[Date SAO compliant],"not*")/E5</f>
        <v>#DIV/0!</v>
      </c>
      <c r="F15" s="319" t="e">
        <f ca="1">COUNTIFS(Table2[Date Notified (Adjusted)],"&gt;="&amp;start125,Table2[Date Notified (Adjusted)],"&lt;="&amp;closeREP,Table2[Level of Review Required],"*aggregate*",Table2[Date notified to SAO],"&lt;&gt;",Table2[Date SAO compliant],"not*")/F5</f>
        <v>#DIV/0!</v>
      </c>
      <c r="G15" s="319" t="e">
        <f ca="1">COUNTIFS(Table2[Date Notified (Adjusted)],"&gt;="&amp;start125,Table2[Date Notified (Adjusted)],"&lt;="&amp;closeREP,Table2[Level of Review Required],"*further*",Table2[Date notified to SAO],"&lt;&gt;",Table2[Date SAO compliant],"not*")/G5</f>
        <v>#DIV/0!</v>
      </c>
    </row>
    <row r="16" spans="1:9" x14ac:dyDescent="0.2">
      <c r="A16" s="313" t="s">
        <v>145</v>
      </c>
      <c r="B16" s="302" t="s">
        <v>479</v>
      </c>
      <c r="C16" s="319" t="e">
        <f ca="1">COUNTIFS(Table2[Date Notified (Adjusted)],"&gt;="&amp;start125,Table2[Date Notified (Adjusted)],"&lt;="&amp;closeREP,Table2[Level of Review Required],"",Table2[DNAdj dif DN],"&lt;&gt;same")/$C$5</f>
        <v>#DIV/0!</v>
      </c>
      <c r="D16" s="319" t="e">
        <f ca="1">COUNTIFS(Table2[Date Notified (Adjusted)],"&gt;="&amp;start125,Table2[Date Notified (Adjusted)],"&lt;="&amp;closeREP,Table2[Level of Review Required],"*comprehensive*",Table2[DNAdj dif DN],"&lt;&gt;same")/$D$5</f>
        <v>#DIV/0!</v>
      </c>
      <c r="E16" s="319" t="e">
        <f ca="1">COUNTIFS(Table2[Date Notified (Adjusted)],"&gt;="&amp;start125,Table2[Date Notified (Adjusted)],"&lt;="&amp;closeREP,Table2[Level of Review Required],"*concise*",Table2[DNAdj dif DN],"&lt;&gt;same")/$E$5</f>
        <v>#DIV/0!</v>
      </c>
      <c r="F16" s="319" t="e">
        <f ca="1">COUNTIFS(Table2[Date Notified (Adjusted)],"&gt;="&amp;start125,Table2[Date Notified (Adjusted)],"&lt;="&amp;closeREP,Table2[Level of Review Required],"*aggregate*",Table2[DNAdj dif DN],"&lt;&gt;same")/$F$5</f>
        <v>#DIV/0!</v>
      </c>
      <c r="G16" s="319" t="e">
        <f ca="1">COUNTIFS(Table2[Date Notified (Adjusted)],"&gt;="&amp;start125,Table2[Date Notified (Adjusted)],"&lt;="&amp;closeREP,Table2[Level of Review Required],"*further*",Table2[DNAdj dif DN],"&lt;&gt;same")/$G$5</f>
        <v>#DIV/0!</v>
      </c>
    </row>
    <row r="17" spans="1:7" ht="12.75" customHeight="1" x14ac:dyDescent="0.2">
      <c r="A17" s="413" t="s">
        <v>225</v>
      </c>
      <c r="B17" s="302" t="s">
        <v>480</v>
      </c>
      <c r="C17" s="414" t="e">
        <f ca="1">CONCATENATE("Has Open Disclosure Happened? Is not Yes for ",'OD Happened'!I26+'OD Happened'!J26," records of all ",'OD Happened'!H26+'OD Happened'!I26+'OD Happened'!J26," records included in analysis (",TEXT(1-'OD Happened'!X23,"0%"),")")</f>
        <v>#DIV/0!</v>
      </c>
      <c r="D17" s="415"/>
      <c r="E17" s="415"/>
      <c r="F17" s="415"/>
      <c r="G17" s="416"/>
    </row>
    <row r="18" spans="1:7" x14ac:dyDescent="0.2">
      <c r="A18" s="413"/>
      <c r="B18" s="302" t="s">
        <v>481</v>
      </c>
      <c r="C18" s="319" t="e">
        <f ca="1">COUNTIFS(Table2[Date Notified (Adjusted)],"&gt;="&amp;start125,Table2[Date Notified (Adjusted)],"&lt;="&amp;closeREP,Table2[Level of Review Required],"",Table2[Has Open Disclosure Happened?],"&lt;&gt;Yes")/$C$5</f>
        <v>#DIV/0!</v>
      </c>
      <c r="D18" s="319" t="e">
        <f ca="1">COUNTIFS(Table2[Date Notified (Adjusted)],"&gt;="&amp;start125,Table2[Date Notified (Adjusted)],"&lt;="&amp;closeREP,Table2[Level of Review Required],"*comprehensive*",Table2[Has Open Disclosure Happened?],"&lt;&gt;Yes")/$D$5</f>
        <v>#DIV/0!</v>
      </c>
      <c r="E18" s="319" t="e">
        <f ca="1">COUNTIFS(Table2[Date Notified (Adjusted)],"&gt;="&amp;start125,Table2[Date Notified (Adjusted)],"&lt;="&amp;closeREP,Table2[Level of Review Required],"*concise*",Table2[Has Open Disclosure Happened?],"&lt;&gt;Yes")/$E$5</f>
        <v>#DIV/0!</v>
      </c>
      <c r="F18" s="319" t="e">
        <f ca="1">COUNTIFS(Table2[Date Notified (Adjusted)],"&gt;="&amp;start125,Table2[Date Notified (Adjusted)],"&lt;="&amp;closeREP,Table2[Level of Review Required],"*aggregate*",Table2[Has Open Disclosure Happened?],"&lt;&gt;Yes")/$F$5</f>
        <v>#DIV/0!</v>
      </c>
      <c r="G18" s="319" t="e">
        <f ca="1">COUNTIFS(Table2[Date Notified (Adjusted)],"&gt;="&amp;start125,Table2[Date Notified (Adjusted)],"&lt;="&amp;closeREP,Table2[Level of Review Required],"*further*",Table2[Has Open Disclosure Happened?],"&lt;&gt;Yes")/$G$5</f>
        <v>#DIV/0!</v>
      </c>
    </row>
    <row r="19" spans="1:7" x14ac:dyDescent="0.2">
      <c r="A19" s="406" t="s">
        <v>276</v>
      </c>
      <c r="B19" s="301" t="s">
        <v>395</v>
      </c>
      <c r="C19" s="271"/>
      <c r="D19" s="319" t="e">
        <f ca="1">'LR=comprehensive DQ'!E8</f>
        <v>#DIV/0!</v>
      </c>
      <c r="E19" s="319" t="e">
        <f ca="1">'LR=concise DQ'!E8</f>
        <v>#DIV/0!</v>
      </c>
      <c r="F19" s="319" t="e">
        <f ca="1">'LR=aggregate DQ'!E8</f>
        <v>#DIV/0!</v>
      </c>
      <c r="G19" s="319" t="e">
        <f ca="1">'LR=NFR DQ'!E8</f>
        <v>#DIV/0!</v>
      </c>
    </row>
    <row r="20" spans="1:7" ht="24" x14ac:dyDescent="0.2">
      <c r="A20" s="404"/>
      <c r="B20" s="302" t="s">
        <v>396</v>
      </c>
      <c r="C20" s="271"/>
      <c r="D20" s="286" t="e">
        <f ca="1">'LR=comprehensive DQ'!E9</f>
        <v>#DIV/0!</v>
      </c>
      <c r="E20" s="286" t="e">
        <f ca="1">'LR=concise DQ'!E9</f>
        <v>#DIV/0!</v>
      </c>
      <c r="F20" s="286" t="e">
        <f ca="1">'LR=aggregate DQ'!E9</f>
        <v>#DIV/0!</v>
      </c>
      <c r="G20" s="286" t="e">
        <f ca="1">'LR=NFR DQ'!E9</f>
        <v>#DIV/0!</v>
      </c>
    </row>
    <row r="21" spans="1:7" ht="24" x14ac:dyDescent="0.2">
      <c r="A21" s="404"/>
      <c r="B21" s="302" t="s">
        <v>392</v>
      </c>
      <c r="C21" s="271"/>
      <c r="D21" s="286" t="e">
        <f ca="1">'LR=comprehensive DQ'!E10</f>
        <v>#DIV/0!</v>
      </c>
      <c r="E21" s="286" t="e">
        <f ca="1">'LR=concise DQ'!E10</f>
        <v>#DIV/0!</v>
      </c>
      <c r="F21" s="286" t="e">
        <f ca="1">'LR=aggregate DQ'!E10</f>
        <v>#DIV/0!</v>
      </c>
      <c r="G21" s="286" t="e">
        <f ca="1">'LR=NFR DQ'!E10</f>
        <v>#DIV/0!</v>
      </c>
    </row>
    <row r="22" spans="1:7" ht="24" x14ac:dyDescent="0.2">
      <c r="A22" s="404"/>
      <c r="B22" s="302" t="s">
        <v>401</v>
      </c>
      <c r="C22" s="271"/>
      <c r="D22" s="286" t="e">
        <f ca="1">'LR=comprehensive DQ'!E11</f>
        <v>#DIV/0!</v>
      </c>
      <c r="E22" s="286" t="e">
        <f ca="1">'LR=concise DQ'!E11</f>
        <v>#DIV/0!</v>
      </c>
      <c r="F22" s="286" t="e">
        <f ca="1">'LR=aggregate DQ'!E11</f>
        <v>#DIV/0!</v>
      </c>
      <c r="G22" s="271"/>
    </row>
    <row r="23" spans="1:7" ht="24" x14ac:dyDescent="0.2">
      <c r="A23" s="404"/>
      <c r="B23" s="302" t="s">
        <v>393</v>
      </c>
      <c r="C23" s="271"/>
      <c r="D23" s="286" t="e">
        <f ca="1">'LR=comprehensive DQ'!E12</f>
        <v>#DIV/0!</v>
      </c>
      <c r="E23" s="286" t="e">
        <f ca="1">'LR=concise DQ'!E12</f>
        <v>#DIV/0!</v>
      </c>
      <c r="F23" s="286" t="e">
        <f ca="1">'LR=aggregate DQ'!E12</f>
        <v>#DIV/0!</v>
      </c>
      <c r="G23" s="271"/>
    </row>
    <row r="24" spans="1:7" x14ac:dyDescent="0.2">
      <c r="A24" s="404" t="s">
        <v>277</v>
      </c>
      <c r="B24" s="302" t="s">
        <v>395</v>
      </c>
      <c r="C24" s="271"/>
      <c r="D24" s="286" t="e">
        <f ca="1">'LR=comprehensive DQ'!E13</f>
        <v>#DIV/0!</v>
      </c>
      <c r="E24" s="286" t="e">
        <f ca="1">'LR=concise DQ'!E13</f>
        <v>#DIV/0!</v>
      </c>
      <c r="F24" s="286" t="e">
        <f ca="1">'LR=aggregate DQ'!E13</f>
        <v>#DIV/0!</v>
      </c>
      <c r="G24" s="271"/>
    </row>
    <row r="25" spans="1:7" ht="24" x14ac:dyDescent="0.2">
      <c r="A25" s="404"/>
      <c r="B25" s="302" t="s">
        <v>405</v>
      </c>
      <c r="C25" s="271"/>
      <c r="D25" s="286" t="e">
        <f ca="1">'LR=comprehensive DQ'!E14</f>
        <v>#DIV/0!</v>
      </c>
      <c r="E25" s="286" t="e">
        <f ca="1">'LR=concise DQ'!E14</f>
        <v>#DIV/0!</v>
      </c>
      <c r="F25" s="286" t="e">
        <f ca="1">'LR=aggregate DQ'!E14</f>
        <v>#DIV/0!</v>
      </c>
      <c r="G25" s="271"/>
    </row>
    <row r="26" spans="1:7" ht="36" x14ac:dyDescent="0.2">
      <c r="A26" s="404"/>
      <c r="B26" s="302" t="s">
        <v>404</v>
      </c>
      <c r="C26" s="271"/>
      <c r="D26" s="286" t="e">
        <f ca="1">'LR=comprehensive DQ'!E15</f>
        <v>#DIV/0!</v>
      </c>
      <c r="E26" s="286" t="e">
        <f ca="1">'LR=concise DQ'!E15</f>
        <v>#DIV/0!</v>
      </c>
      <c r="F26" s="286" t="e">
        <f ca="1">'LR=aggregate DQ'!E15</f>
        <v>#DIV/0!</v>
      </c>
      <c r="G26" s="271"/>
    </row>
    <row r="27" spans="1:7" ht="24" x14ac:dyDescent="0.2">
      <c r="A27" s="413" t="s">
        <v>295</v>
      </c>
      <c r="B27" s="302" t="s">
        <v>458</v>
      </c>
      <c r="C27" s="271"/>
      <c r="D27" s="286" t="e">
        <f ca="1">'LR=comprehensive DQ'!E16</f>
        <v>#DIV/0!</v>
      </c>
      <c r="E27" s="286" t="e">
        <f ca="1">'LR=concise DQ'!E16</f>
        <v>#DIV/0!</v>
      </c>
      <c r="F27" s="286" t="e">
        <f ca="1">'LR=aggregate DQ'!E16</f>
        <v>#DIV/0!</v>
      </c>
      <c r="G27" s="271"/>
    </row>
    <row r="28" spans="1:7" ht="24" x14ac:dyDescent="0.2">
      <c r="A28" s="413"/>
      <c r="B28" s="302" t="s">
        <v>403</v>
      </c>
      <c r="C28" s="271"/>
      <c r="D28" s="285" t="e">
        <f ca="1">'LR=comprehensive DQ'!E18</f>
        <v>#DIV/0!</v>
      </c>
      <c r="E28" s="286" t="e">
        <f ca="1">'LR=concise DQ'!E18</f>
        <v>#DIV/0!</v>
      </c>
      <c r="F28" s="286" t="e">
        <f ca="1">'LR=aggregate DQ'!E18</f>
        <v>#DIV/0!</v>
      </c>
      <c r="G28" s="271"/>
    </row>
    <row r="29" spans="1:7" ht="36" x14ac:dyDescent="0.2">
      <c r="A29" s="305" t="s">
        <v>147</v>
      </c>
      <c r="B29" s="302" t="s">
        <v>395</v>
      </c>
      <c r="C29" s="271"/>
      <c r="D29" s="285" t="e">
        <f ca="1">'LR=comprehensive DQ'!E19</f>
        <v>#DIV/0!</v>
      </c>
      <c r="E29" s="286" t="e">
        <f ca="1">'LR=concise DQ'!E19</f>
        <v>#DIV/0!</v>
      </c>
      <c r="F29" s="286" t="e">
        <f ca="1">'LR=aggregate DQ'!E21</f>
        <v>#DIV/0!</v>
      </c>
      <c r="G29" s="271"/>
    </row>
    <row r="30" spans="1:7" ht="36" x14ac:dyDescent="0.2">
      <c r="A30" s="305" t="s">
        <v>278</v>
      </c>
      <c r="B30" s="302" t="s">
        <v>394</v>
      </c>
      <c r="C30" s="271"/>
      <c r="D30" s="285" t="e">
        <f ca="1">'LR=comprehensive DQ'!E20</f>
        <v>#DIV/0!</v>
      </c>
      <c r="E30" s="287" t="e">
        <f ca="1">'LR=concise DQ'!E20</f>
        <v>#DIV/0!</v>
      </c>
      <c r="F30" s="287" t="e">
        <f ca="1">'LR=aggregate DQ'!E22</f>
        <v>#DIV/0!</v>
      </c>
      <c r="G30" s="271"/>
    </row>
    <row r="31" spans="1:7" ht="15" x14ac:dyDescent="0.2">
      <c r="A31" s="405" t="s">
        <v>207</v>
      </c>
      <c r="B31" s="303" t="s">
        <v>395</v>
      </c>
      <c r="C31" s="271"/>
      <c r="D31" s="271"/>
      <c r="E31" s="271"/>
      <c r="F31" s="286" t="e">
        <f ca="1">'LR=aggregate DQ'!E19</f>
        <v>#DIV/0!</v>
      </c>
      <c r="G31" s="286" t="e">
        <f ca="1">'LR=NFR DQ'!E11</f>
        <v>#DIV/0!</v>
      </c>
    </row>
    <row r="32" spans="1:7" ht="30" x14ac:dyDescent="0.2">
      <c r="A32" s="406"/>
      <c r="B32" s="303" t="s">
        <v>415</v>
      </c>
      <c r="C32" s="271"/>
      <c r="D32" s="271"/>
      <c r="E32" s="271"/>
      <c r="F32" s="286" t="e">
        <f ca="1">'LR=aggregate DQ'!E20</f>
        <v>#DIV/0!</v>
      </c>
      <c r="G32" s="286" t="e">
        <f ca="1">'LR=NFR DQ'!E12</f>
        <v>#DIV/0!</v>
      </c>
    </row>
    <row r="33" spans="1:7" x14ac:dyDescent="0.2">
      <c r="A33" s="407" t="s">
        <v>280</v>
      </c>
      <c r="B33" s="302" t="s">
        <v>395</v>
      </c>
      <c r="C33" s="271"/>
      <c r="D33" s="286" t="e">
        <f ca="1">'QPS manager name'!H4/D5</f>
        <v>#DIV/0!</v>
      </c>
      <c r="E33" s="286" t="e">
        <f ca="1">'QPS manager name'!H5/E5</f>
        <v>#DIV/0!</v>
      </c>
      <c r="F33" s="286" t="e">
        <f ca="1">'QPS manager name'!H6/F5</f>
        <v>#DIV/0!</v>
      </c>
      <c r="G33" s="286" t="e">
        <f ca="1">'QPS manager name'!H7/G5</f>
        <v>#DIV/0!</v>
      </c>
    </row>
    <row r="34" spans="1:7" x14ac:dyDescent="0.2">
      <c r="A34" s="408"/>
      <c r="B34" s="304" t="s">
        <v>406</v>
      </c>
      <c r="C34" s="271"/>
      <c r="D34" s="286" t="e">
        <f ca="1">IF(B46&lt;0.5,NA(),('QPS manager name'!H23+'QPS manager name'!I23)/D5)</f>
        <v>#DIV/0!</v>
      </c>
      <c r="E34" s="286" t="e">
        <f ca="1">IF(B46&lt;0.5,NA(),('QPS manager name'!H24+'QPS manager name'!I24)/E5)</f>
        <v>#DIV/0!</v>
      </c>
      <c r="F34" s="286" t="e">
        <f ca="1">IF(B46&lt;0.5,NA(),('QPS manager name'!H25+'QPS manager name'!I25)/F5)</f>
        <v>#DIV/0!</v>
      </c>
      <c r="G34" s="286" t="e">
        <f ca="1">IF(B46&lt;0.5,NA(),('QPS manager name'!H26+'QPS manager name'!I26)/G5)</f>
        <v>#DIV/0!</v>
      </c>
    </row>
    <row r="35" spans="1:7" x14ac:dyDescent="0.2">
      <c r="A35" s="407" t="s">
        <v>281</v>
      </c>
      <c r="B35" s="302" t="s">
        <v>395</v>
      </c>
      <c r="C35" s="271"/>
      <c r="D35" s="286" t="e">
        <f ca="1">'LR=comprehensive DQ'!E21</f>
        <v>#DIV/0!</v>
      </c>
      <c r="E35" s="286" t="e">
        <f ca="1">'LR=concise DQ'!E21</f>
        <v>#DIV/0!</v>
      </c>
      <c r="F35" s="286" t="e">
        <f ca="1">'LR=aggregate DQ'!E23</f>
        <v>#DIV/0!</v>
      </c>
      <c r="G35" s="271"/>
    </row>
    <row r="36" spans="1:7" x14ac:dyDescent="0.2">
      <c r="A36" s="408"/>
      <c r="B36" s="304" t="s">
        <v>406</v>
      </c>
      <c r="C36" s="271"/>
      <c r="D36" s="286" t="e">
        <f ca="1">IF(B47&lt;0.5,NA(),'LR=comprehensive DQ'!E22)</f>
        <v>#DIV/0!</v>
      </c>
      <c r="E36" s="286" t="e">
        <f ca="1">IF(B47&lt;0.5,NA(),'LR=concise DQ'!E22)</f>
        <v>#DIV/0!</v>
      </c>
      <c r="F36" s="286" t="e">
        <f ca="1">IF(B47&lt;0.5,NA(),'LR=aggregate DQ'!E24)</f>
        <v>#DIV/0!</v>
      </c>
      <c r="G36" s="271"/>
    </row>
    <row r="37" spans="1:7" x14ac:dyDescent="0.2">
      <c r="A37" s="407" t="s">
        <v>282</v>
      </c>
      <c r="B37" s="302" t="s">
        <v>395</v>
      </c>
      <c r="C37" s="271"/>
      <c r="D37" s="286" t="e">
        <f ca="1">'LR=comprehensive DQ'!E23</f>
        <v>#DIV/0!</v>
      </c>
      <c r="E37" s="287" t="e">
        <f ca="1">'LR=concise DQ'!E23</f>
        <v>#DIV/0!</v>
      </c>
      <c r="F37" s="287" t="e">
        <f ca="1">'LR=aggregate DQ'!E25</f>
        <v>#DIV/0!</v>
      </c>
      <c r="G37" s="271"/>
    </row>
    <row r="38" spans="1:7" x14ac:dyDescent="0.2">
      <c r="A38" s="408"/>
      <c r="B38" s="304" t="s">
        <v>406</v>
      </c>
      <c r="C38" s="271"/>
      <c r="D38" s="286" t="e">
        <f ca="1">IF(B48&lt;0.5,NA(),'LR=comprehensive DQ'!E24)</f>
        <v>#DIV/0!</v>
      </c>
      <c r="E38" s="287" t="e">
        <f ca="1">IF(B48&lt;0.5,NA(),'LR=concise DQ'!E24)</f>
        <v>#DIV/0!</v>
      </c>
      <c r="F38" s="287" t="e">
        <f ca="1">IF(B48&lt;0.5,NA(),'LR=aggregate DQ'!E26)</f>
        <v>#DIV/0!</v>
      </c>
      <c r="G38" s="271"/>
    </row>
    <row r="39" spans="1:7" x14ac:dyDescent="0.2">
      <c r="A39" s="404" t="s">
        <v>283</v>
      </c>
      <c r="B39" s="302" t="s">
        <v>395</v>
      </c>
      <c r="C39" s="271"/>
      <c r="D39" s="286" t="e">
        <f ca="1">'LR=comprehensive DQ'!E25</f>
        <v>#DIV/0!</v>
      </c>
      <c r="E39" s="286" t="e">
        <f ca="1">'LR=concise DQ'!E25</f>
        <v>#DIV/0!</v>
      </c>
      <c r="F39" s="286" t="e">
        <f ca="1">'LR=aggregate DQ'!E27</f>
        <v>#DIV/0!</v>
      </c>
      <c r="G39" s="271"/>
    </row>
    <row r="40" spans="1:7" ht="36" x14ac:dyDescent="0.2">
      <c r="A40" s="404"/>
      <c r="B40" s="302" t="s">
        <v>407</v>
      </c>
      <c r="C40" s="271"/>
      <c r="D40" s="286" t="e">
        <f ca="1">'LR=comprehensive DQ'!E26</f>
        <v>#DIV/0!</v>
      </c>
      <c r="E40" s="286" t="e">
        <f ca="1">'LR=concise DQ'!E26</f>
        <v>#DIV/0!</v>
      </c>
      <c r="F40" s="286" t="e">
        <f ca="1">'LR=aggregate DQ'!E28</f>
        <v>#DIV/0!</v>
      </c>
      <c r="G40" s="271"/>
    </row>
    <row r="41" spans="1:7" x14ac:dyDescent="0.2">
      <c r="A41" s="404" t="s">
        <v>284</v>
      </c>
      <c r="B41" s="302" t="s">
        <v>265</v>
      </c>
      <c r="C41" s="271"/>
      <c r="D41" s="286" t="e">
        <f ca="1">'LR=comprehensive DQ'!E27</f>
        <v>#DIV/0!</v>
      </c>
      <c r="E41" s="286" t="e">
        <f ca="1">'LR=concise DQ'!E27</f>
        <v>#DIV/0!</v>
      </c>
      <c r="F41" s="286" t="e">
        <f ca="1">'LR=aggregate DQ'!E29</f>
        <v>#DIV/0!</v>
      </c>
      <c r="G41" s="271"/>
    </row>
    <row r="42" spans="1:7" ht="36" x14ac:dyDescent="0.2">
      <c r="A42" s="404"/>
      <c r="B42" s="302" t="s">
        <v>407</v>
      </c>
      <c r="C42" s="271"/>
      <c r="D42" s="286" t="e">
        <f ca="1">'LR=comprehensive DQ'!E28</f>
        <v>#DIV/0!</v>
      </c>
      <c r="E42" s="286" t="e">
        <f ca="1">'LR=concise DQ'!E28</f>
        <v>#DIV/0!</v>
      </c>
      <c r="F42" s="286" t="e">
        <f ca="1">'LR=aggregate DQ'!E30</f>
        <v>#DIV/0!</v>
      </c>
      <c r="G42" s="271"/>
    </row>
    <row r="43" spans="1:7" x14ac:dyDescent="0.2">
      <c r="A43" s="404" t="s">
        <v>229</v>
      </c>
      <c r="B43" s="302" t="s">
        <v>265</v>
      </c>
      <c r="C43" s="271"/>
      <c r="D43" s="286" t="e">
        <f ca="1">'LR=comprehensive DQ'!E29</f>
        <v>#DIV/0!</v>
      </c>
      <c r="E43" s="286" t="e">
        <f ca="1">'LR=concise DQ'!E29</f>
        <v>#DIV/0!</v>
      </c>
      <c r="F43" s="286" t="e">
        <f ca="1">'LR=aggregate DQ'!E31</f>
        <v>#DIV/0!</v>
      </c>
      <c r="G43" s="271"/>
    </row>
    <row r="44" spans="1:7" ht="36" x14ac:dyDescent="0.2">
      <c r="A44" s="404"/>
      <c r="B44" s="302" t="s">
        <v>407</v>
      </c>
      <c r="C44" s="271"/>
      <c r="D44" s="286" t="e">
        <f ca="1">'LR=comprehensive DQ'!E30</f>
        <v>#DIV/0!</v>
      </c>
      <c r="E44" s="286" t="e">
        <f ca="1">'LR=concise DQ'!E30</f>
        <v>#DIV/0!</v>
      </c>
      <c r="F44" s="286" t="e">
        <f ca="1">'LR=aggregate DQ'!E32</f>
        <v>#DIV/0!</v>
      </c>
      <c r="G44" s="271"/>
    </row>
    <row r="45" spans="1:7" ht="15" x14ac:dyDescent="0.25">
      <c r="A45" s="288" t="e">
        <f ca="1">CONCATENATE(A46,TEXT(B46,"0.0%"),"; ",A47,TEXT(B47,"0.0%"),"; ",A48,TEXT(B48,"0.0%"))</f>
        <v>#DIV/0!</v>
      </c>
      <c r="B45"/>
      <c r="C45"/>
    </row>
    <row r="46" spans="1:7" hidden="1" x14ac:dyDescent="0.2">
      <c r="A46" s="127" t="s">
        <v>459</v>
      </c>
      <c r="B46" s="278" t="e">
        <f ca="1">'QPS manager name'!F19</f>
        <v>#DIV/0!</v>
      </c>
    </row>
    <row r="47" spans="1:7" hidden="1" x14ac:dyDescent="0.2">
      <c r="A47" s="127" t="s">
        <v>460</v>
      </c>
      <c r="B47" s="278" t="e">
        <f ca="1">'reviewer name'!F18</f>
        <v>#DIV/0!</v>
      </c>
    </row>
    <row r="48" spans="1:7" hidden="1" x14ac:dyDescent="0.2">
      <c r="A48" s="127" t="s">
        <v>461</v>
      </c>
      <c r="B48" s="278" t="e">
        <f ca="1">'commissioner name'!F19</f>
        <v>#DIV/0!</v>
      </c>
    </row>
  </sheetData>
  <mergeCells count="27">
    <mergeCell ref="A1:F1"/>
    <mergeCell ref="A41:A42"/>
    <mergeCell ref="A43:A44"/>
    <mergeCell ref="A4:B4"/>
    <mergeCell ref="A5:B5"/>
    <mergeCell ref="A6:B6"/>
    <mergeCell ref="A8:B8"/>
    <mergeCell ref="A9:B9"/>
    <mergeCell ref="A10:B10"/>
    <mergeCell ref="A11:B11"/>
    <mergeCell ref="A19:A23"/>
    <mergeCell ref="A24:A26"/>
    <mergeCell ref="A27:A28"/>
    <mergeCell ref="A35:A36"/>
    <mergeCell ref="A37:A38"/>
    <mergeCell ref="A12:B12"/>
    <mergeCell ref="D3:G3"/>
    <mergeCell ref="C4:G4"/>
    <mergeCell ref="D6:F6"/>
    <mergeCell ref="A39:A40"/>
    <mergeCell ref="A31:A32"/>
    <mergeCell ref="A33:A34"/>
    <mergeCell ref="A7:B7"/>
    <mergeCell ref="A13:B13"/>
    <mergeCell ref="A14:A15"/>
    <mergeCell ref="A17:A18"/>
    <mergeCell ref="C17:G17"/>
  </mergeCells>
  <conditionalFormatting sqref="D19:D27">
    <cfRule type="dataBar" priority="35">
      <dataBar>
        <cfvo type="num" val="0"/>
        <cfvo type="num" val="1"/>
        <color rgb="FFFF555A"/>
      </dataBar>
      <extLst>
        <ext xmlns:x14="http://schemas.microsoft.com/office/spreadsheetml/2009/9/main" uri="{B025F937-C7B1-47D3-B67F-A62EFF666E3E}">
          <x14:id>{04EF7968-42F3-4148-977F-B4666C19D16A}</x14:id>
        </ext>
      </extLst>
    </cfRule>
  </conditionalFormatting>
  <conditionalFormatting sqref="D33">
    <cfRule type="dataBar" priority="34">
      <dataBar>
        <cfvo type="num" val="0"/>
        <cfvo type="num" val="1"/>
        <color rgb="FFFF555A"/>
      </dataBar>
      <extLst>
        <ext xmlns:x14="http://schemas.microsoft.com/office/spreadsheetml/2009/9/main" uri="{B025F937-C7B1-47D3-B67F-A62EFF666E3E}">
          <x14:id>{BE258131-DC16-4F9F-B5E4-3431002AA56F}</x14:id>
        </ext>
      </extLst>
    </cfRule>
  </conditionalFormatting>
  <conditionalFormatting sqref="D34">
    <cfRule type="dataBar" priority="33">
      <dataBar>
        <cfvo type="num" val="0"/>
        <cfvo type="num" val="1"/>
        <color rgb="FFFF555A"/>
      </dataBar>
      <extLst>
        <ext xmlns:x14="http://schemas.microsoft.com/office/spreadsheetml/2009/9/main" uri="{B025F937-C7B1-47D3-B67F-A62EFF666E3E}">
          <x14:id>{D7CF4C27-2366-4435-8C66-63B92B0BD4B9}</x14:id>
        </ext>
      </extLst>
    </cfRule>
  </conditionalFormatting>
  <conditionalFormatting sqref="D35:D44">
    <cfRule type="dataBar" priority="32">
      <dataBar>
        <cfvo type="num" val="0"/>
        <cfvo type="num" val="1"/>
        <color rgb="FFFF555A"/>
      </dataBar>
      <extLst>
        <ext xmlns:x14="http://schemas.microsoft.com/office/spreadsheetml/2009/9/main" uri="{B025F937-C7B1-47D3-B67F-A62EFF666E3E}">
          <x14:id>{4E112FEE-F84B-4643-8C6A-4B9AF22A6F79}</x14:id>
        </ext>
      </extLst>
    </cfRule>
  </conditionalFormatting>
  <conditionalFormatting sqref="E19:E29">
    <cfRule type="dataBar" priority="31">
      <dataBar>
        <cfvo type="num" val="0"/>
        <cfvo type="num" val="1"/>
        <color rgb="FFFF555A"/>
      </dataBar>
      <extLst>
        <ext xmlns:x14="http://schemas.microsoft.com/office/spreadsheetml/2009/9/main" uri="{B025F937-C7B1-47D3-B67F-A62EFF666E3E}">
          <x14:id>{57CCE62D-380A-4E35-8BE7-F69615DD67AE}</x14:id>
        </ext>
      </extLst>
    </cfRule>
  </conditionalFormatting>
  <conditionalFormatting sqref="E30">
    <cfRule type="dataBar" priority="30">
      <dataBar>
        <cfvo type="num" val="0"/>
        <cfvo type="num" val="1"/>
        <color rgb="FFFCBABC"/>
      </dataBar>
      <extLst>
        <ext xmlns:x14="http://schemas.microsoft.com/office/spreadsheetml/2009/9/main" uri="{B025F937-C7B1-47D3-B67F-A62EFF666E3E}">
          <x14:id>{797A583E-0F2D-41DE-B7AD-F1D442874EBB}</x14:id>
        </ext>
      </extLst>
    </cfRule>
  </conditionalFormatting>
  <conditionalFormatting sqref="E33:E36">
    <cfRule type="dataBar" priority="29">
      <dataBar>
        <cfvo type="num" val="0"/>
        <cfvo type="num" val="1"/>
        <color rgb="FFFF555A"/>
      </dataBar>
      <extLst>
        <ext xmlns:x14="http://schemas.microsoft.com/office/spreadsheetml/2009/9/main" uri="{B025F937-C7B1-47D3-B67F-A62EFF666E3E}">
          <x14:id>{7B0BC3DF-20EC-4B07-899A-0E36FB9AFDF1}</x14:id>
        </ext>
      </extLst>
    </cfRule>
  </conditionalFormatting>
  <conditionalFormatting sqref="E37:E38">
    <cfRule type="dataBar" priority="28">
      <dataBar>
        <cfvo type="num" val="0"/>
        <cfvo type="num" val="1"/>
        <color rgb="FFFCBABC"/>
      </dataBar>
      <extLst>
        <ext xmlns:x14="http://schemas.microsoft.com/office/spreadsheetml/2009/9/main" uri="{B025F937-C7B1-47D3-B67F-A62EFF666E3E}">
          <x14:id>{C566613F-91F1-46C2-BF5E-3B67C07AB840}</x14:id>
        </ext>
      </extLst>
    </cfRule>
  </conditionalFormatting>
  <conditionalFormatting sqref="E40:E44">
    <cfRule type="dataBar" priority="27">
      <dataBar>
        <cfvo type="num" val="0"/>
        <cfvo type="num" val="1"/>
        <color rgb="FFFF555A"/>
      </dataBar>
      <extLst>
        <ext xmlns:x14="http://schemas.microsoft.com/office/spreadsheetml/2009/9/main" uri="{B025F937-C7B1-47D3-B67F-A62EFF666E3E}">
          <x14:id>{B98D76C2-398C-4B3B-884C-DED3EF69CEAE}</x14:id>
        </ext>
      </extLst>
    </cfRule>
  </conditionalFormatting>
  <conditionalFormatting sqref="C6">
    <cfRule type="dataBar" priority="26">
      <dataBar>
        <cfvo type="num" val="0"/>
        <cfvo type="num" val="1"/>
        <color rgb="FFFF555A"/>
      </dataBar>
      <extLst>
        <ext xmlns:x14="http://schemas.microsoft.com/office/spreadsheetml/2009/9/main" uri="{B025F937-C7B1-47D3-B67F-A62EFF666E3E}">
          <x14:id>{2008FF5B-10EA-4186-AECE-31E2A7C53A49}</x14:id>
        </ext>
      </extLst>
    </cfRule>
  </conditionalFormatting>
  <conditionalFormatting sqref="F19:F29">
    <cfRule type="dataBar" priority="25">
      <dataBar>
        <cfvo type="num" val="0"/>
        <cfvo type="num" val="1"/>
        <color rgb="FFFF555A"/>
      </dataBar>
      <extLst>
        <ext xmlns:x14="http://schemas.microsoft.com/office/spreadsheetml/2009/9/main" uri="{B025F937-C7B1-47D3-B67F-A62EFF666E3E}">
          <x14:id>{36C44E90-F021-4BAD-A931-C75110A80326}</x14:id>
        </ext>
      </extLst>
    </cfRule>
  </conditionalFormatting>
  <conditionalFormatting sqref="F30">
    <cfRule type="dataBar" priority="24">
      <dataBar>
        <cfvo type="num" val="0"/>
        <cfvo type="num" val="1"/>
        <color rgb="FFFCBABC"/>
      </dataBar>
      <extLst>
        <ext xmlns:x14="http://schemas.microsoft.com/office/spreadsheetml/2009/9/main" uri="{B025F937-C7B1-47D3-B67F-A62EFF666E3E}">
          <x14:id>{254E0061-27F3-4340-9687-CB08F4EC83D9}</x14:id>
        </ext>
      </extLst>
    </cfRule>
  </conditionalFormatting>
  <conditionalFormatting sqref="F31:F32">
    <cfRule type="dataBar" priority="23">
      <dataBar>
        <cfvo type="num" val="0"/>
        <cfvo type="num" val="1"/>
        <color rgb="FFFF555A"/>
      </dataBar>
      <extLst>
        <ext xmlns:x14="http://schemas.microsoft.com/office/spreadsheetml/2009/9/main" uri="{B025F937-C7B1-47D3-B67F-A62EFF666E3E}">
          <x14:id>{EDAB6526-25C2-4BEF-82E2-7E8955804AFA}</x14:id>
        </ext>
      </extLst>
    </cfRule>
  </conditionalFormatting>
  <conditionalFormatting sqref="F33:F36">
    <cfRule type="dataBar" priority="22">
      <dataBar>
        <cfvo type="num" val="0"/>
        <cfvo type="num" val="1"/>
        <color rgb="FFFF555A"/>
      </dataBar>
      <extLst>
        <ext xmlns:x14="http://schemas.microsoft.com/office/spreadsheetml/2009/9/main" uri="{B025F937-C7B1-47D3-B67F-A62EFF666E3E}">
          <x14:id>{13A533CA-432F-460B-BD28-2CFE188E703D}</x14:id>
        </ext>
      </extLst>
    </cfRule>
  </conditionalFormatting>
  <conditionalFormatting sqref="F37:F38">
    <cfRule type="dataBar" priority="21">
      <dataBar>
        <cfvo type="num" val="0"/>
        <cfvo type="num" val="1"/>
        <color rgb="FFFCBABC"/>
      </dataBar>
      <extLst>
        <ext xmlns:x14="http://schemas.microsoft.com/office/spreadsheetml/2009/9/main" uri="{B025F937-C7B1-47D3-B67F-A62EFF666E3E}">
          <x14:id>{DCCC093D-B152-4DE4-ADEC-2AC5F73B9357}</x14:id>
        </ext>
      </extLst>
    </cfRule>
  </conditionalFormatting>
  <conditionalFormatting sqref="E39">
    <cfRule type="dataBar" priority="20">
      <dataBar>
        <cfvo type="num" val="0"/>
        <cfvo type="num" val="1"/>
        <color rgb="FFFF555A"/>
      </dataBar>
      <extLst>
        <ext xmlns:x14="http://schemas.microsoft.com/office/spreadsheetml/2009/9/main" uri="{B025F937-C7B1-47D3-B67F-A62EFF666E3E}">
          <x14:id>{C4C58BB2-4C8F-4DA5-8D1D-FE5F563BF11F}</x14:id>
        </ext>
      </extLst>
    </cfRule>
  </conditionalFormatting>
  <conditionalFormatting sqref="F39:F44">
    <cfRule type="dataBar" priority="19">
      <dataBar>
        <cfvo type="num" val="0"/>
        <cfvo type="num" val="1"/>
        <color rgb="FFFF555A"/>
      </dataBar>
      <extLst>
        <ext xmlns:x14="http://schemas.microsoft.com/office/spreadsheetml/2009/9/main" uri="{B025F937-C7B1-47D3-B67F-A62EFF666E3E}">
          <x14:id>{F10A8013-542C-4E70-88C9-6A43A5A5D6A4}</x14:id>
        </ext>
      </extLst>
    </cfRule>
  </conditionalFormatting>
  <conditionalFormatting sqref="G19:G21">
    <cfRule type="dataBar" priority="18">
      <dataBar>
        <cfvo type="num" val="0"/>
        <cfvo type="num" val="1"/>
        <color rgb="FFFF555A"/>
      </dataBar>
      <extLst>
        <ext xmlns:x14="http://schemas.microsoft.com/office/spreadsheetml/2009/9/main" uri="{B025F937-C7B1-47D3-B67F-A62EFF666E3E}">
          <x14:id>{724B8075-252D-435A-A4B1-DFC7B2AA489F}</x14:id>
        </ext>
      </extLst>
    </cfRule>
  </conditionalFormatting>
  <conditionalFormatting sqref="G31:G32">
    <cfRule type="dataBar" priority="17">
      <dataBar>
        <cfvo type="num" val="0"/>
        <cfvo type="num" val="1"/>
        <color rgb="FFFF555A"/>
      </dataBar>
      <extLst>
        <ext xmlns:x14="http://schemas.microsoft.com/office/spreadsheetml/2009/9/main" uri="{B025F937-C7B1-47D3-B67F-A62EFF666E3E}">
          <x14:id>{3AC06E67-343C-4CC8-BC5E-B064CFBDF26F}</x14:id>
        </ext>
      </extLst>
    </cfRule>
  </conditionalFormatting>
  <conditionalFormatting sqref="G33:G34">
    <cfRule type="dataBar" priority="16">
      <dataBar>
        <cfvo type="num" val="0"/>
        <cfvo type="num" val="1"/>
        <color rgb="FFFF555A"/>
      </dataBar>
      <extLst>
        <ext xmlns:x14="http://schemas.microsoft.com/office/spreadsheetml/2009/9/main" uri="{B025F937-C7B1-47D3-B67F-A62EFF666E3E}">
          <x14:id>{E855477B-CC4A-4FEC-973C-3A2B9081D3EE}</x14:id>
        </ext>
      </extLst>
    </cfRule>
  </conditionalFormatting>
  <conditionalFormatting sqref="C18">
    <cfRule type="dataBar" priority="15">
      <dataBar>
        <cfvo type="num" val="0"/>
        <cfvo type="num" val="1"/>
        <color rgb="FFFF555A"/>
      </dataBar>
      <extLst>
        <ext xmlns:x14="http://schemas.microsoft.com/office/spreadsheetml/2009/9/main" uri="{B025F937-C7B1-47D3-B67F-A62EFF666E3E}">
          <x14:id>{A9779A1D-05E9-4295-9247-070524831257}</x14:id>
        </ext>
      </extLst>
    </cfRule>
  </conditionalFormatting>
  <conditionalFormatting sqref="D18">
    <cfRule type="dataBar" priority="14">
      <dataBar>
        <cfvo type="num" val="0"/>
        <cfvo type="num" val="1"/>
        <color rgb="FFFF555A"/>
      </dataBar>
      <extLst>
        <ext xmlns:x14="http://schemas.microsoft.com/office/spreadsheetml/2009/9/main" uri="{B025F937-C7B1-47D3-B67F-A62EFF666E3E}">
          <x14:id>{2C8D146C-A38E-43AD-9517-12CCAF0D504B}</x14:id>
        </ext>
      </extLst>
    </cfRule>
  </conditionalFormatting>
  <conditionalFormatting sqref="E18">
    <cfRule type="dataBar" priority="13">
      <dataBar>
        <cfvo type="num" val="0"/>
        <cfvo type="num" val="1"/>
        <color rgb="FFFF555A"/>
      </dataBar>
      <extLst>
        <ext xmlns:x14="http://schemas.microsoft.com/office/spreadsheetml/2009/9/main" uri="{B025F937-C7B1-47D3-B67F-A62EFF666E3E}">
          <x14:id>{9CDDCFBC-EF0A-46DB-AF9D-A51260F6F929}</x14:id>
        </ext>
      </extLst>
    </cfRule>
  </conditionalFormatting>
  <conditionalFormatting sqref="F18">
    <cfRule type="dataBar" priority="12">
      <dataBar>
        <cfvo type="num" val="0"/>
        <cfvo type="num" val="1"/>
        <color rgb="FFFF555A"/>
      </dataBar>
      <extLst>
        <ext xmlns:x14="http://schemas.microsoft.com/office/spreadsheetml/2009/9/main" uri="{B025F937-C7B1-47D3-B67F-A62EFF666E3E}">
          <x14:id>{F9E7885E-C4F0-4055-91C1-4C7E1282F9C4}</x14:id>
        </ext>
      </extLst>
    </cfRule>
  </conditionalFormatting>
  <conditionalFormatting sqref="G18">
    <cfRule type="dataBar" priority="11">
      <dataBar>
        <cfvo type="num" val="0"/>
        <cfvo type="num" val="1"/>
        <color rgb="FFFF555A"/>
      </dataBar>
      <extLst>
        <ext xmlns:x14="http://schemas.microsoft.com/office/spreadsheetml/2009/9/main" uri="{B025F937-C7B1-47D3-B67F-A62EFF666E3E}">
          <x14:id>{EC4B039C-8284-4712-903F-2FFF2F6EF226}</x14:id>
        </ext>
      </extLst>
    </cfRule>
  </conditionalFormatting>
  <conditionalFormatting sqref="C14">
    <cfRule type="dataBar" priority="10">
      <dataBar>
        <cfvo type="num" val="0"/>
        <cfvo type="num" val="1"/>
        <color rgb="FFFF555A"/>
      </dataBar>
      <extLst>
        <ext xmlns:x14="http://schemas.microsoft.com/office/spreadsheetml/2009/9/main" uri="{B025F937-C7B1-47D3-B67F-A62EFF666E3E}">
          <x14:id>{84EB35BF-70B1-41DA-A764-DCC72267AA77}</x14:id>
        </ext>
      </extLst>
    </cfRule>
  </conditionalFormatting>
  <conditionalFormatting sqref="D14">
    <cfRule type="dataBar" priority="9">
      <dataBar>
        <cfvo type="num" val="0"/>
        <cfvo type="num" val="1"/>
        <color rgb="FFFF555A"/>
      </dataBar>
      <extLst>
        <ext xmlns:x14="http://schemas.microsoft.com/office/spreadsheetml/2009/9/main" uri="{B025F937-C7B1-47D3-B67F-A62EFF666E3E}">
          <x14:id>{46231D9E-2FBC-4662-932C-98EBD6AB7752}</x14:id>
        </ext>
      </extLst>
    </cfRule>
  </conditionalFormatting>
  <conditionalFormatting sqref="E14">
    <cfRule type="dataBar" priority="8">
      <dataBar>
        <cfvo type="num" val="0"/>
        <cfvo type="num" val="1"/>
        <color rgb="FFFF555A"/>
      </dataBar>
      <extLst>
        <ext xmlns:x14="http://schemas.microsoft.com/office/spreadsheetml/2009/9/main" uri="{B025F937-C7B1-47D3-B67F-A62EFF666E3E}">
          <x14:id>{91D736FC-B94F-4AEB-94D1-91ED9F14AECC}</x14:id>
        </ext>
      </extLst>
    </cfRule>
  </conditionalFormatting>
  <conditionalFormatting sqref="F14">
    <cfRule type="dataBar" priority="7">
      <dataBar>
        <cfvo type="num" val="0"/>
        <cfvo type="num" val="1"/>
        <color rgb="FFFF555A"/>
      </dataBar>
      <extLst>
        <ext xmlns:x14="http://schemas.microsoft.com/office/spreadsheetml/2009/9/main" uri="{B025F937-C7B1-47D3-B67F-A62EFF666E3E}">
          <x14:id>{163A50CA-CC9B-4FE6-93DA-B7F79C73A6C1}</x14:id>
        </ext>
      </extLst>
    </cfRule>
  </conditionalFormatting>
  <conditionalFormatting sqref="G14">
    <cfRule type="dataBar" priority="6">
      <dataBar>
        <cfvo type="num" val="0"/>
        <cfvo type="num" val="1"/>
        <color rgb="FFFF555A"/>
      </dataBar>
      <extLst>
        <ext xmlns:x14="http://schemas.microsoft.com/office/spreadsheetml/2009/9/main" uri="{B025F937-C7B1-47D3-B67F-A62EFF666E3E}">
          <x14:id>{BF970F62-F17C-494A-9696-C487C936B2B4}</x14:id>
        </ext>
      </extLst>
    </cfRule>
  </conditionalFormatting>
  <conditionalFormatting sqref="C15:C16">
    <cfRule type="dataBar" priority="5">
      <dataBar>
        <cfvo type="num" val="0"/>
        <cfvo type="num" val="1"/>
        <color rgb="FFFF555A"/>
      </dataBar>
      <extLst>
        <ext xmlns:x14="http://schemas.microsoft.com/office/spreadsheetml/2009/9/main" uri="{B025F937-C7B1-47D3-B67F-A62EFF666E3E}">
          <x14:id>{4C0E40CE-F1AF-44A6-BE44-D9DF445C15D2}</x14:id>
        </ext>
      </extLst>
    </cfRule>
  </conditionalFormatting>
  <conditionalFormatting sqref="D15:D16">
    <cfRule type="dataBar" priority="4">
      <dataBar>
        <cfvo type="num" val="0"/>
        <cfvo type="num" val="1"/>
        <color rgb="FFFF555A"/>
      </dataBar>
      <extLst>
        <ext xmlns:x14="http://schemas.microsoft.com/office/spreadsheetml/2009/9/main" uri="{B025F937-C7B1-47D3-B67F-A62EFF666E3E}">
          <x14:id>{7EAFA2A1-E92A-48E7-B448-440A08D23B09}</x14:id>
        </ext>
      </extLst>
    </cfRule>
  </conditionalFormatting>
  <conditionalFormatting sqref="E15:E16">
    <cfRule type="dataBar" priority="3">
      <dataBar>
        <cfvo type="num" val="0"/>
        <cfvo type="num" val="1"/>
        <color rgb="FFFF555A"/>
      </dataBar>
      <extLst>
        <ext xmlns:x14="http://schemas.microsoft.com/office/spreadsheetml/2009/9/main" uri="{B025F937-C7B1-47D3-B67F-A62EFF666E3E}">
          <x14:id>{D5D8BFE1-2A9A-438D-AA2A-D67E131D8864}</x14:id>
        </ext>
      </extLst>
    </cfRule>
  </conditionalFormatting>
  <conditionalFormatting sqref="F15:F16">
    <cfRule type="dataBar" priority="2">
      <dataBar>
        <cfvo type="num" val="0"/>
        <cfvo type="num" val="1"/>
        <color rgb="FFFF555A"/>
      </dataBar>
      <extLst>
        <ext xmlns:x14="http://schemas.microsoft.com/office/spreadsheetml/2009/9/main" uri="{B025F937-C7B1-47D3-B67F-A62EFF666E3E}">
          <x14:id>{B050883A-4A3B-4CC2-9B25-90BB03C649D6}</x14:id>
        </ext>
      </extLst>
    </cfRule>
  </conditionalFormatting>
  <conditionalFormatting sqref="G15:G16">
    <cfRule type="dataBar" priority="1">
      <dataBar>
        <cfvo type="num" val="0"/>
        <cfvo type="num" val="1"/>
        <color rgb="FFFF555A"/>
      </dataBar>
      <extLst>
        <ext xmlns:x14="http://schemas.microsoft.com/office/spreadsheetml/2009/9/main" uri="{B025F937-C7B1-47D3-B67F-A62EFF666E3E}">
          <x14:id>{28B6292D-3EED-407D-8428-CCB30D3405F9}</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04EF7968-42F3-4148-977F-B4666C19D16A}">
            <x14:dataBar minLength="0" maxLength="100" gradient="0" direction="leftToRight">
              <x14:cfvo type="num">
                <xm:f>0</xm:f>
              </x14:cfvo>
              <x14:cfvo type="num">
                <xm:f>1</xm:f>
              </x14:cfvo>
              <x14:negativeFillColor rgb="FFFF0000"/>
              <x14:axisColor rgb="FF000000"/>
            </x14:dataBar>
          </x14:cfRule>
          <xm:sqref>D19:D27</xm:sqref>
        </x14:conditionalFormatting>
        <x14:conditionalFormatting xmlns:xm="http://schemas.microsoft.com/office/excel/2006/main">
          <x14:cfRule type="dataBar" id="{BE258131-DC16-4F9F-B5E4-3431002AA56F}">
            <x14:dataBar minLength="0" maxLength="100" gradient="0" direction="leftToRight">
              <x14:cfvo type="num">
                <xm:f>0</xm:f>
              </x14:cfvo>
              <x14:cfvo type="num">
                <xm:f>1</xm:f>
              </x14:cfvo>
              <x14:negativeFillColor rgb="FFFF0000"/>
              <x14:axisColor rgb="FF000000"/>
            </x14:dataBar>
          </x14:cfRule>
          <xm:sqref>D33</xm:sqref>
        </x14:conditionalFormatting>
        <x14:conditionalFormatting xmlns:xm="http://schemas.microsoft.com/office/excel/2006/main">
          <x14:cfRule type="dataBar" id="{D7CF4C27-2366-4435-8C66-63B92B0BD4B9}">
            <x14:dataBar minLength="0" maxLength="100" gradient="0" direction="leftToRight">
              <x14:cfvo type="num">
                <xm:f>0</xm:f>
              </x14:cfvo>
              <x14:cfvo type="num">
                <xm:f>1</xm:f>
              </x14:cfvo>
              <x14:negativeFillColor rgb="FFFF0000"/>
              <x14:axisColor rgb="FF000000"/>
            </x14:dataBar>
          </x14:cfRule>
          <xm:sqref>D34</xm:sqref>
        </x14:conditionalFormatting>
        <x14:conditionalFormatting xmlns:xm="http://schemas.microsoft.com/office/excel/2006/main">
          <x14:cfRule type="dataBar" id="{4E112FEE-F84B-4643-8C6A-4B9AF22A6F79}">
            <x14:dataBar minLength="0" maxLength="100" gradient="0" direction="leftToRight">
              <x14:cfvo type="num">
                <xm:f>0</xm:f>
              </x14:cfvo>
              <x14:cfvo type="num">
                <xm:f>1</xm:f>
              </x14:cfvo>
              <x14:negativeFillColor rgb="FFFF0000"/>
              <x14:axisColor rgb="FF000000"/>
            </x14:dataBar>
          </x14:cfRule>
          <xm:sqref>D35:D44</xm:sqref>
        </x14:conditionalFormatting>
        <x14:conditionalFormatting xmlns:xm="http://schemas.microsoft.com/office/excel/2006/main">
          <x14:cfRule type="dataBar" id="{57CCE62D-380A-4E35-8BE7-F69615DD67AE}">
            <x14:dataBar minLength="0" maxLength="100" gradient="0" direction="leftToRight">
              <x14:cfvo type="num">
                <xm:f>0</xm:f>
              </x14:cfvo>
              <x14:cfvo type="num">
                <xm:f>1</xm:f>
              </x14:cfvo>
              <x14:negativeFillColor rgb="FFFF0000"/>
              <x14:axisColor rgb="FF000000"/>
            </x14:dataBar>
          </x14:cfRule>
          <xm:sqref>E19:E29</xm:sqref>
        </x14:conditionalFormatting>
        <x14:conditionalFormatting xmlns:xm="http://schemas.microsoft.com/office/excel/2006/main">
          <x14:cfRule type="dataBar" id="{797A583E-0F2D-41DE-B7AD-F1D442874EBB}">
            <x14:dataBar minLength="0" maxLength="100" gradient="0" direction="leftToRight">
              <x14:cfvo type="num">
                <xm:f>0</xm:f>
              </x14:cfvo>
              <x14:cfvo type="num">
                <xm:f>1</xm:f>
              </x14:cfvo>
              <x14:negativeFillColor rgb="FFFF0000"/>
              <x14:axisColor rgb="FF000000"/>
            </x14:dataBar>
          </x14:cfRule>
          <xm:sqref>E30</xm:sqref>
        </x14:conditionalFormatting>
        <x14:conditionalFormatting xmlns:xm="http://schemas.microsoft.com/office/excel/2006/main">
          <x14:cfRule type="dataBar" id="{7B0BC3DF-20EC-4B07-899A-0E36FB9AFDF1}">
            <x14:dataBar minLength="0" maxLength="100" gradient="0" direction="leftToRight">
              <x14:cfvo type="num">
                <xm:f>0</xm:f>
              </x14:cfvo>
              <x14:cfvo type="num">
                <xm:f>1</xm:f>
              </x14:cfvo>
              <x14:negativeFillColor rgb="FFFF0000"/>
              <x14:axisColor rgb="FF000000"/>
            </x14:dataBar>
          </x14:cfRule>
          <xm:sqref>E33:E36</xm:sqref>
        </x14:conditionalFormatting>
        <x14:conditionalFormatting xmlns:xm="http://schemas.microsoft.com/office/excel/2006/main">
          <x14:cfRule type="dataBar" id="{C566613F-91F1-46C2-BF5E-3B67C07AB840}">
            <x14:dataBar minLength="0" maxLength="100" gradient="0" direction="leftToRight">
              <x14:cfvo type="num">
                <xm:f>0</xm:f>
              </x14:cfvo>
              <x14:cfvo type="num">
                <xm:f>1</xm:f>
              </x14:cfvo>
              <x14:negativeFillColor rgb="FFFF0000"/>
              <x14:axisColor rgb="FF000000"/>
            </x14:dataBar>
          </x14:cfRule>
          <xm:sqref>E37:E38</xm:sqref>
        </x14:conditionalFormatting>
        <x14:conditionalFormatting xmlns:xm="http://schemas.microsoft.com/office/excel/2006/main">
          <x14:cfRule type="dataBar" id="{B98D76C2-398C-4B3B-884C-DED3EF69CEAE}">
            <x14:dataBar minLength="0" maxLength="100" gradient="0" direction="leftToRight">
              <x14:cfvo type="num">
                <xm:f>0</xm:f>
              </x14:cfvo>
              <x14:cfvo type="num">
                <xm:f>1</xm:f>
              </x14:cfvo>
              <x14:negativeFillColor rgb="FFFF0000"/>
              <x14:axisColor rgb="FF000000"/>
            </x14:dataBar>
          </x14:cfRule>
          <xm:sqref>E40:E44</xm:sqref>
        </x14:conditionalFormatting>
        <x14:conditionalFormatting xmlns:xm="http://schemas.microsoft.com/office/excel/2006/main">
          <x14:cfRule type="dataBar" id="{2008FF5B-10EA-4186-AECE-31E2A7C53A49}">
            <x14:dataBar minLength="0" maxLength="100" gradient="0" direction="leftToRight">
              <x14:cfvo type="num">
                <xm:f>0</xm:f>
              </x14:cfvo>
              <x14:cfvo type="num">
                <xm:f>1</xm:f>
              </x14:cfvo>
              <x14:negativeFillColor rgb="FFFF0000"/>
              <x14:axisColor rgb="FF000000"/>
            </x14:dataBar>
          </x14:cfRule>
          <xm:sqref>C6</xm:sqref>
        </x14:conditionalFormatting>
        <x14:conditionalFormatting xmlns:xm="http://schemas.microsoft.com/office/excel/2006/main">
          <x14:cfRule type="dataBar" id="{36C44E90-F021-4BAD-A931-C75110A80326}">
            <x14:dataBar minLength="0" maxLength="100" gradient="0" direction="leftToRight">
              <x14:cfvo type="num">
                <xm:f>0</xm:f>
              </x14:cfvo>
              <x14:cfvo type="num">
                <xm:f>1</xm:f>
              </x14:cfvo>
              <x14:negativeFillColor rgb="FFFF0000"/>
              <x14:axisColor rgb="FF000000"/>
            </x14:dataBar>
          </x14:cfRule>
          <xm:sqref>F19:F29</xm:sqref>
        </x14:conditionalFormatting>
        <x14:conditionalFormatting xmlns:xm="http://schemas.microsoft.com/office/excel/2006/main">
          <x14:cfRule type="dataBar" id="{254E0061-27F3-4340-9687-CB08F4EC83D9}">
            <x14:dataBar minLength="0" maxLength="100" gradient="0" direction="leftToRight">
              <x14:cfvo type="num">
                <xm:f>0</xm:f>
              </x14:cfvo>
              <x14:cfvo type="num">
                <xm:f>1</xm:f>
              </x14:cfvo>
              <x14:negativeFillColor rgb="FFFF0000"/>
              <x14:axisColor rgb="FF000000"/>
            </x14:dataBar>
          </x14:cfRule>
          <xm:sqref>F30</xm:sqref>
        </x14:conditionalFormatting>
        <x14:conditionalFormatting xmlns:xm="http://schemas.microsoft.com/office/excel/2006/main">
          <x14:cfRule type="dataBar" id="{EDAB6526-25C2-4BEF-82E2-7E8955804AFA}">
            <x14:dataBar minLength="0" maxLength="100" gradient="0" direction="leftToRight">
              <x14:cfvo type="num">
                <xm:f>0</xm:f>
              </x14:cfvo>
              <x14:cfvo type="num">
                <xm:f>1</xm:f>
              </x14:cfvo>
              <x14:negativeFillColor rgb="FFFF0000"/>
              <x14:axisColor rgb="FF000000"/>
            </x14:dataBar>
          </x14:cfRule>
          <xm:sqref>F31:F32</xm:sqref>
        </x14:conditionalFormatting>
        <x14:conditionalFormatting xmlns:xm="http://schemas.microsoft.com/office/excel/2006/main">
          <x14:cfRule type="dataBar" id="{13A533CA-432F-460B-BD28-2CFE188E703D}">
            <x14:dataBar minLength="0" maxLength="100" gradient="0" direction="leftToRight">
              <x14:cfvo type="num">
                <xm:f>0</xm:f>
              </x14:cfvo>
              <x14:cfvo type="num">
                <xm:f>1</xm:f>
              </x14:cfvo>
              <x14:negativeFillColor rgb="FFFF0000"/>
              <x14:axisColor rgb="FF000000"/>
            </x14:dataBar>
          </x14:cfRule>
          <xm:sqref>F33:F36</xm:sqref>
        </x14:conditionalFormatting>
        <x14:conditionalFormatting xmlns:xm="http://schemas.microsoft.com/office/excel/2006/main">
          <x14:cfRule type="dataBar" id="{DCCC093D-B152-4DE4-ADEC-2AC5F73B9357}">
            <x14:dataBar minLength="0" maxLength="100" gradient="0" direction="leftToRight">
              <x14:cfvo type="num">
                <xm:f>0</xm:f>
              </x14:cfvo>
              <x14:cfvo type="num">
                <xm:f>1</xm:f>
              </x14:cfvo>
              <x14:negativeFillColor rgb="FFFF0000"/>
              <x14:axisColor rgb="FF000000"/>
            </x14:dataBar>
          </x14:cfRule>
          <xm:sqref>F37:F38</xm:sqref>
        </x14:conditionalFormatting>
        <x14:conditionalFormatting xmlns:xm="http://schemas.microsoft.com/office/excel/2006/main">
          <x14:cfRule type="dataBar" id="{C4C58BB2-4C8F-4DA5-8D1D-FE5F563BF11F}">
            <x14:dataBar minLength="0" maxLength="100" gradient="0" direction="leftToRight">
              <x14:cfvo type="num">
                <xm:f>0</xm:f>
              </x14:cfvo>
              <x14:cfvo type="num">
                <xm:f>1</xm:f>
              </x14:cfvo>
              <x14:negativeFillColor rgb="FFFF0000"/>
              <x14:axisColor rgb="FF000000"/>
            </x14:dataBar>
          </x14:cfRule>
          <xm:sqref>E39</xm:sqref>
        </x14:conditionalFormatting>
        <x14:conditionalFormatting xmlns:xm="http://schemas.microsoft.com/office/excel/2006/main">
          <x14:cfRule type="dataBar" id="{F10A8013-542C-4E70-88C9-6A43A5A5D6A4}">
            <x14:dataBar minLength="0" maxLength="100" gradient="0" direction="leftToRight">
              <x14:cfvo type="num">
                <xm:f>0</xm:f>
              </x14:cfvo>
              <x14:cfvo type="num">
                <xm:f>1</xm:f>
              </x14:cfvo>
              <x14:negativeFillColor rgb="FFFF0000"/>
              <x14:axisColor rgb="FF000000"/>
            </x14:dataBar>
          </x14:cfRule>
          <xm:sqref>F39:F44</xm:sqref>
        </x14:conditionalFormatting>
        <x14:conditionalFormatting xmlns:xm="http://schemas.microsoft.com/office/excel/2006/main">
          <x14:cfRule type="dataBar" id="{724B8075-252D-435A-A4B1-DFC7B2AA489F}">
            <x14:dataBar minLength="0" maxLength="100" gradient="0" direction="leftToRight">
              <x14:cfvo type="num">
                <xm:f>0</xm:f>
              </x14:cfvo>
              <x14:cfvo type="num">
                <xm:f>1</xm:f>
              </x14:cfvo>
              <x14:negativeFillColor rgb="FFFF0000"/>
              <x14:axisColor rgb="FF000000"/>
            </x14:dataBar>
          </x14:cfRule>
          <xm:sqref>G19:G21</xm:sqref>
        </x14:conditionalFormatting>
        <x14:conditionalFormatting xmlns:xm="http://schemas.microsoft.com/office/excel/2006/main">
          <x14:cfRule type="dataBar" id="{3AC06E67-343C-4CC8-BC5E-B064CFBDF26F}">
            <x14:dataBar minLength="0" maxLength="100" gradient="0" direction="leftToRight">
              <x14:cfvo type="num">
                <xm:f>0</xm:f>
              </x14:cfvo>
              <x14:cfvo type="num">
                <xm:f>1</xm:f>
              </x14:cfvo>
              <x14:negativeFillColor rgb="FFFF0000"/>
              <x14:axisColor rgb="FF000000"/>
            </x14:dataBar>
          </x14:cfRule>
          <xm:sqref>G31:G32</xm:sqref>
        </x14:conditionalFormatting>
        <x14:conditionalFormatting xmlns:xm="http://schemas.microsoft.com/office/excel/2006/main">
          <x14:cfRule type="dataBar" id="{E855477B-CC4A-4FEC-973C-3A2B9081D3EE}">
            <x14:dataBar minLength="0" maxLength="100" gradient="0" direction="leftToRight">
              <x14:cfvo type="num">
                <xm:f>0</xm:f>
              </x14:cfvo>
              <x14:cfvo type="num">
                <xm:f>1</xm:f>
              </x14:cfvo>
              <x14:negativeFillColor rgb="FFFF0000"/>
              <x14:axisColor rgb="FF000000"/>
            </x14:dataBar>
          </x14:cfRule>
          <xm:sqref>G33:G34</xm:sqref>
        </x14:conditionalFormatting>
        <x14:conditionalFormatting xmlns:xm="http://schemas.microsoft.com/office/excel/2006/main">
          <x14:cfRule type="dataBar" id="{A9779A1D-05E9-4295-9247-070524831257}">
            <x14:dataBar minLength="0" maxLength="100" gradient="0" direction="leftToRight">
              <x14:cfvo type="num">
                <xm:f>0</xm:f>
              </x14:cfvo>
              <x14:cfvo type="num">
                <xm:f>1</xm:f>
              </x14:cfvo>
              <x14:negativeFillColor rgb="FFFF0000"/>
              <x14:axisColor rgb="FF000000"/>
            </x14:dataBar>
          </x14:cfRule>
          <xm:sqref>C18</xm:sqref>
        </x14:conditionalFormatting>
        <x14:conditionalFormatting xmlns:xm="http://schemas.microsoft.com/office/excel/2006/main">
          <x14:cfRule type="dataBar" id="{2C8D146C-A38E-43AD-9517-12CCAF0D504B}">
            <x14:dataBar minLength="0" maxLength="100" gradient="0" direction="leftToRight">
              <x14:cfvo type="num">
                <xm:f>0</xm:f>
              </x14:cfvo>
              <x14:cfvo type="num">
                <xm:f>1</xm:f>
              </x14:cfvo>
              <x14:negativeFillColor rgb="FFFF0000"/>
              <x14:axisColor rgb="FF000000"/>
            </x14:dataBar>
          </x14:cfRule>
          <xm:sqref>D18</xm:sqref>
        </x14:conditionalFormatting>
        <x14:conditionalFormatting xmlns:xm="http://schemas.microsoft.com/office/excel/2006/main">
          <x14:cfRule type="dataBar" id="{9CDDCFBC-EF0A-46DB-AF9D-A51260F6F929}">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F9E7885E-C4F0-4055-91C1-4C7E1282F9C4}">
            <x14:dataBar minLength="0" maxLength="100" gradient="0" direction="leftToRight">
              <x14:cfvo type="num">
                <xm:f>0</xm:f>
              </x14:cfvo>
              <x14:cfvo type="num">
                <xm:f>1</xm:f>
              </x14:cfvo>
              <x14:negativeFillColor rgb="FFFF0000"/>
              <x14:axisColor rgb="FF000000"/>
            </x14:dataBar>
          </x14:cfRule>
          <xm:sqref>F18</xm:sqref>
        </x14:conditionalFormatting>
        <x14:conditionalFormatting xmlns:xm="http://schemas.microsoft.com/office/excel/2006/main">
          <x14:cfRule type="dataBar" id="{EC4B039C-8284-4712-903F-2FFF2F6EF226}">
            <x14:dataBar minLength="0" maxLength="100" gradient="0" direction="leftToRight">
              <x14:cfvo type="num">
                <xm:f>0</xm:f>
              </x14:cfvo>
              <x14:cfvo type="num">
                <xm:f>1</xm:f>
              </x14:cfvo>
              <x14:negativeFillColor rgb="FFFF0000"/>
              <x14:axisColor rgb="FF000000"/>
            </x14:dataBar>
          </x14:cfRule>
          <xm:sqref>G18</xm:sqref>
        </x14:conditionalFormatting>
        <x14:conditionalFormatting xmlns:xm="http://schemas.microsoft.com/office/excel/2006/main">
          <x14:cfRule type="dataBar" id="{84EB35BF-70B1-41DA-A764-DCC72267AA77}">
            <x14:dataBar minLength="0" maxLength="100" gradient="0" direction="leftToRight">
              <x14:cfvo type="num">
                <xm:f>0</xm:f>
              </x14:cfvo>
              <x14:cfvo type="num">
                <xm:f>1</xm:f>
              </x14:cfvo>
              <x14:negativeFillColor rgb="FFFF0000"/>
              <x14:axisColor rgb="FF000000"/>
            </x14:dataBar>
          </x14:cfRule>
          <xm:sqref>C14</xm:sqref>
        </x14:conditionalFormatting>
        <x14:conditionalFormatting xmlns:xm="http://schemas.microsoft.com/office/excel/2006/main">
          <x14:cfRule type="dataBar" id="{46231D9E-2FBC-4662-932C-98EBD6AB7752}">
            <x14:dataBar minLength="0" maxLength="100" gradient="0" direction="leftToRight">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91D736FC-B94F-4AEB-94D1-91ED9F14AECC}">
            <x14:dataBar minLength="0" maxLength="100" gradient="0" direction="leftToRight">
              <x14:cfvo type="num">
                <xm:f>0</xm:f>
              </x14:cfvo>
              <x14:cfvo type="num">
                <xm:f>1</xm:f>
              </x14:cfvo>
              <x14:negativeFillColor rgb="FFFF0000"/>
              <x14:axisColor rgb="FF000000"/>
            </x14:dataBar>
          </x14:cfRule>
          <xm:sqref>E14</xm:sqref>
        </x14:conditionalFormatting>
        <x14:conditionalFormatting xmlns:xm="http://schemas.microsoft.com/office/excel/2006/main">
          <x14:cfRule type="dataBar" id="{163A50CA-CC9B-4FE6-93DA-B7F79C73A6C1}">
            <x14:dataBar minLength="0" maxLength="100" gradient="0" direction="leftToRight">
              <x14:cfvo type="num">
                <xm:f>0</xm:f>
              </x14:cfvo>
              <x14:cfvo type="num">
                <xm:f>1</xm:f>
              </x14:cfvo>
              <x14:negativeFillColor rgb="FFFF0000"/>
              <x14:axisColor rgb="FF000000"/>
            </x14:dataBar>
          </x14:cfRule>
          <xm:sqref>F14</xm:sqref>
        </x14:conditionalFormatting>
        <x14:conditionalFormatting xmlns:xm="http://schemas.microsoft.com/office/excel/2006/main">
          <x14:cfRule type="dataBar" id="{BF970F62-F17C-494A-9696-C487C936B2B4}">
            <x14:dataBar minLength="0" maxLength="100" gradient="0" direction="leftToRight">
              <x14:cfvo type="num">
                <xm:f>0</xm:f>
              </x14:cfvo>
              <x14:cfvo type="num">
                <xm:f>1</xm:f>
              </x14:cfvo>
              <x14:negativeFillColor rgb="FFFF0000"/>
              <x14:axisColor rgb="FF000000"/>
            </x14:dataBar>
          </x14:cfRule>
          <xm:sqref>G14</xm:sqref>
        </x14:conditionalFormatting>
        <x14:conditionalFormatting xmlns:xm="http://schemas.microsoft.com/office/excel/2006/main">
          <x14:cfRule type="dataBar" id="{4C0E40CE-F1AF-44A6-BE44-D9DF445C15D2}">
            <x14:dataBar minLength="0" maxLength="100" gradient="0" direction="leftToRight">
              <x14:cfvo type="num">
                <xm:f>0</xm:f>
              </x14:cfvo>
              <x14:cfvo type="num">
                <xm:f>1</xm:f>
              </x14:cfvo>
              <x14:negativeFillColor rgb="FFFF0000"/>
              <x14:axisColor rgb="FF000000"/>
            </x14:dataBar>
          </x14:cfRule>
          <xm:sqref>C15:C16</xm:sqref>
        </x14:conditionalFormatting>
        <x14:conditionalFormatting xmlns:xm="http://schemas.microsoft.com/office/excel/2006/main">
          <x14:cfRule type="dataBar" id="{7EAFA2A1-E92A-48E7-B448-440A08D23B09}">
            <x14:dataBar minLength="0" maxLength="100" gradient="0" direction="leftToRight">
              <x14:cfvo type="num">
                <xm:f>0</xm:f>
              </x14:cfvo>
              <x14:cfvo type="num">
                <xm:f>1</xm:f>
              </x14:cfvo>
              <x14:negativeFillColor rgb="FFFF0000"/>
              <x14:axisColor rgb="FF000000"/>
            </x14:dataBar>
          </x14:cfRule>
          <xm:sqref>D15:D16</xm:sqref>
        </x14:conditionalFormatting>
        <x14:conditionalFormatting xmlns:xm="http://schemas.microsoft.com/office/excel/2006/main">
          <x14:cfRule type="dataBar" id="{D5D8BFE1-2A9A-438D-AA2A-D67E131D8864}">
            <x14:dataBar minLength="0" maxLength="100" gradient="0" direction="leftToRight">
              <x14:cfvo type="num">
                <xm:f>0</xm:f>
              </x14:cfvo>
              <x14:cfvo type="num">
                <xm:f>1</xm:f>
              </x14:cfvo>
              <x14:negativeFillColor rgb="FFFF0000"/>
              <x14:axisColor rgb="FF000000"/>
            </x14:dataBar>
          </x14:cfRule>
          <xm:sqref>E15:E16</xm:sqref>
        </x14:conditionalFormatting>
        <x14:conditionalFormatting xmlns:xm="http://schemas.microsoft.com/office/excel/2006/main">
          <x14:cfRule type="dataBar" id="{B050883A-4A3B-4CC2-9B25-90BB03C649D6}">
            <x14:dataBar minLength="0" maxLength="100" gradient="0" direction="leftToRight">
              <x14:cfvo type="num">
                <xm:f>0</xm:f>
              </x14:cfvo>
              <x14:cfvo type="num">
                <xm:f>1</xm:f>
              </x14:cfvo>
              <x14:negativeFillColor rgb="FFFF0000"/>
              <x14:axisColor rgb="FF000000"/>
            </x14:dataBar>
          </x14:cfRule>
          <xm:sqref>F15:F16</xm:sqref>
        </x14:conditionalFormatting>
        <x14:conditionalFormatting xmlns:xm="http://schemas.microsoft.com/office/excel/2006/main">
          <x14:cfRule type="dataBar" id="{28B6292D-3EED-407D-8428-CCB30D3405F9}">
            <x14:dataBar minLength="0" maxLength="100" gradient="0" direction="leftToRight">
              <x14:cfvo type="num">
                <xm:f>0</xm:f>
              </x14:cfvo>
              <x14:cfvo type="num">
                <xm:f>1</xm:f>
              </x14:cfvo>
              <x14:negativeFillColor rgb="FFFF0000"/>
              <x14:axisColor rgb="FF000000"/>
            </x14:dataBar>
          </x14:cfRule>
          <xm:sqref>G15:G16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B2:J32"/>
  <sheetViews>
    <sheetView showGridLines="0" topLeftCell="A10" zoomScale="90" zoomScaleNormal="90" workbookViewId="0">
      <selection activeCell="L32" sqref="L32"/>
    </sheetView>
  </sheetViews>
  <sheetFormatPr defaultRowHeight="15" x14ac:dyDescent="0.25"/>
  <cols>
    <col min="2" max="2" width="12" customWidth="1"/>
    <col min="5" max="5" width="15.85546875" customWidth="1"/>
    <col min="6" max="6" width="18.5703125" customWidth="1"/>
    <col min="7" max="7" width="18.7109375" customWidth="1"/>
    <col min="8" max="8" width="15.5703125" customWidth="1"/>
    <col min="9" max="9" width="18" customWidth="1"/>
    <col min="10" max="10" width="17.7109375" customWidth="1"/>
  </cols>
  <sheetData>
    <row r="2" spans="2:10" ht="15.75" thickBot="1" x14ac:dyDescent="0.3"/>
    <row r="3" spans="2:10" ht="15.75" thickBot="1" x14ac:dyDescent="0.3">
      <c r="B3" s="424" t="s">
        <v>342</v>
      </c>
      <c r="C3" s="424"/>
      <c r="D3" s="424"/>
      <c r="E3" s="108" t="s">
        <v>309</v>
      </c>
      <c r="F3" s="108" t="s">
        <v>343</v>
      </c>
      <c r="G3" s="108" t="s">
        <v>311</v>
      </c>
    </row>
    <row r="4" spans="2:10" ht="31.5" customHeight="1" thickBot="1" x14ac:dyDescent="0.3">
      <c r="B4" s="425" t="str">
        <f ca="1">CONCATENATE("Level of Review Required ",CHAR(10),"Entire period ",TEXT(start125,"mmm yyyy")," - ",TEXT(closeREP,"mmm yyyy"))</f>
        <v>Level of Review Required 
Entire period Oct 2021 - Jan 2023</v>
      </c>
      <c r="C4" s="425"/>
      <c r="D4" s="425"/>
      <c r="E4" s="109">
        <f ca="1">COUNTIFS(Table2[Date Notified (Adjusted)],"&gt;="&amp;start125,Table2[Date Notified (Adjusted)],"&lt;="&amp;closeREP,Table2[Level of Review Required],"")</f>
        <v>0</v>
      </c>
      <c r="F4" s="109">
        <f ca="1">COUNTIFS(Table2[Date Notified (Adjusted)],"&gt;="&amp;start125,Table2[Date Notified (Adjusted)],"&lt;="&amp;closeREP,Table2[Level of Review Required],"&lt;&gt;",Table2[Level of Review Required],"&lt;&gt;*further*")</f>
        <v>0</v>
      </c>
      <c r="G4" s="109">
        <f ca="1">COUNTIFS(Table2[Date Notified (Adjusted)],"&gt;="&amp;start125,Table2[Date Notified (Adjusted)],"&lt;="&amp;closeREP,Table2[Level of Review Required],"*further*")</f>
        <v>0</v>
      </c>
    </row>
    <row r="5" spans="2:10" ht="46.5" customHeight="1" thickBot="1" x14ac:dyDescent="0.3">
      <c r="B5" s="426" t="str">
        <f ca="1">CONCATENATE("Level of Review Required ",CHAR(10),"Period ",TEXT(start125,"mmm yyyy")," - ",TEXT(excl2m,"mmm yyyy")," (exclude last 2 months)")</f>
        <v>Level of Review Required 
Period Oct 2021 - Nov 2023 (exclude last 2 months)</v>
      </c>
      <c r="C5" s="426"/>
      <c r="D5" s="426"/>
      <c r="E5" s="109">
        <f ca="1">COUNTIFS(Table2[Date Notified (Adjusted)],"&gt;="&amp;start125,Table2[Date Notified (Adjusted)],"&lt;="&amp;excl2m,Table2[Level of Review Required],"")</f>
        <v>0</v>
      </c>
      <c r="F5" s="109">
        <f ca="1">COUNTIFS(Table2[Date Notified (Adjusted)],"&gt;="&amp;start125,Table2[Date Notified (Adjusted)],"&lt;="&amp;excl2m,Table2[Level of Review Required],"&lt;&gt;",Table2[Level of Review Required],"&lt;&gt;*further*")</f>
        <v>0</v>
      </c>
      <c r="G5" s="109">
        <f ca="1">COUNTIFS(Table2[Date Notified (Adjusted)],"&gt;="&amp;start125,Table2[Date Notified (Adjusted)],"&lt;="&amp;excl2m,Table2[Level of Review Required],"*further*")</f>
        <v>0</v>
      </c>
    </row>
    <row r="7" spans="2:10" ht="15.75" thickBot="1" x14ac:dyDescent="0.3"/>
    <row r="8" spans="2:10" ht="15.75" thickBot="1" x14ac:dyDescent="0.3">
      <c r="B8" s="427" t="s">
        <v>310</v>
      </c>
      <c r="C8" s="427"/>
      <c r="D8" s="427"/>
      <c r="E8" s="108" t="s">
        <v>309</v>
      </c>
      <c r="F8" s="430" t="s">
        <v>343</v>
      </c>
      <c r="G8" s="430"/>
      <c r="H8" s="430"/>
      <c r="I8" s="430" t="s">
        <v>311</v>
      </c>
      <c r="J8" s="430"/>
    </row>
    <row r="9" spans="2:10" ht="39" thickBot="1" x14ac:dyDescent="0.3">
      <c r="B9" s="429" t="s">
        <v>150</v>
      </c>
      <c r="C9" s="429"/>
      <c r="D9" s="429"/>
      <c r="E9" s="110" t="s">
        <v>308</v>
      </c>
      <c r="F9" s="110" t="s">
        <v>219</v>
      </c>
      <c r="G9" s="110" t="s">
        <v>217</v>
      </c>
      <c r="H9" s="110" t="s">
        <v>214</v>
      </c>
      <c r="I9" s="111" t="s">
        <v>11</v>
      </c>
      <c r="J9" s="111" t="s">
        <v>12</v>
      </c>
    </row>
    <row r="10" spans="2:10" ht="48" customHeight="1" thickBot="1" x14ac:dyDescent="0.3">
      <c r="B10" s="425" t="str">
        <f ca="1">CONCATENATE("Level of Review Required detail for entire period ",CHAR(10),TEXT(start125,"mmm yyyy")," - ",TEXT(closeREP,"mmm yyyy"))</f>
        <v>Level of Review Required detail for entire period 
Oct 2021 - Jan 2023</v>
      </c>
      <c r="C10" s="425"/>
      <c r="D10" s="425"/>
      <c r="E10" s="109">
        <f ca="1">COUNTIFS(Table2[Date Notified (Adjusted)],"&gt;="&amp;start125,Table2[Date Notified (Adjusted)],"&lt;="&amp;closeREP,Table2[Level of Review Required],"")</f>
        <v>0</v>
      </c>
      <c r="F10" s="109">
        <f ca="1">COUNTIFS(Table2[Date Notified (Adjusted)],"&gt;="&amp;start125,Table2[Date Notified (Adjusted)],"&lt;="&amp;closeREP,Table2[Level of Review Required],F9)</f>
        <v>0</v>
      </c>
      <c r="G10" s="109">
        <f ca="1">COUNTIFS(Table2[Date Notified (Adjusted)],"&gt;="&amp;start125,Table2[Date Notified (Adjusted)],"&lt;="&amp;closeREP,Table2[Level of Review Required],G9)</f>
        <v>0</v>
      </c>
      <c r="H10" s="109">
        <f ca="1">COUNTIFS(Table2[Date Notified (Adjusted)],"&gt;="&amp;start125,Table2[Date Notified (Adjusted)],"&lt;="&amp;closeREP,Table2[Level of Review Required],H9)</f>
        <v>0</v>
      </c>
      <c r="I10" s="109">
        <f ca="1">COUNTIFS(Table2[Date Notified (Adjusted)],"&gt;="&amp;start125,Table2[Date Notified (Adjusted)],"&lt;="&amp;closeREP,Table2[Level of Review Required],I9)</f>
        <v>0</v>
      </c>
      <c r="J10" s="109">
        <f ca="1">COUNTIFS(Table2[Date Notified (Adjusted)],"&gt;="&amp;start125,Table2[Date Notified (Adjusted)],"&lt;="&amp;closeREP,Table2[Level of Review Required],J9)</f>
        <v>0</v>
      </c>
    </row>
    <row r="13" spans="2:10" ht="46.5" customHeight="1" x14ac:dyDescent="0.25">
      <c r="B13" s="428"/>
      <c r="C13" s="428"/>
      <c r="D13" s="428"/>
      <c r="E13" s="428"/>
      <c r="F13" s="428"/>
      <c r="G13" s="428"/>
      <c r="H13" s="428"/>
      <c r="I13" s="428"/>
      <c r="J13" s="428"/>
    </row>
    <row r="32" spans="2:9" ht="42.75" customHeight="1" x14ac:dyDescent="0.25">
      <c r="B32" s="428"/>
      <c r="C32" s="428"/>
      <c r="D32" s="428"/>
      <c r="E32" s="428"/>
      <c r="F32" s="428"/>
      <c r="G32" s="428"/>
      <c r="H32" s="428"/>
      <c r="I32" s="428"/>
    </row>
  </sheetData>
  <mergeCells count="10">
    <mergeCell ref="B32:I32"/>
    <mergeCell ref="B9:D9"/>
    <mergeCell ref="B10:D10"/>
    <mergeCell ref="F8:H8"/>
    <mergeCell ref="I8:J8"/>
    <mergeCell ref="B3:D3"/>
    <mergeCell ref="B4:D4"/>
    <mergeCell ref="B5:D5"/>
    <mergeCell ref="B8:D8"/>
    <mergeCell ref="B13:J13"/>
  </mergeCell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CCCC"/>
  </sheetPr>
  <dimension ref="B1:AD49"/>
  <sheetViews>
    <sheetView showGridLines="0" workbookViewId="0">
      <selection activeCell="C1" sqref="C1:D1048576"/>
    </sheetView>
  </sheetViews>
  <sheetFormatPr defaultRowHeight="15" x14ac:dyDescent="0.25"/>
  <cols>
    <col min="3" max="4" width="9.140625" hidden="1" customWidth="1"/>
    <col min="5" max="5" width="11.5703125" bestFit="1" customWidth="1"/>
    <col min="6" max="6" width="9.42578125" customWidth="1"/>
    <col min="19" max="20" width="9.140625" customWidth="1"/>
    <col min="21" max="21" width="2.85546875" hidden="1" customWidth="1"/>
    <col min="22" max="22" width="1.28515625" customWidth="1"/>
    <col min="23" max="23" width="5" customWidth="1"/>
    <col min="24" max="24" width="7.7109375" customWidth="1"/>
    <col min="25" max="25" width="7.28515625" customWidth="1"/>
    <col min="26" max="26" width="1.85546875" customWidth="1"/>
    <col min="27" max="27" width="6.140625" customWidth="1"/>
    <col min="28" max="28" width="6.5703125" customWidth="1"/>
    <col min="29" max="29" width="7.42578125" customWidth="1"/>
  </cols>
  <sheetData>
    <row r="1" spans="2:29" ht="51.75" customHeight="1" x14ac:dyDescent="0.3">
      <c r="E1" s="396" t="s">
        <v>484</v>
      </c>
      <c r="F1" s="396"/>
      <c r="G1" s="396"/>
      <c r="H1" s="396"/>
      <c r="I1" s="396"/>
      <c r="J1" s="396"/>
      <c r="K1" s="396"/>
      <c r="L1" s="396"/>
      <c r="M1" s="396"/>
      <c r="N1" s="396"/>
      <c r="O1" s="396"/>
      <c r="P1" s="396"/>
      <c r="Q1" s="396"/>
      <c r="R1" s="396"/>
      <c r="S1" s="396"/>
      <c r="T1" s="396"/>
      <c r="U1" s="396"/>
      <c r="V1" s="396"/>
      <c r="W1" s="396"/>
      <c r="X1" s="396"/>
      <c r="Y1" s="396"/>
      <c r="Z1" s="396"/>
      <c r="AA1" s="396"/>
      <c r="AB1" s="396"/>
    </row>
    <row r="2" spans="2:29" ht="22.5" customHeight="1" x14ac:dyDescent="0.25">
      <c r="B2" s="113"/>
      <c r="C2" s="113"/>
      <c r="D2" s="113"/>
      <c r="E2" s="132" t="s">
        <v>389</v>
      </c>
      <c r="F2" s="113"/>
      <c r="G2" s="113"/>
      <c r="H2" s="113"/>
      <c r="I2" s="113"/>
      <c r="J2" s="113"/>
      <c r="K2" s="113"/>
      <c r="L2" s="113"/>
      <c r="M2" s="113"/>
      <c r="N2" s="113"/>
      <c r="O2" s="113"/>
      <c r="P2" s="113"/>
      <c r="Q2" s="113"/>
      <c r="R2" s="113"/>
      <c r="S2" s="113"/>
      <c r="T2" s="113"/>
      <c r="W2" s="431" t="s">
        <v>385</v>
      </c>
      <c r="X2" s="431"/>
      <c r="Y2" s="431"/>
      <c r="AA2" s="432" t="s">
        <v>388</v>
      </c>
      <c r="AB2" s="432"/>
      <c r="AC2" s="432"/>
    </row>
    <row r="3" spans="2:29" ht="43.5" x14ac:dyDescent="0.25">
      <c r="B3" s="239"/>
      <c r="C3" s="240"/>
      <c r="D3" s="241"/>
      <c r="E3" s="242">
        <f ca="1">start125</f>
        <v>44470</v>
      </c>
      <c r="F3" s="242">
        <f ca="1">DATE(YEAR(E3),MONTH(E3)+1,1)</f>
        <v>44501</v>
      </c>
      <c r="G3" s="242">
        <f t="shared" ref="G3:U3" ca="1" si="0">DATE(YEAR(F3),MONTH(F3)+1,1)</f>
        <v>44531</v>
      </c>
      <c r="H3" s="242">
        <f t="shared" ca="1" si="0"/>
        <v>44562</v>
      </c>
      <c r="I3" s="242">
        <f t="shared" ca="1" si="0"/>
        <v>44593</v>
      </c>
      <c r="J3" s="242">
        <f t="shared" ca="1" si="0"/>
        <v>44621</v>
      </c>
      <c r="K3" s="242">
        <f t="shared" ca="1" si="0"/>
        <v>44652</v>
      </c>
      <c r="L3" s="242">
        <f t="shared" ca="1" si="0"/>
        <v>44682</v>
      </c>
      <c r="M3" s="242">
        <f t="shared" ca="1" si="0"/>
        <v>44713</v>
      </c>
      <c r="N3" s="242">
        <f t="shared" ca="1" si="0"/>
        <v>44743</v>
      </c>
      <c r="O3" s="242">
        <f t="shared" ca="1" si="0"/>
        <v>44774</v>
      </c>
      <c r="P3" s="242">
        <f t="shared" ca="1" si="0"/>
        <v>44805</v>
      </c>
      <c r="Q3" s="243">
        <f t="shared" ca="1" si="0"/>
        <v>44835</v>
      </c>
      <c r="R3" s="243">
        <f t="shared" ca="1" si="0"/>
        <v>44866</v>
      </c>
      <c r="S3" s="243">
        <f t="shared" ca="1" si="0"/>
        <v>44896</v>
      </c>
      <c r="T3" s="243">
        <f t="shared" ca="1" si="0"/>
        <v>44927</v>
      </c>
      <c r="U3" s="233">
        <f t="shared" ca="1" si="0"/>
        <v>44958</v>
      </c>
      <c r="V3" s="232"/>
      <c r="W3" s="250" t="s">
        <v>386</v>
      </c>
      <c r="X3" s="251" t="str">
        <f ca="1">CONCATENATE("incidents ",TEXT(start125,"mmmyy"),"-",TEXT(DATE(YEAR(closeREP),MONTH(closeREP)-2,1),"mmmyy"))</f>
        <v>incidents Oct21-Nov22</v>
      </c>
      <c r="Y3" s="251" t="s">
        <v>387</v>
      </c>
      <c r="Z3" s="232"/>
      <c r="AA3" s="245" t="s">
        <v>249</v>
      </c>
      <c r="AB3" s="245" t="str">
        <f ca="1">CONCATENATE(TEXT(E3,"mmmyy"),"-",TEXT(T3,"mmmyy")," all")</f>
        <v>Oct21-Jan23 all</v>
      </c>
      <c r="AC3" s="252" t="s">
        <v>312</v>
      </c>
    </row>
    <row r="4" spans="2:29" x14ac:dyDescent="0.25">
      <c r="B4" s="220" t="s">
        <v>256</v>
      </c>
      <c r="C4" s="157"/>
      <c r="D4" s="158" t="s">
        <v>121</v>
      </c>
      <c r="E4" s="159" t="e">
        <f ca="1">COUNTIFS(Table2[Date Notified (Adjusted)],"&gt;="&amp;E$3,Table2[Date Notified (Adjusted)],"&lt;"&amp;F$3,Table2[Level of Review Required],"&lt;&gt;*e*",Table2[Calculated Location],"*"&amp;$D4&amp;"*")/COUNTIFS(Table2[Date Notified (Adjusted)],"&gt;="&amp;E$3,Table2[Date Notified (Adjusted)],"&lt;"&amp;F$3,Table2[Calculated Location],"*"&amp;$D4&amp;"*")</f>
        <v>#DIV/0!</v>
      </c>
      <c r="F4" s="160" t="e">
        <f ca="1">COUNTIFS(Table2[Date Notified (Adjusted)],"&gt;="&amp;F$3,Table2[Date Notified (Adjusted)],"&lt;"&amp;G$3,Table2[Level of Review Required],"&lt;&gt;*e*",Table2[Calculated Location],"*"&amp;$D4&amp;"*")/COUNTIFS(Table2[Date Notified (Adjusted)],"&gt;="&amp;F$3,Table2[Date Notified (Adjusted)],"&lt;"&amp;G$3,Table2[Calculated Location],"*"&amp;$D4&amp;"*")</f>
        <v>#DIV/0!</v>
      </c>
      <c r="G4" s="160" t="e">
        <f ca="1">COUNTIFS(Table2[Date Notified (Adjusted)],"&gt;="&amp;G$3,Table2[Date Notified (Adjusted)],"&lt;"&amp;H$3,Table2[Level of Review Required],"&lt;&gt;*e*",Table2[Calculated Location],"*"&amp;$D4&amp;"*")/COUNTIFS(Table2[Date Notified (Adjusted)],"&gt;="&amp;G$3,Table2[Date Notified (Adjusted)],"&lt;"&amp;H$3,Table2[Calculated Location],"*"&amp;$D4&amp;"*")</f>
        <v>#DIV/0!</v>
      </c>
      <c r="H4" s="160" t="e">
        <f ca="1">COUNTIFS(Table2[Date Notified (Adjusted)],"&gt;="&amp;H$3,Table2[Date Notified (Adjusted)],"&lt;"&amp;I$3,Table2[Level of Review Required],"&lt;&gt;*e*",Table2[Calculated Location],"*"&amp;$D4&amp;"*")/COUNTIFS(Table2[Date Notified (Adjusted)],"&gt;="&amp;H$3,Table2[Date Notified (Adjusted)],"&lt;"&amp;I$3,Table2[Calculated Location],"*"&amp;$D4&amp;"*")</f>
        <v>#DIV/0!</v>
      </c>
      <c r="I4" s="160" t="e">
        <f ca="1">COUNTIFS(Table2[Date Notified (Adjusted)],"&gt;="&amp;I$3,Table2[Date Notified (Adjusted)],"&lt;"&amp;J$3,Table2[Level of Review Required],"&lt;&gt;*e*",Table2[Calculated Location],"*"&amp;$D4&amp;"*")/COUNTIFS(Table2[Date Notified (Adjusted)],"&gt;="&amp;I$3,Table2[Date Notified (Adjusted)],"&lt;"&amp;J$3,Table2[Calculated Location],"*"&amp;$D4&amp;"*")</f>
        <v>#DIV/0!</v>
      </c>
      <c r="J4" s="160" t="e">
        <f ca="1">COUNTIFS(Table2[Date Notified (Adjusted)],"&gt;="&amp;J$3,Table2[Date Notified (Adjusted)],"&lt;"&amp;K$3,Table2[Level of Review Required],"&lt;&gt;*e*",Table2[Calculated Location],"*"&amp;$D4&amp;"*")/COUNTIFS(Table2[Date Notified (Adjusted)],"&gt;="&amp;J$3,Table2[Date Notified (Adjusted)],"&lt;"&amp;K$3,Table2[Calculated Location],"*"&amp;$D4&amp;"*")</f>
        <v>#DIV/0!</v>
      </c>
      <c r="K4" s="160" t="e">
        <f ca="1">COUNTIFS(Table2[Date Notified (Adjusted)],"&gt;="&amp;K$3,Table2[Date Notified (Adjusted)],"&lt;"&amp;L$3,Table2[Level of Review Required],"&lt;&gt;*e*",Table2[Calculated Location],"*"&amp;$D4&amp;"*")/COUNTIFS(Table2[Date Notified (Adjusted)],"&gt;="&amp;K$3,Table2[Date Notified (Adjusted)],"&lt;"&amp;L$3,Table2[Calculated Location],"*"&amp;$D4&amp;"*")</f>
        <v>#DIV/0!</v>
      </c>
      <c r="L4" s="160" t="e">
        <f ca="1">COUNTIFS(Table2[Date Notified (Adjusted)],"&gt;="&amp;L$3,Table2[Date Notified (Adjusted)],"&lt;"&amp;M$3,Table2[Level of Review Required],"&lt;&gt;*e*",Table2[Calculated Location],"*"&amp;$D4&amp;"*")/COUNTIFS(Table2[Date Notified (Adjusted)],"&gt;="&amp;L$3,Table2[Date Notified (Adjusted)],"&lt;"&amp;M$3,Table2[Calculated Location],"*"&amp;$D4&amp;"*")</f>
        <v>#DIV/0!</v>
      </c>
      <c r="M4" s="160" t="e">
        <f ca="1">COUNTIFS(Table2[Date Notified (Adjusted)],"&gt;="&amp;M$3,Table2[Date Notified (Adjusted)],"&lt;"&amp;N$3,Table2[Level of Review Required],"&lt;&gt;*e*",Table2[Calculated Location],"*"&amp;$D4&amp;"*")/COUNTIFS(Table2[Date Notified (Adjusted)],"&gt;="&amp;M$3,Table2[Date Notified (Adjusted)],"&lt;"&amp;N$3,Table2[Calculated Location],"*"&amp;$D4&amp;"*")</f>
        <v>#DIV/0!</v>
      </c>
      <c r="N4" s="160" t="e">
        <f ca="1">COUNTIFS(Table2[Date Notified (Adjusted)],"&gt;="&amp;N$3,Table2[Date Notified (Adjusted)],"&lt;"&amp;O$3,Table2[Level of Review Required],"&lt;&gt;*e*",Table2[Calculated Location],"*"&amp;$D4&amp;"*")/COUNTIFS(Table2[Date Notified (Adjusted)],"&gt;="&amp;N$3,Table2[Date Notified (Adjusted)],"&lt;"&amp;O$3,Table2[Calculated Location],"*"&amp;$D4&amp;"*")</f>
        <v>#DIV/0!</v>
      </c>
      <c r="O4" s="160" t="e">
        <f ca="1">COUNTIFS(Table2[Date Notified (Adjusted)],"&gt;="&amp;O$3,Table2[Date Notified (Adjusted)],"&lt;"&amp;P$3,Table2[Level of Review Required],"&lt;&gt;*e*",Table2[Calculated Location],"*"&amp;$D4&amp;"*")/COUNTIFS(Table2[Date Notified (Adjusted)],"&gt;="&amp;O$3,Table2[Date Notified (Adjusted)],"&lt;"&amp;P$3,Table2[Calculated Location],"*"&amp;$D4&amp;"*")</f>
        <v>#DIV/0!</v>
      </c>
      <c r="P4" s="160" t="e">
        <f ca="1">COUNTIFS(Table2[Date Notified (Adjusted)],"&gt;="&amp;P$3,Table2[Date Notified (Adjusted)],"&lt;"&amp;Q$3,Table2[Level of Review Required],"&lt;&gt;*e*",Table2[Calculated Location],"*"&amp;$D4&amp;"*")/COUNTIFS(Table2[Date Notified (Adjusted)],"&gt;="&amp;P$3,Table2[Date Notified (Adjusted)],"&lt;"&amp;Q$3,Table2[Calculated Location],"*"&amp;$D4&amp;"*")</f>
        <v>#DIV/0!</v>
      </c>
      <c r="Q4" s="160" t="e">
        <f ca="1">COUNTIFS(Table2[Date Notified (Adjusted)],"&gt;="&amp;Q$3,Table2[Date Notified (Adjusted)],"&lt;"&amp;R$3,Table2[Level of Review Required],"&lt;&gt;*e*",Table2[Calculated Location],"*"&amp;$D4&amp;"*")/COUNTIFS(Table2[Date Notified (Adjusted)],"&gt;="&amp;Q$3,Table2[Date Notified (Adjusted)],"&lt;"&amp;R$3,Table2[Calculated Location],"*"&amp;$D4&amp;"*")</f>
        <v>#DIV/0!</v>
      </c>
      <c r="R4" s="160" t="e">
        <f ca="1">COUNTIFS(Table2[Date Notified (Adjusted)],"&gt;="&amp;R$3,Table2[Date Notified (Adjusted)],"&lt;"&amp;S$3,Table2[Level of Review Required],"&lt;&gt;*e*",Table2[Calculated Location],"*"&amp;$D4&amp;"*")/COUNTIFS(Table2[Date Notified (Adjusted)],"&gt;="&amp;R$3,Table2[Date Notified (Adjusted)],"&lt;"&amp;S$3,Table2[Calculated Location],"*"&amp;$D4&amp;"*")</f>
        <v>#DIV/0!</v>
      </c>
      <c r="S4" s="160" t="e">
        <f ca="1">COUNTIFS(Table2[Date Notified (Adjusted)],"&gt;="&amp;S$3,Table2[Date Notified (Adjusted)],"&lt;"&amp;T$3,Table2[Level of Review Required],"&lt;&gt;*e*",Table2[Calculated Location],"*"&amp;$D4&amp;"*")/COUNTIFS(Table2[Date Notified (Adjusted)],"&gt;="&amp;S$3,Table2[Date Notified (Adjusted)],"&lt;"&amp;T$3,Table2[Calculated Location],"*"&amp;$D4&amp;"*")</f>
        <v>#DIV/0!</v>
      </c>
      <c r="T4" s="160" t="e">
        <f ca="1">COUNTIFS(Table2[Date Notified (Adjusted)],"&gt;="&amp;T$3,Table2[Date Notified (Adjusted)],"&lt;"&amp;U$3,Table2[Level of Review Required],"&lt;&gt;*e*",Table2[Calculated Location],"*"&amp;$D4&amp;"*")/COUNTIFS(Table2[Date Notified (Adjusted)],"&gt;="&amp;T$3,Table2[Date Notified (Adjusted)],"&lt;"&amp;U$3,Table2[Calculated Location],"*"&amp;$D4&amp;"*")</f>
        <v>#DIV/0!</v>
      </c>
      <c r="U4" s="13"/>
      <c r="V4" s="13"/>
      <c r="W4" s="253">
        <f ca="1">COUNTIFS(Table2[Level of Review Required],"&lt;&gt;*e*",Table2[Date Notified (Adjusted)],"&gt;="&amp;start125,Table2[Date Notified (Adjusted)],"&lt;="&amp;excl2m,Table2[Calculated Location],"*"&amp;$D4&amp;"*")</f>
        <v>0</v>
      </c>
      <c r="X4" s="253">
        <f ca="1">COUNTIFS(Table2[Date Notified (Adjusted)],"&gt;="&amp;start125,Table2[Date Notified (Adjusted)],"&lt;="&amp;excl2m,Table2[Calculated Location],"*"&amp;$D4&amp;"*")</f>
        <v>0</v>
      </c>
      <c r="Y4" s="254" t="e">
        <f ca="1">W4/X4</f>
        <v>#DIV/0!</v>
      </c>
      <c r="Z4" s="13"/>
      <c r="AA4" s="255">
        <f ca="1">COUNTIFS(Table2[Date Notified (Adjusted)],"&gt;="&amp;start125,Table2[Date Notified (Adjusted)],"&lt;="&amp;closeREP,Table2[Calculated Location],"*"&amp;$D4&amp;"*",Table2[Level of Review Required],"&lt;&gt;*e*")</f>
        <v>0</v>
      </c>
      <c r="AB4" s="255">
        <f ca="1">COUNTIFS(Table2[Date Notified (Adjusted)],"&gt;="&amp;start125,Table2[Date Notified (Adjusted)],"&lt;="&amp;closeREP,Table2[Calculated Location],"*"&amp;$D4&amp;"*")</f>
        <v>0</v>
      </c>
      <c r="AC4" s="256" t="e">
        <f t="shared" ref="AC4:AC11" ca="1" si="1">AA4/AB4</f>
        <v>#DIV/0!</v>
      </c>
    </row>
    <row r="5" spans="2:29" x14ac:dyDescent="0.25">
      <c r="B5" s="222" t="s">
        <v>234</v>
      </c>
      <c r="C5" s="161"/>
      <c r="D5" s="162" t="s">
        <v>118</v>
      </c>
      <c r="E5" s="163" t="e">
        <f ca="1">COUNTIFS(Table2[Date Notified (Adjusted)],"&gt;="&amp;E$3,Table2[Date Notified (Adjusted)],"&lt;"&amp;F$3,Table2[Level of Review Required],"&lt;&gt;*e*",Table2[Calculated Location],"*"&amp;$D5&amp;"*")/COUNTIFS(Table2[Date Notified (Adjusted)],"&gt;="&amp;E$3,Table2[Date Notified (Adjusted)],"&lt;"&amp;F$3,Table2[Calculated Location],"*"&amp;$D5&amp;"*")</f>
        <v>#DIV/0!</v>
      </c>
      <c r="F5" s="164" t="e">
        <f ca="1">COUNTIFS(Table2[Date Notified (Adjusted)],"&gt;="&amp;F$3,Table2[Date Notified (Adjusted)],"&lt;"&amp;G$3,Table2[Level of Review Required],"&lt;&gt;*e*",Table2[Calculated Location],"*"&amp;$D5&amp;"*")/COUNTIFS(Table2[Date Notified (Adjusted)],"&gt;="&amp;F$3,Table2[Date Notified (Adjusted)],"&lt;"&amp;G$3,Table2[Calculated Location],"*"&amp;$D5&amp;"*")</f>
        <v>#DIV/0!</v>
      </c>
      <c r="G5" s="164" t="e">
        <f ca="1">COUNTIFS(Table2[Date Notified (Adjusted)],"&gt;="&amp;G$3,Table2[Date Notified (Adjusted)],"&lt;"&amp;H$3,Table2[Level of Review Required],"&lt;&gt;*e*",Table2[Calculated Location],"*"&amp;$D5&amp;"*")/COUNTIFS(Table2[Date Notified (Adjusted)],"&gt;="&amp;G$3,Table2[Date Notified (Adjusted)],"&lt;"&amp;H$3,Table2[Calculated Location],"*"&amp;$D5&amp;"*")</f>
        <v>#DIV/0!</v>
      </c>
      <c r="H5" s="164" t="e">
        <f ca="1">COUNTIFS(Table2[Date Notified (Adjusted)],"&gt;="&amp;H$3,Table2[Date Notified (Adjusted)],"&lt;"&amp;I$3,Table2[Level of Review Required],"&lt;&gt;*e*",Table2[Calculated Location],"*"&amp;$D5&amp;"*")/COUNTIFS(Table2[Date Notified (Adjusted)],"&gt;="&amp;H$3,Table2[Date Notified (Adjusted)],"&lt;"&amp;I$3,Table2[Calculated Location],"*"&amp;$D5&amp;"*")</f>
        <v>#DIV/0!</v>
      </c>
      <c r="I5" s="164" t="e">
        <f ca="1">COUNTIFS(Table2[Date Notified (Adjusted)],"&gt;="&amp;I$3,Table2[Date Notified (Adjusted)],"&lt;"&amp;J$3,Table2[Level of Review Required],"&lt;&gt;*e*",Table2[Calculated Location],"*"&amp;$D5&amp;"*")/COUNTIFS(Table2[Date Notified (Adjusted)],"&gt;="&amp;I$3,Table2[Date Notified (Adjusted)],"&lt;"&amp;J$3,Table2[Calculated Location],"*"&amp;$D5&amp;"*")</f>
        <v>#DIV/0!</v>
      </c>
      <c r="J5" s="164" t="e">
        <f ca="1">COUNTIFS(Table2[Date Notified (Adjusted)],"&gt;="&amp;J$3,Table2[Date Notified (Adjusted)],"&lt;"&amp;K$3,Table2[Level of Review Required],"&lt;&gt;*e*",Table2[Calculated Location],"*"&amp;$D5&amp;"*")/COUNTIFS(Table2[Date Notified (Adjusted)],"&gt;="&amp;J$3,Table2[Date Notified (Adjusted)],"&lt;"&amp;K$3,Table2[Calculated Location],"*"&amp;$D5&amp;"*")</f>
        <v>#DIV/0!</v>
      </c>
      <c r="K5" s="164" t="e">
        <f ca="1">COUNTIFS(Table2[Date Notified (Adjusted)],"&gt;="&amp;K$3,Table2[Date Notified (Adjusted)],"&lt;"&amp;L$3,Table2[Level of Review Required],"&lt;&gt;*e*",Table2[Calculated Location],"*"&amp;$D5&amp;"*")/COUNTIFS(Table2[Date Notified (Adjusted)],"&gt;="&amp;K$3,Table2[Date Notified (Adjusted)],"&lt;"&amp;L$3,Table2[Calculated Location],"*"&amp;$D5&amp;"*")</f>
        <v>#DIV/0!</v>
      </c>
      <c r="L5" s="164" t="e">
        <f ca="1">COUNTIFS(Table2[Date Notified (Adjusted)],"&gt;="&amp;L$3,Table2[Date Notified (Adjusted)],"&lt;"&amp;M$3,Table2[Level of Review Required],"&lt;&gt;*e*",Table2[Calculated Location],"*"&amp;$D5&amp;"*")/COUNTIFS(Table2[Date Notified (Adjusted)],"&gt;="&amp;L$3,Table2[Date Notified (Adjusted)],"&lt;"&amp;M$3,Table2[Calculated Location],"*"&amp;$D5&amp;"*")</f>
        <v>#DIV/0!</v>
      </c>
      <c r="M5" s="164" t="e">
        <f ca="1">COUNTIFS(Table2[Date Notified (Adjusted)],"&gt;="&amp;M$3,Table2[Date Notified (Adjusted)],"&lt;"&amp;N$3,Table2[Level of Review Required],"&lt;&gt;*e*",Table2[Calculated Location],"*"&amp;$D5&amp;"*")/COUNTIFS(Table2[Date Notified (Adjusted)],"&gt;="&amp;M$3,Table2[Date Notified (Adjusted)],"&lt;"&amp;N$3,Table2[Calculated Location],"*"&amp;$D5&amp;"*")</f>
        <v>#DIV/0!</v>
      </c>
      <c r="N5" s="164" t="e">
        <f ca="1">COUNTIFS(Table2[Date Notified (Adjusted)],"&gt;="&amp;N$3,Table2[Date Notified (Adjusted)],"&lt;"&amp;O$3,Table2[Level of Review Required],"&lt;&gt;*e*",Table2[Calculated Location],"*"&amp;$D5&amp;"*")/COUNTIFS(Table2[Date Notified (Adjusted)],"&gt;="&amp;N$3,Table2[Date Notified (Adjusted)],"&lt;"&amp;O$3,Table2[Calculated Location],"*"&amp;$D5&amp;"*")</f>
        <v>#DIV/0!</v>
      </c>
      <c r="O5" s="164" t="e">
        <f ca="1">COUNTIFS(Table2[Date Notified (Adjusted)],"&gt;="&amp;O$3,Table2[Date Notified (Adjusted)],"&lt;"&amp;P$3,Table2[Level of Review Required],"&lt;&gt;*e*",Table2[Calculated Location],"*"&amp;$D5&amp;"*")/COUNTIFS(Table2[Date Notified (Adjusted)],"&gt;="&amp;O$3,Table2[Date Notified (Adjusted)],"&lt;"&amp;P$3,Table2[Calculated Location],"*"&amp;$D5&amp;"*")</f>
        <v>#DIV/0!</v>
      </c>
      <c r="P5" s="164" t="e">
        <f ca="1">COUNTIFS(Table2[Date Notified (Adjusted)],"&gt;="&amp;P$3,Table2[Date Notified (Adjusted)],"&lt;"&amp;Q$3,Table2[Level of Review Required],"&lt;&gt;*e*",Table2[Calculated Location],"*"&amp;$D5&amp;"*")/COUNTIFS(Table2[Date Notified (Adjusted)],"&gt;="&amp;P$3,Table2[Date Notified (Adjusted)],"&lt;"&amp;Q$3,Table2[Calculated Location],"*"&amp;$D5&amp;"*")</f>
        <v>#DIV/0!</v>
      </c>
      <c r="Q5" s="164" t="e">
        <f ca="1">COUNTIFS(Table2[Date Notified (Adjusted)],"&gt;="&amp;Q$3,Table2[Date Notified (Adjusted)],"&lt;"&amp;R$3,Table2[Level of Review Required],"&lt;&gt;*e*",Table2[Calculated Location],"*"&amp;$D5&amp;"*")/COUNTIFS(Table2[Date Notified (Adjusted)],"&gt;="&amp;Q$3,Table2[Date Notified (Adjusted)],"&lt;"&amp;R$3,Table2[Calculated Location],"*"&amp;$D5&amp;"*")</f>
        <v>#DIV/0!</v>
      </c>
      <c r="R5" s="164" t="e">
        <f ca="1">COUNTIFS(Table2[Date Notified (Adjusted)],"&gt;="&amp;R$3,Table2[Date Notified (Adjusted)],"&lt;"&amp;S$3,Table2[Level of Review Required],"&lt;&gt;*e*",Table2[Calculated Location],"*"&amp;$D5&amp;"*")/COUNTIFS(Table2[Date Notified (Adjusted)],"&gt;="&amp;R$3,Table2[Date Notified (Adjusted)],"&lt;"&amp;S$3,Table2[Calculated Location],"*"&amp;$D5&amp;"*")</f>
        <v>#DIV/0!</v>
      </c>
      <c r="S5" s="164" t="e">
        <f ca="1">COUNTIFS(Table2[Date Notified (Adjusted)],"&gt;="&amp;S$3,Table2[Date Notified (Adjusted)],"&lt;"&amp;T$3,Table2[Level of Review Required],"&lt;&gt;*e*",Table2[Calculated Location],"*"&amp;$D5&amp;"*")/COUNTIFS(Table2[Date Notified (Adjusted)],"&gt;="&amp;S$3,Table2[Date Notified (Adjusted)],"&lt;"&amp;T$3,Table2[Calculated Location],"*"&amp;$D5&amp;"*")</f>
        <v>#DIV/0!</v>
      </c>
      <c r="T5" s="164" t="e">
        <f ca="1">COUNTIFS(Table2[Date Notified (Adjusted)],"&gt;="&amp;T$3,Table2[Date Notified (Adjusted)],"&lt;"&amp;U$3,Table2[Level of Review Required],"&lt;&gt;*e*",Table2[Calculated Location],"*"&amp;$D5&amp;"*")/COUNTIFS(Table2[Date Notified (Adjusted)],"&gt;="&amp;T$3,Table2[Date Notified (Adjusted)],"&lt;"&amp;U$3,Table2[Calculated Location],"*"&amp;$D5&amp;"*")</f>
        <v>#DIV/0!</v>
      </c>
      <c r="U5" s="13"/>
      <c r="V5" s="13"/>
      <c r="W5" s="253">
        <f ca="1">COUNTIFS(Table2[Level of Review Required],"&lt;&gt;*e*",Table2[Date Notified (Adjusted)],"&gt;="&amp;start125,Table2[Date Notified (Adjusted)],"&lt;="&amp;excl2m,Table2[Calculated Location],"*"&amp;$D5&amp;"*")</f>
        <v>0</v>
      </c>
      <c r="X5" s="253">
        <f ca="1">COUNTIFS(Table2[Date Notified (Adjusted)],"&gt;="&amp;start125,Table2[Date Notified (Adjusted)],"&lt;="&amp;excl2m,Table2[Calculated Location],"*"&amp;$D5&amp;"*")</f>
        <v>0</v>
      </c>
      <c r="Y5" s="254" t="e">
        <f t="shared" ref="Y5:Y11" ca="1" si="2">W5/X5</f>
        <v>#DIV/0!</v>
      </c>
      <c r="Z5" s="13"/>
      <c r="AA5" s="255">
        <f ca="1">COUNTIFS(Table2[Date Notified (Adjusted)],"&gt;="&amp;start125,Table2[Date Notified (Adjusted)],"&lt;="&amp;closeREP,Table2[Calculated Location],"*"&amp;$D5&amp;"*",Table2[Level of Review Required],"&lt;&gt;*e*")</f>
        <v>0</v>
      </c>
      <c r="AB5" s="255">
        <f ca="1">COUNTIFS(Table2[Date Notified (Adjusted)],"&gt;="&amp;start125,Table2[Date Notified (Adjusted)],"&lt;="&amp;closeREP,Table2[Calculated Location],"*"&amp;$D5&amp;"*")</f>
        <v>0</v>
      </c>
      <c r="AC5" s="256" t="e">
        <f t="shared" ca="1" si="1"/>
        <v>#DIV/0!</v>
      </c>
    </row>
    <row r="6" spans="2:29" x14ac:dyDescent="0.25">
      <c r="B6" s="222" t="s">
        <v>257</v>
      </c>
      <c r="C6" s="162"/>
      <c r="D6" s="162" t="s">
        <v>119</v>
      </c>
      <c r="E6" s="163" t="e">
        <f ca="1">COUNTIFS(Table2[Date Notified (Adjusted)],"&gt;="&amp;E$3,Table2[Date Notified (Adjusted)],"&lt;"&amp;F$3,Table2[Level of Review Required],"&lt;&gt;*e*",Table2[Calculated Location],"*"&amp;$D6&amp;"*")/COUNTIFS(Table2[Date Notified (Adjusted)],"&gt;="&amp;E$3,Table2[Date Notified (Adjusted)],"&lt;"&amp;F$3,Table2[Calculated Location],"*"&amp;$D6&amp;"*")</f>
        <v>#DIV/0!</v>
      </c>
      <c r="F6" s="164" t="e">
        <f ca="1">COUNTIFS(Table2[Date Notified (Adjusted)],"&gt;="&amp;F$3,Table2[Date Notified (Adjusted)],"&lt;"&amp;G$3,Table2[Level of Review Required],"&lt;&gt;*e*",Table2[Calculated Location],"*"&amp;$D6&amp;"*")/COUNTIFS(Table2[Date Notified (Adjusted)],"&gt;="&amp;F$3,Table2[Date Notified (Adjusted)],"&lt;"&amp;G$3,Table2[Calculated Location],"*"&amp;$D6&amp;"*")</f>
        <v>#DIV/0!</v>
      </c>
      <c r="G6" s="164" t="e">
        <f ca="1">COUNTIFS(Table2[Date Notified (Adjusted)],"&gt;="&amp;G$3,Table2[Date Notified (Adjusted)],"&lt;"&amp;H$3,Table2[Level of Review Required],"&lt;&gt;*e*",Table2[Calculated Location],"*"&amp;$D6&amp;"*")/COUNTIFS(Table2[Date Notified (Adjusted)],"&gt;="&amp;G$3,Table2[Date Notified (Adjusted)],"&lt;"&amp;H$3,Table2[Calculated Location],"*"&amp;$D6&amp;"*")</f>
        <v>#DIV/0!</v>
      </c>
      <c r="H6" s="164" t="e">
        <f ca="1">COUNTIFS(Table2[Date Notified (Adjusted)],"&gt;="&amp;H$3,Table2[Date Notified (Adjusted)],"&lt;"&amp;I$3,Table2[Level of Review Required],"&lt;&gt;*e*",Table2[Calculated Location],"*"&amp;$D6&amp;"*")/COUNTIFS(Table2[Date Notified (Adjusted)],"&gt;="&amp;H$3,Table2[Date Notified (Adjusted)],"&lt;"&amp;I$3,Table2[Calculated Location],"*"&amp;$D6&amp;"*")</f>
        <v>#DIV/0!</v>
      </c>
      <c r="I6" s="164" t="e">
        <f ca="1">COUNTIFS(Table2[Date Notified (Adjusted)],"&gt;="&amp;I$3,Table2[Date Notified (Adjusted)],"&lt;"&amp;J$3,Table2[Level of Review Required],"&lt;&gt;*e*",Table2[Calculated Location],"*"&amp;$D6&amp;"*")/COUNTIFS(Table2[Date Notified (Adjusted)],"&gt;="&amp;I$3,Table2[Date Notified (Adjusted)],"&lt;"&amp;J$3,Table2[Calculated Location],"*"&amp;$D6&amp;"*")</f>
        <v>#DIV/0!</v>
      </c>
      <c r="J6" s="164" t="e">
        <f ca="1">COUNTIFS(Table2[Date Notified (Adjusted)],"&gt;="&amp;J$3,Table2[Date Notified (Adjusted)],"&lt;"&amp;K$3,Table2[Level of Review Required],"&lt;&gt;*e*",Table2[Calculated Location],"*"&amp;$D6&amp;"*")/COUNTIFS(Table2[Date Notified (Adjusted)],"&gt;="&amp;J$3,Table2[Date Notified (Adjusted)],"&lt;"&amp;K$3,Table2[Calculated Location],"*"&amp;$D6&amp;"*")</f>
        <v>#DIV/0!</v>
      </c>
      <c r="K6" s="164" t="e">
        <f ca="1">COUNTIFS(Table2[Date Notified (Adjusted)],"&gt;="&amp;K$3,Table2[Date Notified (Adjusted)],"&lt;"&amp;L$3,Table2[Level of Review Required],"&lt;&gt;*e*",Table2[Calculated Location],"*"&amp;$D6&amp;"*")/COUNTIFS(Table2[Date Notified (Adjusted)],"&gt;="&amp;K$3,Table2[Date Notified (Adjusted)],"&lt;"&amp;L$3,Table2[Calculated Location],"*"&amp;$D6&amp;"*")</f>
        <v>#DIV/0!</v>
      </c>
      <c r="L6" s="164" t="e">
        <f ca="1">COUNTIFS(Table2[Date Notified (Adjusted)],"&gt;="&amp;L$3,Table2[Date Notified (Adjusted)],"&lt;"&amp;M$3,Table2[Level of Review Required],"&lt;&gt;*e*",Table2[Calculated Location],"*"&amp;$D6&amp;"*")/COUNTIFS(Table2[Date Notified (Adjusted)],"&gt;="&amp;L$3,Table2[Date Notified (Adjusted)],"&lt;"&amp;M$3,Table2[Calculated Location],"*"&amp;$D6&amp;"*")</f>
        <v>#DIV/0!</v>
      </c>
      <c r="M6" s="164" t="e">
        <f ca="1">COUNTIFS(Table2[Date Notified (Adjusted)],"&gt;="&amp;M$3,Table2[Date Notified (Adjusted)],"&lt;"&amp;N$3,Table2[Level of Review Required],"&lt;&gt;*e*",Table2[Calculated Location],"*"&amp;$D6&amp;"*")/COUNTIFS(Table2[Date Notified (Adjusted)],"&gt;="&amp;M$3,Table2[Date Notified (Adjusted)],"&lt;"&amp;N$3,Table2[Calculated Location],"*"&amp;$D6&amp;"*")</f>
        <v>#DIV/0!</v>
      </c>
      <c r="N6" s="164" t="e">
        <f ca="1">COUNTIFS(Table2[Date Notified (Adjusted)],"&gt;="&amp;N$3,Table2[Date Notified (Adjusted)],"&lt;"&amp;O$3,Table2[Level of Review Required],"&lt;&gt;*e*",Table2[Calculated Location],"*"&amp;$D6&amp;"*")/COUNTIFS(Table2[Date Notified (Adjusted)],"&gt;="&amp;N$3,Table2[Date Notified (Adjusted)],"&lt;"&amp;O$3,Table2[Calculated Location],"*"&amp;$D6&amp;"*")</f>
        <v>#DIV/0!</v>
      </c>
      <c r="O6" s="164" t="e">
        <f ca="1">COUNTIFS(Table2[Date Notified (Adjusted)],"&gt;="&amp;O$3,Table2[Date Notified (Adjusted)],"&lt;"&amp;P$3,Table2[Level of Review Required],"&lt;&gt;*e*",Table2[Calculated Location],"*"&amp;$D6&amp;"*")/COUNTIFS(Table2[Date Notified (Adjusted)],"&gt;="&amp;O$3,Table2[Date Notified (Adjusted)],"&lt;"&amp;P$3,Table2[Calculated Location],"*"&amp;$D6&amp;"*")</f>
        <v>#DIV/0!</v>
      </c>
      <c r="P6" s="164" t="e">
        <f ca="1">COUNTIFS(Table2[Date Notified (Adjusted)],"&gt;="&amp;P$3,Table2[Date Notified (Adjusted)],"&lt;"&amp;Q$3,Table2[Level of Review Required],"&lt;&gt;*e*",Table2[Calculated Location],"*"&amp;$D6&amp;"*")/COUNTIFS(Table2[Date Notified (Adjusted)],"&gt;="&amp;P$3,Table2[Date Notified (Adjusted)],"&lt;"&amp;Q$3,Table2[Calculated Location],"*"&amp;$D6&amp;"*")</f>
        <v>#DIV/0!</v>
      </c>
      <c r="Q6" s="164" t="e">
        <f ca="1">COUNTIFS(Table2[Date Notified (Adjusted)],"&gt;="&amp;Q$3,Table2[Date Notified (Adjusted)],"&lt;"&amp;R$3,Table2[Level of Review Required],"&lt;&gt;*e*",Table2[Calculated Location],"*"&amp;$D6&amp;"*")/COUNTIFS(Table2[Date Notified (Adjusted)],"&gt;="&amp;Q$3,Table2[Date Notified (Adjusted)],"&lt;"&amp;R$3,Table2[Calculated Location],"*"&amp;$D6&amp;"*")</f>
        <v>#DIV/0!</v>
      </c>
      <c r="R6" s="164" t="e">
        <f ca="1">COUNTIFS(Table2[Date Notified (Adjusted)],"&gt;="&amp;R$3,Table2[Date Notified (Adjusted)],"&lt;"&amp;S$3,Table2[Level of Review Required],"&lt;&gt;*e*",Table2[Calculated Location],"*"&amp;$D6&amp;"*")/COUNTIFS(Table2[Date Notified (Adjusted)],"&gt;="&amp;R$3,Table2[Date Notified (Adjusted)],"&lt;"&amp;S$3,Table2[Calculated Location],"*"&amp;$D6&amp;"*")</f>
        <v>#DIV/0!</v>
      </c>
      <c r="S6" s="164" t="e">
        <f ca="1">COUNTIFS(Table2[Date Notified (Adjusted)],"&gt;="&amp;S$3,Table2[Date Notified (Adjusted)],"&lt;"&amp;T$3,Table2[Level of Review Required],"&lt;&gt;*e*",Table2[Calculated Location],"*"&amp;$D6&amp;"*")/COUNTIFS(Table2[Date Notified (Adjusted)],"&gt;="&amp;S$3,Table2[Date Notified (Adjusted)],"&lt;"&amp;T$3,Table2[Calculated Location],"*"&amp;$D6&amp;"*")</f>
        <v>#DIV/0!</v>
      </c>
      <c r="T6" s="164" t="e">
        <f ca="1">COUNTIFS(Table2[Date Notified (Adjusted)],"&gt;="&amp;T$3,Table2[Date Notified (Adjusted)],"&lt;"&amp;U$3,Table2[Level of Review Required],"&lt;&gt;*e*",Table2[Calculated Location],"*"&amp;$D6&amp;"*")/COUNTIFS(Table2[Date Notified (Adjusted)],"&gt;="&amp;T$3,Table2[Date Notified (Adjusted)],"&lt;"&amp;U$3,Table2[Calculated Location],"*"&amp;$D6&amp;"*")</f>
        <v>#DIV/0!</v>
      </c>
      <c r="U6" s="13"/>
      <c r="V6" s="13"/>
      <c r="W6" s="253">
        <f ca="1">COUNTIFS(Table2[Level of Review Required],"&lt;&gt;*e*",Table2[Date Notified (Adjusted)],"&gt;="&amp;start125,Table2[Date Notified (Adjusted)],"&lt;="&amp;excl2m,Table2[Calculated Location],"*"&amp;$D6&amp;"*")</f>
        <v>0</v>
      </c>
      <c r="X6" s="253">
        <f ca="1">COUNTIFS(Table2[Date Notified (Adjusted)],"&gt;="&amp;start125,Table2[Date Notified (Adjusted)],"&lt;="&amp;excl2m,Table2[Calculated Location],"*"&amp;$D6&amp;"*")</f>
        <v>0</v>
      </c>
      <c r="Y6" s="254" t="e">
        <f t="shared" ref="Y6" ca="1" si="3">W6/X6</f>
        <v>#DIV/0!</v>
      </c>
      <c r="Z6" s="13"/>
      <c r="AA6" s="255">
        <f ca="1">COUNTIFS(Table2[Date Notified (Adjusted)],"&gt;="&amp;start125,Table2[Date Notified (Adjusted)],"&lt;="&amp;closeREP,Table2[Calculated Location],"*"&amp;$D6&amp;"*",Table2[Level of Review Required],"&lt;&gt;*e*")</f>
        <v>0</v>
      </c>
      <c r="AB6" s="255">
        <f ca="1">COUNTIFS(Table2[Date Notified (Adjusted)],"&gt;="&amp;start125,Table2[Date Notified (Adjusted)],"&lt;="&amp;closeREP,Table2[Calculated Location],"*"&amp;$D6&amp;"*")</f>
        <v>0</v>
      </c>
      <c r="AC6" s="256" t="e">
        <f t="shared" ref="AC6" ca="1" si="4">AA6/AB6</f>
        <v>#DIV/0!</v>
      </c>
    </row>
    <row r="7" spans="2:29" x14ac:dyDescent="0.25">
      <c r="B7" s="222" t="s">
        <v>258</v>
      </c>
      <c r="C7" s="161"/>
      <c r="D7" s="162" t="s">
        <v>120</v>
      </c>
      <c r="E7" s="163" t="e">
        <f ca="1">COUNTIFS(Table2[Date Notified (Adjusted)],"&gt;="&amp;E$3,Table2[Date Notified (Adjusted)],"&lt;"&amp;F$3,Table2[Level of Review Required],"&lt;&gt;*e*",Table2[Calculated Location],"*"&amp;$D7&amp;"*")/COUNTIFS(Table2[Date Notified (Adjusted)],"&gt;="&amp;E$3,Table2[Date Notified (Adjusted)],"&lt;"&amp;F$3,Table2[Calculated Location],"*"&amp;$D7&amp;"*")</f>
        <v>#DIV/0!</v>
      </c>
      <c r="F7" s="164" t="e">
        <f ca="1">COUNTIFS(Table2[Date Notified (Adjusted)],"&gt;="&amp;F$3,Table2[Date Notified (Adjusted)],"&lt;"&amp;G$3,Table2[Level of Review Required],"&lt;&gt;*e*",Table2[Calculated Location],"*"&amp;$D7&amp;"*")/COUNTIFS(Table2[Date Notified (Adjusted)],"&gt;="&amp;F$3,Table2[Date Notified (Adjusted)],"&lt;"&amp;G$3,Table2[Calculated Location],"*"&amp;$D7&amp;"*")</f>
        <v>#DIV/0!</v>
      </c>
      <c r="G7" s="164" t="e">
        <f ca="1">COUNTIFS(Table2[Date Notified (Adjusted)],"&gt;="&amp;G$3,Table2[Date Notified (Adjusted)],"&lt;"&amp;H$3,Table2[Level of Review Required],"&lt;&gt;*e*",Table2[Calculated Location],"*"&amp;$D7&amp;"*")/COUNTIFS(Table2[Date Notified (Adjusted)],"&gt;="&amp;G$3,Table2[Date Notified (Adjusted)],"&lt;"&amp;H$3,Table2[Calculated Location],"*"&amp;$D7&amp;"*")</f>
        <v>#DIV/0!</v>
      </c>
      <c r="H7" s="164" t="e">
        <f ca="1">COUNTIFS(Table2[Date Notified (Adjusted)],"&gt;="&amp;H$3,Table2[Date Notified (Adjusted)],"&lt;"&amp;I$3,Table2[Level of Review Required],"&lt;&gt;*e*",Table2[Calculated Location],"*"&amp;$D7&amp;"*")/COUNTIFS(Table2[Date Notified (Adjusted)],"&gt;="&amp;H$3,Table2[Date Notified (Adjusted)],"&lt;"&amp;I$3,Table2[Calculated Location],"*"&amp;$D7&amp;"*")</f>
        <v>#DIV/0!</v>
      </c>
      <c r="I7" s="164" t="e">
        <f ca="1">COUNTIFS(Table2[Date Notified (Adjusted)],"&gt;="&amp;I$3,Table2[Date Notified (Adjusted)],"&lt;"&amp;J$3,Table2[Level of Review Required],"&lt;&gt;*e*",Table2[Calculated Location],"*"&amp;$D7&amp;"*")/COUNTIFS(Table2[Date Notified (Adjusted)],"&gt;="&amp;I$3,Table2[Date Notified (Adjusted)],"&lt;"&amp;J$3,Table2[Calculated Location],"*"&amp;$D7&amp;"*")</f>
        <v>#DIV/0!</v>
      </c>
      <c r="J7" s="164" t="e">
        <f ca="1">COUNTIFS(Table2[Date Notified (Adjusted)],"&gt;="&amp;J$3,Table2[Date Notified (Adjusted)],"&lt;"&amp;K$3,Table2[Level of Review Required],"&lt;&gt;*e*",Table2[Calculated Location],"*"&amp;$D7&amp;"*")/COUNTIFS(Table2[Date Notified (Adjusted)],"&gt;="&amp;J$3,Table2[Date Notified (Adjusted)],"&lt;"&amp;K$3,Table2[Calculated Location],"*"&amp;$D7&amp;"*")</f>
        <v>#DIV/0!</v>
      </c>
      <c r="K7" s="164" t="e">
        <f ca="1">COUNTIFS(Table2[Date Notified (Adjusted)],"&gt;="&amp;K$3,Table2[Date Notified (Adjusted)],"&lt;"&amp;L$3,Table2[Level of Review Required],"&lt;&gt;*e*",Table2[Calculated Location],"*"&amp;$D7&amp;"*")/COUNTIFS(Table2[Date Notified (Adjusted)],"&gt;="&amp;K$3,Table2[Date Notified (Adjusted)],"&lt;"&amp;L$3,Table2[Calculated Location],"*"&amp;$D7&amp;"*")</f>
        <v>#DIV/0!</v>
      </c>
      <c r="L7" s="164" t="e">
        <f ca="1">COUNTIFS(Table2[Date Notified (Adjusted)],"&gt;="&amp;L$3,Table2[Date Notified (Adjusted)],"&lt;"&amp;M$3,Table2[Level of Review Required],"&lt;&gt;*e*",Table2[Calculated Location],"*"&amp;$D7&amp;"*")/COUNTIFS(Table2[Date Notified (Adjusted)],"&gt;="&amp;L$3,Table2[Date Notified (Adjusted)],"&lt;"&amp;M$3,Table2[Calculated Location],"*"&amp;$D7&amp;"*")</f>
        <v>#DIV/0!</v>
      </c>
      <c r="M7" s="164" t="e">
        <f ca="1">COUNTIFS(Table2[Date Notified (Adjusted)],"&gt;="&amp;M$3,Table2[Date Notified (Adjusted)],"&lt;"&amp;N$3,Table2[Level of Review Required],"&lt;&gt;*e*",Table2[Calculated Location],"*"&amp;$D7&amp;"*")/COUNTIFS(Table2[Date Notified (Adjusted)],"&gt;="&amp;M$3,Table2[Date Notified (Adjusted)],"&lt;"&amp;N$3,Table2[Calculated Location],"*"&amp;$D7&amp;"*")</f>
        <v>#DIV/0!</v>
      </c>
      <c r="N7" s="164" t="e">
        <f ca="1">COUNTIFS(Table2[Date Notified (Adjusted)],"&gt;="&amp;N$3,Table2[Date Notified (Adjusted)],"&lt;"&amp;O$3,Table2[Level of Review Required],"&lt;&gt;*e*",Table2[Calculated Location],"*"&amp;$D7&amp;"*")/COUNTIFS(Table2[Date Notified (Adjusted)],"&gt;="&amp;N$3,Table2[Date Notified (Adjusted)],"&lt;"&amp;O$3,Table2[Calculated Location],"*"&amp;$D7&amp;"*")</f>
        <v>#DIV/0!</v>
      </c>
      <c r="O7" s="164" t="e">
        <f ca="1">COUNTIFS(Table2[Date Notified (Adjusted)],"&gt;="&amp;O$3,Table2[Date Notified (Adjusted)],"&lt;"&amp;P$3,Table2[Level of Review Required],"&lt;&gt;*e*",Table2[Calculated Location],"*"&amp;$D7&amp;"*")/COUNTIFS(Table2[Date Notified (Adjusted)],"&gt;="&amp;O$3,Table2[Date Notified (Adjusted)],"&lt;"&amp;P$3,Table2[Calculated Location],"*"&amp;$D7&amp;"*")</f>
        <v>#DIV/0!</v>
      </c>
      <c r="P7" s="164" t="e">
        <f ca="1">COUNTIFS(Table2[Date Notified (Adjusted)],"&gt;="&amp;P$3,Table2[Date Notified (Adjusted)],"&lt;"&amp;Q$3,Table2[Level of Review Required],"&lt;&gt;*e*",Table2[Calculated Location],"*"&amp;$D7&amp;"*")/COUNTIFS(Table2[Date Notified (Adjusted)],"&gt;="&amp;P$3,Table2[Date Notified (Adjusted)],"&lt;"&amp;Q$3,Table2[Calculated Location],"*"&amp;$D7&amp;"*")</f>
        <v>#DIV/0!</v>
      </c>
      <c r="Q7" s="164" t="e">
        <f ca="1">COUNTIFS(Table2[Date Notified (Adjusted)],"&gt;="&amp;Q$3,Table2[Date Notified (Adjusted)],"&lt;"&amp;R$3,Table2[Level of Review Required],"&lt;&gt;*e*",Table2[Calculated Location],"*"&amp;$D7&amp;"*")/COUNTIFS(Table2[Date Notified (Adjusted)],"&gt;="&amp;Q$3,Table2[Date Notified (Adjusted)],"&lt;"&amp;R$3,Table2[Calculated Location],"*"&amp;$D7&amp;"*")</f>
        <v>#DIV/0!</v>
      </c>
      <c r="R7" s="164" t="e">
        <f ca="1">COUNTIFS(Table2[Date Notified (Adjusted)],"&gt;="&amp;R$3,Table2[Date Notified (Adjusted)],"&lt;"&amp;S$3,Table2[Level of Review Required],"&lt;&gt;*e*",Table2[Calculated Location],"*"&amp;$D7&amp;"*")/COUNTIFS(Table2[Date Notified (Adjusted)],"&gt;="&amp;R$3,Table2[Date Notified (Adjusted)],"&lt;"&amp;S$3,Table2[Calculated Location],"*"&amp;$D7&amp;"*")</f>
        <v>#DIV/0!</v>
      </c>
      <c r="S7" s="164" t="e">
        <f ca="1">COUNTIFS(Table2[Date Notified (Adjusted)],"&gt;="&amp;S$3,Table2[Date Notified (Adjusted)],"&lt;"&amp;T$3,Table2[Level of Review Required],"&lt;&gt;*e*",Table2[Calculated Location],"*"&amp;$D7&amp;"*")/COUNTIFS(Table2[Date Notified (Adjusted)],"&gt;="&amp;S$3,Table2[Date Notified (Adjusted)],"&lt;"&amp;T$3,Table2[Calculated Location],"*"&amp;$D7&amp;"*")</f>
        <v>#DIV/0!</v>
      </c>
      <c r="T7" s="164" t="e">
        <f ca="1">COUNTIFS(Table2[Date Notified (Adjusted)],"&gt;="&amp;T$3,Table2[Date Notified (Adjusted)],"&lt;"&amp;U$3,Table2[Level of Review Required],"&lt;&gt;*e*",Table2[Calculated Location],"*"&amp;$D7&amp;"*")/COUNTIFS(Table2[Date Notified (Adjusted)],"&gt;="&amp;T$3,Table2[Date Notified (Adjusted)],"&lt;"&amp;U$3,Table2[Calculated Location],"*"&amp;$D7&amp;"*")</f>
        <v>#DIV/0!</v>
      </c>
      <c r="U7" s="13"/>
      <c r="V7" s="13"/>
      <c r="W7" s="253">
        <f ca="1">COUNTIFS(Table2[Level of Review Required],"&lt;&gt;*e*",Table2[Date Notified (Adjusted)],"&gt;="&amp;start125,Table2[Date Notified (Adjusted)],"&lt;="&amp;excl2m,Table2[Calculated Location],"*"&amp;$D7&amp;"*")</f>
        <v>0</v>
      </c>
      <c r="X7" s="253">
        <f ca="1">COUNTIFS(Table2[Date Notified (Adjusted)],"&gt;="&amp;start125,Table2[Date Notified (Adjusted)],"&lt;="&amp;excl2m,Table2[Calculated Location],"*"&amp;$D7&amp;"*")</f>
        <v>0</v>
      </c>
      <c r="Y7" s="254" t="e">
        <f t="shared" ca="1" si="2"/>
        <v>#DIV/0!</v>
      </c>
      <c r="Z7" s="13"/>
      <c r="AA7" s="255">
        <f ca="1">COUNTIFS(Table2[Date Notified (Adjusted)],"&gt;="&amp;start125,Table2[Date Notified (Adjusted)],"&lt;="&amp;closeREP,Table2[Calculated Location],"*"&amp;$D7&amp;"*",Table2[Level of Review Required],"&lt;&gt;*e*")</f>
        <v>0</v>
      </c>
      <c r="AB7" s="255">
        <f ca="1">COUNTIFS(Table2[Date Notified (Adjusted)],"&gt;="&amp;start125,Table2[Date Notified (Adjusted)],"&lt;="&amp;closeREP,Table2[Calculated Location],"*"&amp;$D7&amp;"*")</f>
        <v>0</v>
      </c>
      <c r="AC7" s="256" t="e">
        <f t="shared" ca="1" si="1"/>
        <v>#DIV/0!</v>
      </c>
    </row>
    <row r="8" spans="2:29" x14ac:dyDescent="0.25">
      <c r="B8" s="222" t="s">
        <v>259</v>
      </c>
      <c r="C8" s="161"/>
      <c r="D8" s="162" t="s">
        <v>122</v>
      </c>
      <c r="E8" s="163" t="e">
        <f ca="1">COUNTIFS(Table2[Date Notified (Adjusted)],"&gt;="&amp;E$3,Table2[Date Notified (Adjusted)],"&lt;"&amp;F$3,Table2[Level of Review Required],"&lt;&gt;*e*",Table2[Calculated Location],"*"&amp;$D8&amp;"*")/COUNTIFS(Table2[Date Notified (Adjusted)],"&gt;="&amp;E$3,Table2[Date Notified (Adjusted)],"&lt;"&amp;F$3,Table2[Calculated Location],"*"&amp;$D8&amp;"*")</f>
        <v>#DIV/0!</v>
      </c>
      <c r="F8" s="164" t="e">
        <f ca="1">COUNTIFS(Table2[Date Notified (Adjusted)],"&gt;="&amp;F$3,Table2[Date Notified (Adjusted)],"&lt;"&amp;G$3,Table2[Level of Review Required],"&lt;&gt;*e*",Table2[Calculated Location],"*"&amp;$D8&amp;"*")/COUNTIFS(Table2[Date Notified (Adjusted)],"&gt;="&amp;F$3,Table2[Date Notified (Adjusted)],"&lt;"&amp;G$3,Table2[Calculated Location],"*"&amp;$D8&amp;"*")</f>
        <v>#DIV/0!</v>
      </c>
      <c r="G8" s="164" t="e">
        <f ca="1">COUNTIFS(Table2[Date Notified (Adjusted)],"&gt;="&amp;G$3,Table2[Date Notified (Adjusted)],"&lt;"&amp;H$3,Table2[Level of Review Required],"&lt;&gt;*e*",Table2[Calculated Location],"*"&amp;$D8&amp;"*")/COUNTIFS(Table2[Date Notified (Adjusted)],"&gt;="&amp;G$3,Table2[Date Notified (Adjusted)],"&lt;"&amp;H$3,Table2[Calculated Location],"*"&amp;$D8&amp;"*")</f>
        <v>#DIV/0!</v>
      </c>
      <c r="H8" s="164" t="e">
        <f ca="1">COUNTIFS(Table2[Date Notified (Adjusted)],"&gt;="&amp;H$3,Table2[Date Notified (Adjusted)],"&lt;"&amp;I$3,Table2[Level of Review Required],"&lt;&gt;*e*",Table2[Calculated Location],"*"&amp;$D8&amp;"*")/COUNTIFS(Table2[Date Notified (Adjusted)],"&gt;="&amp;H$3,Table2[Date Notified (Adjusted)],"&lt;"&amp;I$3,Table2[Calculated Location],"*"&amp;$D8&amp;"*")</f>
        <v>#DIV/0!</v>
      </c>
      <c r="I8" s="164" t="e">
        <f ca="1">COUNTIFS(Table2[Date Notified (Adjusted)],"&gt;="&amp;I$3,Table2[Date Notified (Adjusted)],"&lt;"&amp;J$3,Table2[Level of Review Required],"&lt;&gt;*e*",Table2[Calculated Location],"*"&amp;$D8&amp;"*")/COUNTIFS(Table2[Date Notified (Adjusted)],"&gt;="&amp;I$3,Table2[Date Notified (Adjusted)],"&lt;"&amp;J$3,Table2[Calculated Location],"*"&amp;$D8&amp;"*")</f>
        <v>#DIV/0!</v>
      </c>
      <c r="J8" s="164" t="e">
        <f ca="1">COUNTIFS(Table2[Date Notified (Adjusted)],"&gt;="&amp;J$3,Table2[Date Notified (Adjusted)],"&lt;"&amp;K$3,Table2[Level of Review Required],"&lt;&gt;*e*",Table2[Calculated Location],"*"&amp;$D8&amp;"*")/COUNTIFS(Table2[Date Notified (Adjusted)],"&gt;="&amp;J$3,Table2[Date Notified (Adjusted)],"&lt;"&amp;K$3,Table2[Calculated Location],"*"&amp;$D8&amp;"*")</f>
        <v>#DIV/0!</v>
      </c>
      <c r="K8" s="164" t="e">
        <f ca="1">COUNTIFS(Table2[Date Notified (Adjusted)],"&gt;="&amp;K$3,Table2[Date Notified (Adjusted)],"&lt;"&amp;L$3,Table2[Level of Review Required],"&lt;&gt;*e*",Table2[Calculated Location],"*"&amp;$D8&amp;"*")/COUNTIFS(Table2[Date Notified (Adjusted)],"&gt;="&amp;K$3,Table2[Date Notified (Adjusted)],"&lt;"&amp;L$3,Table2[Calculated Location],"*"&amp;$D8&amp;"*")</f>
        <v>#DIV/0!</v>
      </c>
      <c r="L8" s="164" t="e">
        <f ca="1">COUNTIFS(Table2[Date Notified (Adjusted)],"&gt;="&amp;L$3,Table2[Date Notified (Adjusted)],"&lt;"&amp;M$3,Table2[Level of Review Required],"&lt;&gt;*e*",Table2[Calculated Location],"*"&amp;$D8&amp;"*")/COUNTIFS(Table2[Date Notified (Adjusted)],"&gt;="&amp;L$3,Table2[Date Notified (Adjusted)],"&lt;"&amp;M$3,Table2[Calculated Location],"*"&amp;$D8&amp;"*")</f>
        <v>#DIV/0!</v>
      </c>
      <c r="M8" s="164" t="e">
        <f ca="1">COUNTIFS(Table2[Date Notified (Adjusted)],"&gt;="&amp;M$3,Table2[Date Notified (Adjusted)],"&lt;"&amp;N$3,Table2[Level of Review Required],"&lt;&gt;*e*",Table2[Calculated Location],"*"&amp;$D8&amp;"*")/COUNTIFS(Table2[Date Notified (Adjusted)],"&gt;="&amp;M$3,Table2[Date Notified (Adjusted)],"&lt;"&amp;N$3,Table2[Calculated Location],"*"&amp;$D8&amp;"*")</f>
        <v>#DIV/0!</v>
      </c>
      <c r="N8" s="164" t="e">
        <f ca="1">COUNTIFS(Table2[Date Notified (Adjusted)],"&gt;="&amp;N$3,Table2[Date Notified (Adjusted)],"&lt;"&amp;O$3,Table2[Level of Review Required],"&lt;&gt;*e*",Table2[Calculated Location],"*"&amp;$D8&amp;"*")/COUNTIFS(Table2[Date Notified (Adjusted)],"&gt;="&amp;N$3,Table2[Date Notified (Adjusted)],"&lt;"&amp;O$3,Table2[Calculated Location],"*"&amp;$D8&amp;"*")</f>
        <v>#DIV/0!</v>
      </c>
      <c r="O8" s="164" t="e">
        <f ca="1">COUNTIFS(Table2[Date Notified (Adjusted)],"&gt;="&amp;O$3,Table2[Date Notified (Adjusted)],"&lt;"&amp;P$3,Table2[Level of Review Required],"&lt;&gt;*e*",Table2[Calculated Location],"*"&amp;$D8&amp;"*")/COUNTIFS(Table2[Date Notified (Adjusted)],"&gt;="&amp;O$3,Table2[Date Notified (Adjusted)],"&lt;"&amp;P$3,Table2[Calculated Location],"*"&amp;$D8&amp;"*")</f>
        <v>#DIV/0!</v>
      </c>
      <c r="P8" s="164" t="e">
        <f ca="1">COUNTIFS(Table2[Date Notified (Adjusted)],"&gt;="&amp;P$3,Table2[Date Notified (Adjusted)],"&lt;"&amp;Q$3,Table2[Level of Review Required],"&lt;&gt;*e*",Table2[Calculated Location],"*"&amp;$D8&amp;"*")/COUNTIFS(Table2[Date Notified (Adjusted)],"&gt;="&amp;P$3,Table2[Date Notified (Adjusted)],"&lt;"&amp;Q$3,Table2[Calculated Location],"*"&amp;$D8&amp;"*")</f>
        <v>#DIV/0!</v>
      </c>
      <c r="Q8" s="164" t="e">
        <f ca="1">COUNTIFS(Table2[Date Notified (Adjusted)],"&gt;="&amp;Q$3,Table2[Date Notified (Adjusted)],"&lt;"&amp;R$3,Table2[Level of Review Required],"&lt;&gt;*e*",Table2[Calculated Location],"*"&amp;$D8&amp;"*")/COUNTIFS(Table2[Date Notified (Adjusted)],"&gt;="&amp;Q$3,Table2[Date Notified (Adjusted)],"&lt;"&amp;R$3,Table2[Calculated Location],"*"&amp;$D8&amp;"*")</f>
        <v>#DIV/0!</v>
      </c>
      <c r="R8" s="164" t="e">
        <f ca="1">COUNTIFS(Table2[Date Notified (Adjusted)],"&gt;="&amp;R$3,Table2[Date Notified (Adjusted)],"&lt;"&amp;S$3,Table2[Level of Review Required],"&lt;&gt;*e*",Table2[Calculated Location],"*"&amp;$D8&amp;"*")/COUNTIFS(Table2[Date Notified (Adjusted)],"&gt;="&amp;R$3,Table2[Date Notified (Adjusted)],"&lt;"&amp;S$3,Table2[Calculated Location],"*"&amp;$D8&amp;"*")</f>
        <v>#DIV/0!</v>
      </c>
      <c r="S8" s="164" t="e">
        <f ca="1">COUNTIFS(Table2[Date Notified (Adjusted)],"&gt;="&amp;S$3,Table2[Date Notified (Adjusted)],"&lt;"&amp;T$3,Table2[Level of Review Required],"&lt;&gt;*e*",Table2[Calculated Location],"*"&amp;$D8&amp;"*")/COUNTIFS(Table2[Date Notified (Adjusted)],"&gt;="&amp;S$3,Table2[Date Notified (Adjusted)],"&lt;"&amp;T$3,Table2[Calculated Location],"*"&amp;$D8&amp;"*")</f>
        <v>#DIV/0!</v>
      </c>
      <c r="T8" s="164" t="e">
        <f ca="1">COUNTIFS(Table2[Date Notified (Adjusted)],"&gt;="&amp;T$3,Table2[Date Notified (Adjusted)],"&lt;"&amp;U$3,Table2[Level of Review Required],"&lt;&gt;*e*",Table2[Calculated Location],"*"&amp;$D8&amp;"*")/COUNTIFS(Table2[Date Notified (Adjusted)],"&gt;="&amp;T$3,Table2[Date Notified (Adjusted)],"&lt;"&amp;U$3,Table2[Calculated Location],"*"&amp;$D8&amp;"*")</f>
        <v>#DIV/0!</v>
      </c>
      <c r="U8" s="45"/>
      <c r="V8" s="13"/>
      <c r="W8" s="253">
        <f ca="1">COUNTIFS(Table2[Level of Review Required],"&lt;&gt;*e*",Table2[Date Notified (Adjusted)],"&gt;="&amp;start125,Table2[Date Notified (Adjusted)],"&lt;="&amp;excl2m,Table2[Calculated Location],"*"&amp;$D8&amp;"*")</f>
        <v>0</v>
      </c>
      <c r="X8" s="253">
        <f ca="1">COUNTIFS(Table2[Date Notified (Adjusted)],"&gt;="&amp;start125,Table2[Date Notified (Adjusted)],"&lt;="&amp;excl2m,Table2[Calculated Location],"*"&amp;$D8&amp;"*")</f>
        <v>0</v>
      </c>
      <c r="Y8" s="254" t="e">
        <f t="shared" ca="1" si="2"/>
        <v>#DIV/0!</v>
      </c>
      <c r="Z8" s="13"/>
      <c r="AA8" s="255">
        <f ca="1">COUNTIFS(Table2[Date Notified (Adjusted)],"&gt;="&amp;start125,Table2[Date Notified (Adjusted)],"&lt;="&amp;closeREP,Table2[Calculated Location],"*"&amp;$D8&amp;"*",Table2[Level of Review Required],"&lt;&gt;*e*")</f>
        <v>0</v>
      </c>
      <c r="AB8" s="255">
        <f ca="1">COUNTIFS(Table2[Date Notified (Adjusted)],"&gt;="&amp;start125,Table2[Date Notified (Adjusted)],"&lt;="&amp;closeREP,Table2[Calculated Location],"*"&amp;$D8&amp;"*")</f>
        <v>0</v>
      </c>
      <c r="AC8" s="256" t="e">
        <f t="shared" ca="1" si="1"/>
        <v>#DIV/0!</v>
      </c>
    </row>
    <row r="9" spans="2:29" x14ac:dyDescent="0.25">
      <c r="B9" s="222" t="s">
        <v>260</v>
      </c>
      <c r="C9" s="161"/>
      <c r="D9" s="162" t="s">
        <v>123</v>
      </c>
      <c r="E9" s="163" t="e">
        <f ca="1">COUNTIFS(Table2[Date Notified (Adjusted)],"&gt;="&amp;E$3,Table2[Date Notified (Adjusted)],"&lt;"&amp;F$3,Table2[Level of Review Required],"&lt;&gt;*e*",Table2[Calculated Location],"*"&amp;$D9&amp;"*")/COUNTIFS(Table2[Date Notified (Adjusted)],"&gt;="&amp;E$3,Table2[Date Notified (Adjusted)],"&lt;"&amp;F$3,Table2[Calculated Location],"*"&amp;$D9&amp;"*")</f>
        <v>#DIV/0!</v>
      </c>
      <c r="F9" s="164" t="e">
        <f ca="1">COUNTIFS(Table2[Date Notified (Adjusted)],"&gt;="&amp;F$3,Table2[Date Notified (Adjusted)],"&lt;"&amp;G$3,Table2[Level of Review Required],"&lt;&gt;*e*",Table2[Calculated Location],"*"&amp;$D9&amp;"*")/COUNTIFS(Table2[Date Notified (Adjusted)],"&gt;="&amp;F$3,Table2[Date Notified (Adjusted)],"&lt;"&amp;G$3,Table2[Calculated Location],"*"&amp;$D9&amp;"*")</f>
        <v>#DIV/0!</v>
      </c>
      <c r="G9" s="164" t="e">
        <f ca="1">COUNTIFS(Table2[Date Notified (Adjusted)],"&gt;="&amp;G$3,Table2[Date Notified (Adjusted)],"&lt;"&amp;H$3,Table2[Level of Review Required],"&lt;&gt;*e*",Table2[Calculated Location],"*"&amp;$D9&amp;"*")/COUNTIFS(Table2[Date Notified (Adjusted)],"&gt;="&amp;G$3,Table2[Date Notified (Adjusted)],"&lt;"&amp;H$3,Table2[Calculated Location],"*"&amp;$D9&amp;"*")</f>
        <v>#DIV/0!</v>
      </c>
      <c r="H9" s="164" t="e">
        <f ca="1">COUNTIFS(Table2[Date Notified (Adjusted)],"&gt;="&amp;H$3,Table2[Date Notified (Adjusted)],"&lt;"&amp;I$3,Table2[Level of Review Required],"&lt;&gt;*e*",Table2[Calculated Location],"*"&amp;$D9&amp;"*")/COUNTIFS(Table2[Date Notified (Adjusted)],"&gt;="&amp;H$3,Table2[Date Notified (Adjusted)],"&lt;"&amp;I$3,Table2[Calculated Location],"*"&amp;$D9&amp;"*")</f>
        <v>#DIV/0!</v>
      </c>
      <c r="I9" s="164" t="e">
        <f ca="1">COUNTIFS(Table2[Date Notified (Adjusted)],"&gt;="&amp;I$3,Table2[Date Notified (Adjusted)],"&lt;"&amp;J$3,Table2[Level of Review Required],"&lt;&gt;*e*",Table2[Calculated Location],"*"&amp;$D9&amp;"*")/COUNTIFS(Table2[Date Notified (Adjusted)],"&gt;="&amp;I$3,Table2[Date Notified (Adjusted)],"&lt;"&amp;J$3,Table2[Calculated Location],"*"&amp;$D9&amp;"*")</f>
        <v>#DIV/0!</v>
      </c>
      <c r="J9" s="164" t="e">
        <f ca="1">COUNTIFS(Table2[Date Notified (Adjusted)],"&gt;="&amp;J$3,Table2[Date Notified (Adjusted)],"&lt;"&amp;K$3,Table2[Level of Review Required],"&lt;&gt;*e*",Table2[Calculated Location],"*"&amp;$D9&amp;"*")/COUNTIFS(Table2[Date Notified (Adjusted)],"&gt;="&amp;J$3,Table2[Date Notified (Adjusted)],"&lt;"&amp;K$3,Table2[Calculated Location],"*"&amp;$D9&amp;"*")</f>
        <v>#DIV/0!</v>
      </c>
      <c r="K9" s="164" t="e">
        <f ca="1">COUNTIFS(Table2[Date Notified (Adjusted)],"&gt;="&amp;K$3,Table2[Date Notified (Adjusted)],"&lt;"&amp;L$3,Table2[Level of Review Required],"&lt;&gt;*e*",Table2[Calculated Location],"*"&amp;$D9&amp;"*")/COUNTIFS(Table2[Date Notified (Adjusted)],"&gt;="&amp;K$3,Table2[Date Notified (Adjusted)],"&lt;"&amp;L$3,Table2[Calculated Location],"*"&amp;$D9&amp;"*")</f>
        <v>#DIV/0!</v>
      </c>
      <c r="L9" s="164" t="e">
        <f ca="1">COUNTIFS(Table2[Date Notified (Adjusted)],"&gt;="&amp;L$3,Table2[Date Notified (Adjusted)],"&lt;"&amp;M$3,Table2[Level of Review Required],"&lt;&gt;*e*",Table2[Calculated Location],"*"&amp;$D9&amp;"*")/COUNTIFS(Table2[Date Notified (Adjusted)],"&gt;="&amp;L$3,Table2[Date Notified (Adjusted)],"&lt;"&amp;M$3,Table2[Calculated Location],"*"&amp;$D9&amp;"*")</f>
        <v>#DIV/0!</v>
      </c>
      <c r="M9" s="164" t="e">
        <f ca="1">COUNTIFS(Table2[Date Notified (Adjusted)],"&gt;="&amp;M$3,Table2[Date Notified (Adjusted)],"&lt;"&amp;N$3,Table2[Level of Review Required],"&lt;&gt;*e*",Table2[Calculated Location],"*"&amp;$D9&amp;"*")/COUNTIFS(Table2[Date Notified (Adjusted)],"&gt;="&amp;M$3,Table2[Date Notified (Adjusted)],"&lt;"&amp;N$3,Table2[Calculated Location],"*"&amp;$D9&amp;"*")</f>
        <v>#DIV/0!</v>
      </c>
      <c r="N9" s="164" t="e">
        <f ca="1">COUNTIFS(Table2[Date Notified (Adjusted)],"&gt;="&amp;N$3,Table2[Date Notified (Adjusted)],"&lt;"&amp;O$3,Table2[Level of Review Required],"&lt;&gt;*e*",Table2[Calculated Location],"*"&amp;$D9&amp;"*")/COUNTIFS(Table2[Date Notified (Adjusted)],"&gt;="&amp;N$3,Table2[Date Notified (Adjusted)],"&lt;"&amp;O$3,Table2[Calculated Location],"*"&amp;$D9&amp;"*")</f>
        <v>#DIV/0!</v>
      </c>
      <c r="O9" s="164" t="e">
        <f ca="1">COUNTIFS(Table2[Date Notified (Adjusted)],"&gt;="&amp;O$3,Table2[Date Notified (Adjusted)],"&lt;"&amp;P$3,Table2[Level of Review Required],"&lt;&gt;*e*",Table2[Calculated Location],"*"&amp;$D9&amp;"*")/COUNTIFS(Table2[Date Notified (Adjusted)],"&gt;="&amp;O$3,Table2[Date Notified (Adjusted)],"&lt;"&amp;P$3,Table2[Calculated Location],"*"&amp;$D9&amp;"*")</f>
        <v>#DIV/0!</v>
      </c>
      <c r="P9" s="164" t="e">
        <f ca="1">COUNTIFS(Table2[Date Notified (Adjusted)],"&gt;="&amp;P$3,Table2[Date Notified (Adjusted)],"&lt;"&amp;Q$3,Table2[Level of Review Required],"&lt;&gt;*e*",Table2[Calculated Location],"*"&amp;$D9&amp;"*")/COUNTIFS(Table2[Date Notified (Adjusted)],"&gt;="&amp;P$3,Table2[Date Notified (Adjusted)],"&lt;"&amp;Q$3,Table2[Calculated Location],"*"&amp;$D9&amp;"*")</f>
        <v>#DIV/0!</v>
      </c>
      <c r="Q9" s="164" t="e">
        <f ca="1">COUNTIFS(Table2[Date Notified (Adjusted)],"&gt;="&amp;Q$3,Table2[Date Notified (Adjusted)],"&lt;"&amp;R$3,Table2[Level of Review Required],"&lt;&gt;*e*",Table2[Calculated Location],"*"&amp;$D9&amp;"*")/COUNTIFS(Table2[Date Notified (Adjusted)],"&gt;="&amp;Q$3,Table2[Date Notified (Adjusted)],"&lt;"&amp;R$3,Table2[Calculated Location],"*"&amp;$D9&amp;"*")</f>
        <v>#DIV/0!</v>
      </c>
      <c r="R9" s="164" t="e">
        <f ca="1">COUNTIFS(Table2[Date Notified (Adjusted)],"&gt;="&amp;R$3,Table2[Date Notified (Adjusted)],"&lt;"&amp;S$3,Table2[Level of Review Required],"&lt;&gt;*e*",Table2[Calculated Location],"*"&amp;$D9&amp;"*")/COUNTIFS(Table2[Date Notified (Adjusted)],"&gt;="&amp;R$3,Table2[Date Notified (Adjusted)],"&lt;"&amp;S$3,Table2[Calculated Location],"*"&amp;$D9&amp;"*")</f>
        <v>#DIV/0!</v>
      </c>
      <c r="S9" s="164" t="e">
        <f ca="1">COUNTIFS(Table2[Date Notified (Adjusted)],"&gt;="&amp;S$3,Table2[Date Notified (Adjusted)],"&lt;"&amp;T$3,Table2[Level of Review Required],"&lt;&gt;*e*",Table2[Calculated Location],"*"&amp;$D9&amp;"*")/COUNTIFS(Table2[Date Notified (Adjusted)],"&gt;="&amp;S$3,Table2[Date Notified (Adjusted)],"&lt;"&amp;T$3,Table2[Calculated Location],"*"&amp;$D9&amp;"*")</f>
        <v>#DIV/0!</v>
      </c>
      <c r="T9" s="164" t="e">
        <f ca="1">COUNTIFS(Table2[Date Notified (Adjusted)],"&gt;="&amp;T$3,Table2[Date Notified (Adjusted)],"&lt;"&amp;U$3,Table2[Level of Review Required],"&lt;&gt;*e*",Table2[Calculated Location],"*"&amp;$D9&amp;"*")/COUNTIFS(Table2[Date Notified (Adjusted)],"&gt;="&amp;T$3,Table2[Date Notified (Adjusted)],"&lt;"&amp;U$3,Table2[Calculated Location],"*"&amp;$D9&amp;"*")</f>
        <v>#DIV/0!</v>
      </c>
      <c r="U9" s="45"/>
      <c r="V9" s="13"/>
      <c r="W9" s="253">
        <f ca="1">COUNTIFS(Table2[Level of Review Required],"&lt;&gt;*e*",Table2[Date Notified (Adjusted)],"&gt;="&amp;start125,Table2[Date Notified (Adjusted)],"&lt;="&amp;excl2m,Table2[Calculated Location],"*"&amp;$D9&amp;"*")</f>
        <v>0</v>
      </c>
      <c r="X9" s="253">
        <f ca="1">COUNTIFS(Table2[Date Notified (Adjusted)],"&gt;="&amp;start125,Table2[Date Notified (Adjusted)],"&lt;="&amp;excl2m,Table2[Calculated Location],"*"&amp;$D9&amp;"*")</f>
        <v>0</v>
      </c>
      <c r="Y9" s="254" t="e">
        <f t="shared" ca="1" si="2"/>
        <v>#DIV/0!</v>
      </c>
      <c r="Z9" s="13"/>
      <c r="AA9" s="255">
        <f ca="1">COUNTIFS(Table2[Date Notified (Adjusted)],"&gt;="&amp;start125,Table2[Date Notified (Adjusted)],"&lt;="&amp;closeREP,Table2[Calculated Location],"*"&amp;$D9&amp;"*",Table2[Level of Review Required],"&lt;&gt;*e*")</f>
        <v>0</v>
      </c>
      <c r="AB9" s="255">
        <f ca="1">COUNTIFS(Table2[Date Notified (Adjusted)],"&gt;="&amp;start125,Table2[Date Notified (Adjusted)],"&lt;="&amp;closeREP,Table2[Calculated Location],"*"&amp;$D9&amp;"*")</f>
        <v>0</v>
      </c>
      <c r="AC9" s="256" t="e">
        <f t="shared" ca="1" si="1"/>
        <v>#DIV/0!</v>
      </c>
    </row>
    <row r="10" spans="2:29" x14ac:dyDescent="0.25">
      <c r="B10" s="222" t="s">
        <v>261</v>
      </c>
      <c r="C10" s="161"/>
      <c r="D10" s="162" t="s">
        <v>117</v>
      </c>
      <c r="E10" s="163" t="e">
        <f ca="1">COUNTIFS(Table2[Date Notified (Adjusted)],"&gt;="&amp;E$3,Table2[Date Notified (Adjusted)],"&lt;"&amp;F$3,Table2[Level of Review Required],"&lt;&gt;*e*",Table2[Calculated Location],"*"&amp;$D10&amp;"*")/COUNTIFS(Table2[Date Notified (Adjusted)],"&gt;="&amp;E$3,Table2[Date Notified (Adjusted)],"&lt;"&amp;F$3,Table2[Calculated Location],"*"&amp;$D10&amp;"*")</f>
        <v>#DIV/0!</v>
      </c>
      <c r="F10" s="164" t="e">
        <f ca="1">COUNTIFS(Table2[Date Notified (Adjusted)],"&gt;="&amp;F$3,Table2[Date Notified (Adjusted)],"&lt;"&amp;G$3,Table2[Level of Review Required],"&lt;&gt;*e*",Table2[Calculated Location],"*"&amp;$D10&amp;"*")/COUNTIFS(Table2[Date Notified (Adjusted)],"&gt;="&amp;F$3,Table2[Date Notified (Adjusted)],"&lt;"&amp;G$3,Table2[Calculated Location],"*"&amp;$D10&amp;"*")</f>
        <v>#DIV/0!</v>
      </c>
      <c r="G10" s="164" t="e">
        <f ca="1">COUNTIFS(Table2[Date Notified (Adjusted)],"&gt;="&amp;G$3,Table2[Date Notified (Adjusted)],"&lt;"&amp;H$3,Table2[Level of Review Required],"&lt;&gt;*e*",Table2[Calculated Location],"*"&amp;$D10&amp;"*")/COUNTIFS(Table2[Date Notified (Adjusted)],"&gt;="&amp;G$3,Table2[Date Notified (Adjusted)],"&lt;"&amp;H$3,Table2[Calculated Location],"*"&amp;$D10&amp;"*")</f>
        <v>#DIV/0!</v>
      </c>
      <c r="H10" s="164" t="e">
        <f ca="1">COUNTIFS(Table2[Date Notified (Adjusted)],"&gt;="&amp;H$3,Table2[Date Notified (Adjusted)],"&lt;"&amp;I$3,Table2[Level of Review Required],"&lt;&gt;*e*",Table2[Calculated Location],"*"&amp;$D10&amp;"*")/COUNTIFS(Table2[Date Notified (Adjusted)],"&gt;="&amp;H$3,Table2[Date Notified (Adjusted)],"&lt;"&amp;I$3,Table2[Calculated Location],"*"&amp;$D10&amp;"*")</f>
        <v>#DIV/0!</v>
      </c>
      <c r="I10" s="164" t="e">
        <f ca="1">COUNTIFS(Table2[Date Notified (Adjusted)],"&gt;="&amp;I$3,Table2[Date Notified (Adjusted)],"&lt;"&amp;J$3,Table2[Level of Review Required],"&lt;&gt;*e*",Table2[Calculated Location],"*"&amp;$D10&amp;"*")/COUNTIFS(Table2[Date Notified (Adjusted)],"&gt;="&amp;I$3,Table2[Date Notified (Adjusted)],"&lt;"&amp;J$3,Table2[Calculated Location],"*"&amp;$D10&amp;"*")</f>
        <v>#DIV/0!</v>
      </c>
      <c r="J10" s="164" t="e">
        <f ca="1">COUNTIFS(Table2[Date Notified (Adjusted)],"&gt;="&amp;J$3,Table2[Date Notified (Adjusted)],"&lt;"&amp;K$3,Table2[Level of Review Required],"&lt;&gt;*e*",Table2[Calculated Location],"*"&amp;$D10&amp;"*")/COUNTIFS(Table2[Date Notified (Adjusted)],"&gt;="&amp;J$3,Table2[Date Notified (Adjusted)],"&lt;"&amp;K$3,Table2[Calculated Location],"*"&amp;$D10&amp;"*")</f>
        <v>#DIV/0!</v>
      </c>
      <c r="K10" s="164" t="e">
        <f ca="1">COUNTIFS(Table2[Date Notified (Adjusted)],"&gt;="&amp;K$3,Table2[Date Notified (Adjusted)],"&lt;"&amp;L$3,Table2[Level of Review Required],"&lt;&gt;*e*",Table2[Calculated Location],"*"&amp;$D10&amp;"*")/COUNTIFS(Table2[Date Notified (Adjusted)],"&gt;="&amp;K$3,Table2[Date Notified (Adjusted)],"&lt;"&amp;L$3,Table2[Calculated Location],"*"&amp;$D10&amp;"*")</f>
        <v>#DIV/0!</v>
      </c>
      <c r="L10" s="164" t="e">
        <f ca="1">COUNTIFS(Table2[Date Notified (Adjusted)],"&gt;="&amp;L$3,Table2[Date Notified (Adjusted)],"&lt;"&amp;M$3,Table2[Level of Review Required],"&lt;&gt;*e*",Table2[Calculated Location],"*"&amp;$D10&amp;"*")/COUNTIFS(Table2[Date Notified (Adjusted)],"&gt;="&amp;L$3,Table2[Date Notified (Adjusted)],"&lt;"&amp;M$3,Table2[Calculated Location],"*"&amp;$D10&amp;"*")</f>
        <v>#DIV/0!</v>
      </c>
      <c r="M10" s="164" t="e">
        <f ca="1">COUNTIFS(Table2[Date Notified (Adjusted)],"&gt;="&amp;M$3,Table2[Date Notified (Adjusted)],"&lt;"&amp;N$3,Table2[Level of Review Required],"&lt;&gt;*e*",Table2[Calculated Location],"*"&amp;$D10&amp;"*")/COUNTIFS(Table2[Date Notified (Adjusted)],"&gt;="&amp;M$3,Table2[Date Notified (Adjusted)],"&lt;"&amp;N$3,Table2[Calculated Location],"*"&amp;$D10&amp;"*")</f>
        <v>#DIV/0!</v>
      </c>
      <c r="N10" s="164" t="e">
        <f ca="1">COUNTIFS(Table2[Date Notified (Adjusted)],"&gt;="&amp;N$3,Table2[Date Notified (Adjusted)],"&lt;"&amp;O$3,Table2[Level of Review Required],"&lt;&gt;*e*",Table2[Calculated Location],"*"&amp;$D10&amp;"*")/COUNTIFS(Table2[Date Notified (Adjusted)],"&gt;="&amp;N$3,Table2[Date Notified (Adjusted)],"&lt;"&amp;O$3,Table2[Calculated Location],"*"&amp;$D10&amp;"*")</f>
        <v>#DIV/0!</v>
      </c>
      <c r="O10" s="164" t="e">
        <f ca="1">COUNTIFS(Table2[Date Notified (Adjusted)],"&gt;="&amp;O$3,Table2[Date Notified (Adjusted)],"&lt;"&amp;P$3,Table2[Level of Review Required],"&lt;&gt;*e*",Table2[Calculated Location],"*"&amp;$D10&amp;"*")/COUNTIFS(Table2[Date Notified (Adjusted)],"&gt;="&amp;O$3,Table2[Date Notified (Adjusted)],"&lt;"&amp;P$3,Table2[Calculated Location],"*"&amp;$D10&amp;"*")</f>
        <v>#DIV/0!</v>
      </c>
      <c r="P10" s="164" t="e">
        <f ca="1">COUNTIFS(Table2[Date Notified (Adjusted)],"&gt;="&amp;P$3,Table2[Date Notified (Adjusted)],"&lt;"&amp;Q$3,Table2[Level of Review Required],"&lt;&gt;*e*",Table2[Calculated Location],"*"&amp;$D10&amp;"*")/COUNTIFS(Table2[Date Notified (Adjusted)],"&gt;="&amp;P$3,Table2[Date Notified (Adjusted)],"&lt;"&amp;Q$3,Table2[Calculated Location],"*"&amp;$D10&amp;"*")</f>
        <v>#DIV/0!</v>
      </c>
      <c r="Q10" s="164" t="e">
        <f ca="1">COUNTIFS(Table2[Date Notified (Adjusted)],"&gt;="&amp;Q$3,Table2[Date Notified (Adjusted)],"&lt;"&amp;R$3,Table2[Level of Review Required],"&lt;&gt;*e*",Table2[Calculated Location],"*"&amp;$D10&amp;"*")/COUNTIFS(Table2[Date Notified (Adjusted)],"&gt;="&amp;Q$3,Table2[Date Notified (Adjusted)],"&lt;"&amp;R$3,Table2[Calculated Location],"*"&amp;$D10&amp;"*")</f>
        <v>#DIV/0!</v>
      </c>
      <c r="R10" s="164" t="e">
        <f ca="1">COUNTIFS(Table2[Date Notified (Adjusted)],"&gt;="&amp;R$3,Table2[Date Notified (Adjusted)],"&lt;"&amp;S$3,Table2[Level of Review Required],"&lt;&gt;*e*",Table2[Calculated Location],"*"&amp;$D10&amp;"*")/COUNTIFS(Table2[Date Notified (Adjusted)],"&gt;="&amp;R$3,Table2[Date Notified (Adjusted)],"&lt;"&amp;S$3,Table2[Calculated Location],"*"&amp;$D10&amp;"*")</f>
        <v>#DIV/0!</v>
      </c>
      <c r="S10" s="164" t="e">
        <f ca="1">COUNTIFS(Table2[Date Notified (Adjusted)],"&gt;="&amp;S$3,Table2[Date Notified (Adjusted)],"&lt;"&amp;T$3,Table2[Level of Review Required],"&lt;&gt;*e*",Table2[Calculated Location],"*"&amp;$D10&amp;"*")/COUNTIFS(Table2[Date Notified (Adjusted)],"&gt;="&amp;S$3,Table2[Date Notified (Adjusted)],"&lt;"&amp;T$3,Table2[Calculated Location],"*"&amp;$D10&amp;"*")</f>
        <v>#DIV/0!</v>
      </c>
      <c r="T10" s="164" t="e">
        <f ca="1">COUNTIFS(Table2[Date Notified (Adjusted)],"&gt;="&amp;T$3,Table2[Date Notified (Adjusted)],"&lt;"&amp;U$3,Table2[Level of Review Required],"&lt;&gt;*e*",Table2[Calculated Location],"*"&amp;$D10&amp;"*")/COUNTIFS(Table2[Date Notified (Adjusted)],"&gt;="&amp;T$3,Table2[Date Notified (Adjusted)],"&lt;"&amp;U$3,Table2[Calculated Location],"*"&amp;$D10&amp;"*")</f>
        <v>#DIV/0!</v>
      </c>
      <c r="U10" s="45"/>
      <c r="V10" s="13"/>
      <c r="W10" s="253">
        <f ca="1">COUNTIFS(Table2[Level of Review Required],"&lt;&gt;*e*",Table2[Date Notified (Adjusted)],"&gt;="&amp;start125,Table2[Date Notified (Adjusted)],"&lt;="&amp;excl2m,Table2[Calculated Location],"*"&amp;$D10&amp;"*")</f>
        <v>0</v>
      </c>
      <c r="X10" s="253">
        <f ca="1">COUNTIFS(Table2[Date Notified (Adjusted)],"&gt;="&amp;start125,Table2[Date Notified (Adjusted)],"&lt;="&amp;excl2m,Table2[Calculated Location],"*"&amp;$D10&amp;"*")</f>
        <v>0</v>
      </c>
      <c r="Y10" s="254" t="e">
        <f t="shared" ca="1" si="2"/>
        <v>#DIV/0!</v>
      </c>
      <c r="Z10" s="13"/>
      <c r="AA10" s="255">
        <f ca="1">COUNTIFS(Table2[Date Notified (Adjusted)],"&gt;="&amp;start125,Table2[Date Notified (Adjusted)],"&lt;="&amp;closeREP,Table2[Calculated Location],"*"&amp;$D10&amp;"*",Table2[Level of Review Required],"&lt;&gt;*e*")</f>
        <v>0</v>
      </c>
      <c r="AB10" s="255">
        <f ca="1">COUNTIFS(Table2[Date Notified (Adjusted)],"&gt;="&amp;start125,Table2[Date Notified (Adjusted)],"&lt;="&amp;closeREP,Table2[Calculated Location],"*"&amp;$D10&amp;"*")</f>
        <v>0</v>
      </c>
      <c r="AC10" s="256" t="e">
        <f t="shared" ca="1" si="1"/>
        <v>#DIV/0!</v>
      </c>
    </row>
    <row r="11" spans="2:29" x14ac:dyDescent="0.25">
      <c r="B11" s="224" t="s">
        <v>262</v>
      </c>
      <c r="C11" s="166"/>
      <c r="D11" s="167" t="s">
        <v>104</v>
      </c>
      <c r="E11" s="168" t="e">
        <f ca="1">COUNTIFS(Table2[Date Notified (Adjusted)],"&gt;="&amp;E$3,Table2[Date Notified (Adjusted)],"&lt;"&amp;F$3,Table2[Level of Review Required],"&lt;&gt;*e*",Table2[Calculated Location],"*"&amp;$D11&amp;"*")/COUNTIFS(Table2[Date Notified (Adjusted)],"&gt;="&amp;E$3,Table2[Date Notified (Adjusted)],"&lt;"&amp;F$3,Table2[Calculated Location],"*"&amp;$D11&amp;"*")</f>
        <v>#DIV/0!</v>
      </c>
      <c r="F11" s="169" t="e">
        <f ca="1">COUNTIFS(Table2[Date Notified (Adjusted)],"&gt;="&amp;F$3,Table2[Date Notified (Adjusted)],"&lt;"&amp;G$3,Table2[Level of Review Required],"&lt;&gt;*e*",Table2[Calculated Location],"*"&amp;$D11&amp;"*")/COUNTIFS(Table2[Date Notified (Adjusted)],"&gt;="&amp;F$3,Table2[Date Notified (Adjusted)],"&lt;"&amp;G$3,Table2[Calculated Location],"*"&amp;$D11&amp;"*")</f>
        <v>#DIV/0!</v>
      </c>
      <c r="G11" s="169" t="e">
        <f ca="1">COUNTIFS(Table2[Date Notified (Adjusted)],"&gt;="&amp;G$3,Table2[Date Notified (Adjusted)],"&lt;"&amp;H$3,Table2[Level of Review Required],"&lt;&gt;*e*",Table2[Calculated Location],"*"&amp;$D11&amp;"*")/COUNTIFS(Table2[Date Notified (Adjusted)],"&gt;="&amp;G$3,Table2[Date Notified (Adjusted)],"&lt;"&amp;H$3,Table2[Calculated Location],"*"&amp;$D11&amp;"*")</f>
        <v>#DIV/0!</v>
      </c>
      <c r="H11" s="169" t="e">
        <f ca="1">COUNTIFS(Table2[Date Notified (Adjusted)],"&gt;="&amp;H$3,Table2[Date Notified (Adjusted)],"&lt;"&amp;I$3,Table2[Level of Review Required],"&lt;&gt;*e*",Table2[Calculated Location],"*"&amp;$D11&amp;"*")/COUNTIFS(Table2[Date Notified (Adjusted)],"&gt;="&amp;H$3,Table2[Date Notified (Adjusted)],"&lt;"&amp;I$3,Table2[Calculated Location],"*"&amp;$D11&amp;"*")</f>
        <v>#DIV/0!</v>
      </c>
      <c r="I11" s="169" t="e">
        <f ca="1">COUNTIFS(Table2[Date Notified (Adjusted)],"&gt;="&amp;I$3,Table2[Date Notified (Adjusted)],"&lt;"&amp;J$3,Table2[Level of Review Required],"&lt;&gt;*e*",Table2[Calculated Location],"*"&amp;$D11&amp;"*")/COUNTIFS(Table2[Date Notified (Adjusted)],"&gt;="&amp;I$3,Table2[Date Notified (Adjusted)],"&lt;"&amp;J$3,Table2[Calculated Location],"*"&amp;$D11&amp;"*")</f>
        <v>#DIV/0!</v>
      </c>
      <c r="J11" s="169" t="e">
        <f ca="1">COUNTIFS(Table2[Date Notified (Adjusted)],"&gt;="&amp;J$3,Table2[Date Notified (Adjusted)],"&lt;"&amp;K$3,Table2[Level of Review Required],"&lt;&gt;*e*",Table2[Calculated Location],"*"&amp;$D11&amp;"*")/COUNTIFS(Table2[Date Notified (Adjusted)],"&gt;="&amp;J$3,Table2[Date Notified (Adjusted)],"&lt;"&amp;K$3,Table2[Calculated Location],"*"&amp;$D11&amp;"*")</f>
        <v>#DIV/0!</v>
      </c>
      <c r="K11" s="169" t="e">
        <f ca="1">COUNTIFS(Table2[Date Notified (Adjusted)],"&gt;="&amp;K$3,Table2[Date Notified (Adjusted)],"&lt;"&amp;L$3,Table2[Level of Review Required],"&lt;&gt;*e*",Table2[Calculated Location],"*"&amp;$D11&amp;"*")/COUNTIFS(Table2[Date Notified (Adjusted)],"&gt;="&amp;K$3,Table2[Date Notified (Adjusted)],"&lt;"&amp;L$3,Table2[Calculated Location],"*"&amp;$D11&amp;"*")</f>
        <v>#DIV/0!</v>
      </c>
      <c r="L11" s="169" t="e">
        <f ca="1">COUNTIFS(Table2[Date Notified (Adjusted)],"&gt;="&amp;L$3,Table2[Date Notified (Adjusted)],"&lt;"&amp;M$3,Table2[Level of Review Required],"&lt;&gt;*e*",Table2[Calculated Location],"*"&amp;$D11&amp;"*")/COUNTIFS(Table2[Date Notified (Adjusted)],"&gt;="&amp;L$3,Table2[Date Notified (Adjusted)],"&lt;"&amp;M$3,Table2[Calculated Location],"*"&amp;$D11&amp;"*")</f>
        <v>#DIV/0!</v>
      </c>
      <c r="M11" s="169" t="e">
        <f ca="1">COUNTIFS(Table2[Date Notified (Adjusted)],"&gt;="&amp;M$3,Table2[Date Notified (Adjusted)],"&lt;"&amp;N$3,Table2[Level of Review Required],"&lt;&gt;*e*",Table2[Calculated Location],"*"&amp;$D11&amp;"*")/COUNTIFS(Table2[Date Notified (Adjusted)],"&gt;="&amp;M$3,Table2[Date Notified (Adjusted)],"&lt;"&amp;N$3,Table2[Calculated Location],"*"&amp;$D11&amp;"*")</f>
        <v>#DIV/0!</v>
      </c>
      <c r="N11" s="169" t="e">
        <f ca="1">COUNTIFS(Table2[Date Notified (Adjusted)],"&gt;="&amp;N$3,Table2[Date Notified (Adjusted)],"&lt;"&amp;O$3,Table2[Level of Review Required],"&lt;&gt;*e*",Table2[Calculated Location],"*"&amp;$D11&amp;"*")/COUNTIFS(Table2[Date Notified (Adjusted)],"&gt;="&amp;N$3,Table2[Date Notified (Adjusted)],"&lt;"&amp;O$3,Table2[Calculated Location],"*"&amp;$D11&amp;"*")</f>
        <v>#DIV/0!</v>
      </c>
      <c r="O11" s="169" t="e">
        <f ca="1">COUNTIFS(Table2[Date Notified (Adjusted)],"&gt;="&amp;O$3,Table2[Date Notified (Adjusted)],"&lt;"&amp;P$3,Table2[Level of Review Required],"&lt;&gt;*e*",Table2[Calculated Location],"*"&amp;$D11&amp;"*")/COUNTIFS(Table2[Date Notified (Adjusted)],"&gt;="&amp;O$3,Table2[Date Notified (Adjusted)],"&lt;"&amp;P$3,Table2[Calculated Location],"*"&amp;$D11&amp;"*")</f>
        <v>#DIV/0!</v>
      </c>
      <c r="P11" s="169" t="e">
        <f ca="1">COUNTIFS(Table2[Date Notified (Adjusted)],"&gt;="&amp;P$3,Table2[Date Notified (Adjusted)],"&lt;"&amp;Q$3,Table2[Level of Review Required],"&lt;&gt;*e*",Table2[Calculated Location],"*"&amp;$D11&amp;"*")/COUNTIFS(Table2[Date Notified (Adjusted)],"&gt;="&amp;P$3,Table2[Date Notified (Adjusted)],"&lt;"&amp;Q$3,Table2[Calculated Location],"*"&amp;$D11&amp;"*")</f>
        <v>#DIV/0!</v>
      </c>
      <c r="Q11" s="169" t="e">
        <f ca="1">COUNTIFS(Table2[Date Notified (Adjusted)],"&gt;="&amp;Q$3,Table2[Date Notified (Adjusted)],"&lt;"&amp;R$3,Table2[Level of Review Required],"&lt;&gt;*e*",Table2[Calculated Location],"*"&amp;$D11&amp;"*")/COUNTIFS(Table2[Date Notified (Adjusted)],"&gt;="&amp;Q$3,Table2[Date Notified (Adjusted)],"&lt;"&amp;R$3,Table2[Calculated Location],"*"&amp;$D11&amp;"*")</f>
        <v>#DIV/0!</v>
      </c>
      <c r="R11" s="169" t="e">
        <f ca="1">COUNTIFS(Table2[Date Notified (Adjusted)],"&gt;="&amp;R$3,Table2[Date Notified (Adjusted)],"&lt;"&amp;S$3,Table2[Level of Review Required],"&lt;&gt;*e*",Table2[Calculated Location],"*"&amp;$D11&amp;"*")/COUNTIFS(Table2[Date Notified (Adjusted)],"&gt;="&amp;R$3,Table2[Date Notified (Adjusted)],"&lt;"&amp;S$3,Table2[Calculated Location],"*"&amp;$D11&amp;"*")</f>
        <v>#DIV/0!</v>
      </c>
      <c r="S11" s="169" t="e">
        <f ca="1">COUNTIFS(Table2[Date Notified (Adjusted)],"&gt;="&amp;S$3,Table2[Date Notified (Adjusted)],"&lt;"&amp;T$3,Table2[Level of Review Required],"&lt;&gt;*e*",Table2[Calculated Location],"*"&amp;$D11&amp;"*")/COUNTIFS(Table2[Date Notified (Adjusted)],"&gt;="&amp;S$3,Table2[Date Notified (Adjusted)],"&lt;"&amp;T$3,Table2[Calculated Location],"*"&amp;$D11&amp;"*")</f>
        <v>#DIV/0!</v>
      </c>
      <c r="T11" s="169" t="e">
        <f ca="1">COUNTIFS(Table2[Date Notified (Adjusted)],"&gt;="&amp;T$3,Table2[Date Notified (Adjusted)],"&lt;"&amp;U$3,Table2[Level of Review Required],"&lt;&gt;*e*",Table2[Calculated Location],"*"&amp;$D11&amp;"*")/COUNTIFS(Table2[Date Notified (Adjusted)],"&gt;="&amp;T$3,Table2[Date Notified (Adjusted)],"&lt;"&amp;U$3,Table2[Calculated Location],"*"&amp;$D11&amp;"*")</f>
        <v>#DIV/0!</v>
      </c>
      <c r="U11" s="45"/>
      <c r="V11" s="13"/>
      <c r="W11" s="253">
        <f ca="1">COUNTIFS(Table2[Level of Review Required],"&lt;&gt;*e*",Table2[Date Notified (Adjusted)],"&gt;="&amp;start125,Table2[Date Notified (Adjusted)],"&lt;="&amp;excl2m,Table2[Calculated Location],"*"&amp;$D11&amp;"*")</f>
        <v>0</v>
      </c>
      <c r="X11" s="253">
        <f ca="1">COUNTIFS(Table2[Date Notified (Adjusted)],"&gt;="&amp;start125,Table2[Date Notified (Adjusted)],"&lt;="&amp;excl2m,Table2[Calculated Location],"*"&amp;$D11&amp;"*")</f>
        <v>0</v>
      </c>
      <c r="Y11" s="254" t="e">
        <f t="shared" ca="1" si="2"/>
        <v>#DIV/0!</v>
      </c>
      <c r="Z11" s="13"/>
      <c r="AA11" s="255">
        <f ca="1">COUNTIFS(Table2[Date Notified (Adjusted)],"&gt;="&amp;start125,Table2[Date Notified (Adjusted)],"&lt;="&amp;closeREP,Table2[Calculated Location],"*"&amp;$D11&amp;"*",Table2[Level of Review Required],"&lt;&gt;*e*")</f>
        <v>0</v>
      </c>
      <c r="AB11" s="255">
        <f ca="1">COUNTIFS(Table2[Date Notified (Adjusted)],"&gt;="&amp;start125,Table2[Date Notified (Adjusted)],"&lt;="&amp;closeREP,Table2[Calculated Location],"*"&amp;$D11&amp;"*")</f>
        <v>0</v>
      </c>
      <c r="AC11" s="256" t="e">
        <f t="shared" ca="1" si="1"/>
        <v>#DIV/0!</v>
      </c>
    </row>
    <row r="12" spans="2:29" x14ac:dyDescent="0.25">
      <c r="B12" s="211" t="s">
        <v>154</v>
      </c>
      <c r="C12" s="13"/>
      <c r="D12" s="210"/>
      <c r="E12" s="172"/>
      <c r="F12" s="173"/>
      <c r="G12" s="173"/>
      <c r="H12" s="173"/>
      <c r="I12" s="173"/>
      <c r="J12" s="173"/>
      <c r="K12" s="173"/>
      <c r="L12" s="173"/>
      <c r="M12" s="173"/>
      <c r="N12" s="173"/>
      <c r="O12" s="173"/>
      <c r="P12" s="173"/>
      <c r="Q12" s="173"/>
      <c r="R12" s="173"/>
      <c r="S12" s="173"/>
      <c r="T12" s="173"/>
      <c r="U12" s="174"/>
      <c r="V12" s="174"/>
      <c r="W12" s="257"/>
      <c r="X12" s="257"/>
      <c r="Y12" s="257"/>
      <c r="Z12" s="13"/>
      <c r="AA12" s="258"/>
      <c r="AB12" s="258"/>
      <c r="AC12" s="259"/>
    </row>
    <row r="13" spans="2:29" x14ac:dyDescent="0.25">
      <c r="B13" s="220" t="s">
        <v>105</v>
      </c>
      <c r="C13" s="157"/>
      <c r="D13" s="158" t="s">
        <v>124</v>
      </c>
      <c r="E13" s="159" t="e">
        <f ca="1">COUNTIFS(Table2[Date Notified (Adjusted)],"&gt;="&amp;E$3,Table2[Date Notified (Adjusted)],"&lt;"&amp;F$3,Table2[Level of Review Required],"&lt;&gt;*e*",Table2[Calculated Location],"*"&amp;$D13&amp;"*")/COUNTIFS(Table2[Date Notified (Adjusted)],"&gt;="&amp;E$3,Table2[Date Notified (Adjusted)],"&lt;"&amp;F$3,Table2[Calculated Location],"*"&amp;$D13&amp;"*")</f>
        <v>#DIV/0!</v>
      </c>
      <c r="F13" s="160" t="e">
        <f ca="1">COUNTIFS(Table2[Date Notified (Adjusted)],"&gt;="&amp;F$3,Table2[Date Notified (Adjusted)],"&lt;"&amp;G$3,Table2[Level of Review Required],"&lt;&gt;*e*",Table2[Calculated Location],"*"&amp;$D13&amp;"*")/COUNTIFS(Table2[Date Notified (Adjusted)],"&gt;="&amp;F$3,Table2[Date Notified (Adjusted)],"&lt;"&amp;G$3,Table2[Calculated Location],"*"&amp;$D13&amp;"*")</f>
        <v>#DIV/0!</v>
      </c>
      <c r="G13" s="160" t="e">
        <f ca="1">COUNTIFS(Table2[Date Notified (Adjusted)],"&gt;="&amp;G$3,Table2[Date Notified (Adjusted)],"&lt;"&amp;H$3,Table2[Level of Review Required],"&lt;&gt;*e*",Table2[Calculated Location],"*"&amp;$D13&amp;"*")/COUNTIFS(Table2[Date Notified (Adjusted)],"&gt;="&amp;G$3,Table2[Date Notified (Adjusted)],"&lt;"&amp;H$3,Table2[Calculated Location],"*"&amp;$D13&amp;"*")</f>
        <v>#DIV/0!</v>
      </c>
      <c r="H13" s="160" t="e">
        <f ca="1">COUNTIFS(Table2[Date Notified (Adjusted)],"&gt;="&amp;H$3,Table2[Date Notified (Adjusted)],"&lt;"&amp;I$3,Table2[Level of Review Required],"&lt;&gt;*e*",Table2[Calculated Location],"*"&amp;$D13&amp;"*")/COUNTIFS(Table2[Date Notified (Adjusted)],"&gt;="&amp;H$3,Table2[Date Notified (Adjusted)],"&lt;"&amp;I$3,Table2[Calculated Location],"*"&amp;$D13&amp;"*")</f>
        <v>#DIV/0!</v>
      </c>
      <c r="I13" s="160" t="e">
        <f ca="1">COUNTIFS(Table2[Date Notified (Adjusted)],"&gt;="&amp;I$3,Table2[Date Notified (Adjusted)],"&lt;"&amp;J$3,Table2[Level of Review Required],"&lt;&gt;*e*",Table2[Calculated Location],"*"&amp;$D13&amp;"*")/COUNTIFS(Table2[Date Notified (Adjusted)],"&gt;="&amp;I$3,Table2[Date Notified (Adjusted)],"&lt;"&amp;J$3,Table2[Calculated Location],"*"&amp;$D13&amp;"*")</f>
        <v>#DIV/0!</v>
      </c>
      <c r="J13" s="160" t="e">
        <f ca="1">COUNTIFS(Table2[Date Notified (Adjusted)],"&gt;="&amp;J$3,Table2[Date Notified (Adjusted)],"&lt;"&amp;K$3,Table2[Level of Review Required],"&lt;&gt;*e*",Table2[Calculated Location],"*"&amp;$D13&amp;"*")/COUNTIFS(Table2[Date Notified (Adjusted)],"&gt;="&amp;J$3,Table2[Date Notified (Adjusted)],"&lt;"&amp;K$3,Table2[Calculated Location],"*"&amp;$D13&amp;"*")</f>
        <v>#DIV/0!</v>
      </c>
      <c r="K13" s="160" t="e">
        <f ca="1">COUNTIFS(Table2[Date Notified (Adjusted)],"&gt;="&amp;K$3,Table2[Date Notified (Adjusted)],"&lt;"&amp;L$3,Table2[Level of Review Required],"&lt;&gt;*e*",Table2[Calculated Location],"*"&amp;$D13&amp;"*")/COUNTIFS(Table2[Date Notified (Adjusted)],"&gt;="&amp;K$3,Table2[Date Notified (Adjusted)],"&lt;"&amp;L$3,Table2[Calculated Location],"*"&amp;$D13&amp;"*")</f>
        <v>#DIV/0!</v>
      </c>
      <c r="L13" s="160" t="e">
        <f ca="1">COUNTIFS(Table2[Date Notified (Adjusted)],"&gt;="&amp;L$3,Table2[Date Notified (Adjusted)],"&lt;"&amp;M$3,Table2[Level of Review Required],"&lt;&gt;*e*",Table2[Calculated Location],"*"&amp;$D13&amp;"*")/COUNTIFS(Table2[Date Notified (Adjusted)],"&gt;="&amp;L$3,Table2[Date Notified (Adjusted)],"&lt;"&amp;M$3,Table2[Calculated Location],"*"&amp;$D13&amp;"*")</f>
        <v>#DIV/0!</v>
      </c>
      <c r="M13" s="160" t="e">
        <f ca="1">COUNTIFS(Table2[Date Notified (Adjusted)],"&gt;="&amp;M$3,Table2[Date Notified (Adjusted)],"&lt;"&amp;N$3,Table2[Level of Review Required],"&lt;&gt;*e*",Table2[Calculated Location],"*"&amp;$D13&amp;"*")/COUNTIFS(Table2[Date Notified (Adjusted)],"&gt;="&amp;M$3,Table2[Date Notified (Adjusted)],"&lt;"&amp;N$3,Table2[Calculated Location],"*"&amp;$D13&amp;"*")</f>
        <v>#DIV/0!</v>
      </c>
      <c r="N13" s="160" t="e">
        <f ca="1">COUNTIFS(Table2[Date Notified (Adjusted)],"&gt;="&amp;N$3,Table2[Date Notified (Adjusted)],"&lt;"&amp;O$3,Table2[Level of Review Required],"&lt;&gt;*e*",Table2[Calculated Location],"*"&amp;$D13&amp;"*")/COUNTIFS(Table2[Date Notified (Adjusted)],"&gt;="&amp;N$3,Table2[Date Notified (Adjusted)],"&lt;"&amp;O$3,Table2[Calculated Location],"*"&amp;$D13&amp;"*")</f>
        <v>#DIV/0!</v>
      </c>
      <c r="O13" s="160" t="e">
        <f ca="1">COUNTIFS(Table2[Date Notified (Adjusted)],"&gt;="&amp;O$3,Table2[Date Notified (Adjusted)],"&lt;"&amp;P$3,Table2[Level of Review Required],"&lt;&gt;*e*",Table2[Calculated Location],"*"&amp;$D13&amp;"*")/COUNTIFS(Table2[Date Notified (Adjusted)],"&gt;="&amp;O$3,Table2[Date Notified (Adjusted)],"&lt;"&amp;P$3,Table2[Calculated Location],"*"&amp;$D13&amp;"*")</f>
        <v>#DIV/0!</v>
      </c>
      <c r="P13" s="160" t="e">
        <f ca="1">COUNTIFS(Table2[Date Notified (Adjusted)],"&gt;="&amp;P$3,Table2[Date Notified (Adjusted)],"&lt;"&amp;Q$3,Table2[Level of Review Required],"&lt;&gt;*e*",Table2[Calculated Location],"*"&amp;$D13&amp;"*")/COUNTIFS(Table2[Date Notified (Adjusted)],"&gt;="&amp;P$3,Table2[Date Notified (Adjusted)],"&lt;"&amp;Q$3,Table2[Calculated Location],"*"&amp;$D13&amp;"*")</f>
        <v>#DIV/0!</v>
      </c>
      <c r="Q13" s="160" t="e">
        <f ca="1">COUNTIFS(Table2[Date Notified (Adjusted)],"&gt;="&amp;Q$3,Table2[Date Notified (Adjusted)],"&lt;"&amp;R$3,Table2[Level of Review Required],"&lt;&gt;*e*",Table2[Calculated Location],"*"&amp;$D13&amp;"*")/COUNTIFS(Table2[Date Notified (Adjusted)],"&gt;="&amp;Q$3,Table2[Date Notified (Adjusted)],"&lt;"&amp;R$3,Table2[Calculated Location],"*"&amp;$D13&amp;"*")</f>
        <v>#DIV/0!</v>
      </c>
      <c r="R13" s="160" t="e">
        <f ca="1">COUNTIFS(Table2[Date Notified (Adjusted)],"&gt;="&amp;R$3,Table2[Date Notified (Adjusted)],"&lt;"&amp;S$3,Table2[Level of Review Required],"&lt;&gt;*e*",Table2[Calculated Location],"*"&amp;$D13&amp;"*")/COUNTIFS(Table2[Date Notified (Adjusted)],"&gt;="&amp;R$3,Table2[Date Notified (Adjusted)],"&lt;"&amp;S$3,Table2[Calculated Location],"*"&amp;$D13&amp;"*")</f>
        <v>#DIV/0!</v>
      </c>
      <c r="S13" s="160" t="e">
        <f ca="1">COUNTIFS(Table2[Date Notified (Adjusted)],"&gt;="&amp;S$3,Table2[Date Notified (Adjusted)],"&lt;"&amp;T$3,Table2[Level of Review Required],"&lt;&gt;*e*",Table2[Calculated Location],"*"&amp;$D13&amp;"*")/COUNTIFS(Table2[Date Notified (Adjusted)],"&gt;="&amp;S$3,Table2[Date Notified (Adjusted)],"&lt;"&amp;T$3,Table2[Calculated Location],"*"&amp;$D13&amp;"*")</f>
        <v>#DIV/0!</v>
      </c>
      <c r="T13" s="160" t="e">
        <f ca="1">COUNTIFS(Table2[Date Notified (Adjusted)],"&gt;="&amp;T$3,Table2[Date Notified (Adjusted)],"&lt;"&amp;U$3,Table2[Level of Review Required],"&lt;&gt;*e*",Table2[Calculated Location],"*"&amp;$D13&amp;"*")/COUNTIFS(Table2[Date Notified (Adjusted)],"&gt;="&amp;T$3,Table2[Date Notified (Adjusted)],"&lt;"&amp;U$3,Table2[Calculated Location],"*"&amp;$D13&amp;"*")</f>
        <v>#DIV/0!</v>
      </c>
      <c r="U13" s="13"/>
      <c r="V13" s="13"/>
      <c r="W13" s="253">
        <f ca="1">COUNTIFS(Table2[Level of Review Required],"&lt;&gt;*e*",Table2[Date Notified (Adjusted)],"&gt;="&amp;start125,Table2[Date Notified (Adjusted)],"&lt;="&amp;excl2m,Table2[Calculated Location],"*"&amp;$D13&amp;"*")</f>
        <v>0</v>
      </c>
      <c r="X13" s="253">
        <f ca="1">COUNTIFS(Table2[Date Notified (Adjusted)],"&gt;="&amp;start125,Table2[Date Notified (Adjusted)],"&lt;="&amp;excl2m,Table2[Calculated Location],"*"&amp;$D13&amp;"*")</f>
        <v>0</v>
      </c>
      <c r="Y13" s="254" t="e">
        <f ca="1">W13/X13</f>
        <v>#DIV/0!</v>
      </c>
      <c r="Z13" s="13"/>
      <c r="AA13" s="255">
        <f ca="1">COUNTIFS(Table2[Date Notified (Adjusted)],"&gt;="&amp;start125,Table2[Date Notified (Adjusted)],"&lt;="&amp;closeREP,Table2[Calculated Location],"*"&amp;$D13&amp;"*",Table2[Level of Review Required],"&lt;&gt;*e*")</f>
        <v>0</v>
      </c>
      <c r="AB13" s="255">
        <f ca="1">COUNTIFS(Table2[Date Notified (Adjusted)],"&gt;="&amp;start125,Table2[Date Notified (Adjusted)],"&lt;="&amp;closeREP,Table2[Calculated Location],"*"&amp;$D13&amp;"*")</f>
        <v>0</v>
      </c>
      <c r="AC13" s="256" t="e">
        <f t="shared" ref="AC13:AC22" ca="1" si="5">AA13/AB13</f>
        <v>#DIV/0!</v>
      </c>
    </row>
    <row r="14" spans="2:29" x14ac:dyDescent="0.25">
      <c r="B14" s="222" t="s">
        <v>106</v>
      </c>
      <c r="C14" s="161"/>
      <c r="D14" s="162" t="s">
        <v>125</v>
      </c>
      <c r="E14" s="163" t="e">
        <f ca="1">COUNTIFS(Table2[Date Notified (Adjusted)],"&gt;="&amp;E$3,Table2[Date Notified (Adjusted)],"&lt;"&amp;F$3,Table2[Level of Review Required],"&lt;&gt;*e*",Table2[Calculated Location],"*"&amp;$D14&amp;"*")/COUNTIFS(Table2[Date Notified (Adjusted)],"&gt;="&amp;E$3,Table2[Date Notified (Adjusted)],"&lt;"&amp;F$3,Table2[Calculated Location],"*"&amp;$D14&amp;"*")</f>
        <v>#DIV/0!</v>
      </c>
      <c r="F14" s="164" t="e">
        <f ca="1">COUNTIFS(Table2[Date Notified (Adjusted)],"&gt;="&amp;F$3,Table2[Date Notified (Adjusted)],"&lt;"&amp;G$3,Table2[Level of Review Required],"&lt;&gt;*e*",Table2[Calculated Location],"*"&amp;$D14&amp;"*")/COUNTIFS(Table2[Date Notified (Adjusted)],"&gt;="&amp;F$3,Table2[Date Notified (Adjusted)],"&lt;"&amp;G$3,Table2[Calculated Location],"*"&amp;$D14&amp;"*")</f>
        <v>#DIV/0!</v>
      </c>
      <c r="G14" s="164" t="e">
        <f ca="1">COUNTIFS(Table2[Date Notified (Adjusted)],"&gt;="&amp;G$3,Table2[Date Notified (Adjusted)],"&lt;"&amp;H$3,Table2[Level of Review Required],"&lt;&gt;*e*",Table2[Calculated Location],"*"&amp;$D14&amp;"*")/COUNTIFS(Table2[Date Notified (Adjusted)],"&gt;="&amp;G$3,Table2[Date Notified (Adjusted)],"&lt;"&amp;H$3,Table2[Calculated Location],"*"&amp;$D14&amp;"*")</f>
        <v>#DIV/0!</v>
      </c>
      <c r="H14" s="164" t="e">
        <f ca="1">COUNTIFS(Table2[Date Notified (Adjusted)],"&gt;="&amp;H$3,Table2[Date Notified (Adjusted)],"&lt;"&amp;I$3,Table2[Level of Review Required],"&lt;&gt;*e*",Table2[Calculated Location],"*"&amp;$D14&amp;"*")/COUNTIFS(Table2[Date Notified (Adjusted)],"&gt;="&amp;H$3,Table2[Date Notified (Adjusted)],"&lt;"&amp;I$3,Table2[Calculated Location],"*"&amp;$D14&amp;"*")</f>
        <v>#DIV/0!</v>
      </c>
      <c r="I14" s="164" t="e">
        <f ca="1">COUNTIFS(Table2[Date Notified (Adjusted)],"&gt;="&amp;I$3,Table2[Date Notified (Adjusted)],"&lt;"&amp;J$3,Table2[Level of Review Required],"&lt;&gt;*e*",Table2[Calculated Location],"*"&amp;$D14&amp;"*")/COUNTIFS(Table2[Date Notified (Adjusted)],"&gt;="&amp;I$3,Table2[Date Notified (Adjusted)],"&lt;"&amp;J$3,Table2[Calculated Location],"*"&amp;$D14&amp;"*")</f>
        <v>#DIV/0!</v>
      </c>
      <c r="J14" s="164" t="e">
        <f ca="1">COUNTIFS(Table2[Date Notified (Adjusted)],"&gt;="&amp;J$3,Table2[Date Notified (Adjusted)],"&lt;"&amp;K$3,Table2[Level of Review Required],"&lt;&gt;*e*",Table2[Calculated Location],"*"&amp;$D14&amp;"*")/COUNTIFS(Table2[Date Notified (Adjusted)],"&gt;="&amp;J$3,Table2[Date Notified (Adjusted)],"&lt;"&amp;K$3,Table2[Calculated Location],"*"&amp;$D14&amp;"*")</f>
        <v>#DIV/0!</v>
      </c>
      <c r="K14" s="164" t="e">
        <f ca="1">COUNTIFS(Table2[Date Notified (Adjusted)],"&gt;="&amp;K$3,Table2[Date Notified (Adjusted)],"&lt;"&amp;L$3,Table2[Level of Review Required],"&lt;&gt;*e*",Table2[Calculated Location],"*"&amp;$D14&amp;"*")/COUNTIFS(Table2[Date Notified (Adjusted)],"&gt;="&amp;K$3,Table2[Date Notified (Adjusted)],"&lt;"&amp;L$3,Table2[Calculated Location],"*"&amp;$D14&amp;"*")</f>
        <v>#DIV/0!</v>
      </c>
      <c r="L14" s="164" t="e">
        <f ca="1">COUNTIFS(Table2[Date Notified (Adjusted)],"&gt;="&amp;L$3,Table2[Date Notified (Adjusted)],"&lt;"&amp;M$3,Table2[Level of Review Required],"&lt;&gt;*e*",Table2[Calculated Location],"*"&amp;$D14&amp;"*")/COUNTIFS(Table2[Date Notified (Adjusted)],"&gt;="&amp;L$3,Table2[Date Notified (Adjusted)],"&lt;"&amp;M$3,Table2[Calculated Location],"*"&amp;$D14&amp;"*")</f>
        <v>#DIV/0!</v>
      </c>
      <c r="M14" s="164" t="e">
        <f ca="1">COUNTIFS(Table2[Date Notified (Adjusted)],"&gt;="&amp;M$3,Table2[Date Notified (Adjusted)],"&lt;"&amp;N$3,Table2[Level of Review Required],"&lt;&gt;*e*",Table2[Calculated Location],"*"&amp;$D14&amp;"*")/COUNTIFS(Table2[Date Notified (Adjusted)],"&gt;="&amp;M$3,Table2[Date Notified (Adjusted)],"&lt;"&amp;N$3,Table2[Calculated Location],"*"&amp;$D14&amp;"*")</f>
        <v>#DIV/0!</v>
      </c>
      <c r="N14" s="164" t="e">
        <f ca="1">COUNTIFS(Table2[Date Notified (Adjusted)],"&gt;="&amp;N$3,Table2[Date Notified (Adjusted)],"&lt;"&amp;O$3,Table2[Level of Review Required],"&lt;&gt;*e*",Table2[Calculated Location],"*"&amp;$D14&amp;"*")/COUNTIFS(Table2[Date Notified (Adjusted)],"&gt;="&amp;N$3,Table2[Date Notified (Adjusted)],"&lt;"&amp;O$3,Table2[Calculated Location],"*"&amp;$D14&amp;"*")</f>
        <v>#DIV/0!</v>
      </c>
      <c r="O14" s="164" t="e">
        <f ca="1">COUNTIFS(Table2[Date Notified (Adjusted)],"&gt;="&amp;O$3,Table2[Date Notified (Adjusted)],"&lt;"&amp;P$3,Table2[Level of Review Required],"&lt;&gt;*e*",Table2[Calculated Location],"*"&amp;$D14&amp;"*")/COUNTIFS(Table2[Date Notified (Adjusted)],"&gt;="&amp;O$3,Table2[Date Notified (Adjusted)],"&lt;"&amp;P$3,Table2[Calculated Location],"*"&amp;$D14&amp;"*")</f>
        <v>#DIV/0!</v>
      </c>
      <c r="P14" s="164" t="e">
        <f ca="1">COUNTIFS(Table2[Date Notified (Adjusted)],"&gt;="&amp;P$3,Table2[Date Notified (Adjusted)],"&lt;"&amp;Q$3,Table2[Level of Review Required],"&lt;&gt;*e*",Table2[Calculated Location],"*"&amp;$D14&amp;"*")/COUNTIFS(Table2[Date Notified (Adjusted)],"&gt;="&amp;P$3,Table2[Date Notified (Adjusted)],"&lt;"&amp;Q$3,Table2[Calculated Location],"*"&amp;$D14&amp;"*")</f>
        <v>#DIV/0!</v>
      </c>
      <c r="Q14" s="164" t="e">
        <f ca="1">COUNTIFS(Table2[Date Notified (Adjusted)],"&gt;="&amp;Q$3,Table2[Date Notified (Adjusted)],"&lt;"&amp;R$3,Table2[Level of Review Required],"&lt;&gt;*e*",Table2[Calculated Location],"*"&amp;$D14&amp;"*")/COUNTIFS(Table2[Date Notified (Adjusted)],"&gt;="&amp;Q$3,Table2[Date Notified (Adjusted)],"&lt;"&amp;R$3,Table2[Calculated Location],"*"&amp;$D14&amp;"*")</f>
        <v>#DIV/0!</v>
      </c>
      <c r="R14" s="164" t="e">
        <f ca="1">COUNTIFS(Table2[Date Notified (Adjusted)],"&gt;="&amp;R$3,Table2[Date Notified (Adjusted)],"&lt;"&amp;S$3,Table2[Level of Review Required],"&lt;&gt;*e*",Table2[Calculated Location],"*"&amp;$D14&amp;"*")/COUNTIFS(Table2[Date Notified (Adjusted)],"&gt;="&amp;R$3,Table2[Date Notified (Adjusted)],"&lt;"&amp;S$3,Table2[Calculated Location],"*"&amp;$D14&amp;"*")</f>
        <v>#DIV/0!</v>
      </c>
      <c r="S14" s="164" t="e">
        <f ca="1">COUNTIFS(Table2[Date Notified (Adjusted)],"&gt;="&amp;S$3,Table2[Date Notified (Adjusted)],"&lt;"&amp;T$3,Table2[Level of Review Required],"&lt;&gt;*e*",Table2[Calculated Location],"*"&amp;$D14&amp;"*")/COUNTIFS(Table2[Date Notified (Adjusted)],"&gt;="&amp;S$3,Table2[Date Notified (Adjusted)],"&lt;"&amp;T$3,Table2[Calculated Location],"*"&amp;$D14&amp;"*")</f>
        <v>#DIV/0!</v>
      </c>
      <c r="T14" s="164" t="e">
        <f ca="1">COUNTIFS(Table2[Date Notified (Adjusted)],"&gt;="&amp;T$3,Table2[Date Notified (Adjusted)],"&lt;"&amp;U$3,Table2[Level of Review Required],"&lt;&gt;*e*",Table2[Calculated Location],"*"&amp;$D14&amp;"*")/COUNTIFS(Table2[Date Notified (Adjusted)],"&gt;="&amp;T$3,Table2[Date Notified (Adjusted)],"&lt;"&amp;U$3,Table2[Calculated Location],"*"&amp;$D14&amp;"*")</f>
        <v>#DIV/0!</v>
      </c>
      <c r="U14" s="13"/>
      <c r="V14" s="13"/>
      <c r="W14" s="253">
        <f ca="1">COUNTIFS(Table2[Level of Review Required],"&lt;&gt;*e*",Table2[Date Notified (Adjusted)],"&gt;="&amp;start125,Table2[Date Notified (Adjusted)],"&lt;="&amp;excl2m,Table2[Calculated Location],"*"&amp;$D14&amp;"*")</f>
        <v>0</v>
      </c>
      <c r="X14" s="253">
        <f ca="1">COUNTIFS(Table2[Date Notified (Adjusted)],"&gt;="&amp;start125,Table2[Date Notified (Adjusted)],"&lt;="&amp;excl2m,Table2[Calculated Location],"*"&amp;$D14&amp;"*")</f>
        <v>0</v>
      </c>
      <c r="Y14" s="254" t="e">
        <f t="shared" ref="Y14:Y22" ca="1" si="6">W14/X14</f>
        <v>#DIV/0!</v>
      </c>
      <c r="Z14" s="13"/>
      <c r="AA14" s="255">
        <f ca="1">COUNTIFS(Table2[Date Notified (Adjusted)],"&gt;="&amp;start125,Table2[Date Notified (Adjusted)],"&lt;="&amp;closeREP,Table2[Calculated Location],"*"&amp;$D14&amp;"*",Table2[Level of Review Required],"&lt;&gt;*e*")</f>
        <v>0</v>
      </c>
      <c r="AB14" s="255">
        <f ca="1">COUNTIFS(Table2[Date Notified (Adjusted)],"&gt;="&amp;start125,Table2[Date Notified (Adjusted)],"&lt;="&amp;closeREP,Table2[Calculated Location],"*"&amp;$D14&amp;"*")</f>
        <v>0</v>
      </c>
      <c r="AC14" s="256" t="e">
        <f t="shared" ca="1" si="5"/>
        <v>#DIV/0!</v>
      </c>
    </row>
    <row r="15" spans="2:29" x14ac:dyDescent="0.25">
      <c r="B15" s="222" t="s">
        <v>107</v>
      </c>
      <c r="C15" s="161"/>
      <c r="D15" s="162" t="s">
        <v>126</v>
      </c>
      <c r="E15" s="163" t="e">
        <f ca="1">COUNTIFS(Table2[Date Notified (Adjusted)],"&gt;="&amp;E$3,Table2[Date Notified (Adjusted)],"&lt;"&amp;F$3,Table2[Level of Review Required],"&lt;&gt;*e*",Table2[Calculated Location],"*"&amp;$D15&amp;"*")/COUNTIFS(Table2[Date Notified (Adjusted)],"&gt;="&amp;E$3,Table2[Date Notified (Adjusted)],"&lt;"&amp;F$3,Table2[Calculated Location],"*"&amp;$D15&amp;"*")</f>
        <v>#DIV/0!</v>
      </c>
      <c r="F15" s="164" t="e">
        <f ca="1">COUNTIFS(Table2[Date Notified (Adjusted)],"&gt;="&amp;F$3,Table2[Date Notified (Adjusted)],"&lt;"&amp;G$3,Table2[Level of Review Required],"&lt;&gt;*e*",Table2[Calculated Location],"*"&amp;$D15&amp;"*")/COUNTIFS(Table2[Date Notified (Adjusted)],"&gt;="&amp;F$3,Table2[Date Notified (Adjusted)],"&lt;"&amp;G$3,Table2[Calculated Location],"*"&amp;$D15&amp;"*")</f>
        <v>#DIV/0!</v>
      </c>
      <c r="G15" s="164" t="e">
        <f ca="1">COUNTIFS(Table2[Date Notified (Adjusted)],"&gt;="&amp;G$3,Table2[Date Notified (Adjusted)],"&lt;"&amp;H$3,Table2[Level of Review Required],"&lt;&gt;*e*",Table2[Calculated Location],"*"&amp;$D15&amp;"*")/COUNTIFS(Table2[Date Notified (Adjusted)],"&gt;="&amp;G$3,Table2[Date Notified (Adjusted)],"&lt;"&amp;H$3,Table2[Calculated Location],"*"&amp;$D15&amp;"*")</f>
        <v>#DIV/0!</v>
      </c>
      <c r="H15" s="164" t="e">
        <f ca="1">COUNTIFS(Table2[Date Notified (Adjusted)],"&gt;="&amp;H$3,Table2[Date Notified (Adjusted)],"&lt;"&amp;I$3,Table2[Level of Review Required],"&lt;&gt;*e*",Table2[Calculated Location],"*"&amp;$D15&amp;"*")/COUNTIFS(Table2[Date Notified (Adjusted)],"&gt;="&amp;H$3,Table2[Date Notified (Adjusted)],"&lt;"&amp;I$3,Table2[Calculated Location],"*"&amp;$D15&amp;"*")</f>
        <v>#DIV/0!</v>
      </c>
      <c r="I15" s="164" t="e">
        <f ca="1">COUNTIFS(Table2[Date Notified (Adjusted)],"&gt;="&amp;I$3,Table2[Date Notified (Adjusted)],"&lt;"&amp;J$3,Table2[Level of Review Required],"&lt;&gt;*e*",Table2[Calculated Location],"*"&amp;$D15&amp;"*")/COUNTIFS(Table2[Date Notified (Adjusted)],"&gt;="&amp;I$3,Table2[Date Notified (Adjusted)],"&lt;"&amp;J$3,Table2[Calculated Location],"*"&amp;$D15&amp;"*")</f>
        <v>#DIV/0!</v>
      </c>
      <c r="J15" s="164" t="e">
        <f ca="1">COUNTIFS(Table2[Date Notified (Adjusted)],"&gt;="&amp;J$3,Table2[Date Notified (Adjusted)],"&lt;"&amp;K$3,Table2[Level of Review Required],"&lt;&gt;*e*",Table2[Calculated Location],"*"&amp;$D15&amp;"*")/COUNTIFS(Table2[Date Notified (Adjusted)],"&gt;="&amp;J$3,Table2[Date Notified (Adjusted)],"&lt;"&amp;K$3,Table2[Calculated Location],"*"&amp;$D15&amp;"*")</f>
        <v>#DIV/0!</v>
      </c>
      <c r="K15" s="164" t="e">
        <f ca="1">COUNTIFS(Table2[Date Notified (Adjusted)],"&gt;="&amp;K$3,Table2[Date Notified (Adjusted)],"&lt;"&amp;L$3,Table2[Level of Review Required],"&lt;&gt;*e*",Table2[Calculated Location],"*"&amp;$D15&amp;"*")/COUNTIFS(Table2[Date Notified (Adjusted)],"&gt;="&amp;K$3,Table2[Date Notified (Adjusted)],"&lt;"&amp;L$3,Table2[Calculated Location],"*"&amp;$D15&amp;"*")</f>
        <v>#DIV/0!</v>
      </c>
      <c r="L15" s="164" t="e">
        <f ca="1">COUNTIFS(Table2[Date Notified (Adjusted)],"&gt;="&amp;L$3,Table2[Date Notified (Adjusted)],"&lt;"&amp;M$3,Table2[Level of Review Required],"&lt;&gt;*e*",Table2[Calculated Location],"*"&amp;$D15&amp;"*")/COUNTIFS(Table2[Date Notified (Adjusted)],"&gt;="&amp;L$3,Table2[Date Notified (Adjusted)],"&lt;"&amp;M$3,Table2[Calculated Location],"*"&amp;$D15&amp;"*")</f>
        <v>#DIV/0!</v>
      </c>
      <c r="M15" s="164" t="e">
        <f ca="1">COUNTIFS(Table2[Date Notified (Adjusted)],"&gt;="&amp;M$3,Table2[Date Notified (Adjusted)],"&lt;"&amp;N$3,Table2[Level of Review Required],"&lt;&gt;*e*",Table2[Calculated Location],"*"&amp;$D15&amp;"*")/COUNTIFS(Table2[Date Notified (Adjusted)],"&gt;="&amp;M$3,Table2[Date Notified (Adjusted)],"&lt;"&amp;N$3,Table2[Calculated Location],"*"&amp;$D15&amp;"*")</f>
        <v>#DIV/0!</v>
      </c>
      <c r="N15" s="164" t="e">
        <f ca="1">COUNTIFS(Table2[Date Notified (Adjusted)],"&gt;="&amp;N$3,Table2[Date Notified (Adjusted)],"&lt;"&amp;O$3,Table2[Level of Review Required],"&lt;&gt;*e*",Table2[Calculated Location],"*"&amp;$D15&amp;"*")/COUNTIFS(Table2[Date Notified (Adjusted)],"&gt;="&amp;N$3,Table2[Date Notified (Adjusted)],"&lt;"&amp;O$3,Table2[Calculated Location],"*"&amp;$D15&amp;"*")</f>
        <v>#DIV/0!</v>
      </c>
      <c r="O15" s="164" t="e">
        <f ca="1">COUNTIFS(Table2[Date Notified (Adjusted)],"&gt;="&amp;O$3,Table2[Date Notified (Adjusted)],"&lt;"&amp;P$3,Table2[Level of Review Required],"&lt;&gt;*e*",Table2[Calculated Location],"*"&amp;$D15&amp;"*")/COUNTIFS(Table2[Date Notified (Adjusted)],"&gt;="&amp;O$3,Table2[Date Notified (Adjusted)],"&lt;"&amp;P$3,Table2[Calculated Location],"*"&amp;$D15&amp;"*")</f>
        <v>#DIV/0!</v>
      </c>
      <c r="P15" s="164" t="e">
        <f ca="1">COUNTIFS(Table2[Date Notified (Adjusted)],"&gt;="&amp;P$3,Table2[Date Notified (Adjusted)],"&lt;"&amp;Q$3,Table2[Level of Review Required],"&lt;&gt;*e*",Table2[Calculated Location],"*"&amp;$D15&amp;"*")/COUNTIFS(Table2[Date Notified (Adjusted)],"&gt;="&amp;P$3,Table2[Date Notified (Adjusted)],"&lt;"&amp;Q$3,Table2[Calculated Location],"*"&amp;$D15&amp;"*")</f>
        <v>#DIV/0!</v>
      </c>
      <c r="Q15" s="164" t="e">
        <f ca="1">COUNTIFS(Table2[Date Notified (Adjusted)],"&gt;="&amp;Q$3,Table2[Date Notified (Adjusted)],"&lt;"&amp;R$3,Table2[Level of Review Required],"&lt;&gt;*e*",Table2[Calculated Location],"*"&amp;$D15&amp;"*")/COUNTIFS(Table2[Date Notified (Adjusted)],"&gt;="&amp;Q$3,Table2[Date Notified (Adjusted)],"&lt;"&amp;R$3,Table2[Calculated Location],"*"&amp;$D15&amp;"*")</f>
        <v>#DIV/0!</v>
      </c>
      <c r="R15" s="164" t="e">
        <f ca="1">COUNTIFS(Table2[Date Notified (Adjusted)],"&gt;="&amp;R$3,Table2[Date Notified (Adjusted)],"&lt;"&amp;S$3,Table2[Level of Review Required],"&lt;&gt;*e*",Table2[Calculated Location],"*"&amp;$D15&amp;"*")/COUNTIFS(Table2[Date Notified (Adjusted)],"&gt;="&amp;R$3,Table2[Date Notified (Adjusted)],"&lt;"&amp;S$3,Table2[Calculated Location],"*"&amp;$D15&amp;"*")</f>
        <v>#DIV/0!</v>
      </c>
      <c r="S15" s="164" t="e">
        <f ca="1">COUNTIFS(Table2[Date Notified (Adjusted)],"&gt;="&amp;S$3,Table2[Date Notified (Adjusted)],"&lt;"&amp;T$3,Table2[Level of Review Required],"&lt;&gt;*e*",Table2[Calculated Location],"*"&amp;$D15&amp;"*")/COUNTIFS(Table2[Date Notified (Adjusted)],"&gt;="&amp;S$3,Table2[Date Notified (Adjusted)],"&lt;"&amp;T$3,Table2[Calculated Location],"*"&amp;$D15&amp;"*")</f>
        <v>#DIV/0!</v>
      </c>
      <c r="T15" s="164" t="e">
        <f ca="1">COUNTIFS(Table2[Date Notified (Adjusted)],"&gt;="&amp;T$3,Table2[Date Notified (Adjusted)],"&lt;"&amp;U$3,Table2[Level of Review Required],"&lt;&gt;*e*",Table2[Calculated Location],"*"&amp;$D15&amp;"*")/COUNTIFS(Table2[Date Notified (Adjusted)],"&gt;="&amp;T$3,Table2[Date Notified (Adjusted)],"&lt;"&amp;U$3,Table2[Calculated Location],"*"&amp;$D15&amp;"*")</f>
        <v>#DIV/0!</v>
      </c>
      <c r="U15" s="13"/>
      <c r="V15" s="13"/>
      <c r="W15" s="253">
        <f ca="1">COUNTIFS(Table2[Level of Review Required],"&lt;&gt;*e*",Table2[Date Notified (Adjusted)],"&gt;="&amp;start125,Table2[Date Notified (Adjusted)],"&lt;="&amp;excl2m,Table2[Calculated Location],"*"&amp;$D15&amp;"*")</f>
        <v>0</v>
      </c>
      <c r="X15" s="253">
        <f ca="1">COUNTIFS(Table2[Date Notified (Adjusted)],"&gt;="&amp;start125,Table2[Date Notified (Adjusted)],"&lt;="&amp;excl2m,Table2[Calculated Location],"*"&amp;$D15&amp;"*")</f>
        <v>0</v>
      </c>
      <c r="Y15" s="254" t="e">
        <f t="shared" ca="1" si="6"/>
        <v>#DIV/0!</v>
      </c>
      <c r="Z15" s="13"/>
      <c r="AA15" s="255">
        <f ca="1">COUNTIFS(Table2[Date Notified (Adjusted)],"&gt;="&amp;start125,Table2[Date Notified (Adjusted)],"&lt;="&amp;closeREP,Table2[Calculated Location],"*"&amp;$D15&amp;"*",Table2[Level of Review Required],"&lt;&gt;*e*")</f>
        <v>0</v>
      </c>
      <c r="AB15" s="255">
        <f ca="1">COUNTIFS(Table2[Date Notified (Adjusted)],"&gt;="&amp;start125,Table2[Date Notified (Adjusted)],"&lt;="&amp;closeREP,Table2[Calculated Location],"*"&amp;$D15&amp;"*")</f>
        <v>0</v>
      </c>
      <c r="AC15" s="256" t="e">
        <f t="shared" ca="1" si="5"/>
        <v>#DIV/0!</v>
      </c>
    </row>
    <row r="16" spans="2:29" x14ac:dyDescent="0.25">
      <c r="B16" s="222" t="s">
        <v>108</v>
      </c>
      <c r="C16" s="161"/>
      <c r="D16" s="162" t="s">
        <v>127</v>
      </c>
      <c r="E16" s="163" t="e">
        <f ca="1">COUNTIFS(Table2[Date Notified (Adjusted)],"&gt;="&amp;E$3,Table2[Date Notified (Adjusted)],"&lt;"&amp;F$3,Table2[Level of Review Required],"&lt;&gt;*e*",Table2[Calculated Location],"*"&amp;$D16&amp;"*")/COUNTIFS(Table2[Date Notified (Adjusted)],"&gt;="&amp;E$3,Table2[Date Notified (Adjusted)],"&lt;"&amp;F$3,Table2[Calculated Location],"*"&amp;$D16&amp;"*")</f>
        <v>#DIV/0!</v>
      </c>
      <c r="F16" s="164" t="e">
        <f ca="1">COUNTIFS(Table2[Date Notified (Adjusted)],"&gt;="&amp;F$3,Table2[Date Notified (Adjusted)],"&lt;"&amp;G$3,Table2[Level of Review Required],"&lt;&gt;*e*",Table2[Calculated Location],"*"&amp;$D16&amp;"*")/COUNTIFS(Table2[Date Notified (Adjusted)],"&gt;="&amp;F$3,Table2[Date Notified (Adjusted)],"&lt;"&amp;G$3,Table2[Calculated Location],"*"&amp;$D16&amp;"*")</f>
        <v>#DIV/0!</v>
      </c>
      <c r="G16" s="164" t="e">
        <f ca="1">COUNTIFS(Table2[Date Notified (Adjusted)],"&gt;="&amp;G$3,Table2[Date Notified (Adjusted)],"&lt;"&amp;H$3,Table2[Level of Review Required],"&lt;&gt;*e*",Table2[Calculated Location],"*"&amp;$D16&amp;"*")/COUNTIFS(Table2[Date Notified (Adjusted)],"&gt;="&amp;G$3,Table2[Date Notified (Adjusted)],"&lt;"&amp;H$3,Table2[Calculated Location],"*"&amp;$D16&amp;"*")</f>
        <v>#DIV/0!</v>
      </c>
      <c r="H16" s="164" t="e">
        <f ca="1">COUNTIFS(Table2[Date Notified (Adjusted)],"&gt;="&amp;H$3,Table2[Date Notified (Adjusted)],"&lt;"&amp;I$3,Table2[Level of Review Required],"&lt;&gt;*e*",Table2[Calculated Location],"*"&amp;$D16&amp;"*")/COUNTIFS(Table2[Date Notified (Adjusted)],"&gt;="&amp;H$3,Table2[Date Notified (Adjusted)],"&lt;"&amp;I$3,Table2[Calculated Location],"*"&amp;$D16&amp;"*")</f>
        <v>#DIV/0!</v>
      </c>
      <c r="I16" s="164" t="e">
        <f ca="1">COUNTIFS(Table2[Date Notified (Adjusted)],"&gt;="&amp;I$3,Table2[Date Notified (Adjusted)],"&lt;"&amp;J$3,Table2[Level of Review Required],"&lt;&gt;*e*",Table2[Calculated Location],"*"&amp;$D16&amp;"*")/COUNTIFS(Table2[Date Notified (Adjusted)],"&gt;="&amp;I$3,Table2[Date Notified (Adjusted)],"&lt;"&amp;J$3,Table2[Calculated Location],"*"&amp;$D16&amp;"*")</f>
        <v>#DIV/0!</v>
      </c>
      <c r="J16" s="164" t="e">
        <f ca="1">COUNTIFS(Table2[Date Notified (Adjusted)],"&gt;="&amp;J$3,Table2[Date Notified (Adjusted)],"&lt;"&amp;K$3,Table2[Level of Review Required],"&lt;&gt;*e*",Table2[Calculated Location],"*"&amp;$D16&amp;"*")/COUNTIFS(Table2[Date Notified (Adjusted)],"&gt;="&amp;J$3,Table2[Date Notified (Adjusted)],"&lt;"&amp;K$3,Table2[Calculated Location],"*"&amp;$D16&amp;"*")</f>
        <v>#DIV/0!</v>
      </c>
      <c r="K16" s="164" t="e">
        <f ca="1">COUNTIFS(Table2[Date Notified (Adjusted)],"&gt;="&amp;K$3,Table2[Date Notified (Adjusted)],"&lt;"&amp;L$3,Table2[Level of Review Required],"&lt;&gt;*e*",Table2[Calculated Location],"*"&amp;$D16&amp;"*")/COUNTIFS(Table2[Date Notified (Adjusted)],"&gt;="&amp;K$3,Table2[Date Notified (Adjusted)],"&lt;"&amp;L$3,Table2[Calculated Location],"*"&amp;$D16&amp;"*")</f>
        <v>#DIV/0!</v>
      </c>
      <c r="L16" s="164" t="e">
        <f ca="1">COUNTIFS(Table2[Date Notified (Adjusted)],"&gt;="&amp;L$3,Table2[Date Notified (Adjusted)],"&lt;"&amp;M$3,Table2[Level of Review Required],"&lt;&gt;*e*",Table2[Calculated Location],"*"&amp;$D16&amp;"*")/COUNTIFS(Table2[Date Notified (Adjusted)],"&gt;="&amp;L$3,Table2[Date Notified (Adjusted)],"&lt;"&amp;M$3,Table2[Calculated Location],"*"&amp;$D16&amp;"*")</f>
        <v>#DIV/0!</v>
      </c>
      <c r="M16" s="164" t="e">
        <f ca="1">COUNTIFS(Table2[Date Notified (Adjusted)],"&gt;="&amp;M$3,Table2[Date Notified (Adjusted)],"&lt;"&amp;N$3,Table2[Level of Review Required],"&lt;&gt;*e*",Table2[Calculated Location],"*"&amp;$D16&amp;"*")/COUNTIFS(Table2[Date Notified (Adjusted)],"&gt;="&amp;M$3,Table2[Date Notified (Adjusted)],"&lt;"&amp;N$3,Table2[Calculated Location],"*"&amp;$D16&amp;"*")</f>
        <v>#DIV/0!</v>
      </c>
      <c r="N16" s="164" t="e">
        <f ca="1">COUNTIFS(Table2[Date Notified (Adjusted)],"&gt;="&amp;N$3,Table2[Date Notified (Adjusted)],"&lt;"&amp;O$3,Table2[Level of Review Required],"&lt;&gt;*e*",Table2[Calculated Location],"*"&amp;$D16&amp;"*")/COUNTIFS(Table2[Date Notified (Adjusted)],"&gt;="&amp;N$3,Table2[Date Notified (Adjusted)],"&lt;"&amp;O$3,Table2[Calculated Location],"*"&amp;$D16&amp;"*")</f>
        <v>#DIV/0!</v>
      </c>
      <c r="O16" s="164" t="e">
        <f ca="1">COUNTIFS(Table2[Date Notified (Adjusted)],"&gt;="&amp;O$3,Table2[Date Notified (Adjusted)],"&lt;"&amp;P$3,Table2[Level of Review Required],"&lt;&gt;*e*",Table2[Calculated Location],"*"&amp;$D16&amp;"*")/COUNTIFS(Table2[Date Notified (Adjusted)],"&gt;="&amp;O$3,Table2[Date Notified (Adjusted)],"&lt;"&amp;P$3,Table2[Calculated Location],"*"&amp;$D16&amp;"*")</f>
        <v>#DIV/0!</v>
      </c>
      <c r="P16" s="164" t="e">
        <f ca="1">COUNTIFS(Table2[Date Notified (Adjusted)],"&gt;="&amp;P$3,Table2[Date Notified (Adjusted)],"&lt;"&amp;Q$3,Table2[Level of Review Required],"&lt;&gt;*e*",Table2[Calculated Location],"*"&amp;$D16&amp;"*")/COUNTIFS(Table2[Date Notified (Adjusted)],"&gt;="&amp;P$3,Table2[Date Notified (Adjusted)],"&lt;"&amp;Q$3,Table2[Calculated Location],"*"&amp;$D16&amp;"*")</f>
        <v>#DIV/0!</v>
      </c>
      <c r="Q16" s="164" t="e">
        <f ca="1">COUNTIFS(Table2[Date Notified (Adjusted)],"&gt;="&amp;Q$3,Table2[Date Notified (Adjusted)],"&lt;"&amp;R$3,Table2[Level of Review Required],"&lt;&gt;*e*",Table2[Calculated Location],"*"&amp;$D16&amp;"*")/COUNTIFS(Table2[Date Notified (Adjusted)],"&gt;="&amp;Q$3,Table2[Date Notified (Adjusted)],"&lt;"&amp;R$3,Table2[Calculated Location],"*"&amp;$D16&amp;"*")</f>
        <v>#DIV/0!</v>
      </c>
      <c r="R16" s="164" t="e">
        <f ca="1">COUNTIFS(Table2[Date Notified (Adjusted)],"&gt;="&amp;R$3,Table2[Date Notified (Adjusted)],"&lt;"&amp;S$3,Table2[Level of Review Required],"&lt;&gt;*e*",Table2[Calculated Location],"*"&amp;$D16&amp;"*")/COUNTIFS(Table2[Date Notified (Adjusted)],"&gt;="&amp;R$3,Table2[Date Notified (Adjusted)],"&lt;"&amp;S$3,Table2[Calculated Location],"*"&amp;$D16&amp;"*")</f>
        <v>#DIV/0!</v>
      </c>
      <c r="S16" s="164" t="e">
        <f ca="1">COUNTIFS(Table2[Date Notified (Adjusted)],"&gt;="&amp;S$3,Table2[Date Notified (Adjusted)],"&lt;"&amp;T$3,Table2[Level of Review Required],"&lt;&gt;*e*",Table2[Calculated Location],"*"&amp;$D16&amp;"*")/COUNTIFS(Table2[Date Notified (Adjusted)],"&gt;="&amp;S$3,Table2[Date Notified (Adjusted)],"&lt;"&amp;T$3,Table2[Calculated Location],"*"&amp;$D16&amp;"*")</f>
        <v>#DIV/0!</v>
      </c>
      <c r="T16" s="164" t="e">
        <f ca="1">COUNTIFS(Table2[Date Notified (Adjusted)],"&gt;="&amp;T$3,Table2[Date Notified (Adjusted)],"&lt;"&amp;U$3,Table2[Level of Review Required],"&lt;&gt;*e*",Table2[Calculated Location],"*"&amp;$D16&amp;"*")/COUNTIFS(Table2[Date Notified (Adjusted)],"&gt;="&amp;T$3,Table2[Date Notified (Adjusted)],"&lt;"&amp;U$3,Table2[Calculated Location],"*"&amp;$D16&amp;"*")</f>
        <v>#DIV/0!</v>
      </c>
      <c r="U16" s="13"/>
      <c r="V16" s="13"/>
      <c r="W16" s="253">
        <f ca="1">COUNTIFS(Table2[Level of Review Required],"&lt;&gt;*e*",Table2[Date Notified (Adjusted)],"&gt;="&amp;start125,Table2[Date Notified (Adjusted)],"&lt;="&amp;excl2m,Table2[Calculated Location],"*"&amp;$D16&amp;"*")</f>
        <v>0</v>
      </c>
      <c r="X16" s="253">
        <f ca="1">COUNTIFS(Table2[Date Notified (Adjusted)],"&gt;="&amp;start125,Table2[Date Notified (Adjusted)],"&lt;="&amp;excl2m,Table2[Calculated Location],"*"&amp;$D16&amp;"*")</f>
        <v>0</v>
      </c>
      <c r="Y16" s="254" t="e">
        <f t="shared" ca="1" si="6"/>
        <v>#DIV/0!</v>
      </c>
      <c r="Z16" s="13"/>
      <c r="AA16" s="255">
        <f ca="1">COUNTIFS(Table2[Date Notified (Adjusted)],"&gt;="&amp;start125,Table2[Date Notified (Adjusted)],"&lt;="&amp;closeREP,Table2[Calculated Location],"*"&amp;$D16&amp;"*",Table2[Level of Review Required],"&lt;&gt;*e*")</f>
        <v>0</v>
      </c>
      <c r="AB16" s="255">
        <f ca="1">COUNTIFS(Table2[Date Notified (Adjusted)],"&gt;="&amp;start125,Table2[Date Notified (Adjusted)],"&lt;="&amp;closeREP,Table2[Calculated Location],"*"&amp;$D16&amp;"*")</f>
        <v>0</v>
      </c>
      <c r="AC16" s="256" t="e">
        <f t="shared" ca="1" si="5"/>
        <v>#DIV/0!</v>
      </c>
    </row>
    <row r="17" spans="2:30" x14ac:dyDescent="0.25">
      <c r="B17" s="222" t="s">
        <v>109</v>
      </c>
      <c r="C17" s="161"/>
      <c r="D17" s="162" t="s">
        <v>128</v>
      </c>
      <c r="E17" s="163" t="e">
        <f ca="1">COUNTIFS(Table2[Date Notified (Adjusted)],"&gt;="&amp;E$3,Table2[Date Notified (Adjusted)],"&lt;"&amp;F$3,Table2[Level of Review Required],"&lt;&gt;*e*",Table2[Calculated Location],"*"&amp;$D17&amp;"*")/COUNTIFS(Table2[Date Notified (Adjusted)],"&gt;="&amp;E$3,Table2[Date Notified (Adjusted)],"&lt;"&amp;F$3,Table2[Calculated Location],"*"&amp;$D17&amp;"*")</f>
        <v>#DIV/0!</v>
      </c>
      <c r="F17" s="164" t="e">
        <f ca="1">COUNTIFS(Table2[Date Notified (Adjusted)],"&gt;="&amp;F$3,Table2[Date Notified (Adjusted)],"&lt;"&amp;G$3,Table2[Level of Review Required],"&lt;&gt;*e*",Table2[Calculated Location],"*"&amp;$D17&amp;"*")/COUNTIFS(Table2[Date Notified (Adjusted)],"&gt;="&amp;F$3,Table2[Date Notified (Adjusted)],"&lt;"&amp;G$3,Table2[Calculated Location],"*"&amp;$D17&amp;"*")</f>
        <v>#DIV/0!</v>
      </c>
      <c r="G17" s="164" t="e">
        <f ca="1">COUNTIFS(Table2[Date Notified (Adjusted)],"&gt;="&amp;G$3,Table2[Date Notified (Adjusted)],"&lt;"&amp;H$3,Table2[Level of Review Required],"&lt;&gt;*e*",Table2[Calculated Location],"*"&amp;$D17&amp;"*")/COUNTIFS(Table2[Date Notified (Adjusted)],"&gt;="&amp;G$3,Table2[Date Notified (Adjusted)],"&lt;"&amp;H$3,Table2[Calculated Location],"*"&amp;$D17&amp;"*")</f>
        <v>#DIV/0!</v>
      </c>
      <c r="H17" s="164" t="e">
        <f ca="1">COUNTIFS(Table2[Date Notified (Adjusted)],"&gt;="&amp;H$3,Table2[Date Notified (Adjusted)],"&lt;"&amp;I$3,Table2[Level of Review Required],"&lt;&gt;*e*",Table2[Calculated Location],"*"&amp;$D17&amp;"*")/COUNTIFS(Table2[Date Notified (Adjusted)],"&gt;="&amp;H$3,Table2[Date Notified (Adjusted)],"&lt;"&amp;I$3,Table2[Calculated Location],"*"&amp;$D17&amp;"*")</f>
        <v>#DIV/0!</v>
      </c>
      <c r="I17" s="164" t="e">
        <f ca="1">COUNTIFS(Table2[Date Notified (Adjusted)],"&gt;="&amp;I$3,Table2[Date Notified (Adjusted)],"&lt;"&amp;J$3,Table2[Level of Review Required],"&lt;&gt;*e*",Table2[Calculated Location],"*"&amp;$D17&amp;"*")/COUNTIFS(Table2[Date Notified (Adjusted)],"&gt;="&amp;I$3,Table2[Date Notified (Adjusted)],"&lt;"&amp;J$3,Table2[Calculated Location],"*"&amp;$D17&amp;"*")</f>
        <v>#DIV/0!</v>
      </c>
      <c r="J17" s="164" t="e">
        <f ca="1">COUNTIFS(Table2[Date Notified (Adjusted)],"&gt;="&amp;J$3,Table2[Date Notified (Adjusted)],"&lt;"&amp;K$3,Table2[Level of Review Required],"&lt;&gt;*e*",Table2[Calculated Location],"*"&amp;$D17&amp;"*")/COUNTIFS(Table2[Date Notified (Adjusted)],"&gt;="&amp;J$3,Table2[Date Notified (Adjusted)],"&lt;"&amp;K$3,Table2[Calculated Location],"*"&amp;$D17&amp;"*")</f>
        <v>#DIV/0!</v>
      </c>
      <c r="K17" s="164" t="e">
        <f ca="1">COUNTIFS(Table2[Date Notified (Adjusted)],"&gt;="&amp;K$3,Table2[Date Notified (Adjusted)],"&lt;"&amp;L$3,Table2[Level of Review Required],"&lt;&gt;*e*",Table2[Calculated Location],"*"&amp;$D17&amp;"*")/COUNTIFS(Table2[Date Notified (Adjusted)],"&gt;="&amp;K$3,Table2[Date Notified (Adjusted)],"&lt;"&amp;L$3,Table2[Calculated Location],"*"&amp;$D17&amp;"*")</f>
        <v>#DIV/0!</v>
      </c>
      <c r="L17" s="164" t="e">
        <f ca="1">COUNTIFS(Table2[Date Notified (Adjusted)],"&gt;="&amp;L$3,Table2[Date Notified (Adjusted)],"&lt;"&amp;M$3,Table2[Level of Review Required],"&lt;&gt;*e*",Table2[Calculated Location],"*"&amp;$D17&amp;"*")/COUNTIFS(Table2[Date Notified (Adjusted)],"&gt;="&amp;L$3,Table2[Date Notified (Adjusted)],"&lt;"&amp;M$3,Table2[Calculated Location],"*"&amp;$D17&amp;"*")</f>
        <v>#DIV/0!</v>
      </c>
      <c r="M17" s="164" t="e">
        <f ca="1">COUNTIFS(Table2[Date Notified (Adjusted)],"&gt;="&amp;M$3,Table2[Date Notified (Adjusted)],"&lt;"&amp;N$3,Table2[Level of Review Required],"&lt;&gt;*e*",Table2[Calculated Location],"*"&amp;$D17&amp;"*")/COUNTIFS(Table2[Date Notified (Adjusted)],"&gt;="&amp;M$3,Table2[Date Notified (Adjusted)],"&lt;"&amp;N$3,Table2[Calculated Location],"*"&amp;$D17&amp;"*")</f>
        <v>#DIV/0!</v>
      </c>
      <c r="N17" s="164" t="e">
        <f ca="1">COUNTIFS(Table2[Date Notified (Adjusted)],"&gt;="&amp;N$3,Table2[Date Notified (Adjusted)],"&lt;"&amp;O$3,Table2[Level of Review Required],"&lt;&gt;*e*",Table2[Calculated Location],"*"&amp;$D17&amp;"*")/COUNTIFS(Table2[Date Notified (Adjusted)],"&gt;="&amp;N$3,Table2[Date Notified (Adjusted)],"&lt;"&amp;O$3,Table2[Calculated Location],"*"&amp;$D17&amp;"*")</f>
        <v>#DIV/0!</v>
      </c>
      <c r="O17" s="164" t="e">
        <f ca="1">COUNTIFS(Table2[Date Notified (Adjusted)],"&gt;="&amp;O$3,Table2[Date Notified (Adjusted)],"&lt;"&amp;P$3,Table2[Level of Review Required],"&lt;&gt;*e*",Table2[Calculated Location],"*"&amp;$D17&amp;"*")/COUNTIFS(Table2[Date Notified (Adjusted)],"&gt;="&amp;O$3,Table2[Date Notified (Adjusted)],"&lt;"&amp;P$3,Table2[Calculated Location],"*"&amp;$D17&amp;"*")</f>
        <v>#DIV/0!</v>
      </c>
      <c r="P17" s="164" t="e">
        <f ca="1">COUNTIFS(Table2[Date Notified (Adjusted)],"&gt;="&amp;P$3,Table2[Date Notified (Adjusted)],"&lt;"&amp;Q$3,Table2[Level of Review Required],"&lt;&gt;*e*",Table2[Calculated Location],"*"&amp;$D17&amp;"*")/COUNTIFS(Table2[Date Notified (Adjusted)],"&gt;="&amp;P$3,Table2[Date Notified (Adjusted)],"&lt;"&amp;Q$3,Table2[Calculated Location],"*"&amp;$D17&amp;"*")</f>
        <v>#DIV/0!</v>
      </c>
      <c r="Q17" s="164" t="e">
        <f ca="1">COUNTIFS(Table2[Date Notified (Adjusted)],"&gt;="&amp;Q$3,Table2[Date Notified (Adjusted)],"&lt;"&amp;R$3,Table2[Level of Review Required],"&lt;&gt;*e*",Table2[Calculated Location],"*"&amp;$D17&amp;"*")/COUNTIFS(Table2[Date Notified (Adjusted)],"&gt;="&amp;Q$3,Table2[Date Notified (Adjusted)],"&lt;"&amp;R$3,Table2[Calculated Location],"*"&amp;$D17&amp;"*")</f>
        <v>#DIV/0!</v>
      </c>
      <c r="R17" s="164" t="e">
        <f ca="1">COUNTIFS(Table2[Date Notified (Adjusted)],"&gt;="&amp;R$3,Table2[Date Notified (Adjusted)],"&lt;"&amp;S$3,Table2[Level of Review Required],"&lt;&gt;*e*",Table2[Calculated Location],"*"&amp;$D17&amp;"*")/COUNTIFS(Table2[Date Notified (Adjusted)],"&gt;="&amp;R$3,Table2[Date Notified (Adjusted)],"&lt;"&amp;S$3,Table2[Calculated Location],"*"&amp;$D17&amp;"*")</f>
        <v>#DIV/0!</v>
      </c>
      <c r="S17" s="164" t="e">
        <f ca="1">COUNTIFS(Table2[Date Notified (Adjusted)],"&gt;="&amp;S$3,Table2[Date Notified (Adjusted)],"&lt;"&amp;T$3,Table2[Level of Review Required],"&lt;&gt;*e*",Table2[Calculated Location],"*"&amp;$D17&amp;"*")/COUNTIFS(Table2[Date Notified (Adjusted)],"&gt;="&amp;S$3,Table2[Date Notified (Adjusted)],"&lt;"&amp;T$3,Table2[Calculated Location],"*"&amp;$D17&amp;"*")</f>
        <v>#DIV/0!</v>
      </c>
      <c r="T17" s="164" t="e">
        <f ca="1">COUNTIFS(Table2[Date Notified (Adjusted)],"&gt;="&amp;T$3,Table2[Date Notified (Adjusted)],"&lt;"&amp;U$3,Table2[Level of Review Required],"&lt;&gt;*e*",Table2[Calculated Location],"*"&amp;$D17&amp;"*")/COUNTIFS(Table2[Date Notified (Adjusted)],"&gt;="&amp;T$3,Table2[Date Notified (Adjusted)],"&lt;"&amp;U$3,Table2[Calculated Location],"*"&amp;$D17&amp;"*")</f>
        <v>#DIV/0!</v>
      </c>
      <c r="U17" s="13"/>
      <c r="V17" s="13"/>
      <c r="W17" s="253">
        <f ca="1">COUNTIFS(Table2[Level of Review Required],"&lt;&gt;*e*",Table2[Date Notified (Adjusted)],"&gt;="&amp;start125,Table2[Date Notified (Adjusted)],"&lt;="&amp;excl2m,Table2[Calculated Location],"*"&amp;$D17&amp;"*")</f>
        <v>0</v>
      </c>
      <c r="X17" s="253">
        <f ca="1">COUNTIFS(Table2[Date Notified (Adjusted)],"&gt;="&amp;start125,Table2[Date Notified (Adjusted)],"&lt;="&amp;excl2m,Table2[Calculated Location],"*"&amp;$D17&amp;"*")</f>
        <v>0</v>
      </c>
      <c r="Y17" s="254" t="e">
        <f t="shared" ca="1" si="6"/>
        <v>#DIV/0!</v>
      </c>
      <c r="Z17" s="13"/>
      <c r="AA17" s="255">
        <f ca="1">COUNTIFS(Table2[Date Notified (Adjusted)],"&gt;="&amp;start125,Table2[Date Notified (Adjusted)],"&lt;="&amp;closeREP,Table2[Calculated Location],"*"&amp;$D17&amp;"*",Table2[Level of Review Required],"&lt;&gt;*e*")</f>
        <v>0</v>
      </c>
      <c r="AB17" s="255">
        <f ca="1">COUNTIFS(Table2[Date Notified (Adjusted)],"&gt;="&amp;start125,Table2[Date Notified (Adjusted)],"&lt;="&amp;closeREP,Table2[Calculated Location],"*"&amp;$D17&amp;"*")</f>
        <v>0</v>
      </c>
      <c r="AC17" s="256" t="e">
        <f t="shared" ca="1" si="5"/>
        <v>#DIV/0!</v>
      </c>
    </row>
    <row r="18" spans="2:30" x14ac:dyDescent="0.25">
      <c r="B18" s="222" t="s">
        <v>110</v>
      </c>
      <c r="C18" s="161"/>
      <c r="D18" s="162" t="s">
        <v>129</v>
      </c>
      <c r="E18" s="163" t="e">
        <f ca="1">COUNTIFS(Table2[Date Notified (Adjusted)],"&gt;="&amp;E$3,Table2[Date Notified (Adjusted)],"&lt;"&amp;F$3,Table2[Level of Review Required],"&lt;&gt;*e*",Table2[Calculated Location],"*"&amp;$D18&amp;"*")/COUNTIFS(Table2[Date Notified (Adjusted)],"&gt;="&amp;E$3,Table2[Date Notified (Adjusted)],"&lt;"&amp;F$3,Table2[Calculated Location],"*"&amp;$D18&amp;"*")</f>
        <v>#DIV/0!</v>
      </c>
      <c r="F18" s="164" t="e">
        <f ca="1">COUNTIFS(Table2[Date Notified (Adjusted)],"&gt;="&amp;F$3,Table2[Date Notified (Adjusted)],"&lt;"&amp;G$3,Table2[Level of Review Required],"&lt;&gt;*e*",Table2[Calculated Location],"*"&amp;$D18&amp;"*")/COUNTIFS(Table2[Date Notified (Adjusted)],"&gt;="&amp;F$3,Table2[Date Notified (Adjusted)],"&lt;"&amp;G$3,Table2[Calculated Location],"*"&amp;$D18&amp;"*")</f>
        <v>#DIV/0!</v>
      </c>
      <c r="G18" s="164" t="e">
        <f ca="1">COUNTIFS(Table2[Date Notified (Adjusted)],"&gt;="&amp;G$3,Table2[Date Notified (Adjusted)],"&lt;"&amp;H$3,Table2[Level of Review Required],"&lt;&gt;*e*",Table2[Calculated Location],"*"&amp;$D18&amp;"*")/COUNTIFS(Table2[Date Notified (Adjusted)],"&gt;="&amp;G$3,Table2[Date Notified (Adjusted)],"&lt;"&amp;H$3,Table2[Calculated Location],"*"&amp;$D18&amp;"*")</f>
        <v>#DIV/0!</v>
      </c>
      <c r="H18" s="164" t="e">
        <f ca="1">COUNTIFS(Table2[Date Notified (Adjusted)],"&gt;="&amp;H$3,Table2[Date Notified (Adjusted)],"&lt;"&amp;I$3,Table2[Level of Review Required],"&lt;&gt;*e*",Table2[Calculated Location],"*"&amp;$D18&amp;"*")/COUNTIFS(Table2[Date Notified (Adjusted)],"&gt;="&amp;H$3,Table2[Date Notified (Adjusted)],"&lt;"&amp;I$3,Table2[Calculated Location],"*"&amp;$D18&amp;"*")</f>
        <v>#DIV/0!</v>
      </c>
      <c r="I18" s="164" t="e">
        <f ca="1">COUNTIFS(Table2[Date Notified (Adjusted)],"&gt;="&amp;I$3,Table2[Date Notified (Adjusted)],"&lt;"&amp;J$3,Table2[Level of Review Required],"&lt;&gt;*e*",Table2[Calculated Location],"*"&amp;$D18&amp;"*")/COUNTIFS(Table2[Date Notified (Adjusted)],"&gt;="&amp;I$3,Table2[Date Notified (Adjusted)],"&lt;"&amp;J$3,Table2[Calculated Location],"*"&amp;$D18&amp;"*")</f>
        <v>#DIV/0!</v>
      </c>
      <c r="J18" s="164" t="e">
        <f ca="1">COUNTIFS(Table2[Date Notified (Adjusted)],"&gt;="&amp;J$3,Table2[Date Notified (Adjusted)],"&lt;"&amp;K$3,Table2[Level of Review Required],"&lt;&gt;*e*",Table2[Calculated Location],"*"&amp;$D18&amp;"*")/COUNTIFS(Table2[Date Notified (Adjusted)],"&gt;="&amp;J$3,Table2[Date Notified (Adjusted)],"&lt;"&amp;K$3,Table2[Calculated Location],"*"&amp;$D18&amp;"*")</f>
        <v>#DIV/0!</v>
      </c>
      <c r="K18" s="164" t="e">
        <f ca="1">COUNTIFS(Table2[Date Notified (Adjusted)],"&gt;="&amp;K$3,Table2[Date Notified (Adjusted)],"&lt;"&amp;L$3,Table2[Level of Review Required],"&lt;&gt;*e*",Table2[Calculated Location],"*"&amp;$D18&amp;"*")/COUNTIFS(Table2[Date Notified (Adjusted)],"&gt;="&amp;K$3,Table2[Date Notified (Adjusted)],"&lt;"&amp;L$3,Table2[Calculated Location],"*"&amp;$D18&amp;"*")</f>
        <v>#DIV/0!</v>
      </c>
      <c r="L18" s="164" t="e">
        <f ca="1">COUNTIFS(Table2[Date Notified (Adjusted)],"&gt;="&amp;L$3,Table2[Date Notified (Adjusted)],"&lt;"&amp;M$3,Table2[Level of Review Required],"&lt;&gt;*e*",Table2[Calculated Location],"*"&amp;$D18&amp;"*")/COUNTIFS(Table2[Date Notified (Adjusted)],"&gt;="&amp;L$3,Table2[Date Notified (Adjusted)],"&lt;"&amp;M$3,Table2[Calculated Location],"*"&amp;$D18&amp;"*")</f>
        <v>#DIV/0!</v>
      </c>
      <c r="M18" s="164" t="e">
        <f ca="1">COUNTIFS(Table2[Date Notified (Adjusted)],"&gt;="&amp;M$3,Table2[Date Notified (Adjusted)],"&lt;"&amp;N$3,Table2[Level of Review Required],"&lt;&gt;*e*",Table2[Calculated Location],"*"&amp;$D18&amp;"*")/COUNTIFS(Table2[Date Notified (Adjusted)],"&gt;="&amp;M$3,Table2[Date Notified (Adjusted)],"&lt;"&amp;N$3,Table2[Calculated Location],"*"&amp;$D18&amp;"*")</f>
        <v>#DIV/0!</v>
      </c>
      <c r="N18" s="164" t="e">
        <f ca="1">COUNTIFS(Table2[Date Notified (Adjusted)],"&gt;="&amp;N$3,Table2[Date Notified (Adjusted)],"&lt;"&amp;O$3,Table2[Level of Review Required],"&lt;&gt;*e*",Table2[Calculated Location],"*"&amp;$D18&amp;"*")/COUNTIFS(Table2[Date Notified (Adjusted)],"&gt;="&amp;N$3,Table2[Date Notified (Adjusted)],"&lt;"&amp;O$3,Table2[Calculated Location],"*"&amp;$D18&amp;"*")</f>
        <v>#DIV/0!</v>
      </c>
      <c r="O18" s="164" t="e">
        <f ca="1">COUNTIFS(Table2[Date Notified (Adjusted)],"&gt;="&amp;O$3,Table2[Date Notified (Adjusted)],"&lt;"&amp;P$3,Table2[Level of Review Required],"&lt;&gt;*e*",Table2[Calculated Location],"*"&amp;$D18&amp;"*")/COUNTIFS(Table2[Date Notified (Adjusted)],"&gt;="&amp;O$3,Table2[Date Notified (Adjusted)],"&lt;"&amp;P$3,Table2[Calculated Location],"*"&amp;$D18&amp;"*")</f>
        <v>#DIV/0!</v>
      </c>
      <c r="P18" s="164" t="e">
        <f ca="1">COUNTIFS(Table2[Date Notified (Adjusted)],"&gt;="&amp;P$3,Table2[Date Notified (Adjusted)],"&lt;"&amp;Q$3,Table2[Level of Review Required],"&lt;&gt;*e*",Table2[Calculated Location],"*"&amp;$D18&amp;"*")/COUNTIFS(Table2[Date Notified (Adjusted)],"&gt;="&amp;P$3,Table2[Date Notified (Adjusted)],"&lt;"&amp;Q$3,Table2[Calculated Location],"*"&amp;$D18&amp;"*")</f>
        <v>#DIV/0!</v>
      </c>
      <c r="Q18" s="164" t="e">
        <f ca="1">COUNTIFS(Table2[Date Notified (Adjusted)],"&gt;="&amp;Q$3,Table2[Date Notified (Adjusted)],"&lt;"&amp;R$3,Table2[Level of Review Required],"&lt;&gt;*e*",Table2[Calculated Location],"*"&amp;$D18&amp;"*")/COUNTIFS(Table2[Date Notified (Adjusted)],"&gt;="&amp;Q$3,Table2[Date Notified (Adjusted)],"&lt;"&amp;R$3,Table2[Calculated Location],"*"&amp;$D18&amp;"*")</f>
        <v>#DIV/0!</v>
      </c>
      <c r="R18" s="164" t="e">
        <f ca="1">COUNTIFS(Table2[Date Notified (Adjusted)],"&gt;="&amp;R$3,Table2[Date Notified (Adjusted)],"&lt;"&amp;S$3,Table2[Level of Review Required],"&lt;&gt;*e*",Table2[Calculated Location],"*"&amp;$D18&amp;"*")/COUNTIFS(Table2[Date Notified (Adjusted)],"&gt;="&amp;R$3,Table2[Date Notified (Adjusted)],"&lt;"&amp;S$3,Table2[Calculated Location],"*"&amp;$D18&amp;"*")</f>
        <v>#DIV/0!</v>
      </c>
      <c r="S18" s="164" t="e">
        <f ca="1">COUNTIFS(Table2[Date Notified (Adjusted)],"&gt;="&amp;S$3,Table2[Date Notified (Adjusted)],"&lt;"&amp;T$3,Table2[Level of Review Required],"&lt;&gt;*e*",Table2[Calculated Location],"*"&amp;$D18&amp;"*")/COUNTIFS(Table2[Date Notified (Adjusted)],"&gt;="&amp;S$3,Table2[Date Notified (Adjusted)],"&lt;"&amp;T$3,Table2[Calculated Location],"*"&amp;$D18&amp;"*")</f>
        <v>#DIV/0!</v>
      </c>
      <c r="T18" s="164" t="e">
        <f ca="1">COUNTIFS(Table2[Date Notified (Adjusted)],"&gt;="&amp;T$3,Table2[Date Notified (Adjusted)],"&lt;"&amp;U$3,Table2[Level of Review Required],"&lt;&gt;*e*",Table2[Calculated Location],"*"&amp;$D18&amp;"*")/COUNTIFS(Table2[Date Notified (Adjusted)],"&gt;="&amp;T$3,Table2[Date Notified (Adjusted)],"&lt;"&amp;U$3,Table2[Calculated Location],"*"&amp;$D18&amp;"*")</f>
        <v>#DIV/0!</v>
      </c>
      <c r="U18" s="13"/>
      <c r="V18" s="13"/>
      <c r="W18" s="253">
        <f ca="1">COUNTIFS(Table2[Level of Review Required],"&lt;&gt;*e*",Table2[Date Notified (Adjusted)],"&gt;="&amp;start125,Table2[Date Notified (Adjusted)],"&lt;="&amp;excl2m,Table2[Calculated Location],"*"&amp;$D18&amp;"*")</f>
        <v>0</v>
      </c>
      <c r="X18" s="253">
        <f ca="1">COUNTIFS(Table2[Date Notified (Adjusted)],"&gt;="&amp;start125,Table2[Date Notified (Adjusted)],"&lt;="&amp;excl2m,Table2[Calculated Location],"*"&amp;$D18&amp;"*")</f>
        <v>0</v>
      </c>
      <c r="Y18" s="254" t="e">
        <f t="shared" ca="1" si="6"/>
        <v>#DIV/0!</v>
      </c>
      <c r="Z18" s="13"/>
      <c r="AA18" s="255">
        <f ca="1">COUNTIFS(Table2[Date Notified (Adjusted)],"&gt;="&amp;start125,Table2[Date Notified (Adjusted)],"&lt;="&amp;closeREP,Table2[Calculated Location],"*"&amp;$D18&amp;"*",Table2[Level of Review Required],"&lt;&gt;*e*")</f>
        <v>0</v>
      </c>
      <c r="AB18" s="255">
        <f ca="1">COUNTIFS(Table2[Date Notified (Adjusted)],"&gt;="&amp;start125,Table2[Date Notified (Adjusted)],"&lt;="&amp;closeREP,Table2[Calculated Location],"*"&amp;$D18&amp;"*")</f>
        <v>0</v>
      </c>
      <c r="AC18" s="256" t="e">
        <f t="shared" ca="1" si="5"/>
        <v>#DIV/0!</v>
      </c>
    </row>
    <row r="19" spans="2:30" x14ac:dyDescent="0.25">
      <c r="B19" s="222" t="s">
        <v>111</v>
      </c>
      <c r="C19" s="161"/>
      <c r="D19" s="162" t="s">
        <v>130</v>
      </c>
      <c r="E19" s="163" t="e">
        <f ca="1">COUNTIFS(Table2[Date Notified (Adjusted)],"&gt;="&amp;E$3,Table2[Date Notified (Adjusted)],"&lt;"&amp;F$3,Table2[Level of Review Required],"&lt;&gt;*e*",Table2[Calculated Location],"*"&amp;$D19&amp;"*")/COUNTIFS(Table2[Date Notified (Adjusted)],"&gt;="&amp;E$3,Table2[Date Notified (Adjusted)],"&lt;"&amp;F$3,Table2[Calculated Location],"*"&amp;$D19&amp;"*")</f>
        <v>#DIV/0!</v>
      </c>
      <c r="F19" s="164" t="e">
        <f ca="1">COUNTIFS(Table2[Date Notified (Adjusted)],"&gt;="&amp;F$3,Table2[Date Notified (Adjusted)],"&lt;"&amp;G$3,Table2[Level of Review Required],"&lt;&gt;*e*",Table2[Calculated Location],"*"&amp;$D19&amp;"*")/COUNTIFS(Table2[Date Notified (Adjusted)],"&gt;="&amp;F$3,Table2[Date Notified (Adjusted)],"&lt;"&amp;G$3,Table2[Calculated Location],"*"&amp;$D19&amp;"*")</f>
        <v>#DIV/0!</v>
      </c>
      <c r="G19" s="164" t="e">
        <f ca="1">COUNTIFS(Table2[Date Notified (Adjusted)],"&gt;="&amp;G$3,Table2[Date Notified (Adjusted)],"&lt;"&amp;H$3,Table2[Level of Review Required],"&lt;&gt;*e*",Table2[Calculated Location],"*"&amp;$D19&amp;"*")/COUNTIFS(Table2[Date Notified (Adjusted)],"&gt;="&amp;G$3,Table2[Date Notified (Adjusted)],"&lt;"&amp;H$3,Table2[Calculated Location],"*"&amp;$D19&amp;"*")</f>
        <v>#DIV/0!</v>
      </c>
      <c r="H19" s="164" t="e">
        <f ca="1">COUNTIFS(Table2[Date Notified (Adjusted)],"&gt;="&amp;H$3,Table2[Date Notified (Adjusted)],"&lt;"&amp;I$3,Table2[Level of Review Required],"&lt;&gt;*e*",Table2[Calculated Location],"*"&amp;$D19&amp;"*")/COUNTIFS(Table2[Date Notified (Adjusted)],"&gt;="&amp;H$3,Table2[Date Notified (Adjusted)],"&lt;"&amp;I$3,Table2[Calculated Location],"*"&amp;$D19&amp;"*")</f>
        <v>#DIV/0!</v>
      </c>
      <c r="I19" s="164" t="e">
        <f ca="1">COUNTIFS(Table2[Date Notified (Adjusted)],"&gt;="&amp;I$3,Table2[Date Notified (Adjusted)],"&lt;"&amp;J$3,Table2[Level of Review Required],"&lt;&gt;*e*",Table2[Calculated Location],"*"&amp;$D19&amp;"*")/COUNTIFS(Table2[Date Notified (Adjusted)],"&gt;="&amp;I$3,Table2[Date Notified (Adjusted)],"&lt;"&amp;J$3,Table2[Calculated Location],"*"&amp;$D19&amp;"*")</f>
        <v>#DIV/0!</v>
      </c>
      <c r="J19" s="164" t="e">
        <f ca="1">COUNTIFS(Table2[Date Notified (Adjusted)],"&gt;="&amp;J$3,Table2[Date Notified (Adjusted)],"&lt;"&amp;K$3,Table2[Level of Review Required],"&lt;&gt;*e*",Table2[Calculated Location],"*"&amp;$D19&amp;"*")/COUNTIFS(Table2[Date Notified (Adjusted)],"&gt;="&amp;J$3,Table2[Date Notified (Adjusted)],"&lt;"&amp;K$3,Table2[Calculated Location],"*"&amp;$D19&amp;"*")</f>
        <v>#DIV/0!</v>
      </c>
      <c r="K19" s="164" t="e">
        <f ca="1">COUNTIFS(Table2[Date Notified (Adjusted)],"&gt;="&amp;K$3,Table2[Date Notified (Adjusted)],"&lt;"&amp;L$3,Table2[Level of Review Required],"&lt;&gt;*e*",Table2[Calculated Location],"*"&amp;$D19&amp;"*")/COUNTIFS(Table2[Date Notified (Adjusted)],"&gt;="&amp;K$3,Table2[Date Notified (Adjusted)],"&lt;"&amp;L$3,Table2[Calculated Location],"*"&amp;$D19&amp;"*")</f>
        <v>#DIV/0!</v>
      </c>
      <c r="L19" s="164" t="e">
        <f ca="1">COUNTIFS(Table2[Date Notified (Adjusted)],"&gt;="&amp;L$3,Table2[Date Notified (Adjusted)],"&lt;"&amp;M$3,Table2[Level of Review Required],"&lt;&gt;*e*",Table2[Calculated Location],"*"&amp;$D19&amp;"*")/COUNTIFS(Table2[Date Notified (Adjusted)],"&gt;="&amp;L$3,Table2[Date Notified (Adjusted)],"&lt;"&amp;M$3,Table2[Calculated Location],"*"&amp;$D19&amp;"*")</f>
        <v>#DIV/0!</v>
      </c>
      <c r="M19" s="164" t="e">
        <f ca="1">COUNTIFS(Table2[Date Notified (Adjusted)],"&gt;="&amp;M$3,Table2[Date Notified (Adjusted)],"&lt;"&amp;N$3,Table2[Level of Review Required],"&lt;&gt;*e*",Table2[Calculated Location],"*"&amp;$D19&amp;"*")/COUNTIFS(Table2[Date Notified (Adjusted)],"&gt;="&amp;M$3,Table2[Date Notified (Adjusted)],"&lt;"&amp;N$3,Table2[Calculated Location],"*"&amp;$D19&amp;"*")</f>
        <v>#DIV/0!</v>
      </c>
      <c r="N19" s="164" t="e">
        <f ca="1">COUNTIFS(Table2[Date Notified (Adjusted)],"&gt;="&amp;N$3,Table2[Date Notified (Adjusted)],"&lt;"&amp;O$3,Table2[Level of Review Required],"&lt;&gt;*e*",Table2[Calculated Location],"*"&amp;$D19&amp;"*")/COUNTIFS(Table2[Date Notified (Adjusted)],"&gt;="&amp;N$3,Table2[Date Notified (Adjusted)],"&lt;"&amp;O$3,Table2[Calculated Location],"*"&amp;$D19&amp;"*")</f>
        <v>#DIV/0!</v>
      </c>
      <c r="O19" s="164" t="e">
        <f ca="1">COUNTIFS(Table2[Date Notified (Adjusted)],"&gt;="&amp;O$3,Table2[Date Notified (Adjusted)],"&lt;"&amp;P$3,Table2[Level of Review Required],"&lt;&gt;*e*",Table2[Calculated Location],"*"&amp;$D19&amp;"*")/COUNTIFS(Table2[Date Notified (Adjusted)],"&gt;="&amp;O$3,Table2[Date Notified (Adjusted)],"&lt;"&amp;P$3,Table2[Calculated Location],"*"&amp;$D19&amp;"*")</f>
        <v>#DIV/0!</v>
      </c>
      <c r="P19" s="164" t="e">
        <f ca="1">COUNTIFS(Table2[Date Notified (Adjusted)],"&gt;="&amp;P$3,Table2[Date Notified (Adjusted)],"&lt;"&amp;Q$3,Table2[Level of Review Required],"&lt;&gt;*e*",Table2[Calculated Location],"*"&amp;$D19&amp;"*")/COUNTIFS(Table2[Date Notified (Adjusted)],"&gt;="&amp;P$3,Table2[Date Notified (Adjusted)],"&lt;"&amp;Q$3,Table2[Calculated Location],"*"&amp;$D19&amp;"*")</f>
        <v>#DIV/0!</v>
      </c>
      <c r="Q19" s="164" t="e">
        <f ca="1">COUNTIFS(Table2[Date Notified (Adjusted)],"&gt;="&amp;Q$3,Table2[Date Notified (Adjusted)],"&lt;"&amp;R$3,Table2[Level of Review Required],"&lt;&gt;*e*",Table2[Calculated Location],"*"&amp;$D19&amp;"*")/COUNTIFS(Table2[Date Notified (Adjusted)],"&gt;="&amp;Q$3,Table2[Date Notified (Adjusted)],"&lt;"&amp;R$3,Table2[Calculated Location],"*"&amp;$D19&amp;"*")</f>
        <v>#DIV/0!</v>
      </c>
      <c r="R19" s="164" t="e">
        <f ca="1">COUNTIFS(Table2[Date Notified (Adjusted)],"&gt;="&amp;R$3,Table2[Date Notified (Adjusted)],"&lt;"&amp;S$3,Table2[Level of Review Required],"&lt;&gt;*e*",Table2[Calculated Location],"*"&amp;$D19&amp;"*")/COUNTIFS(Table2[Date Notified (Adjusted)],"&gt;="&amp;R$3,Table2[Date Notified (Adjusted)],"&lt;"&amp;S$3,Table2[Calculated Location],"*"&amp;$D19&amp;"*")</f>
        <v>#DIV/0!</v>
      </c>
      <c r="S19" s="164" t="e">
        <f ca="1">COUNTIFS(Table2[Date Notified (Adjusted)],"&gt;="&amp;S$3,Table2[Date Notified (Adjusted)],"&lt;"&amp;T$3,Table2[Level of Review Required],"&lt;&gt;*e*",Table2[Calculated Location],"*"&amp;$D19&amp;"*")/COUNTIFS(Table2[Date Notified (Adjusted)],"&gt;="&amp;S$3,Table2[Date Notified (Adjusted)],"&lt;"&amp;T$3,Table2[Calculated Location],"*"&amp;$D19&amp;"*")</f>
        <v>#DIV/0!</v>
      </c>
      <c r="T19" s="164" t="e">
        <f ca="1">COUNTIFS(Table2[Date Notified (Adjusted)],"&gt;="&amp;T$3,Table2[Date Notified (Adjusted)],"&lt;"&amp;U$3,Table2[Level of Review Required],"&lt;&gt;*e*",Table2[Calculated Location],"*"&amp;$D19&amp;"*")/COUNTIFS(Table2[Date Notified (Adjusted)],"&gt;="&amp;T$3,Table2[Date Notified (Adjusted)],"&lt;"&amp;U$3,Table2[Calculated Location],"*"&amp;$D19&amp;"*")</f>
        <v>#DIV/0!</v>
      </c>
      <c r="U19" s="13"/>
      <c r="V19" s="13"/>
      <c r="W19" s="253">
        <f ca="1">COUNTIFS(Table2[Level of Review Required],"&lt;&gt;*e*",Table2[Date Notified (Adjusted)],"&gt;="&amp;start125,Table2[Date Notified (Adjusted)],"&lt;="&amp;excl2m,Table2[Calculated Location],"*"&amp;$D19&amp;"*")</f>
        <v>0</v>
      </c>
      <c r="X19" s="253">
        <f ca="1">COUNTIFS(Table2[Date Notified (Adjusted)],"&gt;="&amp;start125,Table2[Date Notified (Adjusted)],"&lt;="&amp;excl2m,Table2[Calculated Location],"*"&amp;$D19&amp;"*")</f>
        <v>0</v>
      </c>
      <c r="Y19" s="254" t="e">
        <f t="shared" ca="1" si="6"/>
        <v>#DIV/0!</v>
      </c>
      <c r="Z19" s="13"/>
      <c r="AA19" s="255">
        <f ca="1">COUNTIFS(Table2[Date Notified (Adjusted)],"&gt;="&amp;start125,Table2[Date Notified (Adjusted)],"&lt;="&amp;closeREP,Table2[Calculated Location],"*"&amp;$D19&amp;"*",Table2[Level of Review Required],"&lt;&gt;*e*")</f>
        <v>0</v>
      </c>
      <c r="AB19" s="255">
        <f ca="1">COUNTIFS(Table2[Date Notified (Adjusted)],"&gt;="&amp;start125,Table2[Date Notified (Adjusted)],"&lt;="&amp;closeREP,Table2[Calculated Location],"*"&amp;$D19&amp;"*")</f>
        <v>0</v>
      </c>
      <c r="AC19" s="256" t="e">
        <f t="shared" ca="1" si="5"/>
        <v>#DIV/0!</v>
      </c>
    </row>
    <row r="20" spans="2:30" x14ac:dyDescent="0.25">
      <c r="B20" s="222" t="s">
        <v>112</v>
      </c>
      <c r="C20" s="161"/>
      <c r="D20" s="162" t="s">
        <v>131</v>
      </c>
      <c r="E20" s="163" t="e">
        <f ca="1">COUNTIFS(Table2[Date Notified (Adjusted)],"&gt;="&amp;E$3,Table2[Date Notified (Adjusted)],"&lt;"&amp;F$3,Table2[Level of Review Required],"&lt;&gt;*e*",Table2[Calculated Location],"*"&amp;$D20&amp;"*")/COUNTIFS(Table2[Date Notified (Adjusted)],"&gt;="&amp;E$3,Table2[Date Notified (Adjusted)],"&lt;"&amp;F$3,Table2[Calculated Location],"*"&amp;$D20&amp;"*")</f>
        <v>#DIV/0!</v>
      </c>
      <c r="F20" s="164" t="e">
        <f ca="1">COUNTIFS(Table2[Date Notified (Adjusted)],"&gt;="&amp;F$3,Table2[Date Notified (Adjusted)],"&lt;"&amp;G$3,Table2[Level of Review Required],"&lt;&gt;*e*",Table2[Calculated Location],"*"&amp;$D20&amp;"*")/COUNTIFS(Table2[Date Notified (Adjusted)],"&gt;="&amp;F$3,Table2[Date Notified (Adjusted)],"&lt;"&amp;G$3,Table2[Calculated Location],"*"&amp;$D20&amp;"*")</f>
        <v>#DIV/0!</v>
      </c>
      <c r="G20" s="164" t="e">
        <f ca="1">COUNTIFS(Table2[Date Notified (Adjusted)],"&gt;="&amp;G$3,Table2[Date Notified (Adjusted)],"&lt;"&amp;H$3,Table2[Level of Review Required],"&lt;&gt;*e*",Table2[Calculated Location],"*"&amp;$D20&amp;"*")/COUNTIFS(Table2[Date Notified (Adjusted)],"&gt;="&amp;G$3,Table2[Date Notified (Adjusted)],"&lt;"&amp;H$3,Table2[Calculated Location],"*"&amp;$D20&amp;"*")</f>
        <v>#DIV/0!</v>
      </c>
      <c r="H20" s="164" t="e">
        <f ca="1">COUNTIFS(Table2[Date Notified (Adjusted)],"&gt;="&amp;H$3,Table2[Date Notified (Adjusted)],"&lt;"&amp;I$3,Table2[Level of Review Required],"&lt;&gt;*e*",Table2[Calculated Location],"*"&amp;$D20&amp;"*")/COUNTIFS(Table2[Date Notified (Adjusted)],"&gt;="&amp;H$3,Table2[Date Notified (Adjusted)],"&lt;"&amp;I$3,Table2[Calculated Location],"*"&amp;$D20&amp;"*")</f>
        <v>#DIV/0!</v>
      </c>
      <c r="I20" s="164" t="e">
        <f ca="1">COUNTIFS(Table2[Date Notified (Adjusted)],"&gt;="&amp;I$3,Table2[Date Notified (Adjusted)],"&lt;"&amp;J$3,Table2[Level of Review Required],"&lt;&gt;*e*",Table2[Calculated Location],"*"&amp;$D20&amp;"*")/COUNTIFS(Table2[Date Notified (Adjusted)],"&gt;="&amp;I$3,Table2[Date Notified (Adjusted)],"&lt;"&amp;J$3,Table2[Calculated Location],"*"&amp;$D20&amp;"*")</f>
        <v>#DIV/0!</v>
      </c>
      <c r="J20" s="164" t="e">
        <f ca="1">COUNTIFS(Table2[Date Notified (Adjusted)],"&gt;="&amp;J$3,Table2[Date Notified (Adjusted)],"&lt;"&amp;K$3,Table2[Level of Review Required],"&lt;&gt;*e*",Table2[Calculated Location],"*"&amp;$D20&amp;"*")/COUNTIFS(Table2[Date Notified (Adjusted)],"&gt;="&amp;J$3,Table2[Date Notified (Adjusted)],"&lt;"&amp;K$3,Table2[Calculated Location],"*"&amp;$D20&amp;"*")</f>
        <v>#DIV/0!</v>
      </c>
      <c r="K20" s="164" t="e">
        <f ca="1">COUNTIFS(Table2[Date Notified (Adjusted)],"&gt;="&amp;K$3,Table2[Date Notified (Adjusted)],"&lt;"&amp;L$3,Table2[Level of Review Required],"&lt;&gt;*e*",Table2[Calculated Location],"*"&amp;$D20&amp;"*")/COUNTIFS(Table2[Date Notified (Adjusted)],"&gt;="&amp;K$3,Table2[Date Notified (Adjusted)],"&lt;"&amp;L$3,Table2[Calculated Location],"*"&amp;$D20&amp;"*")</f>
        <v>#DIV/0!</v>
      </c>
      <c r="L20" s="164" t="e">
        <f ca="1">COUNTIFS(Table2[Date Notified (Adjusted)],"&gt;="&amp;L$3,Table2[Date Notified (Adjusted)],"&lt;"&amp;M$3,Table2[Level of Review Required],"&lt;&gt;*e*",Table2[Calculated Location],"*"&amp;$D20&amp;"*")/COUNTIFS(Table2[Date Notified (Adjusted)],"&gt;="&amp;L$3,Table2[Date Notified (Adjusted)],"&lt;"&amp;M$3,Table2[Calculated Location],"*"&amp;$D20&amp;"*")</f>
        <v>#DIV/0!</v>
      </c>
      <c r="M20" s="164" t="e">
        <f ca="1">COUNTIFS(Table2[Date Notified (Adjusted)],"&gt;="&amp;M$3,Table2[Date Notified (Adjusted)],"&lt;"&amp;N$3,Table2[Level of Review Required],"&lt;&gt;*e*",Table2[Calculated Location],"*"&amp;$D20&amp;"*")/COUNTIFS(Table2[Date Notified (Adjusted)],"&gt;="&amp;M$3,Table2[Date Notified (Adjusted)],"&lt;"&amp;N$3,Table2[Calculated Location],"*"&amp;$D20&amp;"*")</f>
        <v>#DIV/0!</v>
      </c>
      <c r="N20" s="164" t="e">
        <f ca="1">COUNTIFS(Table2[Date Notified (Adjusted)],"&gt;="&amp;N$3,Table2[Date Notified (Adjusted)],"&lt;"&amp;O$3,Table2[Level of Review Required],"&lt;&gt;*e*",Table2[Calculated Location],"*"&amp;$D20&amp;"*")/COUNTIFS(Table2[Date Notified (Adjusted)],"&gt;="&amp;N$3,Table2[Date Notified (Adjusted)],"&lt;"&amp;O$3,Table2[Calculated Location],"*"&amp;$D20&amp;"*")</f>
        <v>#DIV/0!</v>
      </c>
      <c r="O20" s="164" t="e">
        <f ca="1">COUNTIFS(Table2[Date Notified (Adjusted)],"&gt;="&amp;O$3,Table2[Date Notified (Adjusted)],"&lt;"&amp;P$3,Table2[Level of Review Required],"&lt;&gt;*e*",Table2[Calculated Location],"*"&amp;$D20&amp;"*")/COUNTIFS(Table2[Date Notified (Adjusted)],"&gt;="&amp;O$3,Table2[Date Notified (Adjusted)],"&lt;"&amp;P$3,Table2[Calculated Location],"*"&amp;$D20&amp;"*")</f>
        <v>#DIV/0!</v>
      </c>
      <c r="P20" s="164" t="e">
        <f ca="1">COUNTIFS(Table2[Date Notified (Adjusted)],"&gt;="&amp;P$3,Table2[Date Notified (Adjusted)],"&lt;"&amp;Q$3,Table2[Level of Review Required],"&lt;&gt;*e*",Table2[Calculated Location],"*"&amp;$D20&amp;"*")/COUNTIFS(Table2[Date Notified (Adjusted)],"&gt;="&amp;P$3,Table2[Date Notified (Adjusted)],"&lt;"&amp;Q$3,Table2[Calculated Location],"*"&amp;$D20&amp;"*")</f>
        <v>#DIV/0!</v>
      </c>
      <c r="Q20" s="164" t="e">
        <f ca="1">COUNTIFS(Table2[Date Notified (Adjusted)],"&gt;="&amp;Q$3,Table2[Date Notified (Adjusted)],"&lt;"&amp;R$3,Table2[Level of Review Required],"&lt;&gt;*e*",Table2[Calculated Location],"*"&amp;$D20&amp;"*")/COUNTIFS(Table2[Date Notified (Adjusted)],"&gt;="&amp;Q$3,Table2[Date Notified (Adjusted)],"&lt;"&amp;R$3,Table2[Calculated Location],"*"&amp;$D20&amp;"*")</f>
        <v>#DIV/0!</v>
      </c>
      <c r="R20" s="164" t="e">
        <f ca="1">COUNTIFS(Table2[Date Notified (Adjusted)],"&gt;="&amp;R$3,Table2[Date Notified (Adjusted)],"&lt;"&amp;S$3,Table2[Level of Review Required],"&lt;&gt;*e*",Table2[Calculated Location],"*"&amp;$D20&amp;"*")/COUNTIFS(Table2[Date Notified (Adjusted)],"&gt;="&amp;R$3,Table2[Date Notified (Adjusted)],"&lt;"&amp;S$3,Table2[Calculated Location],"*"&amp;$D20&amp;"*")</f>
        <v>#DIV/0!</v>
      </c>
      <c r="S20" s="164" t="e">
        <f ca="1">COUNTIFS(Table2[Date Notified (Adjusted)],"&gt;="&amp;S$3,Table2[Date Notified (Adjusted)],"&lt;"&amp;T$3,Table2[Level of Review Required],"&lt;&gt;*e*",Table2[Calculated Location],"*"&amp;$D20&amp;"*")/COUNTIFS(Table2[Date Notified (Adjusted)],"&gt;="&amp;S$3,Table2[Date Notified (Adjusted)],"&lt;"&amp;T$3,Table2[Calculated Location],"*"&amp;$D20&amp;"*")</f>
        <v>#DIV/0!</v>
      </c>
      <c r="T20" s="164" t="e">
        <f ca="1">COUNTIFS(Table2[Date Notified (Adjusted)],"&gt;="&amp;T$3,Table2[Date Notified (Adjusted)],"&lt;"&amp;U$3,Table2[Level of Review Required],"&lt;&gt;*e*",Table2[Calculated Location],"*"&amp;$D20&amp;"*")/COUNTIFS(Table2[Date Notified (Adjusted)],"&gt;="&amp;T$3,Table2[Date Notified (Adjusted)],"&lt;"&amp;U$3,Table2[Calculated Location],"*"&amp;$D20&amp;"*")</f>
        <v>#DIV/0!</v>
      </c>
      <c r="U20" s="13"/>
      <c r="V20" s="13"/>
      <c r="W20" s="253">
        <f ca="1">COUNTIFS(Table2[Level of Review Required],"&lt;&gt;*e*",Table2[Date Notified (Adjusted)],"&gt;="&amp;start125,Table2[Date Notified (Adjusted)],"&lt;="&amp;excl2m,Table2[Calculated Location],"*"&amp;$D20&amp;"*")</f>
        <v>0</v>
      </c>
      <c r="X20" s="253">
        <f ca="1">COUNTIFS(Table2[Date Notified (Adjusted)],"&gt;="&amp;start125,Table2[Date Notified (Adjusted)],"&lt;="&amp;excl2m,Table2[Calculated Location],"*"&amp;$D20&amp;"*")</f>
        <v>0</v>
      </c>
      <c r="Y20" s="254" t="e">
        <f t="shared" ca="1" si="6"/>
        <v>#DIV/0!</v>
      </c>
      <c r="Z20" s="13"/>
      <c r="AA20" s="255">
        <f ca="1">COUNTIFS(Table2[Date Notified (Adjusted)],"&gt;="&amp;start125,Table2[Date Notified (Adjusted)],"&lt;="&amp;closeREP,Table2[Calculated Location],"*"&amp;$D20&amp;"*",Table2[Level of Review Required],"&lt;&gt;*e*")</f>
        <v>0</v>
      </c>
      <c r="AB20" s="255">
        <f ca="1">COUNTIFS(Table2[Date Notified (Adjusted)],"&gt;="&amp;start125,Table2[Date Notified (Adjusted)],"&lt;="&amp;closeREP,Table2[Calculated Location],"*"&amp;$D20&amp;"*")</f>
        <v>0</v>
      </c>
      <c r="AC20" s="256" t="e">
        <f t="shared" ca="1" si="5"/>
        <v>#DIV/0!</v>
      </c>
    </row>
    <row r="21" spans="2:30" x14ac:dyDescent="0.25">
      <c r="B21" s="222" t="s">
        <v>113</v>
      </c>
      <c r="C21" s="161"/>
      <c r="D21" s="162" t="s">
        <v>132</v>
      </c>
      <c r="E21" s="163" t="e">
        <f ca="1">COUNTIFS(Table2[Date Notified (Adjusted)],"&gt;="&amp;E$3,Table2[Date Notified (Adjusted)],"&lt;"&amp;F$3,Table2[Level of Review Required],"&lt;&gt;*e*",Table2[Calculated Location],"*"&amp;$D21&amp;"*")/COUNTIFS(Table2[Date Notified (Adjusted)],"&gt;="&amp;E$3,Table2[Date Notified (Adjusted)],"&lt;"&amp;F$3,Table2[Calculated Location],"*"&amp;$D21&amp;"*")</f>
        <v>#DIV/0!</v>
      </c>
      <c r="F21" s="164" t="e">
        <f ca="1">COUNTIFS(Table2[Date Notified (Adjusted)],"&gt;="&amp;F$3,Table2[Date Notified (Adjusted)],"&lt;"&amp;G$3,Table2[Level of Review Required],"&lt;&gt;*e*",Table2[Calculated Location],"*"&amp;$D21&amp;"*")/COUNTIFS(Table2[Date Notified (Adjusted)],"&gt;="&amp;F$3,Table2[Date Notified (Adjusted)],"&lt;"&amp;G$3,Table2[Calculated Location],"*"&amp;$D21&amp;"*")</f>
        <v>#DIV/0!</v>
      </c>
      <c r="G21" s="164" t="e">
        <f ca="1">COUNTIFS(Table2[Date Notified (Adjusted)],"&gt;="&amp;G$3,Table2[Date Notified (Adjusted)],"&lt;"&amp;H$3,Table2[Level of Review Required],"&lt;&gt;*e*",Table2[Calculated Location],"*"&amp;$D21&amp;"*")/COUNTIFS(Table2[Date Notified (Adjusted)],"&gt;="&amp;G$3,Table2[Date Notified (Adjusted)],"&lt;"&amp;H$3,Table2[Calculated Location],"*"&amp;$D21&amp;"*")</f>
        <v>#DIV/0!</v>
      </c>
      <c r="H21" s="164" t="e">
        <f ca="1">COUNTIFS(Table2[Date Notified (Adjusted)],"&gt;="&amp;H$3,Table2[Date Notified (Adjusted)],"&lt;"&amp;I$3,Table2[Level of Review Required],"&lt;&gt;*e*",Table2[Calculated Location],"*"&amp;$D21&amp;"*")/COUNTIFS(Table2[Date Notified (Adjusted)],"&gt;="&amp;H$3,Table2[Date Notified (Adjusted)],"&lt;"&amp;I$3,Table2[Calculated Location],"*"&amp;$D21&amp;"*")</f>
        <v>#DIV/0!</v>
      </c>
      <c r="I21" s="164" t="e">
        <f ca="1">COUNTIFS(Table2[Date Notified (Adjusted)],"&gt;="&amp;I$3,Table2[Date Notified (Adjusted)],"&lt;"&amp;J$3,Table2[Level of Review Required],"&lt;&gt;*e*",Table2[Calculated Location],"*"&amp;$D21&amp;"*")/COUNTIFS(Table2[Date Notified (Adjusted)],"&gt;="&amp;I$3,Table2[Date Notified (Adjusted)],"&lt;"&amp;J$3,Table2[Calculated Location],"*"&amp;$D21&amp;"*")</f>
        <v>#DIV/0!</v>
      </c>
      <c r="J21" s="164" t="e">
        <f ca="1">COUNTIFS(Table2[Date Notified (Adjusted)],"&gt;="&amp;J$3,Table2[Date Notified (Adjusted)],"&lt;"&amp;K$3,Table2[Level of Review Required],"&lt;&gt;*e*",Table2[Calculated Location],"*"&amp;$D21&amp;"*")/COUNTIFS(Table2[Date Notified (Adjusted)],"&gt;="&amp;J$3,Table2[Date Notified (Adjusted)],"&lt;"&amp;K$3,Table2[Calculated Location],"*"&amp;$D21&amp;"*")</f>
        <v>#DIV/0!</v>
      </c>
      <c r="K21" s="164" t="e">
        <f ca="1">COUNTIFS(Table2[Date Notified (Adjusted)],"&gt;="&amp;K$3,Table2[Date Notified (Adjusted)],"&lt;"&amp;L$3,Table2[Level of Review Required],"&lt;&gt;*e*",Table2[Calculated Location],"*"&amp;$D21&amp;"*")/COUNTIFS(Table2[Date Notified (Adjusted)],"&gt;="&amp;K$3,Table2[Date Notified (Adjusted)],"&lt;"&amp;L$3,Table2[Calculated Location],"*"&amp;$D21&amp;"*")</f>
        <v>#DIV/0!</v>
      </c>
      <c r="L21" s="164" t="e">
        <f ca="1">COUNTIFS(Table2[Date Notified (Adjusted)],"&gt;="&amp;L$3,Table2[Date Notified (Adjusted)],"&lt;"&amp;M$3,Table2[Level of Review Required],"&lt;&gt;*e*",Table2[Calculated Location],"*"&amp;$D21&amp;"*")/COUNTIFS(Table2[Date Notified (Adjusted)],"&gt;="&amp;L$3,Table2[Date Notified (Adjusted)],"&lt;"&amp;M$3,Table2[Calculated Location],"*"&amp;$D21&amp;"*")</f>
        <v>#DIV/0!</v>
      </c>
      <c r="M21" s="164" t="e">
        <f ca="1">COUNTIFS(Table2[Date Notified (Adjusted)],"&gt;="&amp;M$3,Table2[Date Notified (Adjusted)],"&lt;"&amp;N$3,Table2[Level of Review Required],"&lt;&gt;*e*",Table2[Calculated Location],"*"&amp;$D21&amp;"*")/COUNTIFS(Table2[Date Notified (Adjusted)],"&gt;="&amp;M$3,Table2[Date Notified (Adjusted)],"&lt;"&amp;N$3,Table2[Calculated Location],"*"&amp;$D21&amp;"*")</f>
        <v>#DIV/0!</v>
      </c>
      <c r="N21" s="164" t="e">
        <f ca="1">COUNTIFS(Table2[Date Notified (Adjusted)],"&gt;="&amp;N$3,Table2[Date Notified (Adjusted)],"&lt;"&amp;O$3,Table2[Level of Review Required],"&lt;&gt;*e*",Table2[Calculated Location],"*"&amp;$D21&amp;"*")/COUNTIFS(Table2[Date Notified (Adjusted)],"&gt;="&amp;N$3,Table2[Date Notified (Adjusted)],"&lt;"&amp;O$3,Table2[Calculated Location],"*"&amp;$D21&amp;"*")</f>
        <v>#DIV/0!</v>
      </c>
      <c r="O21" s="164" t="e">
        <f ca="1">COUNTIFS(Table2[Date Notified (Adjusted)],"&gt;="&amp;O$3,Table2[Date Notified (Adjusted)],"&lt;"&amp;P$3,Table2[Level of Review Required],"&lt;&gt;*e*",Table2[Calculated Location],"*"&amp;$D21&amp;"*")/COUNTIFS(Table2[Date Notified (Adjusted)],"&gt;="&amp;O$3,Table2[Date Notified (Adjusted)],"&lt;"&amp;P$3,Table2[Calculated Location],"*"&amp;$D21&amp;"*")</f>
        <v>#DIV/0!</v>
      </c>
      <c r="P21" s="164" t="e">
        <f ca="1">COUNTIFS(Table2[Date Notified (Adjusted)],"&gt;="&amp;P$3,Table2[Date Notified (Adjusted)],"&lt;"&amp;Q$3,Table2[Level of Review Required],"&lt;&gt;*e*",Table2[Calculated Location],"*"&amp;$D21&amp;"*")/COUNTIFS(Table2[Date Notified (Adjusted)],"&gt;="&amp;P$3,Table2[Date Notified (Adjusted)],"&lt;"&amp;Q$3,Table2[Calculated Location],"*"&amp;$D21&amp;"*")</f>
        <v>#DIV/0!</v>
      </c>
      <c r="Q21" s="164" t="e">
        <f ca="1">COUNTIFS(Table2[Date Notified (Adjusted)],"&gt;="&amp;Q$3,Table2[Date Notified (Adjusted)],"&lt;"&amp;R$3,Table2[Level of Review Required],"&lt;&gt;*e*",Table2[Calculated Location],"*"&amp;$D21&amp;"*")/COUNTIFS(Table2[Date Notified (Adjusted)],"&gt;="&amp;Q$3,Table2[Date Notified (Adjusted)],"&lt;"&amp;R$3,Table2[Calculated Location],"*"&amp;$D21&amp;"*")</f>
        <v>#DIV/0!</v>
      </c>
      <c r="R21" s="164" t="e">
        <f ca="1">COUNTIFS(Table2[Date Notified (Adjusted)],"&gt;="&amp;R$3,Table2[Date Notified (Adjusted)],"&lt;"&amp;S$3,Table2[Level of Review Required],"&lt;&gt;*e*",Table2[Calculated Location],"*"&amp;$D21&amp;"*")/COUNTIFS(Table2[Date Notified (Adjusted)],"&gt;="&amp;R$3,Table2[Date Notified (Adjusted)],"&lt;"&amp;S$3,Table2[Calculated Location],"*"&amp;$D21&amp;"*")</f>
        <v>#DIV/0!</v>
      </c>
      <c r="S21" s="164" t="e">
        <f ca="1">COUNTIFS(Table2[Date Notified (Adjusted)],"&gt;="&amp;S$3,Table2[Date Notified (Adjusted)],"&lt;"&amp;T$3,Table2[Level of Review Required],"&lt;&gt;*e*",Table2[Calculated Location],"*"&amp;$D21&amp;"*")/COUNTIFS(Table2[Date Notified (Adjusted)],"&gt;="&amp;S$3,Table2[Date Notified (Adjusted)],"&lt;"&amp;T$3,Table2[Calculated Location],"*"&amp;$D21&amp;"*")</f>
        <v>#DIV/0!</v>
      </c>
      <c r="T21" s="164" t="e">
        <f ca="1">COUNTIFS(Table2[Date Notified (Adjusted)],"&gt;="&amp;T$3,Table2[Date Notified (Adjusted)],"&lt;"&amp;U$3,Table2[Level of Review Required],"&lt;&gt;*e*",Table2[Calculated Location],"*"&amp;$D21&amp;"*")/COUNTIFS(Table2[Date Notified (Adjusted)],"&gt;="&amp;T$3,Table2[Date Notified (Adjusted)],"&lt;"&amp;U$3,Table2[Calculated Location],"*"&amp;$D21&amp;"*")</f>
        <v>#DIV/0!</v>
      </c>
      <c r="U21" s="13"/>
      <c r="V21" s="13"/>
      <c r="W21" s="253">
        <f ca="1">COUNTIFS(Table2[Level of Review Required],"&lt;&gt;*e*",Table2[Date Notified (Adjusted)],"&gt;="&amp;start125,Table2[Date Notified (Adjusted)],"&lt;="&amp;excl2m,Table2[Calculated Location],"*"&amp;$D21&amp;"*")</f>
        <v>0</v>
      </c>
      <c r="X21" s="253">
        <f ca="1">COUNTIFS(Table2[Date Notified (Adjusted)],"&gt;="&amp;start125,Table2[Date Notified (Adjusted)],"&lt;="&amp;excl2m,Table2[Calculated Location],"*"&amp;$D21&amp;"*")</f>
        <v>0</v>
      </c>
      <c r="Y21" s="254" t="e">
        <f t="shared" ca="1" si="6"/>
        <v>#DIV/0!</v>
      </c>
      <c r="Z21" s="13"/>
      <c r="AA21" s="255">
        <f ca="1">COUNTIFS(Table2[Date Notified (Adjusted)],"&gt;="&amp;start125,Table2[Date Notified (Adjusted)],"&lt;="&amp;closeREP,Table2[Calculated Location],"*"&amp;$D21&amp;"*",Table2[Level of Review Required],"&lt;&gt;*e*")</f>
        <v>0</v>
      </c>
      <c r="AB21" s="255">
        <f ca="1">COUNTIFS(Table2[Date Notified (Adjusted)],"&gt;="&amp;start125,Table2[Date Notified (Adjusted)],"&lt;="&amp;closeREP,Table2[Calculated Location],"*"&amp;$D21&amp;"*")</f>
        <v>0</v>
      </c>
      <c r="AC21" s="256" t="e">
        <f t="shared" ca="1" si="5"/>
        <v>#DIV/0!</v>
      </c>
    </row>
    <row r="22" spans="2:30" x14ac:dyDescent="0.25">
      <c r="B22" s="224" t="s">
        <v>80</v>
      </c>
      <c r="C22" s="166"/>
      <c r="D22" s="171" t="s">
        <v>45</v>
      </c>
      <c r="E22" s="168" t="e">
        <f ca="1">COUNTIFS(Table2[Date Notified (Adjusted)],"&gt;="&amp;E$3,Table2[Date Notified (Adjusted)],"&lt;"&amp;F$3,Table2[Level of Review Required],"&lt;&gt;*e*",Table2[Calculated Location],"*"&amp;$D22&amp;"*")/COUNTIFS(Table2[Date Notified (Adjusted)],"&gt;="&amp;E$3,Table2[Date Notified (Adjusted)],"&lt;"&amp;F$3,Table2[Calculated Location],"*"&amp;$D22&amp;"*")</f>
        <v>#DIV/0!</v>
      </c>
      <c r="F22" s="169" t="e">
        <f ca="1">COUNTIFS(Table2[Date Notified (Adjusted)],"&gt;="&amp;F$3,Table2[Date Notified (Adjusted)],"&lt;"&amp;G$3,Table2[Level of Review Required],"&lt;&gt;*e*",Table2[Calculated Location],"*"&amp;$D22&amp;"*")/COUNTIFS(Table2[Date Notified (Adjusted)],"&gt;="&amp;F$3,Table2[Date Notified (Adjusted)],"&lt;"&amp;G$3,Table2[Calculated Location],"*"&amp;$D22&amp;"*")</f>
        <v>#DIV/0!</v>
      </c>
      <c r="G22" s="169" t="e">
        <f ca="1">COUNTIFS(Table2[Date Notified (Adjusted)],"&gt;="&amp;G$3,Table2[Date Notified (Adjusted)],"&lt;"&amp;H$3,Table2[Level of Review Required],"&lt;&gt;*e*",Table2[Calculated Location],"*"&amp;$D22&amp;"*")/COUNTIFS(Table2[Date Notified (Adjusted)],"&gt;="&amp;G$3,Table2[Date Notified (Adjusted)],"&lt;"&amp;H$3,Table2[Calculated Location],"*"&amp;$D22&amp;"*")</f>
        <v>#DIV/0!</v>
      </c>
      <c r="H22" s="169" t="e">
        <f ca="1">COUNTIFS(Table2[Date Notified (Adjusted)],"&gt;="&amp;H$3,Table2[Date Notified (Adjusted)],"&lt;"&amp;I$3,Table2[Level of Review Required],"&lt;&gt;*e*",Table2[Calculated Location],"*"&amp;$D22&amp;"*")/COUNTIFS(Table2[Date Notified (Adjusted)],"&gt;="&amp;H$3,Table2[Date Notified (Adjusted)],"&lt;"&amp;I$3,Table2[Calculated Location],"*"&amp;$D22&amp;"*")</f>
        <v>#DIV/0!</v>
      </c>
      <c r="I22" s="169" t="e">
        <f ca="1">COUNTIFS(Table2[Date Notified (Adjusted)],"&gt;="&amp;I$3,Table2[Date Notified (Adjusted)],"&lt;"&amp;J$3,Table2[Level of Review Required],"&lt;&gt;*e*",Table2[Calculated Location],"*"&amp;$D22&amp;"*")/COUNTIFS(Table2[Date Notified (Adjusted)],"&gt;="&amp;I$3,Table2[Date Notified (Adjusted)],"&lt;"&amp;J$3,Table2[Calculated Location],"*"&amp;$D22&amp;"*")</f>
        <v>#DIV/0!</v>
      </c>
      <c r="J22" s="169" t="e">
        <f ca="1">COUNTIFS(Table2[Date Notified (Adjusted)],"&gt;="&amp;J$3,Table2[Date Notified (Adjusted)],"&lt;"&amp;K$3,Table2[Level of Review Required],"&lt;&gt;*e*",Table2[Calculated Location],"*"&amp;$D22&amp;"*")/COUNTIFS(Table2[Date Notified (Adjusted)],"&gt;="&amp;J$3,Table2[Date Notified (Adjusted)],"&lt;"&amp;K$3,Table2[Calculated Location],"*"&amp;$D22&amp;"*")</f>
        <v>#DIV/0!</v>
      </c>
      <c r="K22" s="169" t="e">
        <f ca="1">COUNTIFS(Table2[Date Notified (Adjusted)],"&gt;="&amp;K$3,Table2[Date Notified (Adjusted)],"&lt;"&amp;L$3,Table2[Level of Review Required],"&lt;&gt;*e*",Table2[Calculated Location],"*"&amp;$D22&amp;"*")/COUNTIFS(Table2[Date Notified (Adjusted)],"&gt;="&amp;K$3,Table2[Date Notified (Adjusted)],"&lt;"&amp;L$3,Table2[Calculated Location],"*"&amp;$D22&amp;"*")</f>
        <v>#DIV/0!</v>
      </c>
      <c r="L22" s="169" t="e">
        <f ca="1">COUNTIFS(Table2[Date Notified (Adjusted)],"&gt;="&amp;L$3,Table2[Date Notified (Adjusted)],"&lt;"&amp;M$3,Table2[Level of Review Required],"&lt;&gt;*e*",Table2[Calculated Location],"*"&amp;$D22&amp;"*")/COUNTIFS(Table2[Date Notified (Adjusted)],"&gt;="&amp;L$3,Table2[Date Notified (Adjusted)],"&lt;"&amp;M$3,Table2[Calculated Location],"*"&amp;$D22&amp;"*")</f>
        <v>#DIV/0!</v>
      </c>
      <c r="M22" s="169" t="e">
        <f ca="1">COUNTIFS(Table2[Date Notified (Adjusted)],"&gt;="&amp;M$3,Table2[Date Notified (Adjusted)],"&lt;"&amp;N$3,Table2[Level of Review Required],"&lt;&gt;*e*",Table2[Calculated Location],"*"&amp;$D22&amp;"*")/COUNTIFS(Table2[Date Notified (Adjusted)],"&gt;="&amp;M$3,Table2[Date Notified (Adjusted)],"&lt;"&amp;N$3,Table2[Calculated Location],"*"&amp;$D22&amp;"*")</f>
        <v>#DIV/0!</v>
      </c>
      <c r="N22" s="169" t="e">
        <f ca="1">COUNTIFS(Table2[Date Notified (Adjusted)],"&gt;="&amp;N$3,Table2[Date Notified (Adjusted)],"&lt;"&amp;O$3,Table2[Level of Review Required],"&lt;&gt;*e*",Table2[Calculated Location],"*"&amp;$D22&amp;"*")/COUNTIFS(Table2[Date Notified (Adjusted)],"&gt;="&amp;N$3,Table2[Date Notified (Adjusted)],"&lt;"&amp;O$3,Table2[Calculated Location],"*"&amp;$D22&amp;"*")</f>
        <v>#DIV/0!</v>
      </c>
      <c r="O22" s="169" t="e">
        <f ca="1">COUNTIFS(Table2[Date Notified (Adjusted)],"&gt;="&amp;O$3,Table2[Date Notified (Adjusted)],"&lt;"&amp;P$3,Table2[Level of Review Required],"&lt;&gt;*e*",Table2[Calculated Location],"*"&amp;$D22&amp;"*")/COUNTIFS(Table2[Date Notified (Adjusted)],"&gt;="&amp;O$3,Table2[Date Notified (Adjusted)],"&lt;"&amp;P$3,Table2[Calculated Location],"*"&amp;$D22&amp;"*")</f>
        <v>#DIV/0!</v>
      </c>
      <c r="P22" s="169" t="e">
        <f ca="1">COUNTIFS(Table2[Date Notified (Adjusted)],"&gt;="&amp;P$3,Table2[Date Notified (Adjusted)],"&lt;"&amp;Q$3,Table2[Level of Review Required],"&lt;&gt;*e*",Table2[Calculated Location],"*"&amp;$D22&amp;"*")/COUNTIFS(Table2[Date Notified (Adjusted)],"&gt;="&amp;P$3,Table2[Date Notified (Adjusted)],"&lt;"&amp;Q$3,Table2[Calculated Location],"*"&amp;$D22&amp;"*")</f>
        <v>#DIV/0!</v>
      </c>
      <c r="Q22" s="169" t="e">
        <f ca="1">COUNTIFS(Table2[Date Notified (Adjusted)],"&gt;="&amp;Q$3,Table2[Date Notified (Adjusted)],"&lt;"&amp;R$3,Table2[Level of Review Required],"&lt;&gt;*e*",Table2[Calculated Location],"*"&amp;$D22&amp;"*")/COUNTIFS(Table2[Date Notified (Adjusted)],"&gt;="&amp;Q$3,Table2[Date Notified (Adjusted)],"&lt;"&amp;R$3,Table2[Calculated Location],"*"&amp;$D22&amp;"*")</f>
        <v>#DIV/0!</v>
      </c>
      <c r="R22" s="169" t="e">
        <f ca="1">COUNTIFS(Table2[Date Notified (Adjusted)],"&gt;="&amp;R$3,Table2[Date Notified (Adjusted)],"&lt;"&amp;S$3,Table2[Level of Review Required],"&lt;&gt;*e*",Table2[Calculated Location],"*"&amp;$D22&amp;"*")/COUNTIFS(Table2[Date Notified (Adjusted)],"&gt;="&amp;R$3,Table2[Date Notified (Adjusted)],"&lt;"&amp;S$3,Table2[Calculated Location],"*"&amp;$D22&amp;"*")</f>
        <v>#DIV/0!</v>
      </c>
      <c r="S22" s="169" t="e">
        <f ca="1">COUNTIFS(Table2[Date Notified (Adjusted)],"&gt;="&amp;S$3,Table2[Date Notified (Adjusted)],"&lt;"&amp;T$3,Table2[Level of Review Required],"&lt;&gt;*e*",Table2[Calculated Location],"*"&amp;$D22&amp;"*")/COUNTIFS(Table2[Date Notified (Adjusted)],"&gt;="&amp;S$3,Table2[Date Notified (Adjusted)],"&lt;"&amp;T$3,Table2[Calculated Location],"*"&amp;$D22&amp;"*")</f>
        <v>#DIV/0!</v>
      </c>
      <c r="T22" s="169" t="e">
        <f ca="1">COUNTIFS(Table2[Date Notified (Adjusted)],"&gt;="&amp;T$3,Table2[Date Notified (Adjusted)],"&lt;"&amp;U$3,Table2[Level of Review Required],"&lt;&gt;*e*",Table2[Calculated Location],"*"&amp;$D22&amp;"*")/COUNTIFS(Table2[Date Notified (Adjusted)],"&gt;="&amp;T$3,Table2[Date Notified (Adjusted)],"&lt;"&amp;U$3,Table2[Calculated Location],"*"&amp;$D22&amp;"*")</f>
        <v>#DIV/0!</v>
      </c>
      <c r="U22" s="13"/>
      <c r="V22" s="13"/>
      <c r="W22" s="253">
        <f ca="1">COUNTIFS(Table2[Level of Review Required],"&lt;&gt;*e*",Table2[Date Notified (Adjusted)],"&gt;="&amp;start125,Table2[Date Notified (Adjusted)],"&lt;="&amp;excl2m,Table2[Calculated Location],"*"&amp;$D22&amp;"*")</f>
        <v>0</v>
      </c>
      <c r="X22" s="253">
        <f ca="1">COUNTIFS(Table2[Date Notified (Adjusted)],"&gt;="&amp;start125,Table2[Date Notified (Adjusted)],"&lt;="&amp;excl2m,Table2[Calculated Location],"*"&amp;$D22&amp;"*")</f>
        <v>0</v>
      </c>
      <c r="Y22" s="254" t="e">
        <f t="shared" ca="1" si="6"/>
        <v>#DIV/0!</v>
      </c>
      <c r="Z22" s="13"/>
      <c r="AA22" s="255">
        <f ca="1">COUNTIFS(Table2[Date Notified (Adjusted)],"&gt;="&amp;start125,Table2[Date Notified (Adjusted)],"&lt;="&amp;closeREP,Table2[Calculated Location],"*"&amp;$D22&amp;"*",Table2[Level of Review Required],"&lt;&gt;*e*")</f>
        <v>0</v>
      </c>
      <c r="AB22" s="255">
        <f ca="1">COUNTIFS(Table2[Date Notified (Adjusted)],"&gt;="&amp;start125,Table2[Date Notified (Adjusted)],"&lt;="&amp;closeREP,Table2[Calculated Location],"*"&amp;$D22&amp;"*")</f>
        <v>0</v>
      </c>
      <c r="AC22" s="256" t="e">
        <f t="shared" ca="1" si="5"/>
        <v>#DIV/0!</v>
      </c>
    </row>
    <row r="23" spans="2:30" x14ac:dyDescent="0.25">
      <c r="B23" s="213" t="s">
        <v>153</v>
      </c>
      <c r="C23" s="13"/>
      <c r="D23" s="13"/>
      <c r="E23" s="174"/>
      <c r="F23" s="174"/>
      <c r="G23" s="174"/>
      <c r="H23" s="174"/>
      <c r="I23" s="174"/>
      <c r="J23" s="174"/>
      <c r="K23" s="174"/>
      <c r="L23" s="174"/>
      <c r="M23" s="174"/>
      <c r="N23" s="174"/>
      <c r="O23" s="174"/>
      <c r="P23" s="174"/>
      <c r="Q23" s="174"/>
      <c r="R23" s="174"/>
      <c r="S23" s="174"/>
      <c r="T23" s="174"/>
      <c r="U23" s="174"/>
      <c r="V23" s="174"/>
      <c r="W23" s="257"/>
      <c r="X23" s="257"/>
      <c r="Y23" s="257"/>
      <c r="Z23" s="13"/>
      <c r="AA23" s="258"/>
      <c r="AB23" s="258"/>
      <c r="AC23" s="259"/>
    </row>
    <row r="24" spans="2:30" x14ac:dyDescent="0.25">
      <c r="B24" s="214"/>
      <c r="C24" s="215"/>
      <c r="D24" s="215"/>
      <c r="E24" s="216"/>
      <c r="F24" s="215"/>
      <c r="G24" s="215"/>
      <c r="H24" s="215"/>
      <c r="I24" s="215"/>
      <c r="J24" s="215"/>
      <c r="K24" s="215"/>
      <c r="L24" s="215"/>
      <c r="M24" s="215"/>
      <c r="N24" s="215"/>
      <c r="O24" s="215"/>
      <c r="P24" s="215"/>
      <c r="Q24" s="215"/>
      <c r="R24" s="215"/>
      <c r="S24" s="215"/>
      <c r="T24" s="215"/>
      <c r="U24" s="215"/>
      <c r="V24" s="215"/>
      <c r="W24" s="260">
        <f ca="1">SUM(W4:W23)</f>
        <v>0</v>
      </c>
      <c r="X24" s="260">
        <f ca="1">SUM(X4:X23)</f>
        <v>0</v>
      </c>
      <c r="Y24" s="261" t="e">
        <f ca="1">W24/X24</f>
        <v>#DIV/0!</v>
      </c>
      <c r="Z24" s="215"/>
      <c r="AA24" s="262">
        <f ca="1">SUM(AA4:AA23)</f>
        <v>0</v>
      </c>
      <c r="AB24" s="262">
        <f ca="1">SUM(AB4:AB23)</f>
        <v>0</v>
      </c>
      <c r="AC24" s="263" t="e">
        <f ca="1">AA24/AB24</f>
        <v>#DIV/0!</v>
      </c>
    </row>
    <row r="30" spans="2:30" x14ac:dyDescent="0.25">
      <c r="K30" s="3"/>
      <c r="L30" s="3"/>
      <c r="M30" s="3"/>
      <c r="N30" s="3"/>
      <c r="O30" s="3"/>
      <c r="P30" s="3"/>
      <c r="Q30" s="3"/>
      <c r="R30" s="3"/>
      <c r="S30" s="3"/>
      <c r="T30" s="3"/>
      <c r="U30" s="3"/>
      <c r="V30" s="3"/>
      <c r="W30" s="3"/>
      <c r="X30" s="3"/>
      <c r="Y30" s="12"/>
      <c r="AA30" s="3"/>
      <c r="AB30" s="3"/>
      <c r="AC30" s="3"/>
      <c r="AD30" s="3"/>
    </row>
    <row r="31" spans="2:30" x14ac:dyDescent="0.25">
      <c r="D31" s="3"/>
      <c r="G31" s="95"/>
    </row>
    <row r="32" spans="2:30" x14ac:dyDescent="0.25">
      <c r="D32" s="3"/>
      <c r="G32" s="95"/>
    </row>
    <row r="33" spans="4:30" x14ac:dyDescent="0.25">
      <c r="D33" s="3"/>
      <c r="G33" s="95"/>
      <c r="K33" s="95"/>
      <c r="L33" s="95"/>
      <c r="M33" s="95"/>
      <c r="N33" s="95"/>
      <c r="O33" s="95"/>
      <c r="P33" s="95"/>
      <c r="Q33" s="95"/>
      <c r="R33" s="95"/>
      <c r="S33" s="95"/>
      <c r="T33" s="95"/>
      <c r="U33" s="95"/>
      <c r="V33" s="95"/>
      <c r="W33" s="95"/>
      <c r="X33" s="95"/>
      <c r="Y33" s="95"/>
      <c r="AA33" s="95"/>
      <c r="AB33" s="95"/>
      <c r="AC33" s="95"/>
      <c r="AD33" s="95"/>
    </row>
    <row r="34" spans="4:30" x14ac:dyDescent="0.25">
      <c r="D34" s="3"/>
      <c r="G34" s="95"/>
    </row>
    <row r="35" spans="4:30" x14ac:dyDescent="0.25">
      <c r="D35" s="3"/>
      <c r="G35" s="95"/>
    </row>
    <row r="36" spans="4:30" x14ac:dyDescent="0.25">
      <c r="D36" s="3"/>
      <c r="G36" s="95"/>
    </row>
    <row r="37" spans="4:30" x14ac:dyDescent="0.25">
      <c r="D37" s="3"/>
      <c r="G37" s="95"/>
    </row>
    <row r="38" spans="4:30" x14ac:dyDescent="0.25">
      <c r="D38" s="3"/>
      <c r="G38" s="95"/>
    </row>
    <row r="39" spans="4:30" x14ac:dyDescent="0.25">
      <c r="D39" s="3"/>
      <c r="G39" s="95"/>
    </row>
    <row r="40" spans="4:30" x14ac:dyDescent="0.25">
      <c r="D40" s="3"/>
      <c r="G40" s="95"/>
    </row>
    <row r="41" spans="4:30" x14ac:dyDescent="0.25">
      <c r="D41" s="3"/>
      <c r="G41" s="95"/>
    </row>
    <row r="42" spans="4:30" x14ac:dyDescent="0.25">
      <c r="D42" s="3"/>
      <c r="G42" s="95"/>
    </row>
    <row r="43" spans="4:30" x14ac:dyDescent="0.25">
      <c r="D43" s="3"/>
      <c r="G43" s="95"/>
    </row>
    <row r="44" spans="4:30" x14ac:dyDescent="0.25">
      <c r="D44" s="3"/>
      <c r="G44" s="95"/>
    </row>
    <row r="45" spans="4:30" x14ac:dyDescent="0.25">
      <c r="D45" s="3"/>
      <c r="G45" s="95"/>
    </row>
    <row r="46" spans="4:30" x14ac:dyDescent="0.25">
      <c r="D46" s="3"/>
      <c r="G46" s="95"/>
    </row>
    <row r="47" spans="4:30" x14ac:dyDescent="0.25">
      <c r="D47" s="3"/>
      <c r="G47" s="95"/>
    </row>
    <row r="48" spans="4:30" x14ac:dyDescent="0.25">
      <c r="D48" s="12"/>
      <c r="G48" s="95"/>
    </row>
    <row r="49" spans="4:7" x14ac:dyDescent="0.25">
      <c r="D49" s="3"/>
      <c r="G49" s="95"/>
    </row>
  </sheetData>
  <mergeCells count="3">
    <mergeCell ref="W2:Y2"/>
    <mergeCell ref="AA2:AC2"/>
    <mergeCell ref="E1:AB1"/>
  </mergeCells>
  <conditionalFormatting sqref="U24 U4:U22">
    <cfRule type="cellIs" dxfId="131" priority="18" operator="equal">
      <formula>0</formula>
    </cfRule>
  </conditionalFormatting>
  <conditionalFormatting sqref="AC4:AC22">
    <cfRule type="colorScale" priority="11">
      <colorScale>
        <cfvo type="min"/>
        <cfvo type="percentile" val="50"/>
        <cfvo type="max"/>
        <color rgb="FF63BE7B"/>
        <color rgb="FFFFEB84"/>
        <color rgb="FFF8696B"/>
      </colorScale>
    </cfRule>
  </conditionalFormatting>
  <conditionalFormatting sqref="U4:U22">
    <cfRule type="colorScale" priority="14">
      <colorScale>
        <cfvo type="min"/>
        <cfvo type="percentile" val="50"/>
        <cfvo type="max"/>
        <color rgb="FFF8696B"/>
        <color rgb="FFFFEB84"/>
        <color rgb="FF63BE7B"/>
      </colorScale>
    </cfRule>
  </conditionalFormatting>
  <conditionalFormatting sqref="Y11">
    <cfRule type="containsErrors" dxfId="130" priority="8">
      <formula>ISERROR(Y11)</formula>
    </cfRule>
  </conditionalFormatting>
  <conditionalFormatting sqref="Y4:Y22">
    <cfRule type="colorScale" priority="5">
      <colorScale>
        <cfvo type="min"/>
        <cfvo type="percentile" val="50"/>
        <cfvo type="max"/>
        <color rgb="FF63BE7B"/>
        <color rgb="FFFFEB84"/>
        <color rgb="FFF8696B"/>
      </colorScale>
    </cfRule>
  </conditionalFormatting>
  <conditionalFormatting sqref="E24:T24">
    <cfRule type="colorScale" priority="4">
      <colorScale>
        <cfvo type="min"/>
        <cfvo type="max"/>
        <color rgb="FFFFEF9C"/>
        <color rgb="FF63BE7B"/>
      </colorScale>
    </cfRule>
  </conditionalFormatting>
  <conditionalFormatting sqref="E4:T22">
    <cfRule type="cellIs" dxfId="129" priority="3" operator="equal">
      <formula>0</formula>
    </cfRule>
  </conditionalFormatting>
  <conditionalFormatting sqref="E4:T22">
    <cfRule type="colorScale" priority="1">
      <colorScale>
        <cfvo type="num" val="0"/>
        <cfvo type="percentile" val="50"/>
        <cfvo type="num" val="1"/>
        <color rgb="FF63BE7B"/>
        <color rgb="FFFFEB84"/>
        <color rgb="FFF8696B"/>
      </colorScale>
    </cfRule>
    <cfRule type="containsErrors" dxfId="128" priority="2">
      <formula>ISERROR(E4)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25</vt:i4>
      </vt:variant>
    </vt:vector>
  </HeadingPairs>
  <TitlesOfParts>
    <vt:vector size="57" baseType="lpstr">
      <vt:lpstr>1.Date selection</vt:lpstr>
      <vt:lpstr>4.Exceptions</vt:lpstr>
      <vt:lpstr>3.Table</vt:lpstr>
      <vt:lpstr>data extraction</vt:lpstr>
      <vt:lpstr>proposed tests</vt:lpstr>
      <vt:lpstr>125</vt:lpstr>
      <vt:lpstr>overview</vt:lpstr>
      <vt:lpstr>Level of review BAR</vt:lpstr>
      <vt:lpstr>LR blank</vt:lpstr>
      <vt:lpstr>NFR</vt:lpstr>
      <vt:lpstr>Level of review Tables</vt:lpstr>
      <vt:lpstr>LR=comprehensive DQ</vt:lpstr>
      <vt:lpstr>LR=concise DQ</vt:lpstr>
      <vt:lpstr>LR=aggregate DQ</vt:lpstr>
      <vt:lpstr>LR=NFR DQ</vt:lpstr>
      <vt:lpstr>wrong dates sequence</vt:lpstr>
      <vt:lpstr>Date notif SAO</vt:lpstr>
      <vt:lpstr>DN vs DNAdj</vt:lpstr>
      <vt:lpstr>Missing date decision</vt:lpstr>
      <vt:lpstr>Decision in 7days from DNAdj</vt:lpstr>
      <vt:lpstr>review decision bf DNAdj</vt:lpstr>
      <vt:lpstr>Missing date started</vt:lpstr>
      <vt:lpstr>started bf DNAdj</vt:lpstr>
      <vt:lpstr>started bf decision</vt:lpstr>
      <vt:lpstr>DRABC is recorded</vt:lpstr>
      <vt:lpstr>DRABC &lt;= DNAdj</vt:lpstr>
      <vt:lpstr>DRABC&lt;= decision</vt:lpstr>
      <vt:lpstr>level of independence</vt:lpstr>
      <vt:lpstr>QPS manager name</vt:lpstr>
      <vt:lpstr>commissioner name</vt:lpstr>
      <vt:lpstr>reviewer name</vt:lpstr>
      <vt:lpstr>OD Happened</vt:lpstr>
      <vt:lpstr>close125</vt:lpstr>
      <vt:lpstr>close30</vt:lpstr>
      <vt:lpstr>closeC1Q</vt:lpstr>
      <vt:lpstr>closeREP</vt:lpstr>
      <vt:lpstr>excl2m</vt:lpstr>
      <vt:lpstr>extract</vt:lpstr>
      <vt:lpstr>name1stQC1</vt:lpstr>
      <vt:lpstr>name2ndQC1</vt:lpstr>
      <vt:lpstr>name3rdQC1</vt:lpstr>
      <vt:lpstr>name4thQC1</vt:lpstr>
      <vt:lpstr>repM</vt:lpstr>
      <vt:lpstr>repM_1</vt:lpstr>
      <vt:lpstr>repM_2</vt:lpstr>
      <vt:lpstr>repM_3</vt:lpstr>
      <vt:lpstr>revdue</vt:lpstr>
      <vt:lpstr>start125</vt:lpstr>
      <vt:lpstr>start2ndQ30</vt:lpstr>
      <vt:lpstr>start2ndQC1</vt:lpstr>
      <vt:lpstr>start30</vt:lpstr>
      <vt:lpstr>start3rdQ30</vt:lpstr>
      <vt:lpstr>start3rdQC1</vt:lpstr>
      <vt:lpstr>start4thQ30</vt:lpstr>
      <vt:lpstr>start4thQC1</vt:lpstr>
      <vt:lpstr>startC1Q</vt:lpstr>
      <vt:lpstr>startREP</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Florina Rizoaica1</dc:creator>
  <cp:lastModifiedBy>Florina Rizoaica1</cp:lastModifiedBy>
  <cp:lastPrinted>2022-01-14T14:49:23Z</cp:lastPrinted>
  <dcterms:created xsi:type="dcterms:W3CDTF">2021-10-21T15:52:40Z</dcterms:created>
  <dcterms:modified xsi:type="dcterms:W3CDTF">2023-03-02T01:05:44Z</dcterms:modified>
</cp:coreProperties>
</file>