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1.xml" ContentType="application/vnd.openxmlformats-officedocument.themeOverride+xml"/>
  <Override PartName="/xl/drawings/drawing6.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2.xml" ContentType="application/vnd.openxmlformats-officedocument.themeOverride+xml"/>
  <Override PartName="/xl/drawings/drawing7.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3.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Hospitals\Acutes\AMS measures\final approved published versions\"/>
    </mc:Choice>
  </mc:AlternateContent>
  <xr:revisionPtr revIDLastSave="0" documentId="8_{85D95142-7545-4438-8B33-5AEBAE77B7C2}" xr6:coauthVersionLast="47" xr6:coauthVersionMax="47" xr10:uidLastSave="{00000000-0000-0000-0000-000000000000}"/>
  <bookViews>
    <workbookView xWindow="-110" yWindow="-110" windowWidth="19420" windowHeight="10420" xr2:uid="{00000000-000D-0000-FFFF-FFFF00000000}"/>
  </bookViews>
  <sheets>
    <sheet name="Instructions" sheetId="5" r:id="rId1"/>
    <sheet name="AMS Measure data collection" sheetId="1" r:id="rId2"/>
    <sheet name="Data Validation sheet" sheetId="3" state="hidden" r:id="rId3"/>
    <sheet name="Results table " sheetId="6" r:id="rId4"/>
    <sheet name="Graphs AMRIC AMS Measures" sheetId="7" r:id="rId5"/>
    <sheet name="Graphs Local AMS Measures" sheetId="4" r:id="rId6"/>
    <sheet name="Summary AMS Measures" sheetId="2" r:id="rId7"/>
  </sheets>
  <externalReferences>
    <externalReference r:id="rId8"/>
  </externalReferences>
  <definedNames>
    <definedName name="_xlnm._FilterDatabase" localSheetId="3" hidden="1">'Results table '!$A$1:$B$66</definedName>
    <definedName name="_xlnm._FilterDatabase" localSheetId="6" hidden="1">'Summary AMS Measures'!$A$2:$R$13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1" l="1"/>
  <c r="AA3" i="6"/>
  <c r="H4" i="6" l="1"/>
  <c r="H3" i="6"/>
  <c r="H2" i="6"/>
  <c r="E2" i="1" l="1"/>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2" i="1"/>
  <c r="N7" i="2" l="1"/>
  <c r="M7" i="2"/>
  <c r="L7" i="2"/>
  <c r="K7" i="2"/>
  <c r="K6" i="2"/>
  <c r="R7" i="2"/>
  <c r="Q7" i="2"/>
  <c r="P7" i="2"/>
  <c r="O7" i="2"/>
  <c r="O6" i="2"/>
  <c r="G7" i="2"/>
  <c r="F7" i="2"/>
  <c r="E7" i="2"/>
  <c r="D7" i="2"/>
  <c r="C7" i="2"/>
  <c r="C6" i="2"/>
  <c r="S5" i="2"/>
  <c r="T5" i="2"/>
  <c r="AH5" i="2"/>
  <c r="AG5" i="2"/>
  <c r="AF5" i="2"/>
  <c r="AE5" i="2"/>
  <c r="AE6" i="2"/>
  <c r="AA5" i="2"/>
  <c r="AH7" i="2"/>
  <c r="AG7" i="2"/>
  <c r="AF7" i="2"/>
  <c r="AE7" i="2"/>
  <c r="AA7" i="2"/>
  <c r="AG4" i="2"/>
  <c r="AG6" i="2"/>
  <c r="AH6" i="2"/>
  <c r="AF6" i="2"/>
  <c r="S6" i="2"/>
  <c r="AE4" i="2"/>
  <c r="AH3" i="2"/>
  <c r="AH4" i="2"/>
  <c r="AF4" i="2"/>
  <c r="AE3" i="2"/>
  <c r="AA4" i="2"/>
  <c r="AG3" i="2"/>
  <c r="AF3" i="2"/>
  <c r="AA3" i="2"/>
  <c r="AD7" i="2"/>
  <c r="AC7" i="2"/>
  <c r="AB7" i="2"/>
  <c r="S7" i="2"/>
  <c r="AD6" i="2"/>
  <c r="AC6" i="2"/>
  <c r="AB6" i="2"/>
  <c r="AA6" i="2"/>
  <c r="AD5" i="2"/>
  <c r="AC5" i="2"/>
  <c r="AB5" i="2"/>
  <c r="W5" i="2"/>
  <c r="AD4" i="2"/>
  <c r="AC4" i="2"/>
  <c r="AB4" i="2"/>
  <c r="AB3" i="2"/>
  <c r="W4" i="2"/>
  <c r="AD3" i="2"/>
  <c r="AC3" i="2"/>
  <c r="S3" i="2"/>
  <c r="Z7" i="2"/>
  <c r="Y7" i="2"/>
  <c r="X7" i="2"/>
  <c r="W7" i="2"/>
  <c r="Z6" i="2"/>
  <c r="Y6" i="2"/>
  <c r="X6" i="2"/>
  <c r="W6" i="2"/>
  <c r="Z5" i="2"/>
  <c r="Y5" i="2"/>
  <c r="X5" i="2"/>
  <c r="Z4" i="2"/>
  <c r="Y4" i="2"/>
  <c r="X4" i="2"/>
  <c r="S4" i="2"/>
  <c r="Z3" i="2"/>
  <c r="Y3" i="2"/>
  <c r="X3" i="2"/>
  <c r="W3" i="2"/>
  <c r="V7" i="2"/>
  <c r="U7" i="2"/>
  <c r="T7" i="2"/>
  <c r="V6" i="2"/>
  <c r="U6" i="2"/>
  <c r="T6" i="2"/>
  <c r="V5" i="2"/>
  <c r="U5" i="2"/>
  <c r="Q5" i="2"/>
  <c r="V4" i="2"/>
  <c r="U4" i="2"/>
  <c r="T4" i="2"/>
  <c r="V3" i="2"/>
  <c r="U3" i="2"/>
  <c r="T3" i="2"/>
  <c r="O4" i="2"/>
  <c r="O3" i="2"/>
  <c r="AG9" i="6"/>
  <c r="AG8" i="6"/>
  <c r="E5" i="6"/>
  <c r="E4" i="6"/>
  <c r="D5" i="2" l="1"/>
  <c r="N6" i="2" l="1"/>
  <c r="M6" i="2"/>
  <c r="L6" i="2"/>
  <c r="N5" i="2"/>
  <c r="M5" i="2"/>
  <c r="L5" i="2"/>
  <c r="K5" i="2"/>
  <c r="N4" i="2"/>
  <c r="M4" i="2"/>
  <c r="L4" i="2"/>
  <c r="K4" i="2"/>
  <c r="N3" i="2"/>
  <c r="M3" i="2"/>
  <c r="L3" i="2"/>
  <c r="K3" i="2"/>
  <c r="J7" i="2" l="1"/>
  <c r="I7" i="2"/>
  <c r="H7" i="2"/>
  <c r="G6" i="2"/>
  <c r="R5" i="2"/>
  <c r="P5" i="2"/>
  <c r="O5" i="2"/>
  <c r="J5" i="2"/>
  <c r="I5" i="2"/>
  <c r="H5" i="2"/>
  <c r="G5" i="2"/>
  <c r="F5" i="2"/>
  <c r="E5" i="2"/>
  <c r="C5" i="2"/>
  <c r="R4" i="2"/>
  <c r="Q4" i="2"/>
  <c r="P4" i="2"/>
  <c r="J4" i="2"/>
  <c r="I4" i="2"/>
  <c r="H4" i="2"/>
  <c r="G4" i="2"/>
  <c r="F4" i="2"/>
  <c r="E4" i="2"/>
  <c r="D4" i="2"/>
  <c r="C4" i="2"/>
  <c r="C3" i="2"/>
  <c r="R3" i="2"/>
  <c r="Q3" i="2"/>
  <c r="P3" i="2"/>
  <c r="J3" i="2"/>
  <c r="I3" i="2"/>
  <c r="H3" i="2"/>
  <c r="G3" i="2"/>
  <c r="F3" i="2"/>
  <c r="E3" i="2"/>
  <c r="D3" i="2"/>
  <c r="R6" i="2"/>
  <c r="Q6" i="2"/>
  <c r="P6" i="2"/>
  <c r="J6" i="2"/>
  <c r="I6" i="2"/>
  <c r="D6" i="2"/>
  <c r="H6" i="2"/>
  <c r="E6" i="2"/>
  <c r="F6" i="2"/>
  <c r="AA2" i="6" l="1"/>
  <c r="K16" i="6" l="1"/>
  <c r="L16" i="6"/>
  <c r="B4" i="6"/>
  <c r="N2" i="6" l="1"/>
  <c r="N3" i="6"/>
  <c r="K10" i="6" l="1"/>
  <c r="L10" i="6"/>
  <c r="AG7" i="6"/>
  <c r="AG6" i="6"/>
  <c r="AG5" i="6"/>
  <c r="AG4" i="6"/>
  <c r="AG3" i="6"/>
  <c r="AG2" i="6"/>
  <c r="U2" i="6" l="1"/>
  <c r="U3" i="6"/>
  <c r="S9" i="6" l="1"/>
  <c r="R9" i="6"/>
  <c r="R3" i="6" l="1"/>
  <c r="R2" i="6"/>
  <c r="K2" i="6"/>
  <c r="K11" i="6" l="1"/>
  <c r="L11" i="6"/>
  <c r="K3" i="6"/>
  <c r="L9" i="6" s="1"/>
  <c r="E3" i="6"/>
  <c r="E2" i="6"/>
  <c r="B26" i="6"/>
  <c r="B25" i="6"/>
  <c r="B9" i="6"/>
  <c r="B14" i="6"/>
  <c r="B27" i="6"/>
  <c r="B28" i="6"/>
  <c r="B29" i="6"/>
  <c r="B30" i="6"/>
  <c r="B31" i="6"/>
  <c r="B32" i="6"/>
  <c r="B23" i="6"/>
  <c r="B33" i="6"/>
  <c r="B34" i="6"/>
  <c r="B35" i="6"/>
  <c r="B2" i="6"/>
  <c r="B36" i="6"/>
  <c r="B37" i="6"/>
  <c r="B38" i="6"/>
  <c r="B39" i="6"/>
  <c r="B10" i="6"/>
  <c r="B40" i="6"/>
  <c r="B7" i="6"/>
  <c r="B41" i="6"/>
  <c r="B15" i="6"/>
  <c r="B42" i="6"/>
  <c r="B16" i="6"/>
  <c r="B17" i="6"/>
  <c r="B18" i="6"/>
  <c r="B8" i="6"/>
  <c r="B19" i="6"/>
  <c r="B43" i="6"/>
  <c r="B44" i="6"/>
  <c r="B45" i="6"/>
  <c r="B46" i="6"/>
  <c r="B47" i="6"/>
  <c r="B48" i="6"/>
  <c r="B49" i="6"/>
  <c r="B50" i="6"/>
  <c r="B22" i="6"/>
  <c r="B51" i="6"/>
  <c r="B24" i="6"/>
  <c r="B13" i="6"/>
  <c r="B20" i="6"/>
  <c r="B52" i="6"/>
  <c r="B53" i="6"/>
  <c r="B5" i="6"/>
  <c r="B11" i="6"/>
  <c r="B54" i="6"/>
  <c r="B55" i="6"/>
  <c r="B21" i="6"/>
  <c r="B56" i="6"/>
  <c r="B57" i="6"/>
  <c r="B6" i="6"/>
  <c r="B58" i="6"/>
  <c r="B3" i="6"/>
  <c r="B59" i="6"/>
  <c r="B60" i="6"/>
  <c r="B61" i="6"/>
  <c r="B62" i="6"/>
  <c r="B63" i="6"/>
  <c r="B64" i="6"/>
  <c r="B65" i="6"/>
  <c r="B66" i="6"/>
  <c r="B67" i="6"/>
  <c r="B68" i="6"/>
  <c r="B69" i="6"/>
  <c r="B70" i="6"/>
  <c r="B71" i="6"/>
  <c r="B72" i="6"/>
  <c r="B73" i="6"/>
  <c r="B74" i="6"/>
  <c r="B75" i="6"/>
  <c r="B76" i="6"/>
  <c r="B77" i="6"/>
  <c r="B78" i="6"/>
  <c r="B79" i="6"/>
  <c r="B12" i="6"/>
  <c r="K9" i="6" l="1"/>
  <c r="AD3" i="6" l="1"/>
  <c r="AD4" i="6"/>
  <c r="AD2" i="6"/>
  <c r="X2" i="6"/>
  <c r="X3" i="6"/>
  <c r="X4" i="6"/>
  <c r="K15" i="6" l="1"/>
  <c r="L15" i="6"/>
</calcChain>
</file>

<file path=xl/sharedStrings.xml><?xml version="1.0" encoding="utf-8"?>
<sst xmlns="http://schemas.openxmlformats.org/spreadsheetml/2006/main" count="487" uniqueCount="200">
  <si>
    <t>Speciality</t>
  </si>
  <si>
    <t>Drug</t>
  </si>
  <si>
    <t xml:space="preserve">Route of administration </t>
  </si>
  <si>
    <t>Reserve approved by micro/ID</t>
  </si>
  <si>
    <t xml:space="preserve">Duration of agent compliant with local policy </t>
  </si>
  <si>
    <t xml:space="preserve">Uptake of AMS team recommendations </t>
  </si>
  <si>
    <t>Medicine</t>
  </si>
  <si>
    <t>Surgical</t>
  </si>
  <si>
    <t>IV</t>
  </si>
  <si>
    <t>PO</t>
  </si>
  <si>
    <t>Y</t>
  </si>
  <si>
    <t>N</t>
  </si>
  <si>
    <t xml:space="preserve">Choice of agent compliant with local policy </t>
  </si>
  <si>
    <t>NA</t>
  </si>
  <si>
    <t>Performance indicators</t>
  </si>
  <si>
    <t>Target</t>
  </si>
  <si>
    <t xml:space="preserve">Q1 </t>
  </si>
  <si>
    <t>Q2</t>
  </si>
  <si>
    <t>Q3</t>
  </si>
  <si>
    <t>Q4</t>
  </si>
  <si>
    <t xml:space="preserve">Patients on IV therapy suitable for PO switch </t>
  </si>
  <si>
    <t>&lt;10%</t>
  </si>
  <si>
    <t>Cefuroxime</t>
  </si>
  <si>
    <t>Flucloxacillin</t>
  </si>
  <si>
    <t>Ceftriaxone</t>
  </si>
  <si>
    <t>Vancomycin</t>
  </si>
  <si>
    <t>Meropenem</t>
  </si>
  <si>
    <t>Clarithromycin</t>
  </si>
  <si>
    <t>Gentamicin</t>
  </si>
  <si>
    <t>Azithromycin</t>
  </si>
  <si>
    <t>Doxycycline</t>
  </si>
  <si>
    <t>Amoxicillin</t>
  </si>
  <si>
    <t>Ciprofloxacin</t>
  </si>
  <si>
    <t>Clindamycin</t>
  </si>
  <si>
    <t>Nitrofurantoin</t>
  </si>
  <si>
    <t>Fluconazole</t>
  </si>
  <si>
    <t>Cefotaxime</t>
  </si>
  <si>
    <t>Cefalexin</t>
  </si>
  <si>
    <t>Benzylpenicillin</t>
  </si>
  <si>
    <t>Aztreonam</t>
  </si>
  <si>
    <t>Linezolid</t>
  </si>
  <si>
    <t>Trimethoprim</t>
  </si>
  <si>
    <t>Levofloxacin</t>
  </si>
  <si>
    <t>Daptomycin</t>
  </si>
  <si>
    <t>Erythromycin</t>
  </si>
  <si>
    <t>Ceftazidime</t>
  </si>
  <si>
    <t>Teicoplanin</t>
  </si>
  <si>
    <t>Anidulafungin</t>
  </si>
  <si>
    <t>Fidaxomicin</t>
  </si>
  <si>
    <t>Phenoxymethylpenicillin</t>
  </si>
  <si>
    <t>Amikacin</t>
  </si>
  <si>
    <t>Cefazolin</t>
  </si>
  <si>
    <t>Cefaclor</t>
  </si>
  <si>
    <t>Rifampicin</t>
  </si>
  <si>
    <t>Temocillin</t>
  </si>
  <si>
    <t>Tobramycin</t>
  </si>
  <si>
    <t>Ertapenem</t>
  </si>
  <si>
    <t>Isavuconazole</t>
  </si>
  <si>
    <t>Tigecycline</t>
  </si>
  <si>
    <t>Cefixime</t>
  </si>
  <si>
    <t>Lymecycline</t>
  </si>
  <si>
    <t>Cefepime</t>
  </si>
  <si>
    <t>Cefiderocol</t>
  </si>
  <si>
    <t>Itraconazole</t>
  </si>
  <si>
    <t>Moxifloxacin</t>
  </si>
  <si>
    <t>Terbinafine</t>
  </si>
  <si>
    <t>Clinical situation changed</t>
  </si>
  <si>
    <t>SC</t>
  </si>
  <si>
    <t>ED</t>
  </si>
  <si>
    <t>Paediatric</t>
  </si>
  <si>
    <t>Data fed back to AMS Oversight committee quarterly</t>
  </si>
  <si>
    <t>Green</t>
  </si>
  <si>
    <t xml:space="preserve">Amber </t>
  </si>
  <si>
    <t>Red</t>
  </si>
  <si>
    <t>Medicine for the Elderly</t>
  </si>
  <si>
    <t>Number</t>
  </si>
  <si>
    <t xml:space="preserve">% of Reserve antimicrobials that are compliant with local antimicrobial guidance </t>
  </si>
  <si>
    <t>&gt;90%</t>
  </si>
  <si>
    <t>Q1</t>
  </si>
  <si>
    <t>Indication</t>
  </si>
  <si>
    <t>Cystic Fibrosis</t>
  </si>
  <si>
    <t xml:space="preserve">Central nervous system infection (e.g., meningitis, brain abscess) </t>
  </si>
  <si>
    <t xml:space="preserve">Endophthalmitis </t>
  </si>
  <si>
    <t xml:space="preserve">Infections of ear, nose, throat, larynx and mouth </t>
  </si>
  <si>
    <t xml:space="preserve">Acute bronchitis or exacerbations of chronic bronchitis, infective exacerbation of COPD, infective exacerbation of pulmonary fibrosis </t>
  </si>
  <si>
    <t xml:space="preserve">Pneumonia </t>
  </si>
  <si>
    <t xml:space="preserve">Cardiovascular infection (e.g., endocarditis, vascular graft infection) </t>
  </si>
  <si>
    <t xml:space="preserve">Gastrointestinal infections (e.g., salmonellosis, C. difficile infection) </t>
  </si>
  <si>
    <t xml:space="preserve">Intraabdominal infection, including hepatobiliary </t>
  </si>
  <si>
    <t xml:space="preserve">Skin soft tissue infection, includes cellulitis, wound infection and deep soft tissue infection, not involving bone </t>
  </si>
  <si>
    <t xml:space="preserve">Bone or joint infection (e.g., septic arthritis (including prosthetic joints), osteomyelitis) </t>
  </si>
  <si>
    <t xml:space="preserve">Cystitis or symptomatic lower urinary tract infection </t>
  </si>
  <si>
    <t xml:space="preserve">Pyelonephritis or symptomatic upper urinary tract infection </t>
  </si>
  <si>
    <t xml:space="preserve">Asymptomatic bacteriuria - positive urine microbiology results in the absence of signs of urinary tract infection </t>
  </si>
  <si>
    <t>Obstetric or gynaecological infections. For sexually transmitted infection in women see STI</t>
  </si>
  <si>
    <t>Prostatitis, epididymoorchitis. For sexually transmitted infection in men see STI</t>
  </si>
  <si>
    <t>Sexually transmitted infection</t>
  </si>
  <si>
    <t xml:space="preserve">Laboratory-confirmed clinically-significant positive blood cultures (bacteraemia or bloodstream infection) </t>
  </si>
  <si>
    <t xml:space="preserve">Clinical sepsis (suspected bloodstream infection without microbiology laboratory confirmation of positive blood cultures or results are not yet available or blood cultures have not been collected or laboratory has confirmed that blood cultures are negative after five days incubation) Note CSEP excludes patients with febrile neutropenia and infection in immunocompromised hosts (See FN below) </t>
  </si>
  <si>
    <t xml:space="preserve">Febrile neutropenia or other form of manifestation of infection without an obvious site in an immunocompromised host (e.g. patient with HIV infection, patient receiving chemotherapy or other immunosuppressive therapy </t>
  </si>
  <si>
    <t>Perinatal infection</t>
  </si>
  <si>
    <t>Tubercle bacillus</t>
  </si>
  <si>
    <t xml:space="preserve">Completely undefined site for infection with no systemic inflammation </t>
  </si>
  <si>
    <t xml:space="preserve">Not applicable, indication for antimicrobial use is not for 'treatment intention of infection' </t>
  </si>
  <si>
    <t>Aciclovir</t>
  </si>
  <si>
    <t>Chloramphenicol</t>
  </si>
  <si>
    <t>Famciclovir</t>
  </si>
  <si>
    <t>Fosfomycin (oral)</t>
  </si>
  <si>
    <t>Griseofulvin</t>
  </si>
  <si>
    <t>Sulfamethoxazole/trimethoprim</t>
  </si>
  <si>
    <t>Valaciclovir</t>
  </si>
  <si>
    <t xml:space="preserve">Metronidazole </t>
  </si>
  <si>
    <t>Amoxicillin-clavulanic acid</t>
  </si>
  <si>
    <t>Fusidic-acid</t>
  </si>
  <si>
    <t>Ofloxacin</t>
  </si>
  <si>
    <t>Piperacillin / tazobactam</t>
  </si>
  <si>
    <t>Minocycline</t>
  </si>
  <si>
    <t>Flucytosine</t>
  </si>
  <si>
    <t>Fosfomycin IV</t>
  </si>
  <si>
    <t>Ganciclovir</t>
  </si>
  <si>
    <t>Imipenem / Cilastatin</t>
  </si>
  <si>
    <t>Meropenem / Vaborbactam</t>
  </si>
  <si>
    <t>Minocycline IV</t>
  </si>
  <si>
    <t>Oritavancin</t>
  </si>
  <si>
    <t>Valganciclovir</t>
  </si>
  <si>
    <t>Ceftaroline</t>
  </si>
  <si>
    <t>Ceftazidime / Avibactam</t>
  </si>
  <si>
    <t>Ceftolozane /Tazobactam</t>
  </si>
  <si>
    <t>Cidofovir</t>
  </si>
  <si>
    <t>Colistin IV</t>
  </si>
  <si>
    <t>Dalbavancin</t>
  </si>
  <si>
    <t>Delafloxacin</t>
  </si>
  <si>
    <t xml:space="preserve">Posaconazole </t>
  </si>
  <si>
    <t xml:space="preserve">Streptomycin </t>
  </si>
  <si>
    <t xml:space="preserve">Voriconazole </t>
  </si>
  <si>
    <t xml:space="preserve">Liposomal amphotericin B </t>
  </si>
  <si>
    <t xml:space="preserve">Caspofungin </t>
  </si>
  <si>
    <t>&gt;24 hours duration &lt;20%</t>
  </si>
  <si>
    <t>Column1</t>
  </si>
  <si>
    <t>Drugs</t>
  </si>
  <si>
    <t>RAG_Cat</t>
  </si>
  <si>
    <t xml:space="preserve">Approved </t>
  </si>
  <si>
    <t xml:space="preserve">SAP &gt;24 hours </t>
  </si>
  <si>
    <t>SAP &gt;24 hours &lt;20%</t>
  </si>
  <si>
    <t xml:space="preserve">Eligible for Oral Switch </t>
  </si>
  <si>
    <t>Route of Administration</t>
  </si>
  <si>
    <t xml:space="preserve">Duplicate anaerobic therapy </t>
  </si>
  <si>
    <t>Date Published</t>
  </si>
  <si>
    <t>Version</t>
  </si>
  <si>
    <t>Signed off</t>
  </si>
  <si>
    <t xml:space="preserve">Dr Eimear Brannigan, AMRIC Clinical Lead </t>
  </si>
  <si>
    <t xml:space="preserve">Version </t>
  </si>
  <si>
    <t>AMRIC classification</t>
  </si>
  <si>
    <t xml:space="preserve">Medicine_for_ the_Elderly </t>
  </si>
  <si>
    <t>Critical_Care</t>
  </si>
  <si>
    <t>SAP duration &gt;24 hours</t>
  </si>
  <si>
    <t>Eligible_for_Oral_switch</t>
  </si>
  <si>
    <t>Surgical_Prophylaxis</t>
  </si>
  <si>
    <t>AMRIC Red/Amber/Green</t>
  </si>
  <si>
    <t>SAP &gt;24 hours</t>
  </si>
  <si>
    <t>AMS Team Recommendation</t>
  </si>
  <si>
    <t xml:space="preserve">Stop </t>
  </si>
  <si>
    <t>Escalate</t>
  </si>
  <si>
    <t>Deescalate</t>
  </si>
  <si>
    <t>Switch therapy</t>
  </si>
  <si>
    <t xml:space="preserve">Switch to oral </t>
  </si>
  <si>
    <t>Continue</t>
  </si>
  <si>
    <t>Continue with duration suggested</t>
  </si>
  <si>
    <t>Choice of agent compliant with local policy or infection specialist</t>
  </si>
  <si>
    <t>Compliance of choice of agent with local policy or infection specialist</t>
  </si>
  <si>
    <t>AMS Measures for XX 20XX</t>
  </si>
  <si>
    <t>Annual 2% reduction</t>
  </si>
  <si>
    <t>HPSC Antimicrobial
Consumption data</t>
  </si>
  <si>
    <t>Quarter</t>
  </si>
  <si>
    <t>Year</t>
  </si>
  <si>
    <t>Duplicate anaerobic cover appropriate</t>
  </si>
  <si>
    <t xml:space="preserve">Target </t>
  </si>
  <si>
    <t>Antimicrobial Stewardship Measures</t>
  </si>
  <si>
    <t>Duration compliant with local policy or infection specialist</t>
  </si>
  <si>
    <t xml:space="preserve">Surgical </t>
  </si>
  <si>
    <t>Critical Care</t>
  </si>
  <si>
    <t>Obstetrics/Gynae</t>
  </si>
  <si>
    <t>IM</t>
  </si>
  <si>
    <t>Other</t>
  </si>
  <si>
    <t>No Recommendation</t>
  </si>
  <si>
    <t xml:space="preserve">Paediatric </t>
  </si>
  <si>
    <t>Obstetrics_Gynae</t>
  </si>
  <si>
    <t>Haematology_Oncology</t>
  </si>
  <si>
    <t>On Target</t>
  </si>
  <si>
    <t>Not on Target</t>
  </si>
  <si>
    <t>No data collected</t>
  </si>
  <si>
    <t>DDD/100BDU (HPSC data)</t>
  </si>
  <si>
    <t>Date</t>
  </si>
  <si>
    <t xml:space="preserve">Date </t>
  </si>
  <si>
    <t>Y/N</t>
  </si>
  <si>
    <t>Version 1</t>
  </si>
  <si>
    <t>Uptake of AMS Recommendations</t>
  </si>
  <si>
    <t>Session title</t>
  </si>
  <si>
    <t>AMS education sessions delivered by AMS team/year</t>
  </si>
  <si>
    <r>
      <t>3</t>
    </r>
    <r>
      <rPr>
        <vertAlign val="superscript"/>
        <sz val="12"/>
        <color theme="1"/>
        <rFont val="Arial"/>
        <family val="2"/>
      </rPr>
      <t>rd</t>
    </r>
    <r>
      <rPr>
        <sz val="12"/>
        <color theme="1"/>
        <rFont val="Arial"/>
        <family val="2"/>
      </rPr>
      <t xml:space="preserve"> June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</si>
</sst>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2"/>
      <color theme="1"/>
      <name val="Wingdings"/>
      <charset val="2"/>
    </font>
    <font>
      <sz val="12"/>
      <color theme="1"/>
      <name val="Arial"/>
      <family val="2"/>
    </font>
    <font>
      <sz val="12"/>
      <color rgb="FF000000"/>
      <name val="Wingdings"/>
      <charset val="2"/>
    </font>
    <font>
      <b/>
      <sz val="11"/>
      <color theme="1"/>
      <name val="Calibri"/>
      <family val="2"/>
      <scheme val="minor"/>
    </font>
    <font>
      <sz val="11"/>
      <color theme="0"/>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b/>
      <sz val="12"/>
      <color rgb="FF212121"/>
      <name val="Calibri"/>
      <family val="2"/>
      <scheme val="minor"/>
    </font>
    <font>
      <sz val="12"/>
      <color theme="1"/>
      <name val="Calibri"/>
      <family val="2"/>
      <scheme val="minor"/>
    </font>
    <font>
      <sz val="12"/>
      <color rgb="FF212121"/>
      <name val="Calibri"/>
      <family val="2"/>
      <scheme val="minor"/>
    </font>
    <font>
      <sz val="11"/>
      <color rgb="FF000000"/>
      <name val="Calibri"/>
      <family val="2"/>
      <scheme val="minor"/>
    </font>
    <font>
      <sz val="9"/>
      <color theme="1"/>
      <name val="Arial"/>
      <family val="2"/>
    </font>
    <font>
      <sz val="9"/>
      <color theme="9" tint="-0.249977111117893"/>
      <name val="Arial"/>
      <family val="2"/>
    </font>
    <font>
      <sz val="9"/>
      <color theme="5"/>
      <name val="Arial"/>
      <family val="2"/>
    </font>
    <font>
      <b/>
      <sz val="9"/>
      <color rgb="FFC00000"/>
      <name val="Arial"/>
      <family val="2"/>
    </font>
    <font>
      <b/>
      <sz val="11"/>
      <color theme="0"/>
      <name val="Calibri"/>
      <family val="2"/>
      <scheme val="minor"/>
    </font>
    <font>
      <b/>
      <sz val="12"/>
      <color theme="1"/>
      <name val="Arial"/>
      <family val="2"/>
    </font>
    <font>
      <b/>
      <sz val="11"/>
      <name val="Calibri"/>
      <family val="2"/>
      <scheme val="minor"/>
    </font>
    <font>
      <b/>
      <sz val="11"/>
      <color rgb="FF000000"/>
      <name val="Calibri"/>
      <family val="2"/>
      <scheme val="minor"/>
    </font>
    <font>
      <sz val="12"/>
      <color theme="1"/>
      <name val="Arial"/>
    </font>
    <font>
      <sz val="11"/>
      <color theme="1"/>
      <name val="Arial"/>
      <family val="2"/>
    </font>
    <font>
      <b/>
      <sz val="18"/>
      <color theme="1"/>
      <name val="Arial"/>
      <family val="2"/>
    </font>
    <font>
      <vertAlign val="superscript"/>
      <sz val="12"/>
      <color theme="1"/>
      <name val="Arial"/>
      <family val="2"/>
    </font>
  </fonts>
  <fills count="11">
    <fill>
      <patternFill patternType="none"/>
    </fill>
    <fill>
      <patternFill patternType="gray125"/>
    </fill>
    <fill>
      <patternFill patternType="solid">
        <fgColor theme="6"/>
      </patternFill>
    </fill>
    <fill>
      <patternFill patternType="solid">
        <fgColor theme="0"/>
        <bgColor indexed="64"/>
      </patternFill>
    </fill>
    <fill>
      <patternFill patternType="solid">
        <fgColor rgb="FFCCECFF"/>
        <bgColor indexed="64"/>
      </patternFill>
    </fill>
    <fill>
      <patternFill patternType="solid">
        <fgColor theme="5"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4CAC2"/>
        <bgColor indexed="64"/>
      </patternFill>
    </fill>
    <fill>
      <patternFill patternType="solid">
        <fgColor theme="9"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5" fillId="2" borderId="0" applyNumberFormat="0" applyBorder="0" applyAlignment="0" applyProtection="0"/>
  </cellStyleXfs>
  <cellXfs count="81">
    <xf numFmtId="0" fontId="0" fillId="0" borderId="0" xfId="0"/>
    <xf numFmtId="0" fontId="1" fillId="0" borderId="0" xfId="0" applyFont="1" applyAlignment="1">
      <alignment horizontal="left" vertical="center" indent="5"/>
    </xf>
    <xf numFmtId="0" fontId="2" fillId="0" borderId="0" xfId="0" applyFont="1" applyAlignment="1">
      <alignment horizontal="left" vertical="center" indent="5"/>
    </xf>
    <xf numFmtId="0" fontId="3" fillId="0" borderId="0" xfId="0" applyFont="1" applyAlignment="1">
      <alignment horizontal="left" vertical="center" indent="5"/>
    </xf>
    <xf numFmtId="0" fontId="4" fillId="0" borderId="1" xfId="0" applyFont="1" applyBorder="1"/>
    <xf numFmtId="0" fontId="6" fillId="0" borderId="1" xfId="0" applyFont="1" applyBorder="1"/>
    <xf numFmtId="0" fontId="7" fillId="0" borderId="1" xfId="0" applyFont="1" applyBorder="1" applyAlignment="1">
      <alignment horizontal="center" vertical="center"/>
    </xf>
    <xf numFmtId="0" fontId="9" fillId="0" borderId="1" xfId="0" applyFont="1" applyBorder="1" applyAlignment="1">
      <alignment vertical="center" wrapText="1"/>
    </xf>
    <xf numFmtId="0" fontId="9" fillId="0" borderId="1" xfId="0" applyFont="1" applyBorder="1" applyAlignment="1">
      <alignment horizontal="center" vertical="center" wrapText="1"/>
    </xf>
    <xf numFmtId="9"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0" fillId="3" borderId="0" xfId="0" applyFill="1"/>
    <xf numFmtId="0" fontId="13" fillId="0" borderId="0" xfId="0" applyFont="1"/>
    <xf numFmtId="0" fontId="14" fillId="0" borderId="0" xfId="0" applyFont="1"/>
    <xf numFmtId="0" fontId="15" fillId="0" borderId="0" xfId="0" applyFont="1"/>
    <xf numFmtId="0" fontId="16" fillId="0" borderId="0" xfId="0" applyFont="1"/>
    <xf numFmtId="0" fontId="10" fillId="3" borderId="1" xfId="0" applyFont="1" applyFill="1" applyBorder="1" applyAlignment="1">
      <alignment vertical="center" wrapText="1"/>
    </xf>
    <xf numFmtId="9" fontId="4" fillId="3" borderId="1" xfId="0" applyNumberFormat="1" applyFont="1" applyFill="1" applyBorder="1"/>
    <xf numFmtId="10" fontId="4" fillId="3" borderId="1" xfId="0" applyNumberFormat="1" applyFont="1" applyFill="1" applyBorder="1"/>
    <xf numFmtId="0" fontId="2" fillId="5" borderId="1" xfId="0" applyFont="1" applyFill="1" applyBorder="1"/>
    <xf numFmtId="0" fontId="2" fillId="0" borderId="1" xfId="0" applyFont="1" applyBorder="1" applyAlignment="1">
      <alignment horizontal="left"/>
    </xf>
    <xf numFmtId="0" fontId="18" fillId="0" borderId="0" xfId="0" applyFont="1"/>
    <xf numFmtId="49" fontId="18" fillId="0" borderId="0" xfId="0" applyNumberFormat="1" applyFont="1"/>
    <xf numFmtId="0" fontId="2" fillId="0" borderId="0" xfId="0" applyFont="1" applyAlignment="1">
      <alignment horizontal="center"/>
    </xf>
    <xf numFmtId="0" fontId="18"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18" fillId="0" borderId="0" xfId="0" applyFont="1" applyAlignment="1">
      <alignment horizontal="center"/>
    </xf>
    <xf numFmtId="0" fontId="0" fillId="0" borderId="0" xfId="0" applyAlignment="1">
      <alignment horizontal="center"/>
    </xf>
    <xf numFmtId="49" fontId="18" fillId="0" borderId="0" xfId="0" applyNumberFormat="1" applyFont="1" applyAlignment="1">
      <alignment horizontal="center"/>
    </xf>
    <xf numFmtId="0" fontId="0" fillId="0" borderId="1" xfId="0" applyBorder="1" applyAlignment="1">
      <alignment vertical="center"/>
    </xf>
    <xf numFmtId="9" fontId="4" fillId="0" borderId="1" xfId="0" applyNumberFormat="1" applyFont="1" applyBorder="1" applyAlignment="1">
      <alignment horizontal="center" vertical="center"/>
    </xf>
    <xf numFmtId="0" fontId="20" fillId="3" borderId="1" xfId="0" applyFont="1" applyFill="1" applyBorder="1" applyAlignment="1">
      <alignment horizontal="center" vertical="center" wrapText="1"/>
    </xf>
    <xf numFmtId="0" fontId="2" fillId="0" borderId="0" xfId="0" applyFont="1"/>
    <xf numFmtId="1" fontId="0" fillId="0" borderId="0" xfId="0" applyNumberFormat="1"/>
    <xf numFmtId="10" fontId="0" fillId="0" borderId="0" xfId="0" applyNumberFormat="1"/>
    <xf numFmtId="0" fontId="21" fillId="0" borderId="0" xfId="0" applyFont="1" applyAlignment="1">
      <alignment horizontal="center"/>
    </xf>
    <xf numFmtId="0" fontId="21" fillId="0" borderId="0" xfId="0" applyFont="1" applyAlignment="1">
      <alignment horizontal="left"/>
    </xf>
    <xf numFmtId="0" fontId="21" fillId="0" borderId="0" xfId="0" applyNumberFormat="1" applyFont="1" applyAlignment="1">
      <alignment horizontal="center"/>
    </xf>
    <xf numFmtId="9" fontId="0" fillId="0" borderId="0" xfId="0" applyNumberFormat="1"/>
    <xf numFmtId="0" fontId="22" fillId="0" borderId="0" xfId="0" applyFont="1"/>
    <xf numFmtId="17" fontId="2" fillId="6" borderId="1" xfId="0" applyNumberFormat="1" applyFont="1" applyFill="1" applyBorder="1" applyAlignment="1">
      <alignment horizontal="left"/>
    </xf>
    <xf numFmtId="0" fontId="2" fillId="6" borderId="1" xfId="0" applyFont="1" applyFill="1" applyBorder="1" applyAlignment="1">
      <alignment horizontal="left"/>
    </xf>
    <xf numFmtId="9" fontId="10" fillId="3" borderId="1" xfId="0" applyNumberFormat="1" applyFont="1" applyFill="1" applyBorder="1" applyAlignment="1">
      <alignment vertical="center" wrapText="1"/>
    </xf>
    <xf numFmtId="0" fontId="4" fillId="0" borderId="0" xfId="0" applyFont="1"/>
    <xf numFmtId="0" fontId="4" fillId="0" borderId="1" xfId="0" applyFont="1" applyFill="1" applyBorder="1"/>
    <xf numFmtId="10" fontId="4" fillId="0" borderId="1" xfId="0" applyNumberFormat="1" applyFont="1" applyBorder="1"/>
    <xf numFmtId="10" fontId="10" fillId="3" borderId="1" xfId="0" applyNumberFormat="1" applyFont="1" applyFill="1" applyBorder="1" applyAlignment="1">
      <alignment vertical="center" wrapText="1"/>
    </xf>
    <xf numFmtId="10" fontId="12" fillId="3" borderId="1" xfId="0" applyNumberFormat="1" applyFont="1" applyFill="1" applyBorder="1" applyAlignment="1">
      <alignment horizontal="center" vertical="center" wrapText="1"/>
    </xf>
    <xf numFmtId="10" fontId="17" fillId="3" borderId="1" xfId="1" applyNumberFormat="1" applyFont="1" applyFill="1" applyBorder="1"/>
    <xf numFmtId="0" fontId="18" fillId="10" borderId="0" xfId="0" applyFont="1" applyFill="1" applyAlignment="1"/>
    <xf numFmtId="0" fontId="2" fillId="10" borderId="0" xfId="0" applyFont="1" applyFill="1" applyAlignment="1"/>
    <xf numFmtId="0" fontId="23" fillId="4" borderId="7" xfId="0" applyFont="1" applyFill="1" applyBorder="1" applyAlignment="1">
      <alignment horizontal="center" vertical="center" wrapText="1"/>
    </xf>
    <xf numFmtId="0" fontId="23" fillId="4" borderId="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18" fillId="10" borderId="0" xfId="0" applyFont="1" applyFill="1" applyAlignment="1"/>
    <xf numFmtId="0" fontId="2" fillId="10" borderId="0" xfId="0" applyFont="1" applyFill="1" applyAlignment="1"/>
    <xf numFmtId="0" fontId="4" fillId="0" borderId="1" xfId="0" applyFont="1" applyBorder="1" applyAlignment="1">
      <alignment horizontal="center"/>
    </xf>
    <xf numFmtId="0" fontId="4" fillId="7" borderId="0" xfId="0" applyFont="1" applyFill="1" applyAlignment="1">
      <alignment horizontal="center"/>
    </xf>
    <xf numFmtId="0" fontId="8" fillId="0" borderId="1" xfId="0" applyFont="1" applyBorder="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0" fontId="19" fillId="3" borderId="2" xfId="0" applyNumberFormat="1" applyFont="1" applyFill="1" applyBorder="1" applyAlignment="1">
      <alignment horizontal="center"/>
    </xf>
    <xf numFmtId="10" fontId="19" fillId="3" borderId="3" xfId="0" applyNumberFormat="1" applyFont="1" applyFill="1" applyBorder="1" applyAlignment="1">
      <alignment horizontal="center"/>
    </xf>
    <xf numFmtId="10" fontId="19" fillId="3" borderId="4" xfId="0" applyNumberFormat="1" applyFont="1" applyFill="1" applyBorder="1" applyAlignment="1">
      <alignment horizontal="center"/>
    </xf>
    <xf numFmtId="0" fontId="19" fillId="3" borderId="2" xfId="1" applyFont="1" applyFill="1" applyBorder="1" applyAlignment="1">
      <alignment horizontal="center"/>
    </xf>
    <xf numFmtId="0" fontId="19" fillId="3" borderId="3" xfId="1" applyFont="1" applyFill="1" applyBorder="1" applyAlignment="1">
      <alignment horizontal="center"/>
    </xf>
    <xf numFmtId="0" fontId="19" fillId="3" borderId="4" xfId="1" applyFont="1" applyFill="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9" borderId="0" xfId="0" applyFont="1" applyFill="1" applyBorder="1" applyAlignment="1">
      <alignment horizontal="center"/>
    </xf>
    <xf numFmtId="0" fontId="4" fillId="8" borderId="0" xfId="0" applyFont="1" applyFill="1" applyBorder="1" applyAlignment="1">
      <alignment horizontal="center"/>
    </xf>
    <xf numFmtId="0" fontId="8" fillId="3" borderId="1" xfId="0" applyFont="1" applyFill="1" applyBorder="1" applyAlignment="1">
      <alignment horizontal="center"/>
    </xf>
    <xf numFmtId="0" fontId="10" fillId="0" borderId="1"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9" fontId="0" fillId="0" borderId="1" xfId="0" applyNumberFormat="1" applyBorder="1" applyAlignment="1">
      <alignment horizontal="center" vertical="center"/>
    </xf>
  </cellXfs>
  <cellStyles count="2">
    <cellStyle name="Accent3" xfId="1" builtinId="37"/>
    <cellStyle name="Normal" xfId="0" builtinId="0"/>
  </cellStyles>
  <dxfs count="60">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patternFill>
      </fill>
    </dxf>
    <dxf>
      <font>
        <color rgb="FF006100"/>
      </font>
      <fill>
        <patternFill>
          <bgColor rgb="FFC6EFCE"/>
        </patternFill>
      </fill>
    </dxf>
    <dxf>
      <font>
        <color rgb="FF9C0006"/>
      </font>
      <fill>
        <patternFill>
          <bgColor rgb="FFFFC7CE"/>
        </patternFill>
      </fill>
    </dxf>
    <dxf>
      <fill>
        <patternFill>
          <bgColor theme="2"/>
        </patternFill>
      </fill>
    </dxf>
    <dxf>
      <font>
        <color rgb="FF006100"/>
      </font>
      <fill>
        <patternFill>
          <bgColor rgb="FFC6EFCE"/>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0"/>
        </patternFill>
      </fill>
    </dxf>
    <dxf>
      <font>
        <color rgb="FF006100"/>
      </font>
      <fill>
        <patternFill>
          <bgColor rgb="FFC6EFCE"/>
        </patternFill>
      </fill>
    </dxf>
    <dxf>
      <font>
        <color rgb="FF9C0006"/>
      </font>
      <fill>
        <patternFill>
          <bgColor rgb="FFFFC7CE"/>
        </patternFill>
      </fill>
    </dxf>
    <dxf>
      <fill>
        <patternFill>
          <bgColor theme="0"/>
        </patternFill>
      </fill>
    </dxf>
    <dxf>
      <font>
        <color rgb="FF006100"/>
      </font>
      <fill>
        <patternFill>
          <bgColor rgb="FFC6EFCE"/>
        </patternFill>
      </fill>
    </dxf>
    <dxf>
      <font>
        <color rgb="FF9C0006"/>
      </font>
      <fill>
        <patternFill>
          <bgColor rgb="FFFFC7CE"/>
        </patternFill>
      </fill>
    </dxf>
    <dxf>
      <fill>
        <patternFill>
          <bgColor theme="0"/>
        </patternFill>
      </fill>
    </dxf>
    <dxf>
      <font>
        <color theme="0"/>
      </font>
      <fill>
        <patternFill>
          <bgColor theme="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b/>
        <i val="0"/>
        <strike val="0"/>
        <condense val="0"/>
        <extend val="0"/>
        <outline val="0"/>
        <shadow val="0"/>
        <u val="none"/>
        <vertAlign val="baseline"/>
        <sz val="9"/>
        <color rgb="FFC00000"/>
        <name val="Arial"/>
        <scheme val="none"/>
      </font>
    </dxf>
    <dxf>
      <font>
        <strike val="0"/>
        <outline val="0"/>
        <shadow val="0"/>
        <u val="none"/>
        <vertAlign val="baseline"/>
        <sz val="12"/>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font>
        <strike val="0"/>
        <outline val="0"/>
        <shadow val="0"/>
        <u val="none"/>
        <vertAlign val="baseline"/>
        <sz val="12"/>
        <color theme="1"/>
        <name val="Arial"/>
        <scheme val="none"/>
      </font>
      <alignment horizontal="center" vertical="bottom" textRotation="0" wrapText="0" indent="0" justifyLastLine="0" shrinkToFit="0" readingOrder="0"/>
    </dxf>
    <dxf>
      <font>
        <strike val="0"/>
        <outline val="0"/>
        <shadow val="0"/>
        <u val="none"/>
        <vertAlign val="baseline"/>
        <sz val="12"/>
        <color theme="1"/>
        <name val="Arial"/>
        <scheme val="none"/>
      </font>
      <numFmt numFmtId="0" formatCode="General"/>
      <alignment horizontal="center" vertical="bottom" textRotation="0" wrapText="0" indent="0" justifyLastLine="0" shrinkToFit="0" readingOrder="0"/>
    </dxf>
    <dxf>
      <font>
        <strike val="0"/>
        <outline val="0"/>
        <shadow val="0"/>
        <u val="none"/>
        <vertAlign val="baseline"/>
        <sz val="12"/>
        <color theme="1"/>
        <name val="Arial"/>
        <scheme val="none"/>
      </font>
      <numFmt numFmtId="0" formatCode="General"/>
      <alignment horizontal="center" vertical="bottom" textRotation="0" wrapText="0" indent="0" justifyLastLine="0" shrinkToFit="0" readingOrder="0"/>
    </dxf>
    <dxf>
      <font>
        <strike val="0"/>
        <outline val="0"/>
        <shadow val="0"/>
        <u val="none"/>
        <vertAlign val="baseline"/>
        <sz val="12"/>
        <color theme="1"/>
        <name val="Arial"/>
        <scheme val="none"/>
      </font>
      <alignment horizontal="center" vertical="bottom" textRotation="0" wrapText="0" indent="0" justifyLastLine="0" shrinkToFit="0" readingOrder="0"/>
    </dxf>
    <dxf>
      <font>
        <strike val="0"/>
        <outline val="0"/>
        <shadow val="0"/>
        <u val="none"/>
        <vertAlign val="baseline"/>
        <sz val="12"/>
        <color theme="1"/>
        <name val="Arial"/>
        <scheme val="none"/>
      </font>
      <alignment horizontal="center" vertical="bottom" textRotation="0" wrapText="0" indent="0" justifyLastLine="0" shrinkToFit="0" readingOrder="0"/>
    </dxf>
    <dxf>
      <font>
        <strike val="0"/>
        <outline val="0"/>
        <shadow val="0"/>
        <u val="none"/>
        <vertAlign val="baseline"/>
        <sz val="12"/>
        <color theme="1"/>
        <name val="Arial"/>
        <scheme val="none"/>
      </font>
      <numFmt numFmtId="0" formatCode="General"/>
      <alignment horizontal="center" vertical="bottom" textRotation="0" wrapText="0" indent="0" justifyLastLine="0" shrinkToFit="0" readingOrder="0"/>
    </dxf>
    <dxf>
      <font>
        <strike val="0"/>
        <outline val="0"/>
        <shadow val="0"/>
        <u val="none"/>
        <vertAlign val="baseline"/>
        <sz val="12"/>
        <color theme="1"/>
        <name val="Arial"/>
        <scheme val="none"/>
      </font>
      <alignment horizontal="left" vertical="bottom" textRotation="0" wrapText="0" indent="0" justifyLastLine="0" shrinkToFit="0" readingOrder="0"/>
    </dxf>
    <dxf>
      <font>
        <strike val="0"/>
        <outline val="0"/>
        <shadow val="0"/>
        <u val="none"/>
        <vertAlign val="baseline"/>
        <sz val="12"/>
        <color theme="1"/>
        <name val="Arial"/>
        <scheme val="none"/>
      </font>
      <numFmt numFmtId="0" formatCode="General"/>
      <alignment horizontal="center" vertical="bottom" textRotation="0" wrapText="0" indent="0" justifyLastLine="0" shrinkToFit="0" readingOrder="0"/>
    </dxf>
    <dxf>
      <font>
        <strike val="0"/>
        <outline val="0"/>
        <shadow val="0"/>
        <u val="none"/>
        <vertAlign val="baseline"/>
        <sz val="12"/>
        <color theme="1"/>
        <name val="Arial"/>
        <scheme val="none"/>
      </font>
      <alignment horizontal="center" vertical="bottom" textRotation="0" wrapText="0" indent="0" justifyLastLine="0" shrinkToFit="0" readingOrder="0"/>
    </dxf>
    <dxf>
      <font>
        <strike val="0"/>
        <outline val="0"/>
        <shadow val="0"/>
        <u val="none"/>
        <vertAlign val="baseline"/>
        <sz val="12"/>
        <color theme="1"/>
        <name val="Arial"/>
        <scheme val="none"/>
      </font>
      <alignment horizontal="left" vertical="bottom" textRotation="0" wrapText="0" indent="0" justifyLastLine="0" shrinkToFit="0" readingOrder="0"/>
    </dxf>
    <dxf>
      <font>
        <strike val="0"/>
        <outline val="0"/>
        <shadow val="0"/>
        <u val="none"/>
        <vertAlign val="baseline"/>
        <sz val="12"/>
        <color theme="1"/>
        <name val="Arial"/>
        <scheme val="none"/>
      </font>
      <alignment horizontal="left" vertical="bottom" textRotation="0" wrapText="0" indent="0" justifyLastLine="0" shrinkToFit="0" readingOrder="0"/>
    </dxf>
    <dxf>
      <font>
        <strike val="0"/>
        <outline val="0"/>
        <shadow val="0"/>
        <u val="none"/>
        <vertAlign val="baseline"/>
        <sz val="12"/>
        <color theme="1"/>
        <name val="Arial"/>
        <scheme val="none"/>
      </font>
      <alignment horizontal="center" vertical="bottom" textRotation="0" wrapText="0" indent="0" justifyLastLine="0" shrinkToFit="0" readingOrder="0"/>
    </dxf>
    <dxf>
      <font>
        <strike val="0"/>
        <outline val="0"/>
        <shadow val="0"/>
        <u val="none"/>
        <vertAlign val="baseline"/>
        <sz val="12"/>
        <color theme="1"/>
        <name val="Arial"/>
        <scheme val="none"/>
      </font>
      <alignment horizontal="center" vertical="bottom" textRotation="0" wrapText="0" indent="0" justifyLastLine="0" shrinkToFit="0" readingOrder="0"/>
    </dxf>
    <dxf>
      <font>
        <b/>
        <i val="0"/>
        <strike val="0"/>
        <condense val="0"/>
        <extend val="0"/>
        <outline val="0"/>
        <shadow val="0"/>
        <u val="none"/>
        <vertAlign val="baseline"/>
        <sz val="12"/>
        <color theme="1"/>
        <name val="Arial"/>
        <scheme val="none"/>
      </font>
    </dxf>
  </dxfs>
  <tableStyles count="0" defaultTableStyle="TableStyleMedium2" defaultPivotStyle="PivotStyleLight16"/>
  <colors>
    <mruColors>
      <color rgb="FFF4CAC2"/>
      <color rgb="FFFF998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5.xml"/><Relationship Id="rId1" Type="http://schemas.microsoft.com/office/2011/relationships/chartStyle" Target="style5.xml"/><Relationship Id="rId4"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6.xml"/><Relationship Id="rId1" Type="http://schemas.microsoft.com/office/2011/relationships/chartStyle" Target="style6.xml"/><Relationship Id="rId4"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7.xml"/><Relationship Id="rId1" Type="http://schemas.microsoft.com/office/2011/relationships/chartStyle" Target="style7.xml"/><Relationship Id="rId4"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E" b="1"/>
              <a:t>AMS</a:t>
            </a:r>
            <a:r>
              <a:rPr lang="en-IE" b="1" baseline="0"/>
              <a:t> Team Recommendation</a:t>
            </a:r>
            <a:endParaRPr lang="en-IE"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'[1]Results table '!$AF$2:$AF$9</c:f>
              <c:strCache>
                <c:ptCount val="8"/>
                <c:pt idx="0">
                  <c:v>Stop </c:v>
                </c:pt>
                <c:pt idx="1">
                  <c:v>Escalate</c:v>
                </c:pt>
                <c:pt idx="2">
                  <c:v>Deescalate</c:v>
                </c:pt>
                <c:pt idx="3">
                  <c:v>Switch therapy</c:v>
                </c:pt>
                <c:pt idx="4">
                  <c:v>Switch to oral </c:v>
                </c:pt>
                <c:pt idx="5">
                  <c:v>Continue with duration suggested</c:v>
                </c:pt>
                <c:pt idx="6">
                  <c:v>Continue</c:v>
                </c:pt>
                <c:pt idx="7">
                  <c:v>No recommendation </c:v>
                </c:pt>
              </c:strCache>
            </c:strRef>
          </c:cat>
          <c:val>
            <c:numRef>
              <c:f>'[1]Results table '!$AG$2:$AG$9</c:f>
              <c:numCache>
                <c:formatCode>General</c:formatCode>
                <c:ptCount val="8"/>
                <c:pt idx="0">
                  <c:v>7</c:v>
                </c:pt>
                <c:pt idx="1">
                  <c:v>2</c:v>
                </c:pt>
                <c:pt idx="2">
                  <c:v>2</c:v>
                </c:pt>
                <c:pt idx="3">
                  <c:v>0</c:v>
                </c:pt>
                <c:pt idx="4">
                  <c:v>3</c:v>
                </c:pt>
                <c:pt idx="5">
                  <c:v>12</c:v>
                </c:pt>
                <c:pt idx="6">
                  <c:v>12</c:v>
                </c:pt>
                <c:pt idx="7">
                  <c:v>0</c:v>
                </c:pt>
              </c:numCache>
            </c:numRef>
          </c:val>
          <c:extLst>
            <c:ext xmlns:c16="http://schemas.microsoft.com/office/drawing/2014/chart" uri="{C3380CC4-5D6E-409C-BE32-E72D297353CC}">
              <c16:uniqueId val="{00000000-EC16-48E1-B073-EB831708B677}"/>
            </c:ext>
          </c:extLst>
        </c:ser>
        <c:dLbls>
          <c:dLblPos val="outEnd"/>
          <c:showLegendKey val="0"/>
          <c:showVal val="1"/>
          <c:showCatName val="0"/>
          <c:showSerName val="0"/>
          <c:showPercent val="0"/>
          <c:showBubbleSize val="0"/>
        </c:dLbls>
        <c:gapWidth val="219"/>
        <c:overlap val="-27"/>
        <c:axId val="569734456"/>
        <c:axId val="569735768"/>
      </c:barChart>
      <c:catAx>
        <c:axId val="56973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9735768"/>
        <c:crosses val="autoZero"/>
        <c:auto val="1"/>
        <c:lblAlgn val="ctr"/>
        <c:lblOffset val="100"/>
        <c:noMultiLvlLbl val="0"/>
      </c:catAx>
      <c:valAx>
        <c:axId val="5697357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97344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E" b="1">
                <a:latin typeface="Arial" panose="020B0604020202020204" pitchFamily="34" charset="0"/>
                <a:cs typeface="Arial" panose="020B0604020202020204" pitchFamily="34" charset="0"/>
              </a:rPr>
              <a:t>Route of Administration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solidFill>
              <a:schemeClr val="accent6">
                <a:lumMod val="60000"/>
                <a:lumOff val="40000"/>
              </a:schemeClr>
            </a:solidFill>
          </c:spPr>
          <c:dPt>
            <c:idx val="0"/>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1-7174-4E08-AE43-263FFB47FEE4}"/>
              </c:ext>
            </c:extLst>
          </c:dPt>
          <c:dPt>
            <c:idx val="1"/>
            <c:bubble3D val="0"/>
            <c:spPr>
              <a:solidFill>
                <a:schemeClr val="accent2">
                  <a:lumMod val="40000"/>
                  <a:lumOff val="60000"/>
                </a:schemeClr>
              </a:solidFill>
              <a:ln w="19050">
                <a:solidFill>
                  <a:schemeClr val="lt1"/>
                </a:solidFill>
              </a:ln>
              <a:effectLst/>
            </c:spPr>
            <c:extLst>
              <c:ext xmlns:c16="http://schemas.microsoft.com/office/drawing/2014/chart" uri="{C3380CC4-5D6E-409C-BE32-E72D297353CC}">
                <c16:uniqueId val="{00000003-7174-4E08-AE43-263FFB47FEE4}"/>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5-7174-4E08-AE43-263FFB47FEE4}"/>
              </c:ext>
            </c:extLst>
          </c:dPt>
          <c:dPt>
            <c:idx val="3"/>
            <c:bubble3D val="0"/>
            <c:spPr>
              <a:solidFill>
                <a:schemeClr val="accent4">
                  <a:lumMod val="20000"/>
                  <a:lumOff val="80000"/>
                </a:schemeClr>
              </a:solidFill>
              <a:ln w="19050">
                <a:solidFill>
                  <a:schemeClr val="lt1"/>
                </a:solidFill>
              </a:ln>
              <a:effectLst/>
            </c:spPr>
            <c:extLst>
              <c:ext xmlns:c16="http://schemas.microsoft.com/office/drawing/2014/chart" uri="{C3380CC4-5D6E-409C-BE32-E72D297353CC}">
                <c16:uniqueId val="{00000009-30C9-48A8-A9A5-A5DC20167DF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'Results table '!$D$2:$D$5</c:f>
              <c:strCache>
                <c:ptCount val="4"/>
                <c:pt idx="0">
                  <c:v>IV</c:v>
                </c:pt>
                <c:pt idx="1">
                  <c:v>PO</c:v>
                </c:pt>
                <c:pt idx="2">
                  <c:v>SC</c:v>
                </c:pt>
                <c:pt idx="3">
                  <c:v>IM</c:v>
                </c:pt>
              </c:strCache>
            </c:strRef>
          </c:cat>
          <c:val>
            <c:numRef>
              <c:f>'Results table '!$E$2:$E$5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9BE0-4F5F-84B2-AE4A4B527A9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E" b="1"/>
              <a:t>AMRIC Red/Amber/Green</a:t>
            </a:r>
            <a:r>
              <a:rPr lang="en-IE" b="1" baseline="0"/>
              <a:t> Classification</a:t>
            </a:r>
            <a:endParaRPr lang="en-IE"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4-FED4-45F2-AA7F-0286FCCFF09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40F-401F-894B-5091DC73F8B7}"/>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A-FED4-45F2-AA7F-0286FCCFF09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'Results table '!$AC$2:$AC$4</c:f>
              <c:strCache>
                <c:ptCount val="3"/>
                <c:pt idx="0">
                  <c:v>Red</c:v>
                </c:pt>
                <c:pt idx="1">
                  <c:v>Amber </c:v>
                </c:pt>
                <c:pt idx="2">
                  <c:v>Green</c:v>
                </c:pt>
              </c:strCache>
            </c:strRef>
          </c:cat>
          <c:val>
            <c:numRef>
              <c:f>'Results table '!$AD$2:$AD$4</c:f>
              <c:numCache>
                <c:formatCode>General</c:formatCode>
                <c:ptCount val="3"/>
                <c:pt idx="0">
                  <c:v>0</c:v>
                </c:pt>
                <c:pt idx="1">
                  <c:v>0</c:v>
                </c:pt>
                <c:pt idx="2">
                  <c:v>0</c:v>
                </c:pt>
              </c:numCache>
            </c:numRef>
          </c:val>
          <c:extLst>
            <c:ext xmlns:c16="http://schemas.microsoft.com/office/drawing/2014/chart" uri="{C3380CC4-5D6E-409C-BE32-E72D297353CC}">
              <c16:uniqueId val="{00000000-FED4-45F2-AA7F-0286FCCFF09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E" b="1"/>
              <a:t>AMS</a:t>
            </a:r>
            <a:r>
              <a:rPr lang="en-IE" b="1" baseline="0"/>
              <a:t> Team Recommendation</a:t>
            </a:r>
            <a:endParaRPr lang="en-IE"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table '!$AF$2:$AF$9</c:f>
              <c:strCache>
                <c:ptCount val="8"/>
                <c:pt idx="0">
                  <c:v>Stop </c:v>
                </c:pt>
                <c:pt idx="1">
                  <c:v>Escalate</c:v>
                </c:pt>
                <c:pt idx="2">
                  <c:v>Deescalate</c:v>
                </c:pt>
                <c:pt idx="3">
                  <c:v>Switch therapy</c:v>
                </c:pt>
                <c:pt idx="4">
                  <c:v>Switch to oral </c:v>
                </c:pt>
                <c:pt idx="5">
                  <c:v>Continue with duration suggested</c:v>
                </c:pt>
                <c:pt idx="6">
                  <c:v>Continue</c:v>
                </c:pt>
                <c:pt idx="7">
                  <c:v>No Recommendation</c:v>
                </c:pt>
              </c:strCache>
            </c:strRef>
          </c:cat>
          <c:val>
            <c:numRef>
              <c:f>'Results table '!$AG$2:$AG$9</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1226-4CBD-9768-4BA112B3F393}"/>
            </c:ext>
          </c:extLst>
        </c:ser>
        <c:dLbls>
          <c:dLblPos val="outEnd"/>
          <c:showLegendKey val="0"/>
          <c:showVal val="1"/>
          <c:showCatName val="0"/>
          <c:showSerName val="0"/>
          <c:showPercent val="0"/>
          <c:showBubbleSize val="0"/>
        </c:dLbls>
        <c:gapWidth val="219"/>
        <c:overlap val="-27"/>
        <c:axId val="569734456"/>
        <c:axId val="569735768"/>
      </c:barChart>
      <c:catAx>
        <c:axId val="56973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9735768"/>
        <c:crosses val="autoZero"/>
        <c:auto val="1"/>
        <c:lblAlgn val="ctr"/>
        <c:lblOffset val="100"/>
        <c:noMultiLvlLbl val="0"/>
      </c:catAx>
      <c:valAx>
        <c:axId val="5697357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97344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IE">
                <a:latin typeface="Arial" panose="020B0604020202020204" pitchFamily="34" charset="0"/>
                <a:cs typeface="Arial" panose="020B0604020202020204" pitchFamily="34" charset="0"/>
              </a:rPr>
              <a:t>Results for aMS Measures</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2368367558422025E-2"/>
          <c:y val="6.0449356740721015E-2"/>
          <c:w val="0.93654228591311439"/>
          <c:h val="0.72159774090074147"/>
        </c:manualLayout>
      </c:layout>
      <c:barChart>
        <c:barDir val="col"/>
        <c:grouping val="stacked"/>
        <c:varyColors val="0"/>
        <c:ser>
          <c:idx val="0"/>
          <c:order val="0"/>
          <c:tx>
            <c:strRef>
              <c:f>'Results table '!$K$8</c:f>
              <c:strCache>
                <c:ptCount val="1"/>
                <c:pt idx="0">
                  <c:v>Y</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'Results table '!$J$9:$J$11</c:f>
              <c:strCache>
                <c:ptCount val="3"/>
                <c:pt idx="0">
                  <c:v>Choice of agent compliant with local policy or infection specialist</c:v>
                </c:pt>
                <c:pt idx="1">
                  <c:v>Reserve approved by micro/ID</c:v>
                </c:pt>
                <c:pt idx="2">
                  <c:v>Duration of agent compliant with local policy </c:v>
                </c:pt>
              </c:strCache>
            </c:strRef>
          </c:cat>
          <c:val>
            <c:numRef>
              <c:f>'Results table '!$K$9:$K$11</c:f>
              <c:numCache>
                <c:formatCode>0.00%</c:formatCode>
                <c:ptCount val="3"/>
                <c:pt idx="0">
                  <c:v>0</c:v>
                </c:pt>
                <c:pt idx="1">
                  <c:v>0</c:v>
                </c:pt>
                <c:pt idx="2">
                  <c:v>0</c:v>
                </c:pt>
              </c:numCache>
            </c:numRef>
          </c:val>
          <c:extLst>
            <c:ext xmlns:c16="http://schemas.microsoft.com/office/drawing/2014/chart" uri="{C3380CC4-5D6E-409C-BE32-E72D297353CC}">
              <c16:uniqueId val="{00000000-3973-430A-8CDB-1744E805C3E2}"/>
            </c:ext>
          </c:extLst>
        </c:ser>
        <c:ser>
          <c:idx val="1"/>
          <c:order val="1"/>
          <c:tx>
            <c:strRef>
              <c:f>'Results table '!$L$8</c:f>
              <c:strCache>
                <c:ptCount val="1"/>
                <c:pt idx="0">
                  <c:v>N</c:v>
                </c:pt>
              </c:strCache>
            </c:strRef>
          </c:tx>
          <c:spPr>
            <a:solidFill>
              <a:schemeClr val="accent2">
                <a:lumMod val="60000"/>
                <a:lumOff val="40000"/>
              </a:schemeClr>
            </a:solidFill>
            <a:ln>
              <a:noFill/>
            </a:ln>
            <a:effectLst/>
          </c:spPr>
          <c:invertIfNegative val="0"/>
          <c:dLbls>
            <c:dLbl>
              <c:idx val="0"/>
              <c:layout>
                <c:manualLayout>
                  <c:x val="-1.363884342607747E-3"/>
                  <c:y val="2.77922453070495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88E-4669-BFAC-E10A3C574C37}"/>
                </c:ext>
              </c:extLst>
            </c:dLbl>
            <c:dLbl>
              <c:idx val="1"/>
              <c:layout>
                <c:manualLayout>
                  <c:x val="1.3638843426076969E-3"/>
                  <c:y val="2.547622486479546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8E-4669-BFAC-E10A3C574C37}"/>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'Results table '!$J$9:$J$11</c:f>
              <c:strCache>
                <c:ptCount val="3"/>
                <c:pt idx="0">
                  <c:v>Choice of agent compliant with local policy or infection specialist</c:v>
                </c:pt>
                <c:pt idx="1">
                  <c:v>Reserve approved by micro/ID</c:v>
                </c:pt>
                <c:pt idx="2">
                  <c:v>Duration of agent compliant with local policy </c:v>
                </c:pt>
              </c:strCache>
            </c:strRef>
          </c:cat>
          <c:val>
            <c:numRef>
              <c:f>'Results table '!$L$9:$L$11</c:f>
              <c:numCache>
                <c:formatCode>0.00%</c:formatCode>
                <c:ptCount val="3"/>
                <c:pt idx="0">
                  <c:v>0</c:v>
                </c:pt>
                <c:pt idx="1">
                  <c:v>0</c:v>
                </c:pt>
                <c:pt idx="2">
                  <c:v>0</c:v>
                </c:pt>
              </c:numCache>
            </c:numRef>
          </c:val>
          <c:extLst>
            <c:ext xmlns:c16="http://schemas.microsoft.com/office/drawing/2014/chart" uri="{C3380CC4-5D6E-409C-BE32-E72D297353CC}">
              <c16:uniqueId val="{00000001-3973-430A-8CDB-1744E805C3E2}"/>
            </c:ext>
          </c:extLst>
        </c:ser>
        <c:dLbls>
          <c:showLegendKey val="0"/>
          <c:showVal val="0"/>
          <c:showCatName val="0"/>
          <c:showSerName val="0"/>
          <c:showPercent val="0"/>
          <c:showBubbleSize val="0"/>
        </c:dLbls>
        <c:gapWidth val="79"/>
        <c:overlap val="100"/>
        <c:axId val="2083672144"/>
        <c:axId val="2083668304"/>
      </c:barChart>
      <c:lineChart>
        <c:grouping val="standard"/>
        <c:varyColors val="0"/>
        <c:ser>
          <c:idx val="2"/>
          <c:order val="2"/>
          <c:tx>
            <c:strRef>
              <c:f>'Results table '!$M$8</c:f>
              <c:strCache>
                <c:ptCount val="1"/>
                <c:pt idx="0">
                  <c:v>Target</c:v>
                </c:pt>
              </c:strCache>
            </c:strRef>
          </c:tx>
          <c:spPr>
            <a:ln w="22225" cap="rnd">
              <a:solidFill>
                <a:srgbClr val="C00000"/>
              </a:solidFill>
              <a:round/>
            </a:ln>
            <a:effectLst/>
          </c:spPr>
          <c:marker>
            <c:symbol val="none"/>
          </c:marker>
          <c:cat>
            <c:strRef>
              <c:f>'Results table '!$J$9:$J$11</c:f>
              <c:strCache>
                <c:ptCount val="3"/>
                <c:pt idx="0">
                  <c:v>Choice of agent compliant with local policy or infection specialist</c:v>
                </c:pt>
                <c:pt idx="1">
                  <c:v>Reserve approved by micro/ID</c:v>
                </c:pt>
                <c:pt idx="2">
                  <c:v>Duration of agent compliant with local policy </c:v>
                </c:pt>
              </c:strCache>
            </c:strRef>
          </c:cat>
          <c:val>
            <c:numRef>
              <c:f>'Results table '!$M$9:$M$11</c:f>
              <c:numCache>
                <c:formatCode>0.00%</c:formatCode>
                <c:ptCount val="3"/>
                <c:pt idx="0">
                  <c:v>0.9</c:v>
                </c:pt>
                <c:pt idx="1">
                  <c:v>0.9</c:v>
                </c:pt>
                <c:pt idx="2">
                  <c:v>0.9</c:v>
                </c:pt>
              </c:numCache>
            </c:numRef>
          </c:val>
          <c:smooth val="0"/>
          <c:extLst>
            <c:ext xmlns:c16="http://schemas.microsoft.com/office/drawing/2014/chart" uri="{C3380CC4-5D6E-409C-BE32-E72D297353CC}">
              <c16:uniqueId val="{00000001-888E-4669-BFAC-E10A3C574C37}"/>
            </c:ext>
          </c:extLst>
        </c:ser>
        <c:dLbls>
          <c:showLegendKey val="0"/>
          <c:showVal val="0"/>
          <c:showCatName val="0"/>
          <c:showSerName val="0"/>
          <c:showPercent val="0"/>
          <c:showBubbleSize val="0"/>
        </c:dLbls>
        <c:marker val="1"/>
        <c:smooth val="0"/>
        <c:axId val="2083672144"/>
        <c:axId val="2083668304"/>
      </c:lineChart>
      <c:catAx>
        <c:axId val="20836721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cap="all" spc="120" normalizeH="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83668304"/>
        <c:crosses val="autoZero"/>
        <c:auto val="1"/>
        <c:lblAlgn val="ctr"/>
        <c:lblOffset val="100"/>
        <c:noMultiLvlLbl val="0"/>
      </c:catAx>
      <c:valAx>
        <c:axId val="2083668304"/>
        <c:scaling>
          <c:orientation val="minMax"/>
        </c:scaling>
        <c:delete val="0"/>
        <c:axPos val="l"/>
        <c:numFmt formatCode="0.00%"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3672144"/>
        <c:crosses val="autoZero"/>
        <c:crossBetween val="between"/>
      </c:valAx>
      <c:spPr>
        <a:noFill/>
        <a:ln>
          <a:noFill/>
        </a:ln>
        <a:effectLst/>
      </c:spPr>
    </c:plotArea>
    <c:legend>
      <c:legendPos val="t"/>
      <c:layout>
        <c:manualLayout>
          <c:xMode val="edge"/>
          <c:yMode val="edge"/>
          <c:x val="0.35718391744410316"/>
          <c:y val="0.92849710627975801"/>
          <c:w val="0.17309346151698304"/>
          <c:h val="3.90831185087600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IE" b="1">
                <a:latin typeface="Arial" panose="020B0604020202020204" pitchFamily="34" charset="0"/>
                <a:cs typeface="Arial" panose="020B0604020202020204" pitchFamily="34" charset="0"/>
              </a:rPr>
              <a:t>Results for AMS Measures </a:t>
            </a:r>
          </a:p>
        </c:rich>
      </c:tx>
      <c:layout>
        <c:manualLayout>
          <c:xMode val="edge"/>
          <c:yMode val="edge"/>
          <c:x val="0.3086695263344289"/>
          <c:y val="9.040536599591718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'Results table '!$K$14</c:f>
              <c:strCache>
                <c:ptCount val="1"/>
                <c:pt idx="0">
                  <c:v>Y</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table '!$J$15:$J$16</c:f>
              <c:strCache>
                <c:ptCount val="2"/>
                <c:pt idx="0">
                  <c:v>Eligible for Oral Switch </c:v>
                </c:pt>
                <c:pt idx="1">
                  <c:v>Duplicate anaerobic therapy </c:v>
                </c:pt>
              </c:strCache>
            </c:strRef>
          </c:cat>
          <c:val>
            <c:numRef>
              <c:f>'Results table '!$K$15:$K$16</c:f>
              <c:numCache>
                <c:formatCode>0.00%</c:formatCode>
                <c:ptCount val="2"/>
                <c:pt idx="0">
                  <c:v>0</c:v>
                </c:pt>
                <c:pt idx="1">
                  <c:v>0</c:v>
                </c:pt>
              </c:numCache>
            </c:numRef>
          </c:val>
          <c:extLst>
            <c:ext xmlns:c16="http://schemas.microsoft.com/office/drawing/2014/chart" uri="{C3380CC4-5D6E-409C-BE32-E72D297353CC}">
              <c16:uniqueId val="{00000000-4C49-4DC1-997B-8E52DC401598}"/>
            </c:ext>
          </c:extLst>
        </c:ser>
        <c:ser>
          <c:idx val="1"/>
          <c:order val="1"/>
          <c:tx>
            <c:strRef>
              <c:f>'Results table '!$L$14</c:f>
              <c:strCache>
                <c:ptCount val="1"/>
                <c:pt idx="0">
                  <c:v>N</c:v>
                </c:pt>
              </c:strCache>
            </c:strRef>
          </c:tx>
          <c:spPr>
            <a:solidFill>
              <a:schemeClr val="accent2"/>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B-4C49-4DC1-997B-8E52DC401598}"/>
              </c:ext>
            </c:extLst>
          </c:dPt>
          <c:dPt>
            <c:idx val="1"/>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C-4C49-4DC1-997B-8E52DC401598}"/>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table '!$J$15:$J$16</c:f>
              <c:strCache>
                <c:ptCount val="2"/>
                <c:pt idx="0">
                  <c:v>Eligible for Oral Switch </c:v>
                </c:pt>
                <c:pt idx="1">
                  <c:v>Duplicate anaerobic therapy </c:v>
                </c:pt>
              </c:strCache>
            </c:strRef>
          </c:cat>
          <c:val>
            <c:numRef>
              <c:f>'Results table '!$L$15:$L$16</c:f>
              <c:numCache>
                <c:formatCode>0.00%</c:formatCode>
                <c:ptCount val="2"/>
                <c:pt idx="0">
                  <c:v>0</c:v>
                </c:pt>
                <c:pt idx="1">
                  <c:v>0</c:v>
                </c:pt>
              </c:numCache>
            </c:numRef>
          </c:val>
          <c:extLst>
            <c:ext xmlns:c16="http://schemas.microsoft.com/office/drawing/2014/chart" uri="{C3380CC4-5D6E-409C-BE32-E72D297353CC}">
              <c16:uniqueId val="{00000001-4C49-4DC1-997B-8E52DC401598}"/>
            </c:ext>
          </c:extLst>
        </c:ser>
        <c:ser>
          <c:idx val="2"/>
          <c:order val="2"/>
          <c:tx>
            <c:strRef>
              <c:f>'Results table '!$M$14</c:f>
              <c:strCache>
                <c:ptCount val="1"/>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table '!$J$15:$J$16</c:f>
              <c:strCache>
                <c:ptCount val="2"/>
                <c:pt idx="0">
                  <c:v>Eligible for Oral Switch </c:v>
                </c:pt>
                <c:pt idx="1">
                  <c:v>Duplicate anaerobic therapy </c:v>
                </c:pt>
              </c:strCache>
            </c:strRef>
          </c:cat>
          <c:val>
            <c:numRef>
              <c:f>'Results table '!$M$15:$M$16</c:f>
              <c:numCache>
                <c:formatCode>0.00%</c:formatCode>
                <c:ptCount val="2"/>
              </c:numCache>
            </c:numRef>
          </c:val>
          <c:extLst>
            <c:ext xmlns:c16="http://schemas.microsoft.com/office/drawing/2014/chart" uri="{C3380CC4-5D6E-409C-BE32-E72D297353CC}">
              <c16:uniqueId val="{00000002-4C49-4DC1-997B-8E52DC401598}"/>
            </c:ext>
          </c:extLst>
        </c:ser>
        <c:dLbls>
          <c:dLblPos val="inEnd"/>
          <c:showLegendKey val="0"/>
          <c:showVal val="1"/>
          <c:showCatName val="0"/>
          <c:showSerName val="0"/>
          <c:showPercent val="0"/>
          <c:showBubbleSize val="0"/>
        </c:dLbls>
        <c:gapWidth val="150"/>
        <c:overlap val="100"/>
        <c:axId val="815765096"/>
        <c:axId val="815766736"/>
      </c:barChart>
      <c:lineChart>
        <c:grouping val="standard"/>
        <c:varyColors val="0"/>
        <c:ser>
          <c:idx val="3"/>
          <c:order val="3"/>
          <c:tx>
            <c:strRef>
              <c:f>'Results table '!$N$14</c:f>
              <c:strCache>
                <c:ptCount val="1"/>
                <c:pt idx="0">
                  <c:v>Target </c:v>
                </c:pt>
              </c:strCache>
            </c:strRef>
          </c:tx>
          <c:spPr>
            <a:ln w="28575" cap="rnd">
              <a:solidFill>
                <a:srgbClr val="C00000"/>
              </a:solidFill>
              <a:round/>
            </a:ln>
            <a:effectLst/>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5-4C49-4DC1-997B-8E52DC40159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table '!$J$15:$J$16</c:f>
              <c:strCache>
                <c:ptCount val="2"/>
                <c:pt idx="0">
                  <c:v>Eligible for Oral Switch </c:v>
                </c:pt>
                <c:pt idx="1">
                  <c:v>Duplicate anaerobic therapy </c:v>
                </c:pt>
              </c:strCache>
            </c:strRef>
          </c:cat>
          <c:val>
            <c:numRef>
              <c:f>'Results table '!$N$15:$N$16</c:f>
              <c:numCache>
                <c:formatCode>0.00%</c:formatCode>
                <c:ptCount val="2"/>
                <c:pt idx="0">
                  <c:v>0.1</c:v>
                </c:pt>
                <c:pt idx="1">
                  <c:v>0.1</c:v>
                </c:pt>
              </c:numCache>
            </c:numRef>
          </c:val>
          <c:smooth val="0"/>
          <c:extLst>
            <c:ext xmlns:c16="http://schemas.microsoft.com/office/drawing/2014/chart" uri="{C3380CC4-5D6E-409C-BE32-E72D297353CC}">
              <c16:uniqueId val="{00000003-4C49-4DC1-997B-8E52DC401598}"/>
            </c:ext>
          </c:extLst>
        </c:ser>
        <c:dLbls>
          <c:showLegendKey val="0"/>
          <c:showVal val="1"/>
          <c:showCatName val="0"/>
          <c:showSerName val="0"/>
          <c:showPercent val="0"/>
          <c:showBubbleSize val="0"/>
        </c:dLbls>
        <c:marker val="1"/>
        <c:smooth val="0"/>
        <c:axId val="815765096"/>
        <c:axId val="815766736"/>
      </c:lineChart>
      <c:catAx>
        <c:axId val="815765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66736"/>
        <c:crosses val="autoZero"/>
        <c:auto val="1"/>
        <c:lblAlgn val="ctr"/>
        <c:lblOffset val="100"/>
        <c:noMultiLvlLbl val="0"/>
      </c:catAx>
      <c:valAx>
        <c:axId val="8157667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65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SAP &gt;24 hours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'Results table '!$Q$9</c:f>
              <c:strCache>
                <c:ptCount val="1"/>
                <c:pt idx="0">
                  <c:v>SAP &gt;24 hours &lt;20%</c:v>
                </c:pt>
              </c:strCache>
            </c:strRef>
          </c:tx>
          <c:dPt>
            <c:idx val="0"/>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14-D10D-49E4-95DF-D52BAF9D38F1}"/>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A-D10D-49E4-95DF-D52BAF9D38F1}"/>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'Results table '!$R$8:$S$8</c:f>
              <c:strCache>
                <c:ptCount val="2"/>
                <c:pt idx="0">
                  <c:v>Y</c:v>
                </c:pt>
                <c:pt idx="1">
                  <c:v>N</c:v>
                </c:pt>
              </c:strCache>
            </c:strRef>
          </c:cat>
          <c:val>
            <c:numRef>
              <c:f>'Results table '!$R$9:$S$9</c:f>
              <c:numCache>
                <c:formatCode>0.00%</c:formatCode>
                <c:ptCount val="2"/>
                <c:pt idx="0">
                  <c:v>0</c:v>
                </c:pt>
                <c:pt idx="1">
                  <c:v>0</c:v>
                </c:pt>
              </c:numCache>
            </c:numRef>
          </c:val>
          <c:extLst>
            <c:ext xmlns:c16="http://schemas.microsoft.com/office/drawing/2014/chart" uri="{C3380CC4-5D6E-409C-BE32-E72D297353CC}">
              <c16:uniqueId val="{00000000-D10D-49E4-95DF-D52BAF9D38F1}"/>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2368367558422025E-2"/>
          <c:y val="6.0449356740721015E-2"/>
          <c:w val="0.93654228591311439"/>
          <c:h val="0.72159774090074147"/>
        </c:manualLayout>
      </c:layout>
      <c:barChart>
        <c:barDir val="col"/>
        <c:grouping val="stacked"/>
        <c:varyColors val="0"/>
        <c:ser>
          <c:idx val="0"/>
          <c:order val="0"/>
          <c:tx>
            <c:strRef>
              <c:f>'Results table '!$K$8</c:f>
              <c:strCache>
                <c:ptCount val="1"/>
                <c:pt idx="0">
                  <c:v>Y</c:v>
                </c:pt>
              </c:strCache>
            </c:strRef>
          </c:tx>
          <c:spPr>
            <a:solidFill>
              <a:schemeClr val="accent6">
                <a:lumMod val="60000"/>
                <a:lumOff val="40000"/>
              </a:schemeClr>
            </a:solidFill>
            <a:ln>
              <a:noFill/>
            </a:ln>
            <a:effectLst/>
          </c:spPr>
          <c:invertIfNegative val="0"/>
          <c:dLbls>
            <c:dLbl>
              <c:idx val="2"/>
              <c:layout>
                <c:manualLayout>
                  <c:x val="1.0954616588419291E-2"/>
                  <c:y val="-7.271669575334485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3E6-4967-9140-3051B0C2509F}"/>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'Results table '!$J$9:$J$11</c:f>
              <c:strCache>
                <c:ptCount val="3"/>
                <c:pt idx="0">
                  <c:v>Choice of agent compliant with local policy or infection specialist</c:v>
                </c:pt>
                <c:pt idx="1">
                  <c:v>Reserve approved by micro/ID</c:v>
                </c:pt>
                <c:pt idx="2">
                  <c:v>Duration of agent compliant with local policy </c:v>
                </c:pt>
              </c:strCache>
            </c:strRef>
          </c:cat>
          <c:val>
            <c:numRef>
              <c:f>'Results table '!$K$9:$K$11</c:f>
              <c:numCache>
                <c:formatCode>0.00%</c:formatCode>
                <c:ptCount val="3"/>
                <c:pt idx="0">
                  <c:v>0</c:v>
                </c:pt>
                <c:pt idx="1">
                  <c:v>0</c:v>
                </c:pt>
                <c:pt idx="2">
                  <c:v>0</c:v>
                </c:pt>
              </c:numCache>
            </c:numRef>
          </c:val>
          <c:extLst>
            <c:ext xmlns:c16="http://schemas.microsoft.com/office/drawing/2014/chart" uri="{C3380CC4-5D6E-409C-BE32-E72D297353CC}">
              <c16:uniqueId val="{00000000-2258-4D66-83FB-4311C6BFBC9F}"/>
            </c:ext>
          </c:extLst>
        </c:ser>
        <c:ser>
          <c:idx val="1"/>
          <c:order val="1"/>
          <c:tx>
            <c:strRef>
              <c:f>'Results table '!$L$8</c:f>
              <c:strCache>
                <c:ptCount val="1"/>
                <c:pt idx="0">
                  <c:v>N</c:v>
                </c:pt>
              </c:strCache>
            </c:strRef>
          </c:tx>
          <c:spPr>
            <a:solidFill>
              <a:schemeClr val="accent2">
                <a:lumMod val="60000"/>
                <a:lumOff val="40000"/>
              </a:schemeClr>
            </a:solidFill>
            <a:ln>
              <a:noFill/>
            </a:ln>
            <a:effectLst/>
          </c:spPr>
          <c:invertIfNegative val="0"/>
          <c:dLbls>
            <c:dLbl>
              <c:idx val="0"/>
              <c:layout>
                <c:manualLayout>
                  <c:x val="-1.363884342607747E-3"/>
                  <c:y val="2.77922453070495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258-4D66-83FB-4311C6BFBC9F}"/>
                </c:ext>
              </c:extLst>
            </c:dLbl>
            <c:dLbl>
              <c:idx val="1"/>
              <c:layout>
                <c:manualLayout>
                  <c:x val="1.3638843426076969E-3"/>
                  <c:y val="2.547622486479546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258-4D66-83FB-4311C6BFBC9F}"/>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'Results table '!$J$9:$J$11</c:f>
              <c:strCache>
                <c:ptCount val="3"/>
                <c:pt idx="0">
                  <c:v>Choice of agent compliant with local policy or infection specialist</c:v>
                </c:pt>
                <c:pt idx="1">
                  <c:v>Reserve approved by micro/ID</c:v>
                </c:pt>
                <c:pt idx="2">
                  <c:v>Duration of agent compliant with local policy </c:v>
                </c:pt>
              </c:strCache>
            </c:strRef>
          </c:cat>
          <c:val>
            <c:numRef>
              <c:f>'Results table '!$L$9:$L$11</c:f>
              <c:numCache>
                <c:formatCode>0.00%</c:formatCode>
                <c:ptCount val="3"/>
                <c:pt idx="0">
                  <c:v>0</c:v>
                </c:pt>
                <c:pt idx="1">
                  <c:v>0</c:v>
                </c:pt>
                <c:pt idx="2">
                  <c:v>0</c:v>
                </c:pt>
              </c:numCache>
            </c:numRef>
          </c:val>
          <c:extLst>
            <c:ext xmlns:c16="http://schemas.microsoft.com/office/drawing/2014/chart" uri="{C3380CC4-5D6E-409C-BE32-E72D297353CC}">
              <c16:uniqueId val="{00000003-2258-4D66-83FB-4311C6BFBC9F}"/>
            </c:ext>
          </c:extLst>
        </c:ser>
        <c:dLbls>
          <c:showLegendKey val="0"/>
          <c:showVal val="0"/>
          <c:showCatName val="0"/>
          <c:showSerName val="0"/>
          <c:showPercent val="0"/>
          <c:showBubbleSize val="0"/>
        </c:dLbls>
        <c:gapWidth val="79"/>
        <c:overlap val="100"/>
        <c:axId val="2083672144"/>
        <c:axId val="2083668304"/>
      </c:barChart>
      <c:lineChart>
        <c:grouping val="standard"/>
        <c:varyColors val="0"/>
        <c:ser>
          <c:idx val="2"/>
          <c:order val="2"/>
          <c:tx>
            <c:strRef>
              <c:f>'Results table '!$M$8</c:f>
              <c:strCache>
                <c:ptCount val="1"/>
                <c:pt idx="0">
                  <c:v>Target</c:v>
                </c:pt>
              </c:strCache>
            </c:strRef>
          </c:tx>
          <c:spPr>
            <a:ln w="22225" cap="rnd">
              <a:solidFill>
                <a:srgbClr val="C00000"/>
              </a:solidFill>
              <a:round/>
            </a:ln>
            <a:effectLst/>
          </c:spPr>
          <c:marker>
            <c:symbol val="none"/>
          </c:marker>
          <c:cat>
            <c:strRef>
              <c:f>'Results table '!$J$9:$J$11</c:f>
              <c:strCache>
                <c:ptCount val="3"/>
                <c:pt idx="0">
                  <c:v>Choice of agent compliant with local policy or infection specialist</c:v>
                </c:pt>
                <c:pt idx="1">
                  <c:v>Reserve approved by micro/ID</c:v>
                </c:pt>
                <c:pt idx="2">
                  <c:v>Duration of agent compliant with local policy </c:v>
                </c:pt>
              </c:strCache>
            </c:strRef>
          </c:cat>
          <c:val>
            <c:numRef>
              <c:f>'Results table '!$M$9:$M$11</c:f>
              <c:numCache>
                <c:formatCode>0.00%</c:formatCode>
                <c:ptCount val="3"/>
                <c:pt idx="0">
                  <c:v>0.9</c:v>
                </c:pt>
                <c:pt idx="1">
                  <c:v>0.9</c:v>
                </c:pt>
                <c:pt idx="2">
                  <c:v>0.9</c:v>
                </c:pt>
              </c:numCache>
            </c:numRef>
          </c:val>
          <c:smooth val="0"/>
          <c:extLst>
            <c:ext xmlns:c16="http://schemas.microsoft.com/office/drawing/2014/chart" uri="{C3380CC4-5D6E-409C-BE32-E72D297353CC}">
              <c16:uniqueId val="{00000004-2258-4D66-83FB-4311C6BFBC9F}"/>
            </c:ext>
          </c:extLst>
        </c:ser>
        <c:dLbls>
          <c:showLegendKey val="0"/>
          <c:showVal val="0"/>
          <c:showCatName val="0"/>
          <c:showSerName val="0"/>
          <c:showPercent val="0"/>
          <c:showBubbleSize val="0"/>
        </c:dLbls>
        <c:marker val="1"/>
        <c:smooth val="0"/>
        <c:axId val="2083672144"/>
        <c:axId val="2083668304"/>
      </c:lineChart>
      <c:catAx>
        <c:axId val="20836721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cap="all" spc="120" normalizeH="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83668304"/>
        <c:crosses val="autoZero"/>
        <c:auto val="1"/>
        <c:lblAlgn val="ctr"/>
        <c:lblOffset val="100"/>
        <c:noMultiLvlLbl val="0"/>
      </c:catAx>
      <c:valAx>
        <c:axId val="2083668304"/>
        <c:scaling>
          <c:orientation val="minMax"/>
        </c:scaling>
        <c:delete val="0"/>
        <c:axPos val="l"/>
        <c:numFmt formatCode="0.00%"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3672144"/>
        <c:crosses val="autoZero"/>
        <c:crossBetween val="between"/>
      </c:valAx>
      <c:spPr>
        <a:noFill/>
        <a:ln>
          <a:noFill/>
        </a:ln>
        <a:effectLst/>
      </c:spPr>
    </c:plotArea>
    <c:legend>
      <c:legendPos val="t"/>
      <c:layout>
        <c:manualLayout>
          <c:xMode val="edge"/>
          <c:yMode val="edge"/>
          <c:x val="0.35718391744410316"/>
          <c:y val="0.92849710627975801"/>
          <c:w val="0.17309346151698304"/>
          <c:h val="3.90831185087600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userShapes r:id="rId4"/>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IE" b="1">
                <a:latin typeface="Arial" panose="020B0604020202020204" pitchFamily="34" charset="0"/>
                <a:cs typeface="Arial" panose="020B0604020202020204" pitchFamily="34" charset="0"/>
              </a:rPr>
              <a:t>Results for AMS Measures </a:t>
            </a:r>
          </a:p>
        </c:rich>
      </c:tx>
      <c:layout>
        <c:manualLayout>
          <c:xMode val="edge"/>
          <c:yMode val="edge"/>
          <c:x val="0.3086695263344289"/>
          <c:y val="9.040536599591718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'Results table '!$K$14</c:f>
              <c:strCache>
                <c:ptCount val="1"/>
                <c:pt idx="0">
                  <c:v>Y</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table '!$J$15:$J$16</c:f>
              <c:strCache>
                <c:ptCount val="2"/>
                <c:pt idx="0">
                  <c:v>Eligible for Oral Switch </c:v>
                </c:pt>
                <c:pt idx="1">
                  <c:v>Duplicate anaerobic therapy </c:v>
                </c:pt>
              </c:strCache>
            </c:strRef>
          </c:cat>
          <c:val>
            <c:numRef>
              <c:f>'Results table '!$K$15:$K$16</c:f>
              <c:numCache>
                <c:formatCode>0.00%</c:formatCode>
                <c:ptCount val="2"/>
                <c:pt idx="0">
                  <c:v>0</c:v>
                </c:pt>
                <c:pt idx="1">
                  <c:v>0</c:v>
                </c:pt>
              </c:numCache>
            </c:numRef>
          </c:val>
          <c:extLst>
            <c:ext xmlns:c16="http://schemas.microsoft.com/office/drawing/2014/chart" uri="{C3380CC4-5D6E-409C-BE32-E72D297353CC}">
              <c16:uniqueId val="{00000000-38BD-4B69-8296-EFAE0B66AC77}"/>
            </c:ext>
          </c:extLst>
        </c:ser>
        <c:ser>
          <c:idx val="1"/>
          <c:order val="1"/>
          <c:tx>
            <c:strRef>
              <c:f>'Results table '!$L$14</c:f>
              <c:strCache>
                <c:ptCount val="1"/>
                <c:pt idx="0">
                  <c:v>N</c:v>
                </c:pt>
              </c:strCache>
            </c:strRef>
          </c:tx>
          <c:spPr>
            <a:solidFill>
              <a:schemeClr val="accent2"/>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2-38BD-4B69-8296-EFAE0B66AC77}"/>
              </c:ext>
            </c:extLst>
          </c:dPt>
          <c:dPt>
            <c:idx val="1"/>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4-38BD-4B69-8296-EFAE0B66AC77}"/>
              </c:ext>
            </c:extLst>
          </c:dPt>
          <c:dLbls>
            <c:dLbl>
              <c:idx val="0"/>
              <c:layout>
                <c:manualLayout>
                  <c:x val="-2.7593818984547495E-2"/>
                  <c:y val="6.80701561519469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8BD-4B69-8296-EFAE0B66AC77}"/>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table '!$J$15:$J$16</c:f>
              <c:strCache>
                <c:ptCount val="2"/>
                <c:pt idx="0">
                  <c:v>Eligible for Oral Switch </c:v>
                </c:pt>
                <c:pt idx="1">
                  <c:v>Duplicate anaerobic therapy </c:v>
                </c:pt>
              </c:strCache>
            </c:strRef>
          </c:cat>
          <c:val>
            <c:numRef>
              <c:f>'Results table '!$L$15:$L$16</c:f>
              <c:numCache>
                <c:formatCode>0.00%</c:formatCode>
                <c:ptCount val="2"/>
                <c:pt idx="0">
                  <c:v>0</c:v>
                </c:pt>
                <c:pt idx="1">
                  <c:v>0</c:v>
                </c:pt>
              </c:numCache>
            </c:numRef>
          </c:val>
          <c:extLst>
            <c:ext xmlns:c16="http://schemas.microsoft.com/office/drawing/2014/chart" uri="{C3380CC4-5D6E-409C-BE32-E72D297353CC}">
              <c16:uniqueId val="{00000005-38BD-4B69-8296-EFAE0B66AC77}"/>
            </c:ext>
          </c:extLst>
        </c:ser>
        <c:ser>
          <c:idx val="2"/>
          <c:order val="2"/>
          <c:tx>
            <c:strRef>
              <c:f>'Results table '!$M$14</c:f>
              <c:strCache>
                <c:ptCount val="1"/>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table '!$J$15:$J$16</c:f>
              <c:strCache>
                <c:ptCount val="2"/>
                <c:pt idx="0">
                  <c:v>Eligible for Oral Switch </c:v>
                </c:pt>
                <c:pt idx="1">
                  <c:v>Duplicate anaerobic therapy </c:v>
                </c:pt>
              </c:strCache>
            </c:strRef>
          </c:cat>
          <c:val>
            <c:numRef>
              <c:f>'Results table '!$M$15:$M$16</c:f>
              <c:numCache>
                <c:formatCode>0.00%</c:formatCode>
                <c:ptCount val="2"/>
              </c:numCache>
            </c:numRef>
          </c:val>
          <c:extLst>
            <c:ext xmlns:c16="http://schemas.microsoft.com/office/drawing/2014/chart" uri="{C3380CC4-5D6E-409C-BE32-E72D297353CC}">
              <c16:uniqueId val="{00000006-38BD-4B69-8296-EFAE0B66AC77}"/>
            </c:ext>
          </c:extLst>
        </c:ser>
        <c:dLbls>
          <c:dLblPos val="inEnd"/>
          <c:showLegendKey val="0"/>
          <c:showVal val="1"/>
          <c:showCatName val="0"/>
          <c:showSerName val="0"/>
          <c:showPercent val="0"/>
          <c:showBubbleSize val="0"/>
        </c:dLbls>
        <c:gapWidth val="150"/>
        <c:overlap val="100"/>
        <c:axId val="815765096"/>
        <c:axId val="815766736"/>
      </c:barChart>
      <c:lineChart>
        <c:grouping val="standard"/>
        <c:varyColors val="0"/>
        <c:ser>
          <c:idx val="3"/>
          <c:order val="3"/>
          <c:tx>
            <c:strRef>
              <c:f>'Results table '!$N$14</c:f>
              <c:strCache>
                <c:ptCount val="1"/>
                <c:pt idx="0">
                  <c:v>Target </c:v>
                </c:pt>
              </c:strCache>
            </c:strRef>
          </c:tx>
          <c:spPr>
            <a:ln w="28575" cap="rnd">
              <a:solidFill>
                <a:srgbClr val="C00000"/>
              </a:solidFill>
              <a:round/>
            </a:ln>
            <a:effectLst/>
          </c:spPr>
          <c:marker>
            <c:symbol val="none"/>
          </c:marker>
          <c:dLbls>
            <c:dLbl>
              <c:idx val="0"/>
              <c:layout>
                <c:manualLayout>
                  <c:x val="0.15822784810126583"/>
                  <c:y val="-2.64550264550265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8BD-4B69-8296-EFAE0B66AC77}"/>
                </c:ext>
              </c:extLst>
            </c:dLbl>
            <c:dLbl>
              <c:idx val="1"/>
              <c:delete val="1"/>
              <c:extLst>
                <c:ext xmlns:c15="http://schemas.microsoft.com/office/drawing/2012/chart" uri="{CE6537A1-D6FC-4f65-9D91-7224C49458BB}"/>
                <c:ext xmlns:c16="http://schemas.microsoft.com/office/drawing/2014/chart" uri="{C3380CC4-5D6E-409C-BE32-E72D297353CC}">
                  <c16:uniqueId val="{00000007-38BD-4B69-8296-EFAE0B66AC7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table '!$J$15:$J$16</c:f>
              <c:strCache>
                <c:ptCount val="2"/>
                <c:pt idx="0">
                  <c:v>Eligible for Oral Switch </c:v>
                </c:pt>
                <c:pt idx="1">
                  <c:v>Duplicate anaerobic therapy </c:v>
                </c:pt>
              </c:strCache>
            </c:strRef>
          </c:cat>
          <c:val>
            <c:numRef>
              <c:f>'Results table '!$N$15:$N$16</c:f>
              <c:numCache>
                <c:formatCode>0.00%</c:formatCode>
                <c:ptCount val="2"/>
                <c:pt idx="0">
                  <c:v>0.1</c:v>
                </c:pt>
                <c:pt idx="1">
                  <c:v>0.1</c:v>
                </c:pt>
              </c:numCache>
            </c:numRef>
          </c:val>
          <c:smooth val="0"/>
          <c:extLst>
            <c:ext xmlns:c16="http://schemas.microsoft.com/office/drawing/2014/chart" uri="{C3380CC4-5D6E-409C-BE32-E72D297353CC}">
              <c16:uniqueId val="{00000008-38BD-4B69-8296-EFAE0B66AC77}"/>
            </c:ext>
          </c:extLst>
        </c:ser>
        <c:dLbls>
          <c:showLegendKey val="0"/>
          <c:showVal val="1"/>
          <c:showCatName val="0"/>
          <c:showSerName val="0"/>
          <c:showPercent val="0"/>
          <c:showBubbleSize val="0"/>
        </c:dLbls>
        <c:marker val="1"/>
        <c:smooth val="0"/>
        <c:axId val="815765096"/>
        <c:axId val="815766736"/>
      </c:lineChart>
      <c:catAx>
        <c:axId val="815765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5766736"/>
        <c:crosses val="autoZero"/>
        <c:auto val="1"/>
        <c:lblAlgn val="ctr"/>
        <c:lblOffset val="100"/>
        <c:noMultiLvlLbl val="0"/>
      </c:catAx>
      <c:valAx>
        <c:axId val="8157667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65096"/>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userShapes r:id="rId4"/>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latin typeface="Arial" panose="020B0604020202020204" pitchFamily="34" charset="0"/>
                <a:cs typeface="Arial" panose="020B0604020202020204" pitchFamily="34" charset="0"/>
              </a:rPr>
              <a:t>SAP &gt;24 hours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tx>
            <c:strRef>
              <c:f>'Results table '!$Q$9</c:f>
              <c:strCache>
                <c:ptCount val="1"/>
                <c:pt idx="0">
                  <c:v>SAP &gt;24 hours &lt;20%</c:v>
                </c:pt>
              </c:strCache>
            </c:strRef>
          </c:tx>
          <c:dPt>
            <c:idx val="0"/>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1-1123-4480-87A9-3C57043290B7}"/>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1123-4480-87A9-3C57043290B7}"/>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'Results table '!$R$8:$S$8</c:f>
              <c:strCache>
                <c:ptCount val="2"/>
                <c:pt idx="0">
                  <c:v>Y</c:v>
                </c:pt>
                <c:pt idx="1">
                  <c:v>N</c:v>
                </c:pt>
              </c:strCache>
            </c:strRef>
          </c:cat>
          <c:val>
            <c:numRef>
              <c:f>'Results table '!$R$9:$S$9</c:f>
              <c:numCache>
                <c:formatCode>0.00%</c:formatCode>
                <c:ptCount val="2"/>
                <c:pt idx="0">
                  <c:v>0</c:v>
                </c:pt>
                <c:pt idx="1">
                  <c:v>0</c:v>
                </c:pt>
              </c:numCache>
            </c:numRef>
          </c:val>
          <c:extLst>
            <c:ext xmlns:c16="http://schemas.microsoft.com/office/drawing/2014/chart" uri="{C3380CC4-5D6E-409C-BE32-E72D297353CC}">
              <c16:uniqueId val="{00000004-1123-4480-87A9-3C57043290B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userShapes r:id="rId4"/>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latin typeface="Arial" panose="020B0604020202020204" pitchFamily="34" charset="0"/>
                <a:cs typeface="Arial" panose="020B0604020202020204" pitchFamily="34" charset="0"/>
              </a:rPr>
              <a:t>Antimicrobials Used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'Results table '!$B$1</c:f>
              <c:strCache>
                <c:ptCount val="1"/>
                <c:pt idx="0">
                  <c:v>Number</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 table '!$A$2:$A$13</c:f>
              <c:strCache>
                <c:ptCount val="12"/>
                <c:pt idx="0">
                  <c:v>Metronidazole </c:v>
                </c:pt>
                <c:pt idx="1">
                  <c:v>Meropenem</c:v>
                </c:pt>
                <c:pt idx="2">
                  <c:v>Amoxicillin-clavulanic acid</c:v>
                </c:pt>
                <c:pt idx="3">
                  <c:v>Fidaxomicin</c:v>
                </c:pt>
                <c:pt idx="4">
                  <c:v>Meropenem / Vaborbactam</c:v>
                </c:pt>
                <c:pt idx="5">
                  <c:v>Amikacin</c:v>
                </c:pt>
                <c:pt idx="6">
                  <c:v>Ceftriaxone</c:v>
                </c:pt>
                <c:pt idx="7">
                  <c:v>Aciclovir</c:v>
                </c:pt>
                <c:pt idx="8">
                  <c:v>Trimethoprim</c:v>
                </c:pt>
                <c:pt idx="9">
                  <c:v>Flucytosine</c:v>
                </c:pt>
                <c:pt idx="10">
                  <c:v>Ertapenem</c:v>
                </c:pt>
                <c:pt idx="11">
                  <c:v>Piperacillin / tazobactam</c:v>
                </c:pt>
              </c:strCache>
            </c:strRef>
          </c:cat>
          <c:val>
            <c:numRef>
              <c:f>'Results table '!$B$2:$B$13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CB6-421E-ADE7-A4073723F524}"/>
            </c:ext>
          </c:extLst>
        </c:ser>
        <c:dLbls>
          <c:showLegendKey val="0"/>
          <c:showVal val="0"/>
          <c:showCatName val="0"/>
          <c:showSerName val="0"/>
          <c:showPercent val="0"/>
          <c:showBubbleSize val="0"/>
        </c:dLbls>
        <c:gapWidth val="150"/>
        <c:axId val="595662880"/>
        <c:axId val="595659928"/>
      </c:barChart>
      <c:catAx>
        <c:axId val="595662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95659928"/>
        <c:crosses val="autoZero"/>
        <c:auto val="1"/>
        <c:lblAlgn val="ctr"/>
        <c:lblOffset val="100"/>
        <c:noMultiLvlLbl val="0"/>
      </c:catAx>
      <c:valAx>
        <c:axId val="5956599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drug</a:t>
                </a:r>
                <a:r>
                  <a:rPr lang="en-IE" baseline="0"/>
                  <a:t> used</a:t>
                </a:r>
                <a:endParaRPr lang="en-I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56628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IE" b="1">
                <a:latin typeface="Arial" panose="020B0604020202020204" pitchFamily="34" charset="0"/>
                <a:cs typeface="Arial" panose="020B0604020202020204" pitchFamily="34" charset="0"/>
              </a:rPr>
              <a:t>Uptake</a:t>
            </a:r>
            <a:r>
              <a:rPr lang="en-IE" b="1" baseline="0">
                <a:latin typeface="Arial" panose="020B0604020202020204" pitchFamily="34" charset="0"/>
                <a:cs typeface="Arial" panose="020B0604020202020204" pitchFamily="34" charset="0"/>
              </a:rPr>
              <a:t> of AMS Recommendations</a:t>
            </a:r>
            <a:endParaRPr lang="en-IE" b="1">
              <a:latin typeface="Arial" panose="020B0604020202020204" pitchFamily="34" charset="0"/>
              <a:cs typeface="Arial" panose="020B0604020202020204" pitchFamily="34" charset="0"/>
            </a:endParaRPr>
          </a:p>
        </c:rich>
      </c:tx>
      <c:layout>
        <c:manualLayout>
          <c:xMode val="edge"/>
          <c:yMode val="edge"/>
          <c:x val="0.23727077865266838"/>
          <c:y val="5.167531442962694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1-887B-4526-96AE-123795C54CBA}"/>
              </c:ext>
            </c:extLst>
          </c:dPt>
          <c:dPt>
            <c:idx val="1"/>
            <c:bubble3D val="0"/>
            <c:explosion val="1"/>
            <c:spPr>
              <a:solidFill>
                <a:schemeClr val="accent2">
                  <a:lumMod val="40000"/>
                  <a:lumOff val="60000"/>
                </a:schemeClr>
              </a:solidFill>
              <a:ln w="19050">
                <a:solidFill>
                  <a:schemeClr val="lt1"/>
                </a:solidFill>
              </a:ln>
              <a:effectLst/>
            </c:spPr>
            <c:extLst>
              <c:ext xmlns:c16="http://schemas.microsoft.com/office/drawing/2014/chart" uri="{C3380CC4-5D6E-409C-BE32-E72D297353CC}">
                <c16:uniqueId val="{00000003-887B-4526-96AE-123795C54CB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87B-4526-96AE-123795C54CB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'Results table '!$G$2:$G$4</c:f>
              <c:strCache>
                <c:ptCount val="3"/>
                <c:pt idx="0">
                  <c:v>Y</c:v>
                </c:pt>
                <c:pt idx="1">
                  <c:v>N</c:v>
                </c:pt>
                <c:pt idx="2">
                  <c:v>Clinical situation changed</c:v>
                </c:pt>
              </c:strCache>
            </c:strRef>
          </c:cat>
          <c:val>
            <c:numRef>
              <c:f>'Results table '!$H$2:$H$4</c:f>
              <c:numCache>
                <c:formatCode>General</c:formatCode>
                <c:ptCount val="3"/>
                <c:pt idx="0">
                  <c:v>0</c:v>
                </c:pt>
                <c:pt idx="1">
                  <c:v>0</c:v>
                </c:pt>
                <c:pt idx="2">
                  <c:v>0</c:v>
                </c:pt>
              </c:numCache>
            </c:numRef>
          </c:val>
          <c:extLst>
            <c:ext xmlns:c16="http://schemas.microsoft.com/office/drawing/2014/chart" uri="{C3380CC4-5D6E-409C-BE32-E72D297353CC}">
              <c16:uniqueId val="{00000006-887B-4526-96AE-123795C54CB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withinLinear" id="19">
  <a:schemeClr val="accent6"/>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 id="19">
  <a:schemeClr val="accent6"/>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6.png"/><Relationship Id="rId1" Type="http://schemas.openxmlformats.org/officeDocument/2006/relationships/chart" Target="../charts/chart2.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chart" Target="../charts/chart12.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83820</xdr:rowOff>
    </xdr:from>
    <xdr:to>
      <xdr:col>0</xdr:col>
      <xdr:colOff>1226820</xdr:colOff>
      <xdr:row>0</xdr:row>
      <xdr:rowOff>937260</xdr:rowOff>
    </xdr:to>
    <xdr:pic>
      <xdr:nvPicPr>
        <xdr:cNvPr id="3" name="Picture 2" descr="1email-signature-log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 y="83820"/>
          <a:ext cx="1158240" cy="853440"/>
        </a:xfrm>
        <a:prstGeom prst="rect">
          <a:avLst/>
        </a:prstGeom>
        <a:noFill/>
        <a:ln>
          <a:noFill/>
        </a:ln>
      </xdr:spPr>
    </xdr:pic>
    <xdr:clientData/>
  </xdr:twoCellAnchor>
  <xdr:twoCellAnchor>
    <xdr:from>
      <xdr:col>0</xdr:col>
      <xdr:colOff>1310640</xdr:colOff>
      <xdr:row>3</xdr:row>
      <xdr:rowOff>152400</xdr:rowOff>
    </xdr:from>
    <xdr:to>
      <xdr:col>8</xdr:col>
      <xdr:colOff>281941</xdr:colOff>
      <xdr:row>78</xdr:row>
      <xdr:rowOff>15240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310640" y="1524000"/>
          <a:ext cx="12047221" cy="139217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E" sz="1200">
            <a:solidFill>
              <a:schemeClr val="dk1"/>
            </a:solidFill>
            <a:effectLst/>
            <a:latin typeface="Arial" panose="020B0604020202020204" pitchFamily="34" charset="0"/>
            <a:ea typeface="+mn-ea"/>
            <a:cs typeface="Arial" panose="020B0604020202020204" pitchFamily="34" charset="0"/>
          </a:endParaRPr>
        </a:p>
        <a:p>
          <a:pPr algn="ctr">
            <a:lnSpc>
              <a:spcPct val="107000"/>
            </a:lnSpc>
            <a:spcAft>
              <a:spcPts val="800"/>
            </a:spcAft>
          </a:pPr>
          <a:r>
            <a:rPr lang="en-IE" sz="1800" b="1" u="sng">
              <a:effectLst/>
              <a:latin typeface="Arial" panose="020B0604020202020204" pitchFamily="34" charset="0"/>
              <a:ea typeface="Calibri" panose="020F0502020204030204" pitchFamily="34" charset="0"/>
              <a:cs typeface="Arial" panose="020B0604020202020204" pitchFamily="34" charset="0"/>
            </a:rPr>
            <a:t>Instructions</a:t>
          </a:r>
          <a:endParaRPr lang="en-IE" sz="1800">
            <a:effectLst/>
            <a:latin typeface="Arial" panose="020B0604020202020204" pitchFamily="34" charset="0"/>
            <a:ea typeface="Calibri" panose="020F0502020204030204" pitchFamily="34" charset="0"/>
            <a:cs typeface="Arial" panose="020B0604020202020204" pitchFamily="34" charset="0"/>
          </a:endParaRPr>
        </a:p>
        <a:p>
          <a:pPr marL="0" marR="0" lvl="0" indent="0" defTabSz="914400" eaLnBrk="1" fontAlgn="auto" latinLnBrk="0" hangingPunct="1">
            <a:lnSpc>
              <a:spcPct val="107000"/>
            </a:lnSpc>
            <a:spcBef>
              <a:spcPts val="0"/>
            </a:spcBef>
            <a:spcAft>
              <a:spcPts val="800"/>
            </a:spcAft>
            <a:buClrTx/>
            <a:buSzTx/>
            <a:buFontTx/>
            <a:buNone/>
            <a:tabLst/>
            <a:defRPr/>
          </a:pPr>
          <a:r>
            <a:rPr lang="en-IE" sz="1200">
              <a:effectLst/>
              <a:latin typeface="Arial" panose="020B0604020202020204" pitchFamily="34" charset="0"/>
              <a:ea typeface="Calibri" panose="020F0502020204030204" pitchFamily="34" charset="0"/>
              <a:cs typeface="Arial" panose="020B0604020202020204" pitchFamily="34" charset="0"/>
            </a:rPr>
            <a:t>1. </a:t>
          </a:r>
          <a:r>
            <a:rPr kumimoji="0" lang="en-IE" sz="1200" b="0" i="0" u="none"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Arial" panose="020B0604020202020204" pitchFamily="34" charset="0"/>
            </a:rPr>
            <a:t>The aim of this data collection tool is to aid local sites to collect data on AMS measures and to provide graphs and tables for presentation to local AMS Oversight committee and management teams. </a:t>
          </a:r>
        </a:p>
        <a:p>
          <a:pPr marL="0" marR="0" lvl="0" indent="0" defTabSz="914400" eaLnBrk="1" fontAlgn="auto" latinLnBrk="0" hangingPunct="1">
            <a:lnSpc>
              <a:spcPct val="107000"/>
            </a:lnSpc>
            <a:spcBef>
              <a:spcPts val="0"/>
            </a:spcBef>
            <a:spcAft>
              <a:spcPts val="800"/>
            </a:spcAft>
            <a:buClrTx/>
            <a:buSzTx/>
            <a:buFontTx/>
            <a:buNone/>
            <a:tabLst/>
            <a:defRPr/>
          </a:pPr>
          <a:r>
            <a:rPr lang="en-IE" sz="1200">
              <a:effectLst/>
              <a:latin typeface="Arial" panose="020B0604020202020204" pitchFamily="34" charset="0"/>
              <a:ea typeface="Calibri" panose="020F0502020204030204" pitchFamily="34" charset="0"/>
              <a:cs typeface="Arial" panose="020B0604020202020204" pitchFamily="34" charset="0"/>
            </a:rPr>
            <a:t>2. </a:t>
          </a:r>
          <a:r>
            <a:rPr kumimoji="0" lang="en-IE" sz="1200" b="0" i="0" u="none"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Arial" panose="020B0604020202020204" pitchFamily="34" charset="0"/>
            </a:rPr>
            <a:t>The "HSE AMRIC Guideline for Monitoring and Measurement for AMS programmes in Acute Hospitals" has a set of 8 proposed AMS measures for monitoring and these measures are all included in this data collection tool along with a number of other measures . These may be edited locally as per AMS Oversight committee agreed priorities.</a:t>
          </a:r>
        </a:p>
        <a:p>
          <a:pPr marL="0" marR="0" lvl="0" indent="0" defTabSz="914400" eaLnBrk="1" fontAlgn="auto" latinLnBrk="0" hangingPunct="1">
            <a:lnSpc>
              <a:spcPct val="107000"/>
            </a:lnSpc>
            <a:spcBef>
              <a:spcPts val="0"/>
            </a:spcBef>
            <a:spcAft>
              <a:spcPts val="800"/>
            </a:spcAft>
            <a:buClrTx/>
            <a:buSzTx/>
            <a:buFontTx/>
            <a:buNone/>
            <a:tabLst/>
            <a:defRPr/>
          </a:pPr>
          <a:r>
            <a:rPr lang="en-IE" sz="1200">
              <a:effectLst/>
              <a:latin typeface="Arial" panose="020B0604020202020204" pitchFamily="34" charset="0"/>
              <a:ea typeface="Calibri" panose="020F0502020204030204" pitchFamily="34" charset="0"/>
              <a:cs typeface="Arial" panose="020B0604020202020204" pitchFamily="34" charset="0"/>
            </a:rPr>
            <a:t>3. </a:t>
          </a:r>
          <a:r>
            <a:rPr kumimoji="0" lang="en-IE" sz="1200" b="0" i="0" u="none"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Arial" panose="020B0604020202020204" pitchFamily="34" charset="0"/>
            </a:rPr>
            <a:t>This data collection tool is intended for collection of data prospectively and to act as an aid to feedback to local clinical stakeholders.</a:t>
          </a:r>
        </a:p>
        <a:p>
          <a:pPr>
            <a:lnSpc>
              <a:spcPct val="107000"/>
            </a:lnSpc>
            <a:spcAft>
              <a:spcPts val="800"/>
            </a:spcAft>
          </a:pPr>
          <a:r>
            <a:rPr lang="en-IE" sz="1200">
              <a:effectLst/>
              <a:latin typeface="Arial" panose="020B0604020202020204" pitchFamily="34" charset="0"/>
              <a:ea typeface="Calibri" panose="020F0502020204030204" pitchFamily="34" charset="0"/>
              <a:cs typeface="Arial" panose="020B0604020202020204" pitchFamily="34" charset="0"/>
            </a:rPr>
            <a:t>4. The "AMS Measure data collection" sheet is set up with dropdown menus for each column</a:t>
          </a:r>
          <a:r>
            <a:rPr lang="en-IE" sz="1200" baseline="0">
              <a:effectLst/>
              <a:latin typeface="Arial" panose="020B0604020202020204" pitchFamily="34" charset="0"/>
              <a:ea typeface="Calibri" panose="020F0502020204030204" pitchFamily="34" charset="0"/>
              <a:cs typeface="Arial" panose="020B0604020202020204" pitchFamily="34" charset="0"/>
            </a:rPr>
            <a:t>.</a:t>
          </a:r>
        </a:p>
        <a:p>
          <a:pPr>
            <a:lnSpc>
              <a:spcPct val="107000"/>
            </a:lnSpc>
            <a:spcAft>
              <a:spcPts val="800"/>
            </a:spcAft>
          </a:pPr>
          <a:r>
            <a:rPr lang="en-IE" sz="1200" b="1" baseline="0">
              <a:effectLst/>
              <a:latin typeface="Arial" panose="020B0604020202020204" pitchFamily="34" charset="0"/>
              <a:ea typeface="Calibri" panose="020F0502020204030204" pitchFamily="34" charset="0"/>
              <a:cs typeface="Arial" panose="020B0604020202020204" pitchFamily="34" charset="0"/>
            </a:rPr>
            <a:t>Sample data</a:t>
          </a:r>
          <a:endParaRPr lang="en-IE" sz="1200" b="1">
            <a:effectLst/>
            <a:latin typeface="Arial" panose="020B0604020202020204" pitchFamily="34" charset="0"/>
            <a:ea typeface="Calibri" panose="020F0502020204030204" pitchFamily="34" charset="0"/>
            <a:cs typeface="Arial" panose="020B0604020202020204" pitchFamily="34" charset="0"/>
          </a:endParaRPr>
        </a:p>
        <a:p>
          <a:pPr>
            <a:lnSpc>
              <a:spcPct val="107000"/>
            </a:lnSpc>
            <a:spcAft>
              <a:spcPts val="800"/>
            </a:spcAft>
          </a:pPr>
          <a:endParaRPr lang="en-IE" sz="1200">
            <a:effectLst/>
            <a:latin typeface="Arial" panose="020B0604020202020204" pitchFamily="34" charset="0"/>
            <a:ea typeface="Calibri" panose="020F0502020204030204" pitchFamily="34" charset="0"/>
            <a:cs typeface="Arial" panose="020B0604020202020204" pitchFamily="34" charset="0"/>
          </a:endParaRPr>
        </a:p>
        <a:p>
          <a:pPr>
            <a:lnSpc>
              <a:spcPct val="107000"/>
            </a:lnSpc>
            <a:spcAft>
              <a:spcPts val="800"/>
            </a:spcAft>
          </a:pPr>
          <a:endParaRPr lang="en-IE" sz="1200">
            <a:effectLst/>
            <a:latin typeface="Arial" panose="020B0604020202020204" pitchFamily="34" charset="0"/>
            <a:ea typeface="Calibri" panose="020F0502020204030204" pitchFamily="34" charset="0"/>
            <a:cs typeface="Arial" panose="020B0604020202020204" pitchFamily="34" charset="0"/>
          </a:endParaRPr>
        </a:p>
        <a:p>
          <a:pPr>
            <a:lnSpc>
              <a:spcPct val="107000"/>
            </a:lnSpc>
            <a:spcAft>
              <a:spcPts val="800"/>
            </a:spcAft>
          </a:pPr>
          <a:endParaRPr lang="en-IE" sz="1200">
            <a:effectLst/>
            <a:latin typeface="Arial" panose="020B0604020202020204" pitchFamily="34" charset="0"/>
            <a:ea typeface="Calibri" panose="020F0502020204030204" pitchFamily="34" charset="0"/>
            <a:cs typeface="Arial" panose="020B0604020202020204" pitchFamily="34" charset="0"/>
          </a:endParaRPr>
        </a:p>
        <a:p>
          <a:pPr>
            <a:lnSpc>
              <a:spcPct val="107000"/>
            </a:lnSpc>
            <a:spcAft>
              <a:spcPts val="800"/>
            </a:spcAft>
          </a:pPr>
          <a:endParaRPr lang="en-IE" sz="1200">
            <a:effectLst/>
            <a:latin typeface="Arial" panose="020B0604020202020204" pitchFamily="34" charset="0"/>
            <a:ea typeface="Calibri" panose="020F0502020204030204" pitchFamily="34" charset="0"/>
            <a:cs typeface="Arial" panose="020B0604020202020204" pitchFamily="34" charset="0"/>
          </a:endParaRPr>
        </a:p>
        <a:p>
          <a:pPr>
            <a:lnSpc>
              <a:spcPct val="107000"/>
            </a:lnSpc>
            <a:spcAft>
              <a:spcPts val="800"/>
            </a:spcAft>
          </a:pPr>
          <a:endParaRPr lang="en-IE" sz="1200">
            <a:effectLst/>
            <a:latin typeface="Arial" panose="020B0604020202020204" pitchFamily="34" charset="0"/>
            <a:ea typeface="Calibri" panose="020F0502020204030204" pitchFamily="34" charset="0"/>
            <a:cs typeface="Arial" panose="020B0604020202020204" pitchFamily="34" charset="0"/>
          </a:endParaRPr>
        </a:p>
        <a:p>
          <a:pPr>
            <a:lnSpc>
              <a:spcPct val="107000"/>
            </a:lnSpc>
            <a:spcAft>
              <a:spcPts val="800"/>
            </a:spcAft>
          </a:pPr>
          <a:endParaRPr lang="en-IE" sz="1200">
            <a:effectLst/>
            <a:latin typeface="Arial" panose="020B0604020202020204" pitchFamily="34" charset="0"/>
            <a:ea typeface="Calibri" panose="020F0502020204030204" pitchFamily="34" charset="0"/>
            <a:cs typeface="Arial" panose="020B0604020202020204" pitchFamily="34" charset="0"/>
          </a:endParaRPr>
        </a:p>
        <a:p>
          <a:pPr marL="0" marR="0" lvl="0" indent="0" defTabSz="914400" eaLnBrk="1" fontAlgn="auto" latinLnBrk="0" hangingPunct="1">
            <a:lnSpc>
              <a:spcPct val="107000"/>
            </a:lnSpc>
            <a:spcBef>
              <a:spcPts val="0"/>
            </a:spcBef>
            <a:spcAft>
              <a:spcPts val="800"/>
            </a:spcAft>
            <a:buClrTx/>
            <a:buSzTx/>
            <a:buFontTx/>
            <a:buNone/>
            <a:tabLst/>
            <a:defRPr/>
          </a:pPr>
          <a:r>
            <a:rPr lang="en-IE" sz="1200">
              <a:effectLst/>
              <a:latin typeface="Arial" panose="020B0604020202020204" pitchFamily="34" charset="0"/>
              <a:ea typeface="Calibri" panose="020F0502020204030204" pitchFamily="34" charset="0"/>
              <a:cs typeface="Arial" panose="020B0604020202020204" pitchFamily="34" charset="0"/>
            </a:rPr>
            <a:t>5. </a:t>
          </a:r>
          <a:r>
            <a:rPr kumimoji="0" lang="en-IE" sz="1200" b="0" i="0" u="none"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Arial" panose="020B0604020202020204" pitchFamily="34" charset="0"/>
            </a:rPr>
            <a:t>The "Graphs AMRIC AMS Measures" and the "Graphs Local AMS Measures" is a visual representation of the data collected, they will automatically update as the "AMS Measure data collection" is populated.</a:t>
          </a:r>
        </a:p>
        <a:p>
          <a:pPr>
            <a:lnSpc>
              <a:spcPct val="107000"/>
            </a:lnSpc>
            <a:spcAft>
              <a:spcPts val="800"/>
            </a:spcAft>
          </a:pPr>
          <a:r>
            <a:rPr lang="en-IE" sz="1200" b="1">
              <a:effectLst/>
              <a:latin typeface="Arial" panose="020B0604020202020204" pitchFamily="34" charset="0"/>
              <a:ea typeface="Calibri" panose="020F0502020204030204" pitchFamily="34" charset="0"/>
              <a:cs typeface="Arial" panose="020B0604020202020204" pitchFamily="34" charset="0"/>
            </a:rPr>
            <a:t>Sample</a:t>
          </a:r>
          <a:r>
            <a:rPr lang="en-IE" sz="1200" b="1" baseline="0">
              <a:effectLst/>
              <a:latin typeface="Arial" panose="020B0604020202020204" pitchFamily="34" charset="0"/>
              <a:ea typeface="Calibri" panose="020F0502020204030204" pitchFamily="34" charset="0"/>
              <a:cs typeface="Arial" panose="020B0604020202020204" pitchFamily="34" charset="0"/>
            </a:rPr>
            <a:t> graphs:</a:t>
          </a:r>
          <a:endParaRPr lang="en-IE" sz="1200" b="1">
            <a:effectLst/>
            <a:latin typeface="Arial" panose="020B0604020202020204" pitchFamily="34" charset="0"/>
            <a:ea typeface="Calibri" panose="020F0502020204030204" pitchFamily="34" charset="0"/>
            <a:cs typeface="Arial" panose="020B0604020202020204" pitchFamily="34" charset="0"/>
          </a:endParaRPr>
        </a:p>
        <a:p>
          <a:pPr>
            <a:lnSpc>
              <a:spcPct val="107000"/>
            </a:lnSpc>
            <a:spcAft>
              <a:spcPts val="800"/>
            </a:spcAft>
          </a:pPr>
          <a:endParaRPr lang="en-IE" sz="1200">
            <a:effectLst/>
            <a:latin typeface="Arial" panose="020B0604020202020204" pitchFamily="34" charset="0"/>
            <a:ea typeface="Calibri" panose="020F0502020204030204" pitchFamily="34" charset="0"/>
            <a:cs typeface="Arial" panose="020B0604020202020204" pitchFamily="34" charset="0"/>
          </a:endParaRPr>
        </a:p>
        <a:p>
          <a:pPr>
            <a:lnSpc>
              <a:spcPct val="107000"/>
            </a:lnSpc>
            <a:spcAft>
              <a:spcPts val="800"/>
            </a:spcAft>
          </a:pPr>
          <a:endParaRPr lang="en-IE" sz="1200">
            <a:effectLst/>
            <a:latin typeface="Arial" panose="020B0604020202020204" pitchFamily="34" charset="0"/>
            <a:ea typeface="Calibri" panose="020F0502020204030204" pitchFamily="34" charset="0"/>
            <a:cs typeface="Arial" panose="020B0604020202020204" pitchFamily="34" charset="0"/>
          </a:endParaRPr>
        </a:p>
        <a:p>
          <a:pPr>
            <a:lnSpc>
              <a:spcPct val="107000"/>
            </a:lnSpc>
            <a:spcAft>
              <a:spcPts val="800"/>
            </a:spcAft>
          </a:pPr>
          <a:endParaRPr lang="en-IE" sz="1200">
            <a:effectLst/>
            <a:latin typeface="Arial" panose="020B0604020202020204" pitchFamily="34" charset="0"/>
            <a:ea typeface="Calibri" panose="020F0502020204030204" pitchFamily="34" charset="0"/>
            <a:cs typeface="Arial" panose="020B0604020202020204" pitchFamily="34" charset="0"/>
          </a:endParaRPr>
        </a:p>
        <a:p>
          <a:pPr>
            <a:lnSpc>
              <a:spcPct val="107000"/>
            </a:lnSpc>
            <a:spcAft>
              <a:spcPts val="800"/>
            </a:spcAft>
          </a:pPr>
          <a:endParaRPr lang="en-IE" sz="1200">
            <a:effectLst/>
            <a:latin typeface="Arial" panose="020B0604020202020204" pitchFamily="34" charset="0"/>
            <a:ea typeface="Calibri" panose="020F0502020204030204" pitchFamily="34" charset="0"/>
            <a:cs typeface="Arial" panose="020B0604020202020204" pitchFamily="34" charset="0"/>
          </a:endParaRPr>
        </a:p>
        <a:p>
          <a:pPr>
            <a:lnSpc>
              <a:spcPct val="107000"/>
            </a:lnSpc>
            <a:spcAft>
              <a:spcPts val="800"/>
            </a:spcAft>
          </a:pPr>
          <a:endParaRPr lang="en-IE" sz="1200">
            <a:effectLst/>
            <a:latin typeface="Arial" panose="020B0604020202020204" pitchFamily="34" charset="0"/>
            <a:ea typeface="Calibri" panose="020F0502020204030204" pitchFamily="34" charset="0"/>
            <a:cs typeface="Arial" panose="020B0604020202020204" pitchFamily="34" charset="0"/>
          </a:endParaRPr>
        </a:p>
        <a:p>
          <a:pPr>
            <a:lnSpc>
              <a:spcPct val="107000"/>
            </a:lnSpc>
            <a:spcAft>
              <a:spcPts val="800"/>
            </a:spcAft>
          </a:pPr>
          <a:endParaRPr lang="en-IE" sz="1200">
            <a:effectLst/>
            <a:latin typeface="Arial" panose="020B0604020202020204" pitchFamily="34" charset="0"/>
            <a:ea typeface="Calibri" panose="020F0502020204030204" pitchFamily="34" charset="0"/>
            <a:cs typeface="Arial" panose="020B0604020202020204" pitchFamily="34" charset="0"/>
          </a:endParaRPr>
        </a:p>
        <a:p>
          <a:pPr>
            <a:lnSpc>
              <a:spcPct val="107000"/>
            </a:lnSpc>
            <a:spcAft>
              <a:spcPts val="800"/>
            </a:spcAft>
          </a:pPr>
          <a:endParaRPr lang="en-IE" sz="1200">
            <a:effectLst/>
            <a:latin typeface="Arial" panose="020B0604020202020204" pitchFamily="34" charset="0"/>
            <a:ea typeface="Calibri" panose="020F0502020204030204" pitchFamily="34" charset="0"/>
            <a:cs typeface="Arial" panose="020B0604020202020204" pitchFamily="34" charset="0"/>
          </a:endParaRPr>
        </a:p>
        <a:p>
          <a:pPr>
            <a:lnSpc>
              <a:spcPct val="107000"/>
            </a:lnSpc>
            <a:spcAft>
              <a:spcPts val="800"/>
            </a:spcAft>
          </a:pPr>
          <a:endParaRPr lang="en-IE" sz="1200">
            <a:effectLst/>
            <a:latin typeface="Arial" panose="020B0604020202020204" pitchFamily="34" charset="0"/>
            <a:ea typeface="Calibri" panose="020F0502020204030204" pitchFamily="34" charset="0"/>
            <a:cs typeface="Arial" panose="020B0604020202020204" pitchFamily="34" charset="0"/>
          </a:endParaRPr>
        </a:p>
        <a:p>
          <a:pPr>
            <a:lnSpc>
              <a:spcPct val="107000"/>
            </a:lnSpc>
            <a:spcAft>
              <a:spcPts val="800"/>
            </a:spcAft>
          </a:pPr>
          <a:endParaRPr lang="en-IE" sz="1200">
            <a:effectLst/>
            <a:latin typeface="Arial" panose="020B0604020202020204" pitchFamily="34" charset="0"/>
            <a:ea typeface="Calibri" panose="020F0502020204030204" pitchFamily="34" charset="0"/>
            <a:cs typeface="Arial" panose="020B0604020202020204" pitchFamily="34" charset="0"/>
          </a:endParaRPr>
        </a:p>
        <a:p>
          <a:pPr>
            <a:lnSpc>
              <a:spcPct val="107000"/>
            </a:lnSpc>
            <a:spcAft>
              <a:spcPts val="800"/>
            </a:spcAft>
          </a:pPr>
          <a:endParaRPr lang="en-IE" sz="1200">
            <a:effectLst/>
            <a:latin typeface="Arial" panose="020B0604020202020204" pitchFamily="34" charset="0"/>
            <a:ea typeface="Calibri" panose="020F0502020204030204" pitchFamily="34" charset="0"/>
            <a:cs typeface="Arial" panose="020B0604020202020204" pitchFamily="34" charset="0"/>
          </a:endParaRPr>
        </a:p>
        <a:p>
          <a:pPr>
            <a:lnSpc>
              <a:spcPct val="107000"/>
            </a:lnSpc>
            <a:spcAft>
              <a:spcPts val="800"/>
            </a:spcAft>
          </a:pPr>
          <a:endParaRPr lang="en-IE" sz="1200">
            <a:effectLst/>
            <a:latin typeface="Arial" panose="020B0604020202020204" pitchFamily="34" charset="0"/>
            <a:ea typeface="Calibri" panose="020F0502020204030204" pitchFamily="34" charset="0"/>
            <a:cs typeface="Arial" panose="020B0604020202020204" pitchFamily="34" charset="0"/>
          </a:endParaRPr>
        </a:p>
        <a:p>
          <a:pPr marL="0" marR="0" lvl="0" indent="0" defTabSz="914400" eaLnBrk="1" fontAlgn="auto" latinLnBrk="0" hangingPunct="1">
            <a:lnSpc>
              <a:spcPct val="107000"/>
            </a:lnSpc>
            <a:spcBef>
              <a:spcPts val="0"/>
            </a:spcBef>
            <a:spcAft>
              <a:spcPts val="800"/>
            </a:spcAft>
            <a:buClrTx/>
            <a:buSzTx/>
            <a:buFontTx/>
            <a:buNone/>
            <a:tabLst/>
            <a:defRPr/>
          </a:pPr>
          <a:r>
            <a:rPr lang="en-IE" sz="1200">
              <a:effectLst/>
              <a:latin typeface="Arial" panose="020B0604020202020204" pitchFamily="34" charset="0"/>
              <a:ea typeface="Calibri" panose="020F0502020204030204" pitchFamily="34" charset="0"/>
              <a:cs typeface="Arial" panose="020B0604020202020204" pitchFamily="34" charset="0"/>
            </a:rPr>
            <a:t>6. </a:t>
          </a:r>
          <a:r>
            <a:rPr kumimoji="0" lang="en-IE" sz="1200" b="0" i="0" u="none"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Arial" panose="020B0604020202020204" pitchFamily="34" charset="0"/>
            </a:rPr>
            <a:t>The "Summary AMS Measures" provides a summary of the measures from the above mentioned guideline which will automatically be populated when the "AMS Measure data collection" sheet is populated. The cell will turn red or green depending on whether it meets the target.</a:t>
          </a:r>
        </a:p>
        <a:p>
          <a:pPr>
            <a:lnSpc>
              <a:spcPct val="107000"/>
            </a:lnSpc>
            <a:spcAft>
              <a:spcPts val="800"/>
            </a:spcAft>
          </a:pPr>
          <a:r>
            <a:rPr lang="en-IE" sz="1200" b="1">
              <a:effectLst/>
              <a:latin typeface="Arial" panose="020B0604020202020204" pitchFamily="34" charset="0"/>
              <a:ea typeface="Calibri" panose="020F0502020204030204" pitchFamily="34" charset="0"/>
              <a:cs typeface="Arial" panose="020B0604020202020204" pitchFamily="34" charset="0"/>
            </a:rPr>
            <a:t>Sample Data </a:t>
          </a:r>
        </a:p>
        <a:p>
          <a:pPr>
            <a:lnSpc>
              <a:spcPct val="107000"/>
            </a:lnSpc>
            <a:spcAft>
              <a:spcPts val="800"/>
            </a:spcAft>
          </a:pPr>
          <a:endParaRPr lang="en-IE" sz="1200">
            <a:effectLst/>
            <a:latin typeface="Arial" panose="020B0604020202020204" pitchFamily="34" charset="0"/>
            <a:ea typeface="Calibri" panose="020F0502020204030204" pitchFamily="34" charset="0"/>
            <a:cs typeface="Arial" panose="020B0604020202020204" pitchFamily="34" charset="0"/>
          </a:endParaRPr>
        </a:p>
        <a:p>
          <a:pPr>
            <a:lnSpc>
              <a:spcPct val="107000"/>
            </a:lnSpc>
            <a:spcAft>
              <a:spcPts val="800"/>
            </a:spcAft>
          </a:pPr>
          <a:endParaRPr lang="en-IE" sz="1200">
            <a:effectLst/>
            <a:latin typeface="Arial" panose="020B0604020202020204" pitchFamily="34" charset="0"/>
            <a:ea typeface="Calibri" panose="020F0502020204030204" pitchFamily="34" charset="0"/>
            <a:cs typeface="Arial" panose="020B0604020202020204" pitchFamily="34" charset="0"/>
          </a:endParaRPr>
        </a:p>
        <a:p>
          <a:pPr>
            <a:lnSpc>
              <a:spcPct val="107000"/>
            </a:lnSpc>
            <a:spcAft>
              <a:spcPts val="800"/>
            </a:spcAft>
          </a:pPr>
          <a:endParaRPr lang="en-IE" sz="1200">
            <a:effectLst/>
            <a:latin typeface="Arial" panose="020B0604020202020204" pitchFamily="34" charset="0"/>
            <a:ea typeface="Calibri" panose="020F0502020204030204" pitchFamily="34" charset="0"/>
            <a:cs typeface="Arial" panose="020B0604020202020204" pitchFamily="34" charset="0"/>
          </a:endParaRPr>
        </a:p>
        <a:p>
          <a:pPr>
            <a:lnSpc>
              <a:spcPct val="107000"/>
            </a:lnSpc>
            <a:spcAft>
              <a:spcPts val="800"/>
            </a:spcAft>
          </a:pPr>
          <a:endParaRPr lang="en-IE" sz="1200">
            <a:effectLst/>
            <a:latin typeface="Arial" panose="020B0604020202020204" pitchFamily="34" charset="0"/>
            <a:ea typeface="Calibri" panose="020F0502020204030204" pitchFamily="34" charset="0"/>
            <a:cs typeface="Arial" panose="020B0604020202020204" pitchFamily="34" charset="0"/>
          </a:endParaRPr>
        </a:p>
        <a:p>
          <a:pPr>
            <a:lnSpc>
              <a:spcPct val="107000"/>
            </a:lnSpc>
            <a:spcAft>
              <a:spcPts val="800"/>
            </a:spcAft>
          </a:pPr>
          <a:endParaRPr lang="en-IE" sz="1200">
            <a:effectLst/>
            <a:latin typeface="Arial" panose="020B0604020202020204" pitchFamily="34" charset="0"/>
            <a:ea typeface="Calibri" panose="020F0502020204030204" pitchFamily="34" charset="0"/>
            <a:cs typeface="Arial" panose="020B0604020202020204" pitchFamily="34" charset="0"/>
          </a:endParaRPr>
        </a:p>
        <a:p>
          <a:pPr>
            <a:lnSpc>
              <a:spcPct val="107000"/>
            </a:lnSpc>
            <a:spcAft>
              <a:spcPts val="800"/>
            </a:spcAft>
          </a:pPr>
          <a:endParaRPr lang="en-IE" sz="1200">
            <a:effectLst/>
            <a:latin typeface="Arial" panose="020B0604020202020204" pitchFamily="34" charset="0"/>
            <a:ea typeface="Calibri" panose="020F0502020204030204" pitchFamily="34" charset="0"/>
            <a:cs typeface="Arial" panose="020B0604020202020204" pitchFamily="34" charset="0"/>
          </a:endParaRPr>
        </a:p>
        <a:p>
          <a:pPr>
            <a:lnSpc>
              <a:spcPct val="107000"/>
            </a:lnSpc>
            <a:spcAft>
              <a:spcPts val="800"/>
            </a:spcAft>
          </a:pPr>
          <a:endParaRPr lang="en-IE" sz="1200">
            <a:effectLst/>
            <a:latin typeface="Arial" panose="020B0604020202020204" pitchFamily="34" charset="0"/>
            <a:ea typeface="Calibri" panose="020F0502020204030204" pitchFamily="34" charset="0"/>
            <a:cs typeface="Arial" panose="020B0604020202020204" pitchFamily="34" charset="0"/>
          </a:endParaRPr>
        </a:p>
        <a:p>
          <a:pPr>
            <a:lnSpc>
              <a:spcPct val="107000"/>
            </a:lnSpc>
            <a:spcAft>
              <a:spcPts val="800"/>
            </a:spcAft>
          </a:pPr>
          <a:endParaRPr lang="en-IE" sz="1200">
            <a:effectLst/>
            <a:latin typeface="Arial" panose="020B0604020202020204" pitchFamily="34" charset="0"/>
            <a:ea typeface="Calibri" panose="020F0502020204030204" pitchFamily="34" charset="0"/>
            <a:cs typeface="Arial" panose="020B0604020202020204" pitchFamily="34" charset="0"/>
          </a:endParaRPr>
        </a:p>
        <a:p>
          <a:pPr>
            <a:lnSpc>
              <a:spcPct val="107000"/>
            </a:lnSpc>
            <a:spcAft>
              <a:spcPts val="800"/>
            </a:spcAft>
          </a:pPr>
          <a:endParaRPr lang="en-IE" sz="1200">
            <a:effectLst/>
            <a:latin typeface="Arial" panose="020B0604020202020204" pitchFamily="34" charset="0"/>
            <a:ea typeface="Calibri" panose="020F0502020204030204" pitchFamily="34" charset="0"/>
            <a:cs typeface="Arial" panose="020B0604020202020204" pitchFamily="34" charset="0"/>
          </a:endParaRPr>
        </a:p>
        <a:p>
          <a:pPr>
            <a:lnSpc>
              <a:spcPct val="107000"/>
            </a:lnSpc>
            <a:spcAft>
              <a:spcPts val="800"/>
            </a:spcAft>
          </a:pPr>
          <a:endParaRPr lang="en-IE" sz="1200">
            <a:effectLst/>
            <a:latin typeface="Arial" panose="020B0604020202020204" pitchFamily="34" charset="0"/>
            <a:ea typeface="Calibri" panose="020F0502020204030204" pitchFamily="34" charset="0"/>
            <a:cs typeface="Arial" panose="020B0604020202020204" pitchFamily="34" charset="0"/>
          </a:endParaRPr>
        </a:p>
        <a:p>
          <a:pPr marL="0" marR="0" lvl="0" indent="0" defTabSz="914400" eaLnBrk="1" fontAlgn="auto" latinLnBrk="0" hangingPunct="1">
            <a:lnSpc>
              <a:spcPct val="107000"/>
            </a:lnSpc>
            <a:spcBef>
              <a:spcPts val="0"/>
            </a:spcBef>
            <a:spcAft>
              <a:spcPts val="800"/>
            </a:spcAft>
            <a:buClrTx/>
            <a:buSzTx/>
            <a:buFontTx/>
            <a:buNone/>
            <a:tabLst/>
            <a:defRPr/>
          </a:pPr>
          <a:r>
            <a:rPr lang="en-IE" sz="1200">
              <a:effectLst/>
              <a:latin typeface="Arial" panose="020B0604020202020204" pitchFamily="34" charset="0"/>
              <a:ea typeface="Calibri" panose="020F0502020204030204" pitchFamily="34" charset="0"/>
              <a:cs typeface="Arial" panose="020B0604020202020204" pitchFamily="34" charset="0"/>
            </a:rPr>
            <a:t>7.</a:t>
          </a:r>
          <a:r>
            <a:rPr lang="en-IE" sz="1200" baseline="0">
              <a:effectLst/>
              <a:latin typeface="Arial" panose="020B0604020202020204" pitchFamily="34" charset="0"/>
              <a:ea typeface="Calibri" panose="020F0502020204030204" pitchFamily="34" charset="0"/>
              <a:cs typeface="Arial" panose="020B0604020202020204" pitchFamily="34" charset="0"/>
            </a:rPr>
            <a:t> </a:t>
          </a:r>
          <a:r>
            <a:rPr kumimoji="0" lang="en-IE" sz="1200" b="0" i="0" u="none" strike="noStrike" kern="0" cap="none" spc="0" normalizeH="0" baseline="0" noProof="0">
              <a:ln>
                <a:noFill/>
              </a:ln>
              <a:solidFill>
                <a:prstClr val="black"/>
              </a:solidFill>
              <a:effectLst/>
              <a:uLnTx/>
              <a:uFillTx/>
              <a:latin typeface="Arial" panose="020B0604020202020204" pitchFamily="34" charset="0"/>
              <a:ea typeface="Calibri" panose="020F0502020204030204" pitchFamily="34" charset="0"/>
              <a:cs typeface="Arial" panose="020B0604020202020204" pitchFamily="34" charset="0"/>
            </a:rPr>
            <a:t>Practical advice for utilising this excel:</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IE"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 Each antimicrobial prescribed should get an entry on the excel e.g. if patient A prescribed co-amoxiclav and vancomycin, each prescription should be entered on a separate line. </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IE"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b. If you are not planning on using a column in this excel, please consider "hiding column" rather than deleting as this may affect pre-populated formulas.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IE"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c. For the column "Reserve approved by micro/ID" this should be only completed "Y" or "N" if the agent in question is a Reserve or "Red" agent.</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IE"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 For the column "SAP &gt;24 hours" this should be answered "NA" for all prescriptions that are not surgical prophylaxis.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IE"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e. For the column "Eligible for oral switch" this should be answered "NA" if the prescription is already an oral antimicrobial.</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IE"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 For the column "Duplicate anaerobic cover appropriate" this should be answered NA in examples where duplicate anaerobic cover has not been prescribed.</a:t>
          </a:r>
        </a:p>
        <a:p>
          <a:endParaRPr lang="en-IE" sz="1200">
            <a:solidFill>
              <a:schemeClr val="dk1"/>
            </a:solidFill>
            <a:effectLst/>
            <a:latin typeface="Arial" panose="020B0604020202020204" pitchFamily="34" charset="0"/>
            <a:ea typeface="+mn-ea"/>
            <a:cs typeface="Arial" panose="020B0604020202020204" pitchFamily="34" charset="0"/>
          </a:endParaRPr>
        </a:p>
        <a:p>
          <a:endParaRPr lang="en-IE" sz="120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editAs="oneCell">
    <xdr:from>
      <xdr:col>0</xdr:col>
      <xdr:colOff>2026920</xdr:colOff>
      <xdr:row>17</xdr:row>
      <xdr:rowOff>14967</xdr:rowOff>
    </xdr:from>
    <xdr:to>
      <xdr:col>5</xdr:col>
      <xdr:colOff>1548918</xdr:colOff>
      <xdr:row>23</xdr:row>
      <xdr:rowOff>411204</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2026920" y="3946887"/>
          <a:ext cx="9504198" cy="1493517"/>
        </a:xfrm>
        <a:prstGeom prst="rect">
          <a:avLst/>
        </a:prstGeom>
      </xdr:spPr>
    </xdr:pic>
    <xdr:clientData/>
  </xdr:twoCellAnchor>
  <xdr:twoCellAnchor editAs="oneCell">
    <xdr:from>
      <xdr:col>0</xdr:col>
      <xdr:colOff>2049779</xdr:colOff>
      <xdr:row>28</xdr:row>
      <xdr:rowOff>137161</xdr:rowOff>
    </xdr:from>
    <xdr:to>
      <xdr:col>3</xdr:col>
      <xdr:colOff>1135380</xdr:colOff>
      <xdr:row>43</xdr:row>
      <xdr:rowOff>57719</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a:stretch>
          <a:fillRect/>
        </a:stretch>
      </xdr:blipFill>
      <xdr:spPr>
        <a:xfrm>
          <a:off x="2049779" y="6393181"/>
          <a:ext cx="4884421" cy="2694238"/>
        </a:xfrm>
        <a:prstGeom prst="rect">
          <a:avLst/>
        </a:prstGeom>
      </xdr:spPr>
    </xdr:pic>
    <xdr:clientData/>
  </xdr:twoCellAnchor>
  <xdr:twoCellAnchor>
    <xdr:from>
      <xdr:col>3</xdr:col>
      <xdr:colOff>1508759</xdr:colOff>
      <xdr:row>28</xdr:row>
      <xdr:rowOff>144780</xdr:rowOff>
    </xdr:from>
    <xdr:to>
      <xdr:col>5</xdr:col>
      <xdr:colOff>1623060</xdr:colOff>
      <xdr:row>38</xdr:row>
      <xdr:rowOff>38100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1257300</xdr:colOff>
      <xdr:row>0</xdr:row>
      <xdr:rowOff>0</xdr:rowOff>
    </xdr:from>
    <xdr:to>
      <xdr:col>8</xdr:col>
      <xdr:colOff>44450</xdr:colOff>
      <xdr:row>0</xdr:row>
      <xdr:rowOff>933450</xdr:rowOff>
    </xdr:to>
    <xdr:pic>
      <xdr:nvPicPr>
        <xdr:cNvPr id="12" name="Picture 1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430000" y="0"/>
          <a:ext cx="191770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1958340</xdr:colOff>
      <xdr:row>51</xdr:row>
      <xdr:rowOff>22380</xdr:rowOff>
    </xdr:from>
    <xdr:to>
      <xdr:col>7</xdr:col>
      <xdr:colOff>276089</xdr:colOff>
      <xdr:row>63</xdr:row>
      <xdr:rowOff>155769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6"/>
        <a:stretch>
          <a:fillRect/>
        </a:stretch>
      </xdr:blipFill>
      <xdr:spPr>
        <a:xfrm>
          <a:off x="1958340" y="10515120"/>
          <a:ext cx="10784069" cy="23279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419100</xdr:colOff>
      <xdr:row>42</xdr:row>
      <xdr:rowOff>162876</xdr:rowOff>
    </xdr:from>
    <xdr:to>
      <xdr:col>11</xdr:col>
      <xdr:colOff>548640</xdr:colOff>
      <xdr:row>72</xdr:row>
      <xdr:rowOff>160020</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548640</xdr:colOff>
      <xdr:row>44</xdr:row>
      <xdr:rowOff>53340</xdr:rowOff>
    </xdr:from>
    <xdr:to>
      <xdr:col>6</xdr:col>
      <xdr:colOff>1152249</xdr:colOff>
      <xdr:row>46</xdr:row>
      <xdr:rowOff>175302</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6918960" y="8100060"/>
          <a:ext cx="1213209" cy="487722"/>
        </a:xfrm>
        <a:prstGeom prst="rect">
          <a:avLst/>
        </a:prstGeom>
      </xdr:spPr>
    </xdr:pic>
    <xdr:clientData/>
  </xdr:twoCellAnchor>
  <xdr:twoCellAnchor>
    <xdr:from>
      <xdr:col>9</xdr:col>
      <xdr:colOff>548640</xdr:colOff>
      <xdr:row>22</xdr:row>
      <xdr:rowOff>102870</xdr:rowOff>
    </xdr:from>
    <xdr:to>
      <xdr:col>15</xdr:col>
      <xdr:colOff>281940</xdr:colOff>
      <xdr:row>46</xdr:row>
      <xdr:rowOff>68580</xdr:rowOff>
    </xdr:to>
    <xdr:graphicFrame macro="">
      <xdr:nvGraphicFramePr>
        <xdr:cNvPr id="5" name="Chart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38100</xdr:colOff>
      <xdr:row>14</xdr:row>
      <xdr:rowOff>179070</xdr:rowOff>
    </xdr:from>
    <xdr:to>
      <xdr:col>20</xdr:col>
      <xdr:colOff>213360</xdr:colOff>
      <xdr:row>29</xdr:row>
      <xdr:rowOff>179070</xdr:rowOff>
    </xdr:to>
    <xdr:graphicFrame macro="">
      <xdr:nvGraphicFramePr>
        <xdr:cNvPr id="9" name="Chart 8">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0.74611</cdr:x>
      <cdr:y>0.03266</cdr:y>
    </cdr:from>
    <cdr:to>
      <cdr:x>0.94588</cdr:x>
      <cdr:y>0.13626</cdr:y>
    </cdr:to>
    <cdr:pic>
      <cdr:nvPicPr>
        <cdr:cNvPr id="2" name="chart">
          <a:extLst xmlns:a="http://schemas.openxmlformats.org/drawingml/2006/main">
            <a:ext uri="{FF2B5EF4-FFF2-40B4-BE49-F238E27FC236}">
              <a16:creationId xmlns:a16="http://schemas.microsoft.com/office/drawing/2014/main" id="{4DF6D787-EB45-6730-DDAF-2A575822F8D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4508500" y="142240"/>
          <a:ext cx="1207117" cy="451150"/>
        </a:xfrm>
        <a:prstGeom xmlns:a="http://schemas.openxmlformats.org/drawingml/2006/main" prst="rect">
          <a:avLst/>
        </a:prstGeom>
      </cdr:spPr>
    </cdr:pic>
  </cdr:relSizeAnchor>
</c:userShapes>
</file>

<file path=xl/drawings/drawing4.xml><?xml version="1.0" encoding="utf-8"?>
<c:userShapes xmlns:c="http://schemas.openxmlformats.org/drawingml/2006/chart">
  <cdr:relSizeAnchor xmlns:cdr="http://schemas.openxmlformats.org/drawingml/2006/chartDrawing">
    <cdr:from>
      <cdr:x>0.675</cdr:x>
      <cdr:y>0.74028</cdr:y>
    </cdr:from>
    <cdr:to>
      <cdr:x>0.98</cdr:x>
      <cdr:y>0.92917</cdr:y>
    </cdr:to>
    <cdr:sp macro="" textlink="">
      <cdr:nvSpPr>
        <cdr:cNvPr id="3" name="TextBox 2"/>
        <cdr:cNvSpPr txBox="1"/>
      </cdr:nvSpPr>
      <cdr:spPr>
        <a:xfrm xmlns:a="http://schemas.openxmlformats.org/drawingml/2006/main">
          <a:off x="3086100" y="2030730"/>
          <a:ext cx="1394460" cy="5181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1200" b="1">
              <a:latin typeface="Arial" panose="020B0604020202020204" pitchFamily="34" charset="0"/>
              <a:cs typeface="Arial" panose="020B0604020202020204" pitchFamily="34" charset="0"/>
            </a:rPr>
            <a:t>National Target </a:t>
          </a:r>
        </a:p>
        <a:p xmlns:a="http://schemas.openxmlformats.org/drawingml/2006/main">
          <a:r>
            <a:rPr lang="en-IE" sz="1200" b="1">
              <a:latin typeface="Arial" panose="020B0604020202020204" pitchFamily="34" charset="0"/>
              <a:cs typeface="Arial" panose="020B0604020202020204" pitchFamily="34" charset="0"/>
            </a:rPr>
            <a:t>Y &lt;</a:t>
          </a:r>
          <a:r>
            <a:rPr lang="en-IE" sz="1200" b="1" baseline="0">
              <a:latin typeface="Arial" panose="020B0604020202020204" pitchFamily="34" charset="0"/>
              <a:cs typeface="Arial" panose="020B0604020202020204" pitchFamily="34" charset="0"/>
            </a:rPr>
            <a:t> 20%</a:t>
          </a:r>
          <a:endParaRPr lang="en-IE" sz="1200" b="1">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441960</xdr:colOff>
      <xdr:row>2</xdr:row>
      <xdr:rowOff>106680</xdr:rowOff>
    </xdr:from>
    <xdr:to>
      <xdr:col>14</xdr:col>
      <xdr:colOff>22860</xdr:colOff>
      <xdr:row>26</xdr:row>
      <xdr:rowOff>83820</xdr:rowOff>
    </xdr:to>
    <xdr:graphicFrame macro="">
      <xdr:nvGraphicFramePr>
        <xdr:cNvPr id="11" name="Chart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388620</xdr:colOff>
      <xdr:row>2</xdr:row>
      <xdr:rowOff>99060</xdr:rowOff>
    </xdr:from>
    <xdr:to>
      <xdr:col>25</xdr:col>
      <xdr:colOff>586740</xdr:colOff>
      <xdr:row>26</xdr:row>
      <xdr:rowOff>76200</xdr:rowOff>
    </xdr:to>
    <xdr:graphicFrame macro="">
      <xdr:nvGraphicFramePr>
        <xdr:cNvPr id="19" name="Chart 18">
          <a:extLst>
            <a:ext uri="{FF2B5EF4-FFF2-40B4-BE49-F238E27FC236}">
              <a16:creationId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320040</xdr:colOff>
      <xdr:row>3</xdr:row>
      <xdr:rowOff>45720</xdr:rowOff>
    </xdr:from>
    <xdr:to>
      <xdr:col>13</xdr:col>
      <xdr:colOff>381000</xdr:colOff>
      <xdr:row>6</xdr:row>
      <xdr:rowOff>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7025640" y="594360"/>
          <a:ext cx="1280160" cy="502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200" b="1" baseline="0">
              <a:latin typeface="Arial" panose="020B0604020202020204" pitchFamily="34" charset="0"/>
              <a:cs typeface="Arial" panose="020B0604020202020204" pitchFamily="34" charset="0"/>
            </a:rPr>
            <a:t> Target  &gt;90%</a:t>
          </a:r>
          <a:endParaRPr lang="en-IE" sz="1200" b="1">
            <a:latin typeface="Arial" panose="020B0604020202020204" pitchFamily="34" charset="0"/>
            <a:cs typeface="Arial" panose="020B0604020202020204" pitchFamily="34" charset="0"/>
          </a:endParaRPr>
        </a:p>
      </xdr:txBody>
    </xdr:sp>
    <xdr:clientData/>
  </xdr:twoCellAnchor>
  <xdr:twoCellAnchor>
    <xdr:from>
      <xdr:col>2</xdr:col>
      <xdr:colOff>0</xdr:colOff>
      <xdr:row>29</xdr:row>
      <xdr:rowOff>0</xdr:rowOff>
    </xdr:from>
    <xdr:to>
      <xdr:col>9</xdr:col>
      <xdr:colOff>304800</xdr:colOff>
      <xdr:row>44</xdr:row>
      <xdr:rowOff>0</xdr:rowOff>
    </xdr:to>
    <xdr:graphicFrame macro="">
      <xdr:nvGraphicFramePr>
        <xdr:cNvPr id="22" name="Chart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0.39343</cdr:x>
      <cdr:y>0.0192</cdr:y>
    </cdr:from>
    <cdr:to>
      <cdr:x>0.70068</cdr:x>
      <cdr:y>0.10158</cdr:y>
    </cdr:to>
    <cdr:pic>
      <cdr:nvPicPr>
        <cdr:cNvPr id="2" name="chart">
          <a:extLst xmlns:a="http://schemas.openxmlformats.org/drawingml/2006/main">
            <a:ext uri="{FF2B5EF4-FFF2-40B4-BE49-F238E27FC236}">
              <a16:creationId xmlns:a16="http://schemas.microsoft.com/office/drawing/2014/main" id="{776D9F2F-E7E8-4647-AA7A-24242290AA98}"/>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3192780" y="83820"/>
          <a:ext cx="2493480" cy="359695"/>
        </a:xfrm>
        <a:prstGeom xmlns:a="http://schemas.openxmlformats.org/drawingml/2006/main" prst="rect">
          <a:avLst/>
        </a:prstGeom>
      </cdr:spPr>
    </cdr:pic>
  </cdr:relSizeAnchor>
</c:userShapes>
</file>

<file path=xl/drawings/drawing7.xml><?xml version="1.0" encoding="utf-8"?>
<c:userShapes xmlns:c="http://schemas.openxmlformats.org/drawingml/2006/chart">
  <cdr:relSizeAnchor xmlns:cdr="http://schemas.openxmlformats.org/drawingml/2006/chartDrawing">
    <cdr:from>
      <cdr:x>0.73252</cdr:x>
      <cdr:y>0.0413</cdr:y>
    </cdr:from>
    <cdr:to>
      <cdr:x>0.91795</cdr:x>
      <cdr:y>0.15649</cdr:y>
    </cdr:to>
    <cdr:sp macro="" textlink="">
      <cdr:nvSpPr>
        <cdr:cNvPr id="3" name="TextBox 1"/>
        <cdr:cNvSpPr txBox="1"/>
      </cdr:nvSpPr>
      <cdr:spPr>
        <a:xfrm xmlns:a="http://schemas.openxmlformats.org/drawingml/2006/main">
          <a:off x="5057140" y="180340"/>
          <a:ext cx="1280160" cy="50292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IE" sz="1200" b="1" baseline="0">
              <a:latin typeface="Arial" panose="020B0604020202020204" pitchFamily="34" charset="0"/>
              <a:cs typeface="Arial" panose="020B0604020202020204" pitchFamily="34" charset="0"/>
            </a:rPr>
            <a:t> Target  &lt;10%</a:t>
          </a:r>
          <a:endParaRPr lang="en-IE" sz="1200" b="1">
            <a:latin typeface="Arial" panose="020B0604020202020204" pitchFamily="34" charset="0"/>
            <a:cs typeface="Arial" panose="020B0604020202020204"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0.675</cdr:x>
      <cdr:y>0.74028</cdr:y>
    </cdr:from>
    <cdr:to>
      <cdr:x>0.98</cdr:x>
      <cdr:y>0.92917</cdr:y>
    </cdr:to>
    <cdr:sp macro="" textlink="">
      <cdr:nvSpPr>
        <cdr:cNvPr id="3" name="TextBox 2"/>
        <cdr:cNvSpPr txBox="1"/>
      </cdr:nvSpPr>
      <cdr:spPr>
        <a:xfrm xmlns:a="http://schemas.openxmlformats.org/drawingml/2006/main">
          <a:off x="3086100" y="2030730"/>
          <a:ext cx="1394460" cy="5181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1200" b="1">
              <a:latin typeface="Arial" panose="020B0604020202020204" pitchFamily="34" charset="0"/>
              <a:cs typeface="Arial" panose="020B0604020202020204" pitchFamily="34" charset="0"/>
            </a:rPr>
            <a:t>National Target </a:t>
          </a:r>
        </a:p>
        <a:p xmlns:a="http://schemas.openxmlformats.org/drawingml/2006/main">
          <a:r>
            <a:rPr lang="en-IE" sz="1200" b="1">
              <a:latin typeface="Arial" panose="020B0604020202020204" pitchFamily="34" charset="0"/>
              <a:cs typeface="Arial" panose="020B0604020202020204" pitchFamily="34" charset="0"/>
            </a:rPr>
            <a:t>Y &lt;</a:t>
          </a:r>
          <a:r>
            <a:rPr lang="en-IE" sz="1200" b="1" baseline="0">
              <a:latin typeface="Arial" panose="020B0604020202020204" pitchFamily="34" charset="0"/>
              <a:cs typeface="Arial" panose="020B0604020202020204" pitchFamily="34" charset="0"/>
            </a:rPr>
            <a:t> 20%</a:t>
          </a:r>
          <a:endParaRPr lang="en-IE" sz="1200" b="1">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434340</xdr:colOff>
      <xdr:row>4</xdr:row>
      <xdr:rowOff>15240</xdr:rowOff>
    </xdr:from>
    <xdr:to>
      <xdr:col>10</xdr:col>
      <xdr:colOff>426720</xdr:colOff>
      <xdr:row>31</xdr:row>
      <xdr:rowOff>15240</xdr:rowOff>
    </xdr:to>
    <xdr:graphicFrame macro="">
      <xdr:nvGraphicFramePr>
        <xdr:cNvPr id="5" name="Chart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495300</xdr:colOff>
      <xdr:row>3</xdr:row>
      <xdr:rowOff>32385</xdr:rowOff>
    </xdr:from>
    <xdr:to>
      <xdr:col>29</xdr:col>
      <xdr:colOff>190500</xdr:colOff>
      <xdr:row>17</xdr:row>
      <xdr:rowOff>108585</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594360</xdr:colOff>
      <xdr:row>3</xdr:row>
      <xdr:rowOff>171450</xdr:rowOff>
    </xdr:from>
    <xdr:to>
      <xdr:col>18</xdr:col>
      <xdr:colOff>289560</xdr:colOff>
      <xdr:row>18</xdr:row>
      <xdr:rowOff>171450</xdr:rowOff>
    </xdr:to>
    <xdr:graphicFrame macro="">
      <xdr:nvGraphicFramePr>
        <xdr:cNvPr id="8" name="Chart 7">
          <a:extLst>
            <a:ext uri="{FF2B5EF4-FFF2-40B4-BE49-F238E27FC236}">
              <a16:creationId xmlns:a16="http://schemas.microsoft.com/office/drawing/2014/main" id="{00000000-0008-0000-05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20</xdr:row>
      <xdr:rowOff>49530</xdr:rowOff>
    </xdr:from>
    <xdr:to>
      <xdr:col>18</xdr:col>
      <xdr:colOff>548640</xdr:colOff>
      <xdr:row>35</xdr:row>
      <xdr:rowOff>99060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xdr:col>
      <xdr:colOff>434340</xdr:colOff>
      <xdr:row>19</xdr:row>
      <xdr:rowOff>163830</xdr:rowOff>
    </xdr:from>
    <xdr:to>
      <xdr:col>31</xdr:col>
      <xdr:colOff>281940</xdr:colOff>
      <xdr:row>39</xdr:row>
      <xdr:rowOff>129540</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7.%20HCAI\Antibiotics%20and%20AMR\KPIs\Copy%20of%20AMS%20Measures%20Data%20Collection%20Tool%20SH%20MK%20TD%20Sample%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MS Measure data collection"/>
      <sheetName val="Data Validation sheet"/>
      <sheetName val="Results table "/>
      <sheetName val="Graphs AMRIC AMS Measures"/>
      <sheetName val="Graphs Local AMS Measures"/>
      <sheetName val="Summary AMS Measures"/>
    </sheetNames>
    <sheetDataSet>
      <sheetData sheetId="0"/>
      <sheetData sheetId="1"/>
      <sheetData sheetId="2"/>
      <sheetData sheetId="3">
        <row r="2">
          <cell r="AF2" t="str">
            <v xml:space="preserve">Stop </v>
          </cell>
          <cell r="AG2">
            <v>7</v>
          </cell>
        </row>
        <row r="3">
          <cell r="AF3" t="str">
            <v>Escalate</v>
          </cell>
          <cell r="AG3">
            <v>2</v>
          </cell>
        </row>
        <row r="4">
          <cell r="AF4" t="str">
            <v>Deescalate</v>
          </cell>
          <cell r="AG4">
            <v>2</v>
          </cell>
        </row>
        <row r="5">
          <cell r="AF5" t="str">
            <v>Switch therapy</v>
          </cell>
          <cell r="AG5">
            <v>0</v>
          </cell>
        </row>
        <row r="6">
          <cell r="AF6" t="str">
            <v xml:space="preserve">Switch to oral </v>
          </cell>
          <cell r="AG6">
            <v>3</v>
          </cell>
        </row>
        <row r="7">
          <cell r="AF7" t="str">
            <v>Continue with duration suggested</v>
          </cell>
          <cell r="AG7">
            <v>12</v>
          </cell>
        </row>
        <row r="8">
          <cell r="AF8" t="str">
            <v>Continue</v>
          </cell>
          <cell r="AG8">
            <v>12</v>
          </cell>
        </row>
        <row r="9">
          <cell r="AF9" t="str">
            <v xml:space="preserve">No recommendation </v>
          </cell>
          <cell r="AG9">
            <v>0</v>
          </cell>
        </row>
      </sheetData>
      <sheetData sheetId="4"/>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AMS" displayName="AMS" ref="A1:N43" totalsRowShown="0" headerRowDxfId="59" dataDxfId="58">
  <autoFilter ref="A1:N43" xr:uid="{00000000-0009-0000-0100-000002000000}"/>
  <tableColumns count="14">
    <tableColumn id="1" xr3:uid="{00000000-0010-0000-0000-000001000000}" name="Quarter" dataDxfId="57"/>
    <tableColumn id="2" xr3:uid="{00000000-0010-0000-0000-000002000000}" name="Speciality" dataDxfId="56"/>
    <tableColumn id="3" xr3:uid="{00000000-0010-0000-0000-000003000000}" name="Drug" dataDxfId="55"/>
    <tableColumn id="4" xr3:uid="{00000000-0010-0000-0000-000004000000}" name="Route of administration " dataDxfId="54"/>
    <tableColumn id="5" xr3:uid="{00000000-0010-0000-0000-000005000000}" name="AMRIC Red/Amber/Green" dataDxfId="53">
      <calculatedColumnFormula>IFERROR(INDEX(DataVal[RAG_Cat],MATCH(C2,DataVal[Drugs],0)),"Please Select Drug in Column C")</calculatedColumnFormula>
    </tableColumn>
    <tableColumn id="6" xr3:uid="{00000000-0010-0000-0000-000006000000}" name="Indication" dataDxfId="52"/>
    <tableColumn id="7" xr3:uid="{00000000-0010-0000-0000-000007000000}" name="Reserve approved by micro/ID" dataDxfId="51"/>
    <tableColumn id="8" xr3:uid="{00000000-0010-0000-0000-000008000000}" name="Choice of agent compliant with local policy or infection specialist" dataDxfId="50"/>
    <tableColumn id="9" xr3:uid="{00000000-0010-0000-0000-000009000000}" name="Duration compliant with local policy or infection specialist" dataDxfId="49"/>
    <tableColumn id="14" xr3:uid="{00000000-0010-0000-0000-00000E000000}" name="SAP &gt;24 hours" dataDxfId="48"/>
    <tableColumn id="10" xr3:uid="{00000000-0010-0000-0000-00000A000000}" name="Eligible_for_Oral_switch" dataDxfId="47"/>
    <tableColumn id="11" xr3:uid="{00000000-0010-0000-0000-00000B000000}" name="Duplicate anaerobic cover appropriate" dataDxfId="46"/>
    <tableColumn id="15" xr3:uid="{00000000-0010-0000-0000-00000F000000}" name="AMS Team Recommendation" dataDxfId="45"/>
    <tableColumn id="12" xr3:uid="{00000000-0010-0000-0000-00000C000000}" name="Uptake of AMS team recommendations " dataDxfId="4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DataVal" displayName="DataVal" ref="A1:N80" totalsRowShown="0">
  <tableColumns count="14">
    <tableColumn id="1" xr3:uid="{00000000-0010-0000-0100-000001000000}" name="Column1"/>
    <tableColumn id="2" xr3:uid="{00000000-0010-0000-0100-000002000000}" name="Speciality"/>
    <tableColumn id="14" xr3:uid="{00000000-0010-0000-0100-00000E000000}" name="Drugs" dataDxfId="43"/>
    <tableColumn id="15" xr3:uid="{00000000-0010-0000-0100-00000F000000}" name="Route of administration "/>
    <tableColumn id="16" xr3:uid="{00000000-0010-0000-0100-000010000000}" name="RAG_Cat"/>
    <tableColumn id="17" xr3:uid="{00000000-0010-0000-0100-000011000000}" name="Approved "/>
    <tableColumn id="18" xr3:uid="{00000000-0010-0000-0100-000012000000}" name="Indication"/>
    <tableColumn id="19" xr3:uid="{00000000-0010-0000-0100-000013000000}" name="Duration compliant with local policy or infection specialist"/>
    <tableColumn id="20" xr3:uid="{00000000-0010-0000-0100-000014000000}" name="Choice of agent compliant with local policy or infection specialist"/>
    <tableColumn id="21" xr3:uid="{00000000-0010-0000-0100-000015000000}" name="Eligible_for_Oral_switch"/>
    <tableColumn id="4" xr3:uid="{00000000-0010-0000-0100-000004000000}" name="SAP &gt;24 hours "/>
    <tableColumn id="22" xr3:uid="{00000000-0010-0000-0100-000016000000}" name="Duplicate anaerobic cover appropriate"/>
    <tableColumn id="23" xr3:uid="{00000000-0010-0000-0100-000017000000}" name="Uptake of AMS team recommendations "/>
    <tableColumn id="3" xr3:uid="{00000000-0010-0000-0100-000003000000}" name="AMS Team Recommenda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1"/>
  <sheetViews>
    <sheetView tabSelected="1" topLeftCell="A75" workbookViewId="0">
      <selection activeCell="D84" sqref="D84"/>
    </sheetView>
  </sheetViews>
  <sheetFormatPr defaultRowHeight="14.5" x14ac:dyDescent="0.35"/>
  <cols>
    <col min="1" max="1" width="55.36328125" customWidth="1"/>
    <col min="2" max="2" width="18.36328125" customWidth="1"/>
    <col min="3" max="3" width="10.90625" customWidth="1"/>
    <col min="4" max="4" width="48.36328125" customWidth="1"/>
    <col min="5" max="5" width="12.6328125" customWidth="1"/>
    <col min="6" max="6" width="27.36328125" customWidth="1"/>
    <col min="9" max="9" width="3.90625" customWidth="1"/>
    <col min="10" max="12" width="8.90625" hidden="1" customWidth="1"/>
  </cols>
  <sheetData>
    <row r="1" spans="1:12" ht="79.25" customHeight="1" x14ac:dyDescent="0.35">
      <c r="A1" s="54" t="s">
        <v>177</v>
      </c>
      <c r="B1" s="55"/>
      <c r="C1" s="55"/>
      <c r="D1" s="55"/>
      <c r="E1" s="55"/>
      <c r="F1" s="55"/>
      <c r="G1" s="55"/>
      <c r="H1" s="55"/>
      <c r="I1" s="55"/>
      <c r="J1" s="55"/>
      <c r="K1" s="55"/>
      <c r="L1" s="56"/>
    </row>
    <row r="24" ht="39" customHeight="1" x14ac:dyDescent="0.35"/>
    <row r="35" spans="2:4" ht="15.5" x14ac:dyDescent="0.35">
      <c r="B35" s="21" t="s">
        <v>147</v>
      </c>
      <c r="C35" s="21" t="s">
        <v>148</v>
      </c>
      <c r="D35" s="21" t="s">
        <v>149</v>
      </c>
    </row>
    <row r="36" spans="2:4" ht="15.5" x14ac:dyDescent="0.35">
      <c r="B36" s="43"/>
      <c r="C36" s="44" t="s">
        <v>151</v>
      </c>
      <c r="D36" s="22" t="s">
        <v>150</v>
      </c>
    </row>
    <row r="80" spans="2:6" ht="15.5" x14ac:dyDescent="0.35">
      <c r="B80" s="57" t="s">
        <v>147</v>
      </c>
      <c r="C80" s="57"/>
      <c r="D80" s="52" t="s">
        <v>148</v>
      </c>
      <c r="E80" s="57" t="s">
        <v>149</v>
      </c>
      <c r="F80" s="57"/>
    </row>
    <row r="81" spans="2:6" ht="18.5" x14ac:dyDescent="0.35">
      <c r="B81" s="58" t="s">
        <v>199</v>
      </c>
      <c r="C81" s="58"/>
      <c r="D81" s="53" t="s">
        <v>195</v>
      </c>
      <c r="E81" s="58" t="s">
        <v>150</v>
      </c>
      <c r="F81" s="58"/>
    </row>
  </sheetData>
  <mergeCells count="5">
    <mergeCell ref="A1:L1"/>
    <mergeCell ref="B80:C80"/>
    <mergeCell ref="E81:F81"/>
    <mergeCell ref="E80:F80"/>
    <mergeCell ref="B81:C81"/>
  </mergeCells>
  <pageMargins left="0.7" right="0.7" top="0.75" bottom="0.75" header="0.3" footer="0.3"/>
  <pageSetup paperSize="9" orientation="portrait" r:id="rId1"/>
  <headerFooter>
    <oddFooter>&amp;C_x000D_&amp;1#&amp;"Calibri"&amp;10&amp;K000000 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3"/>
  <sheetViews>
    <sheetView workbookViewId="0">
      <selection activeCell="L11" sqref="L11"/>
    </sheetView>
  </sheetViews>
  <sheetFormatPr defaultColWidth="16.90625" defaultRowHeight="15.5" x14ac:dyDescent="0.35"/>
  <cols>
    <col min="2" max="2" width="31.453125" style="28" customWidth="1"/>
    <col min="3" max="3" width="16.90625" style="28"/>
    <col min="4" max="4" width="29" style="30" customWidth="1"/>
    <col min="5" max="5" width="34" style="30" customWidth="1"/>
    <col min="6" max="6" width="30.90625" style="28" customWidth="1"/>
    <col min="7" max="7" width="36.453125" customWidth="1"/>
    <col min="8" max="8" width="75.08984375" customWidth="1"/>
    <col min="9" max="9" width="48.90625" customWidth="1"/>
    <col min="10" max="10" width="24.90625" style="25" customWidth="1"/>
    <col min="11" max="11" width="33.6328125" customWidth="1"/>
    <col min="12" max="12" width="48.90625" customWidth="1"/>
    <col min="13" max="13" width="46.08984375" style="28" customWidth="1"/>
    <col min="14" max="14" width="42.36328125" customWidth="1"/>
  </cols>
  <sheetData>
    <row r="1" spans="1:21" s="23" customFormat="1" x14ac:dyDescent="0.35">
      <c r="A1" s="23" t="s">
        <v>173</v>
      </c>
      <c r="B1" s="26" t="s">
        <v>0</v>
      </c>
      <c r="C1" s="26" t="s">
        <v>1</v>
      </c>
      <c r="D1" s="29" t="s">
        <v>2</v>
      </c>
      <c r="E1" s="29" t="s">
        <v>158</v>
      </c>
      <c r="F1" s="29" t="s">
        <v>79</v>
      </c>
      <c r="G1" s="23" t="s">
        <v>3</v>
      </c>
      <c r="H1" s="24" t="s">
        <v>168</v>
      </c>
      <c r="I1" s="42" t="s">
        <v>178</v>
      </c>
      <c r="J1" s="31" t="s">
        <v>159</v>
      </c>
      <c r="K1" s="23" t="s">
        <v>156</v>
      </c>
      <c r="L1" s="35" t="s">
        <v>175</v>
      </c>
      <c r="M1" s="26" t="s">
        <v>160</v>
      </c>
      <c r="N1" s="23" t="s">
        <v>5</v>
      </c>
    </row>
    <row r="2" spans="1:21" x14ac:dyDescent="0.35">
      <c r="A2" s="25"/>
      <c r="B2" s="27"/>
      <c r="C2" s="27"/>
      <c r="D2" s="25"/>
      <c r="E2" s="25" t="str">
        <f>IFERROR(INDEX(DataVal[RAG_Cat],MATCH(C2,DataVal[Drugs],0)),"Please Select Drug in Column C")</f>
        <v>Please Select Drug in Column C</v>
      </c>
      <c r="F2" s="27"/>
      <c r="G2" s="25"/>
      <c r="H2" s="25"/>
      <c r="I2" s="25"/>
      <c r="K2" s="25"/>
      <c r="L2" s="25"/>
      <c r="M2" s="27"/>
      <c r="N2" s="25"/>
    </row>
    <row r="3" spans="1:21" x14ac:dyDescent="0.35">
      <c r="A3" s="25"/>
      <c r="B3" s="27"/>
      <c r="C3" s="27"/>
      <c r="D3" s="25"/>
      <c r="E3" s="25" t="str">
        <f>IFERROR(INDEX(DataVal[RAG_Cat],MATCH(C3,DataVal[Drugs],0)),"Please Select Drug in Column C")</f>
        <v>Please Select Drug in Column C</v>
      </c>
      <c r="F3" s="27"/>
      <c r="G3" s="25"/>
      <c r="H3" s="25"/>
      <c r="I3" s="25"/>
      <c r="K3" s="25"/>
      <c r="L3" s="25"/>
      <c r="M3" s="27"/>
      <c r="N3" s="25"/>
    </row>
    <row r="4" spans="1:21" x14ac:dyDescent="0.35">
      <c r="A4" s="25"/>
      <c r="B4" s="27"/>
      <c r="C4" s="27"/>
      <c r="D4" s="25"/>
      <c r="E4" s="25" t="str">
        <f>IFERROR(INDEX(DataVal[RAG_Cat],MATCH(C4,DataVal[Drugs],0)),"Please Select Drug in Column C")</f>
        <v>Please Select Drug in Column C</v>
      </c>
      <c r="F4" s="27"/>
      <c r="G4" s="25"/>
      <c r="H4" s="25"/>
      <c r="I4" s="25"/>
      <c r="K4" s="25"/>
      <c r="L4" s="25"/>
      <c r="M4" s="27"/>
      <c r="N4" s="25"/>
    </row>
    <row r="5" spans="1:21" x14ac:dyDescent="0.35">
      <c r="A5" s="25"/>
      <c r="B5" s="27"/>
      <c r="C5" s="27"/>
      <c r="D5" s="25"/>
      <c r="E5" s="25" t="str">
        <f>IFERROR(INDEX(DataVal[RAG_Cat],MATCH(C5,DataVal[Drugs],0)),"Please Select Drug in Column C")</f>
        <v>Please Select Drug in Column C</v>
      </c>
      <c r="F5" s="27"/>
      <c r="G5" s="25"/>
      <c r="H5" s="25"/>
      <c r="I5" s="25"/>
      <c r="K5" s="25"/>
      <c r="L5" s="25"/>
      <c r="M5" s="27"/>
      <c r="N5" s="25"/>
    </row>
    <row r="6" spans="1:21" x14ac:dyDescent="0.35">
      <c r="A6" s="25"/>
      <c r="B6" s="27"/>
      <c r="C6" s="27"/>
      <c r="D6" s="25"/>
      <c r="E6" s="25" t="str">
        <f>IFERROR(INDEX(DataVal[RAG_Cat],MATCH(C6,DataVal[Drugs],0)),"Please Select Drug in Column C")</f>
        <v>Please Select Drug in Column C</v>
      </c>
      <c r="F6" s="27"/>
      <c r="G6" s="25"/>
      <c r="H6" s="25"/>
      <c r="I6" s="25"/>
      <c r="K6" s="25"/>
      <c r="L6" s="25"/>
      <c r="M6" s="27"/>
      <c r="N6" s="25"/>
    </row>
    <row r="7" spans="1:21" x14ac:dyDescent="0.35">
      <c r="A7" s="25"/>
      <c r="B7" s="27"/>
      <c r="C7" s="27"/>
      <c r="D7" s="25"/>
      <c r="E7" s="25" t="str">
        <f>IFERROR(INDEX(DataVal[RAG_Cat],MATCH(C7,DataVal[Drugs],0)),"Please Select Drug in Column C")</f>
        <v>Please Select Drug in Column C</v>
      </c>
      <c r="F7" s="27"/>
      <c r="G7" s="25"/>
      <c r="H7" s="25"/>
      <c r="I7" s="25"/>
      <c r="K7" s="25"/>
      <c r="L7" s="25"/>
      <c r="M7" s="27"/>
      <c r="N7" s="25"/>
    </row>
    <row r="8" spans="1:21" x14ac:dyDescent="0.35">
      <c r="A8" s="25"/>
      <c r="B8" s="27"/>
      <c r="C8" s="27"/>
      <c r="D8" s="25"/>
      <c r="E8" s="25" t="str">
        <f>IFERROR(INDEX(DataVal[RAG_Cat],MATCH(C8,DataVal[Drugs],0)),"Please Select Drug in Column C")</f>
        <v>Please Select Drug in Column C</v>
      </c>
      <c r="F8" s="27"/>
      <c r="G8" s="25"/>
      <c r="H8" s="25"/>
      <c r="I8" s="25"/>
      <c r="K8" s="25"/>
      <c r="L8" s="25"/>
      <c r="M8" s="27"/>
      <c r="N8" s="25"/>
    </row>
    <row r="9" spans="1:21" x14ac:dyDescent="0.35">
      <c r="A9" s="25"/>
      <c r="B9" s="27"/>
      <c r="C9" s="27"/>
      <c r="D9" s="25"/>
      <c r="E9" s="25" t="str">
        <f>IFERROR(INDEX(DataVal[RAG_Cat],MATCH(C9,DataVal[Drugs],0)),"Please Select Drug in Column C")</f>
        <v>Please Select Drug in Column C</v>
      </c>
      <c r="F9" s="27"/>
      <c r="G9" s="25"/>
      <c r="H9" s="25"/>
      <c r="I9" s="25"/>
      <c r="K9" s="25"/>
      <c r="L9" s="25"/>
      <c r="M9" s="27"/>
      <c r="N9" s="25"/>
    </row>
    <row r="10" spans="1:21" x14ac:dyDescent="0.35">
      <c r="A10" s="25"/>
      <c r="B10" s="27"/>
      <c r="C10" s="27"/>
      <c r="D10" s="25"/>
      <c r="E10" s="25" t="str">
        <f>IFERROR(INDEX(DataVal[RAG_Cat],MATCH(C10,DataVal[Drugs],0)),"Please Select Drug in Column C")</f>
        <v>Please Select Drug in Column C</v>
      </c>
      <c r="F10" s="27"/>
      <c r="G10" s="25"/>
      <c r="H10" s="25"/>
      <c r="I10" s="25"/>
      <c r="K10" s="25"/>
      <c r="L10" s="25"/>
      <c r="M10" s="27"/>
      <c r="N10" s="25"/>
    </row>
    <row r="11" spans="1:21" x14ac:dyDescent="0.35">
      <c r="A11" s="25"/>
      <c r="B11" s="27"/>
      <c r="C11" s="27"/>
      <c r="D11" s="25"/>
      <c r="E11" s="25" t="str">
        <f>IFERROR(INDEX(DataVal[RAG_Cat],MATCH(C11,DataVal[Drugs],0)),"Please Select Drug in Column C")</f>
        <v>Please Select Drug in Column C</v>
      </c>
      <c r="F11" s="27"/>
      <c r="G11" s="25"/>
      <c r="H11" s="25"/>
      <c r="I11" s="25"/>
      <c r="K11" s="25"/>
      <c r="L11" s="25"/>
      <c r="M11" s="27"/>
      <c r="N11" s="25"/>
    </row>
    <row r="12" spans="1:21" x14ac:dyDescent="0.35">
      <c r="A12" s="25"/>
      <c r="B12" s="27"/>
      <c r="C12" s="27"/>
      <c r="D12" s="25"/>
      <c r="E12" s="25" t="str">
        <f>IFERROR(INDEX(DataVal[RAG_Cat],MATCH(C12,DataVal[Drugs],0)),"Please Select Drug in Column C")</f>
        <v>Please Select Drug in Column C</v>
      </c>
      <c r="F12" s="27"/>
      <c r="G12" s="25"/>
      <c r="H12" s="25"/>
      <c r="I12" s="25"/>
      <c r="K12" s="25"/>
      <c r="L12" s="25"/>
      <c r="M12" s="27"/>
      <c r="N12" s="25"/>
    </row>
    <row r="13" spans="1:21" x14ac:dyDescent="0.35">
      <c r="A13" s="25"/>
      <c r="B13" s="27"/>
      <c r="C13" s="27"/>
      <c r="D13" s="25"/>
      <c r="E13" s="25" t="str">
        <f>IFERROR(INDEX(DataVal[RAG_Cat],MATCH(C13,DataVal[Drugs],0)),"Please Select Drug in Column C")</f>
        <v>Please Select Drug in Column C</v>
      </c>
      <c r="F13" s="27"/>
      <c r="G13" s="25"/>
      <c r="H13" s="25"/>
      <c r="I13" s="25"/>
      <c r="K13" s="25"/>
      <c r="L13" s="25"/>
      <c r="M13" s="27"/>
      <c r="N13" s="25"/>
    </row>
    <row r="14" spans="1:21" x14ac:dyDescent="0.35">
      <c r="A14" s="25"/>
      <c r="B14" s="27"/>
      <c r="C14" s="27"/>
      <c r="D14" s="25"/>
      <c r="E14" s="25" t="str">
        <f>IFERROR(INDEX(DataVal[RAG_Cat],MATCH(C14,DataVal[Drugs],0)),"Please Select Drug in Column C")</f>
        <v>Please Select Drug in Column C</v>
      </c>
      <c r="F14" s="27"/>
      <c r="G14" s="25"/>
      <c r="H14" s="25"/>
      <c r="I14" s="25"/>
      <c r="K14" s="25"/>
      <c r="L14" s="25"/>
      <c r="M14" s="27"/>
      <c r="N14" s="25"/>
    </row>
    <row r="15" spans="1:21" x14ac:dyDescent="0.35">
      <c r="A15" s="25"/>
      <c r="B15" s="27"/>
      <c r="C15" s="27"/>
      <c r="D15" s="25"/>
      <c r="E15" s="25" t="str">
        <f>IFERROR(INDEX(DataVal[RAG_Cat],MATCH(C15,DataVal[Drugs],0)),"Please Select Drug in Column C")</f>
        <v>Please Select Drug in Column C</v>
      </c>
      <c r="F15" s="27"/>
      <c r="G15" s="25"/>
      <c r="H15" s="25"/>
      <c r="I15" s="25"/>
      <c r="K15" s="25"/>
      <c r="L15" s="25"/>
      <c r="M15" s="27"/>
      <c r="N15" s="25"/>
      <c r="U15" s="1"/>
    </row>
    <row r="16" spans="1:21" x14ac:dyDescent="0.35">
      <c r="A16" s="25"/>
      <c r="B16" s="27"/>
      <c r="C16" s="27"/>
      <c r="D16" s="25"/>
      <c r="E16" s="25" t="str">
        <f>IFERROR(INDEX(DataVal[RAG_Cat],MATCH(C16,DataVal[Drugs],0)),"Please Select Drug in Column C")</f>
        <v>Please Select Drug in Column C</v>
      </c>
      <c r="F16" s="27"/>
      <c r="G16" s="25"/>
      <c r="H16" s="25"/>
      <c r="I16" s="25"/>
      <c r="K16" s="25"/>
      <c r="L16" s="25"/>
      <c r="M16" s="27"/>
      <c r="N16" s="25"/>
      <c r="U16" s="1"/>
    </row>
    <row r="17" spans="1:21" x14ac:dyDescent="0.35">
      <c r="A17" s="25"/>
      <c r="B17" s="27"/>
      <c r="C17" s="27"/>
      <c r="D17" s="25"/>
      <c r="E17" s="25" t="str">
        <f>IFERROR(INDEX(DataVal[RAG_Cat],MATCH(C17,DataVal[Drugs],0)),"Please Select Drug in Column C")</f>
        <v>Please Select Drug in Column C</v>
      </c>
      <c r="F17" s="27"/>
      <c r="G17" s="25"/>
      <c r="H17" s="25"/>
      <c r="I17" s="25"/>
      <c r="K17" s="25"/>
      <c r="L17" s="25"/>
      <c r="M17" s="27"/>
      <c r="N17" s="25"/>
      <c r="U17" s="1"/>
    </row>
    <row r="18" spans="1:21" x14ac:dyDescent="0.35">
      <c r="A18" s="25"/>
      <c r="B18" s="27"/>
      <c r="C18" s="27"/>
      <c r="D18" s="25"/>
      <c r="E18" s="25" t="str">
        <f>IFERROR(INDEX(DataVal[RAG_Cat],MATCH(C18,DataVal[Drugs],0)),"Please Select Drug in Column C")</f>
        <v>Please Select Drug in Column C</v>
      </c>
      <c r="F18" s="27"/>
      <c r="G18" s="25"/>
      <c r="H18" s="25"/>
      <c r="I18" s="25"/>
      <c r="K18" s="25"/>
      <c r="L18" s="25"/>
      <c r="M18" s="27"/>
      <c r="N18" s="25"/>
      <c r="U18" s="1"/>
    </row>
    <row r="19" spans="1:21" x14ac:dyDescent="0.35">
      <c r="A19" s="25"/>
      <c r="B19" s="27"/>
      <c r="C19" s="27"/>
      <c r="D19" s="25"/>
      <c r="E19" s="25" t="str">
        <f>IFERROR(INDEX(DataVal[RAG_Cat],MATCH(C19,DataVal[Drugs],0)),"Please Select Drug in Column C")</f>
        <v>Please Select Drug in Column C</v>
      </c>
      <c r="F19" s="27"/>
      <c r="G19" s="25"/>
      <c r="H19" s="25"/>
      <c r="I19" s="25"/>
      <c r="K19" s="25"/>
      <c r="L19" s="25"/>
      <c r="M19" s="27"/>
      <c r="N19" s="25"/>
      <c r="U19" s="1"/>
    </row>
    <row r="20" spans="1:21" x14ac:dyDescent="0.35">
      <c r="A20" s="25"/>
      <c r="B20" s="27"/>
      <c r="C20" s="27"/>
      <c r="D20" s="25"/>
      <c r="E20" s="25" t="str">
        <f>IFERROR(INDEX(DataVal[RAG_Cat],MATCH(C20,DataVal[Drugs],0)),"Please Select Drug in Column C")</f>
        <v>Please Select Drug in Column C</v>
      </c>
      <c r="F20" s="27"/>
      <c r="G20" s="25"/>
      <c r="H20" s="25"/>
      <c r="I20" s="25"/>
      <c r="K20" s="25"/>
      <c r="L20" s="25"/>
      <c r="M20" s="27"/>
      <c r="N20" s="25"/>
      <c r="U20" s="1"/>
    </row>
    <row r="21" spans="1:21" x14ac:dyDescent="0.35">
      <c r="A21" s="25"/>
      <c r="B21" s="27"/>
      <c r="C21" s="27"/>
      <c r="D21" s="25"/>
      <c r="E21" s="25" t="str">
        <f>IFERROR(INDEX(DataVal[RAG_Cat],MATCH(C21,DataVal[Drugs],0)),"Please Select Drug in Column C")</f>
        <v>Please Select Drug in Column C</v>
      </c>
      <c r="F21" s="27"/>
      <c r="G21" s="25"/>
      <c r="H21" s="25"/>
      <c r="I21" s="25"/>
      <c r="K21" s="25"/>
      <c r="L21" s="25"/>
      <c r="M21" s="27"/>
      <c r="N21" s="25"/>
      <c r="U21" s="2"/>
    </row>
    <row r="22" spans="1:21" x14ac:dyDescent="0.35">
      <c r="A22" s="25"/>
      <c r="B22" s="27"/>
      <c r="C22" s="27"/>
      <c r="D22" s="25"/>
      <c r="E22" s="25" t="str">
        <f>IFERROR(INDEX(DataVal[RAG_Cat],MATCH(C22,DataVal[Drugs],0)),"Please Select Drug in Column C")</f>
        <v>Please Select Drug in Column C</v>
      </c>
      <c r="F22" s="27"/>
      <c r="G22" s="25"/>
      <c r="H22" s="25"/>
      <c r="I22" s="25"/>
      <c r="K22" s="25"/>
      <c r="L22" s="25"/>
      <c r="M22" s="27"/>
      <c r="N22" s="25"/>
      <c r="U22" s="1"/>
    </row>
    <row r="23" spans="1:21" x14ac:dyDescent="0.35">
      <c r="A23" s="25"/>
      <c r="B23" s="27"/>
      <c r="C23" s="27"/>
      <c r="D23" s="25"/>
      <c r="E23" s="25" t="str">
        <f>IFERROR(INDEX(DataVal[RAG_Cat],MATCH(C23,DataVal[Drugs],0)),"Please Select Drug in Column C")</f>
        <v>Please Select Drug in Column C</v>
      </c>
      <c r="F23" s="27"/>
      <c r="G23" s="25"/>
      <c r="H23" s="25"/>
      <c r="I23" s="25"/>
      <c r="K23" s="25"/>
      <c r="L23" s="25"/>
      <c r="M23" s="27"/>
      <c r="N23" s="25"/>
      <c r="U23" s="3"/>
    </row>
    <row r="24" spans="1:21" x14ac:dyDescent="0.35">
      <c r="A24" s="25"/>
      <c r="B24" s="27"/>
      <c r="C24" s="27"/>
      <c r="D24" s="25"/>
      <c r="E24" s="25" t="str">
        <f>IFERROR(INDEX(DataVal[RAG_Cat],MATCH(C24,DataVal[Drugs],0)),"Please Select Drug in Column C")</f>
        <v>Please Select Drug in Column C</v>
      </c>
      <c r="F24" s="27"/>
      <c r="G24" s="25"/>
      <c r="H24" s="25"/>
      <c r="I24" s="25"/>
      <c r="K24" s="25"/>
      <c r="L24" s="25"/>
      <c r="M24" s="27"/>
      <c r="N24" s="25"/>
      <c r="U24" s="3"/>
    </row>
    <row r="25" spans="1:21" x14ac:dyDescent="0.35">
      <c r="A25" s="25"/>
      <c r="B25" s="27"/>
      <c r="C25" s="27"/>
      <c r="D25" s="25"/>
      <c r="E25" s="25" t="str">
        <f>IFERROR(INDEX(DataVal[RAG_Cat],MATCH(C25,DataVal[Drugs],0)),"Please Select Drug in Column C")</f>
        <v>Please Select Drug in Column C</v>
      </c>
      <c r="F25" s="27"/>
      <c r="G25" s="25"/>
      <c r="H25" s="25"/>
      <c r="I25" s="25"/>
      <c r="K25" s="25"/>
      <c r="L25" s="25"/>
      <c r="M25" s="27"/>
      <c r="N25" s="25"/>
      <c r="U25" s="1"/>
    </row>
    <row r="26" spans="1:21" x14ac:dyDescent="0.35">
      <c r="A26" s="25"/>
      <c r="B26" s="27"/>
      <c r="C26" s="27"/>
      <c r="D26" s="25"/>
      <c r="E26" s="25" t="str">
        <f>IFERROR(INDEX(DataVal[RAG_Cat],MATCH(C26,DataVal[Drugs],0)),"Please Select Drug in Column C")</f>
        <v>Please Select Drug in Column C</v>
      </c>
      <c r="F26" s="27"/>
      <c r="G26" s="25"/>
      <c r="H26" s="25"/>
      <c r="I26" s="25"/>
      <c r="K26" s="25"/>
      <c r="L26" s="25"/>
      <c r="M26" s="27"/>
      <c r="N26" s="25"/>
      <c r="U26" s="1"/>
    </row>
    <row r="27" spans="1:21" x14ac:dyDescent="0.35">
      <c r="A27" s="25"/>
      <c r="B27" s="27"/>
      <c r="C27" s="27"/>
      <c r="D27" s="25"/>
      <c r="E27" s="25" t="str">
        <f>IFERROR(INDEX(DataVal[RAG_Cat],MATCH(C27,DataVal[Drugs],0)),"Please Select Drug in Column C")</f>
        <v>Please Select Drug in Column C</v>
      </c>
      <c r="F27" s="27"/>
      <c r="G27" s="25"/>
      <c r="H27" s="25"/>
      <c r="I27" s="25"/>
      <c r="K27" s="25"/>
      <c r="L27" s="25"/>
      <c r="M27" s="27"/>
      <c r="N27" s="25"/>
      <c r="U27" s="1"/>
    </row>
    <row r="28" spans="1:21" x14ac:dyDescent="0.35">
      <c r="A28" s="25"/>
      <c r="B28" s="27"/>
      <c r="C28" s="27"/>
      <c r="D28" s="25"/>
      <c r="E28" s="25" t="str">
        <f>IFERROR(INDEX(DataVal[RAG_Cat],MATCH(C28,DataVal[Drugs],0)),"Please Select Drug in Column C")</f>
        <v>Please Select Drug in Column C</v>
      </c>
      <c r="F28" s="27"/>
      <c r="G28" s="25"/>
      <c r="H28" s="25"/>
      <c r="I28" s="25"/>
      <c r="K28" s="25"/>
      <c r="L28" s="25"/>
      <c r="M28" s="27"/>
      <c r="N28" s="25"/>
    </row>
    <row r="29" spans="1:21" ht="12.65" customHeight="1" x14ac:dyDescent="0.35">
      <c r="A29" s="25"/>
      <c r="B29" s="27"/>
      <c r="C29" s="27"/>
      <c r="D29" s="25"/>
      <c r="E29" s="25" t="str">
        <f>IFERROR(INDEX(DataVal[RAG_Cat],MATCH(C29,DataVal[Drugs],0)),"Please Select Drug in Column C")</f>
        <v>Please Select Drug in Column C</v>
      </c>
      <c r="F29" s="27"/>
      <c r="G29" s="25"/>
      <c r="H29" s="25"/>
      <c r="I29" s="25"/>
      <c r="K29" s="25"/>
      <c r="L29" s="25"/>
      <c r="M29" s="27"/>
      <c r="N29" s="25"/>
    </row>
    <row r="30" spans="1:21" x14ac:dyDescent="0.35">
      <c r="A30" s="25"/>
      <c r="B30" s="27"/>
      <c r="C30" s="27"/>
      <c r="D30" s="25"/>
      <c r="E30" s="25" t="str">
        <f>IFERROR(INDEX(DataVal[RAG_Cat],MATCH(C30,DataVal[Drugs],0)),"Please Select Drug in Column C")</f>
        <v>Please Select Drug in Column C</v>
      </c>
      <c r="F30" s="27"/>
      <c r="G30" s="25"/>
      <c r="H30" s="25"/>
      <c r="I30" s="25"/>
      <c r="K30" s="25"/>
      <c r="L30" s="25"/>
      <c r="M30" s="27"/>
      <c r="N30" s="25"/>
    </row>
    <row r="31" spans="1:21" x14ac:dyDescent="0.35">
      <c r="A31" s="25"/>
      <c r="B31" s="27"/>
      <c r="C31" s="27"/>
      <c r="D31" s="25"/>
      <c r="E31" s="25" t="str">
        <f>IFERROR(INDEX(DataVal[RAG_Cat],MATCH(C31,DataVal[Drugs],0)),"Please Select Drug in Column C")</f>
        <v>Please Select Drug in Column C</v>
      </c>
      <c r="F31" s="27"/>
      <c r="G31" s="25"/>
      <c r="H31" s="25"/>
      <c r="I31" s="25"/>
      <c r="K31" s="25"/>
      <c r="L31" s="25"/>
      <c r="M31" s="27"/>
      <c r="N31" s="25"/>
    </row>
    <row r="32" spans="1:21" x14ac:dyDescent="0.35">
      <c r="A32" s="25"/>
      <c r="B32" s="27"/>
      <c r="C32" s="27"/>
      <c r="D32" s="25"/>
      <c r="E32" s="25" t="str">
        <f>IFERROR(INDEX(DataVal[RAG_Cat],MATCH(C32,DataVal[Drugs],0)),"Please Select Drug in Column C")</f>
        <v>Please Select Drug in Column C</v>
      </c>
      <c r="F32" s="27"/>
      <c r="G32" s="25"/>
      <c r="H32" s="25"/>
      <c r="I32" s="25"/>
      <c r="K32" s="25"/>
      <c r="L32" s="25"/>
      <c r="M32" s="27"/>
      <c r="N32" s="25"/>
    </row>
    <row r="33" spans="1:14" x14ac:dyDescent="0.35">
      <c r="A33" s="25"/>
      <c r="B33" s="27"/>
      <c r="C33" s="27"/>
      <c r="D33" s="25"/>
      <c r="E33" s="25" t="str">
        <f>IFERROR(INDEX(DataVal[RAG_Cat],MATCH(C33,DataVal[Drugs],0)),"Please Select Drug in Column C")</f>
        <v>Please Select Drug in Column C</v>
      </c>
      <c r="F33" s="27"/>
      <c r="G33" s="25"/>
      <c r="H33" s="25"/>
      <c r="I33" s="25"/>
      <c r="K33" s="25"/>
      <c r="L33" s="25"/>
      <c r="M33" s="27"/>
      <c r="N33" s="25"/>
    </row>
    <row r="34" spans="1:14" x14ac:dyDescent="0.35">
      <c r="A34" s="25"/>
      <c r="B34" s="27"/>
      <c r="C34" s="27"/>
      <c r="D34" s="25"/>
      <c r="E34" s="25" t="str">
        <f>IFERROR(INDEX(DataVal[RAG_Cat],MATCH(C34,DataVal[Drugs],0)),"Please Select Drug in Column C")</f>
        <v>Please Select Drug in Column C</v>
      </c>
      <c r="F34" s="27"/>
      <c r="G34" s="25"/>
      <c r="H34" s="25"/>
      <c r="I34" s="25"/>
      <c r="K34" s="25"/>
      <c r="L34" s="25"/>
      <c r="M34" s="27"/>
      <c r="N34" s="25"/>
    </row>
    <row r="35" spans="1:14" x14ac:dyDescent="0.35">
      <c r="A35" s="25"/>
      <c r="B35" s="27"/>
      <c r="C35" s="27"/>
      <c r="D35" s="25"/>
      <c r="E35" s="25" t="str">
        <f>IFERROR(INDEX(DataVal[RAG_Cat],MATCH(C35,DataVal[Drugs],0)),"Please Select Drug in Column C")</f>
        <v>Please Select Drug in Column C</v>
      </c>
      <c r="F35" s="27"/>
      <c r="G35" s="25"/>
      <c r="H35" s="25"/>
      <c r="I35" s="25"/>
      <c r="K35" s="25"/>
      <c r="L35" s="25"/>
      <c r="M35" s="27"/>
      <c r="N35" s="25"/>
    </row>
    <row r="36" spans="1:14" x14ac:dyDescent="0.35">
      <c r="A36" s="25"/>
      <c r="B36" s="27"/>
      <c r="C36" s="27"/>
      <c r="D36" s="25"/>
      <c r="E36" s="25" t="str">
        <f>IFERROR(INDEX(DataVal[RAG_Cat],MATCH(C36,DataVal[Drugs],0)),"Please Select Drug in Column C")</f>
        <v>Please Select Drug in Column C</v>
      </c>
      <c r="F36" s="27"/>
      <c r="G36" s="25"/>
      <c r="H36" s="25"/>
      <c r="I36" s="25"/>
      <c r="K36" s="25"/>
      <c r="L36" s="25"/>
      <c r="M36" s="27"/>
      <c r="N36" s="25"/>
    </row>
    <row r="37" spans="1:14" x14ac:dyDescent="0.35">
      <c r="A37" s="25"/>
      <c r="B37" s="27"/>
      <c r="C37" s="27"/>
      <c r="D37" s="25"/>
      <c r="E37" s="25" t="str">
        <f>IFERROR(INDEX(DataVal[RAG_Cat],MATCH(C37,DataVal[Drugs],0)),"Please Select Drug in Column C")</f>
        <v>Please Select Drug in Column C</v>
      </c>
      <c r="F37" s="27"/>
      <c r="G37" s="25"/>
      <c r="H37" s="25"/>
      <c r="I37" s="25"/>
      <c r="K37" s="25"/>
      <c r="L37" s="25"/>
      <c r="M37" s="27"/>
      <c r="N37" s="25"/>
    </row>
    <row r="38" spans="1:14" x14ac:dyDescent="0.35">
      <c r="A38" s="25"/>
      <c r="B38" s="27"/>
      <c r="C38" s="27"/>
      <c r="D38" s="25"/>
      <c r="E38" s="25" t="str">
        <f>IFERROR(INDEX(DataVal[RAG_Cat],MATCH(C38,DataVal[Drugs],0)),"Please Select Drug in Column C")</f>
        <v>Please Select Drug in Column C</v>
      </c>
      <c r="F38" s="27"/>
      <c r="G38" s="25"/>
      <c r="H38" s="25"/>
      <c r="I38" s="25"/>
      <c r="K38" s="25"/>
      <c r="L38" s="25"/>
      <c r="M38" s="27"/>
      <c r="N38" s="25"/>
    </row>
    <row r="39" spans="1:14" x14ac:dyDescent="0.35">
      <c r="A39" s="25"/>
      <c r="B39" s="27"/>
      <c r="C39" s="27"/>
      <c r="D39" s="25"/>
      <c r="E39" s="25" t="str">
        <f>IFERROR(INDEX(DataVal[RAG_Cat],MATCH(C39,DataVal[Drugs],0)),"Please Select Drug in Column C")</f>
        <v>Please Select Drug in Column C</v>
      </c>
      <c r="F39" s="27"/>
      <c r="G39" s="25"/>
      <c r="H39" s="25"/>
      <c r="I39" s="25"/>
      <c r="K39" s="25"/>
      <c r="L39" s="25"/>
      <c r="M39" s="27"/>
      <c r="N39" s="25"/>
    </row>
    <row r="40" spans="1:14" x14ac:dyDescent="0.35">
      <c r="A40" s="25"/>
      <c r="B40" s="27"/>
      <c r="C40" s="27"/>
      <c r="D40" s="25"/>
      <c r="E40" s="25" t="str">
        <f>IFERROR(INDEX(DataVal[RAG_Cat],MATCH(C40,DataVal[Drugs],0)),"Please Select Drug in Column C")</f>
        <v>Please Select Drug in Column C</v>
      </c>
      <c r="F40" s="27"/>
      <c r="G40" s="25"/>
      <c r="H40" s="25"/>
      <c r="I40" s="25"/>
      <c r="K40" s="25"/>
      <c r="L40" s="25"/>
      <c r="M40" s="27"/>
      <c r="N40" s="25"/>
    </row>
    <row r="41" spans="1:14" x14ac:dyDescent="0.35">
      <c r="A41" s="25"/>
      <c r="B41" s="27"/>
      <c r="C41" s="27"/>
      <c r="D41" s="25"/>
      <c r="E41" s="25"/>
      <c r="F41" s="27"/>
      <c r="G41" s="25"/>
      <c r="H41" s="25"/>
      <c r="I41" s="25"/>
      <c r="K41" s="25"/>
      <c r="L41" s="25"/>
      <c r="M41" s="27"/>
      <c r="N41" s="25"/>
    </row>
    <row r="42" spans="1:14" x14ac:dyDescent="0.35">
      <c r="A42" s="38"/>
      <c r="B42" s="39"/>
      <c r="C42" s="39"/>
      <c r="D42" s="38"/>
      <c r="E42" s="40" t="str">
        <f>IFERROR(INDEX(DataVal[RAG_Cat],MATCH(C42,DataVal[Drugs],0)),"Please Select Drug in Column C")</f>
        <v>Please Select Drug in Column C</v>
      </c>
      <c r="F42" s="39"/>
      <c r="G42" s="40"/>
      <c r="H42" s="38"/>
      <c r="I42" s="38"/>
      <c r="J42" s="40"/>
      <c r="K42" s="40"/>
      <c r="L42" s="38"/>
      <c r="M42" s="39"/>
      <c r="N42" s="38"/>
    </row>
    <row r="43" spans="1:14" x14ac:dyDescent="0.35">
      <c r="A43" s="38"/>
      <c r="B43" s="39"/>
      <c r="C43" s="39"/>
      <c r="D43" s="38"/>
      <c r="E43" s="40" t="str">
        <f>IFERROR(INDEX(DataVal[RAG_Cat],MATCH(C43,DataVal[Drugs],0)),"Please Select Drug in Column C")</f>
        <v>Please Select Drug in Column C</v>
      </c>
      <c r="F43" s="39"/>
      <c r="G43" s="40"/>
      <c r="H43" s="38"/>
      <c r="I43" s="38"/>
      <c r="J43" s="40"/>
      <c r="K43" s="40"/>
      <c r="L43" s="38"/>
      <c r="M43" s="39"/>
      <c r="N43" s="38"/>
    </row>
  </sheetData>
  <dataConsolidate link="1"/>
  <conditionalFormatting sqref="E1:E1048576">
    <cfRule type="colorScale" priority="1">
      <colorScale>
        <cfvo type="min"/>
        <cfvo type="percentile" val="50"/>
        <cfvo type="max"/>
        <color rgb="FFF8696B"/>
        <color rgb="FFFFEB84"/>
        <color rgb="FF63BE7B"/>
      </colorScale>
    </cfRule>
  </conditionalFormatting>
  <dataValidations count="1">
    <dataValidation errorStyle="information" allowBlank="1" showInputMessage="1" showErrorMessage="1" errorTitle="Please select Drug" error="Please select Drug" sqref="E2:E43" xr:uid="{00000000-0002-0000-0100-000000000000}"/>
  </dataValidations>
  <pageMargins left="0.7" right="0.7" top="0.75" bottom="0.75" header="0.3" footer="0.3"/>
  <pageSetup paperSize="9" orientation="portrait" r:id="rId1"/>
  <headerFooter>
    <oddFooter>&amp;C_x000D_&amp;1#&amp;"Calibri"&amp;10&amp;K000000 Public</oddFooter>
  </headerFooter>
  <tableParts count="1">
    <tablePart r:id="rId2"/>
  </tablePart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1000000}">
          <x14:formula1>
            <xm:f>'Data Validation sheet'!$A$2:$A$6</xm:f>
          </x14:formula1>
          <xm:sqref>A1:A1048576</xm:sqref>
        </x14:dataValidation>
        <x14:dataValidation type="list" allowBlank="1" showInputMessage="1" showErrorMessage="1" xr:uid="{00000000-0002-0000-0100-000002000000}">
          <x14:formula1>
            <xm:f>'Data Validation sheet'!$D$2:$D$5</xm:f>
          </x14:formula1>
          <xm:sqref>D1:D1048576</xm:sqref>
        </x14:dataValidation>
        <x14:dataValidation type="list" allowBlank="1" showInputMessage="1" showErrorMessage="1" xr:uid="{00000000-0002-0000-0100-000003000000}">
          <x14:formula1>
            <xm:f>'Data Validation sheet'!$H$2:$H$3</xm:f>
          </x14:formula1>
          <xm:sqref>I1:I1048576</xm:sqref>
        </x14:dataValidation>
        <x14:dataValidation type="list" allowBlank="1" showInputMessage="1" showErrorMessage="1" xr:uid="{00000000-0002-0000-0100-000004000000}">
          <x14:formula1>
            <xm:f>'Data Validation sheet'!$I$2:$I$4</xm:f>
          </x14:formula1>
          <xm:sqref>H1:H1048576</xm:sqref>
        </x14:dataValidation>
        <x14:dataValidation type="list" allowBlank="1" showInputMessage="1" showErrorMessage="1" xr:uid="{00000000-0002-0000-0100-000005000000}">
          <x14:formula1>
            <xm:f>'Data Validation sheet'!$M$2:$M$4</xm:f>
          </x14:formula1>
          <xm:sqref>N1:N1048576</xm:sqref>
        </x14:dataValidation>
        <x14:dataValidation type="list" allowBlank="1" showInputMessage="1" showErrorMessage="1" xr:uid="{00000000-0002-0000-0100-000006000000}">
          <x14:formula1>
            <xm:f>'Data Validation sheet'!$F$2:$F$4</xm:f>
          </x14:formula1>
          <xm:sqref>G1:G1048576</xm:sqref>
        </x14:dataValidation>
        <x14:dataValidation type="list" allowBlank="1" showInputMessage="1" showErrorMessage="1" xr:uid="{00000000-0002-0000-0100-000007000000}">
          <x14:formula1>
            <xm:f>'Data Validation sheet'!$K$2:$K$4</xm:f>
          </x14:formula1>
          <xm:sqref>J1:J1048576</xm:sqref>
        </x14:dataValidation>
        <x14:dataValidation type="list" allowBlank="1" showInputMessage="1" showErrorMessage="1" xr:uid="{00000000-0002-0000-0100-000008000000}">
          <x14:formula1>
            <xm:f>'Data Validation sheet'!$B$2:$B$10</xm:f>
          </x14:formula1>
          <xm:sqref>B1:B1048576</xm:sqref>
        </x14:dataValidation>
        <x14:dataValidation type="list" allowBlank="1" showInputMessage="1" showErrorMessage="1" xr:uid="{00000000-0002-0000-0100-000009000000}">
          <x14:formula1>
            <xm:f>'Data Validation sheet'!$J$2:$J$4</xm:f>
          </x14:formula1>
          <xm:sqref>K1:K1048576</xm:sqref>
        </x14:dataValidation>
        <x14:dataValidation type="list" allowBlank="1" showInputMessage="1" showErrorMessage="1" xr:uid="{00000000-0002-0000-0100-00000A000000}">
          <x14:formula1>
            <xm:f>'Data Validation sheet'!$L$3:$L$5</xm:f>
          </x14:formula1>
          <xm:sqref>L1:L1048576</xm:sqref>
        </x14:dataValidation>
        <x14:dataValidation type="list" allowBlank="1" showInputMessage="1" showErrorMessage="1" xr:uid="{00000000-0002-0000-0100-00000B000000}">
          <x14:formula1>
            <xm:f>'Data Validation sheet'!$G$2:$G$27</xm:f>
          </x14:formula1>
          <xm:sqref>F1:F1048576</xm:sqref>
        </x14:dataValidation>
        <x14:dataValidation type="list" allowBlank="1" showInputMessage="1" showErrorMessage="1" xr:uid="{00000000-0002-0000-0100-00000C000000}">
          <x14:formula1>
            <xm:f>'Data Validation sheet'!$N$2:$N$9</xm:f>
          </x14:formula1>
          <xm:sqref>M1:M1048576</xm:sqref>
        </x14:dataValidation>
        <x14:dataValidation type="list" allowBlank="1" showInputMessage="1" showErrorMessage="1" xr:uid="{00000000-0002-0000-0100-00000D000000}">
          <x14:formula1>
            <xm:f>'Data Validation sheet'!$C:$C</xm:f>
          </x14:formula1>
          <xm:sqref>C1:C1048576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9"/>
  <sheetViews>
    <sheetView topLeftCell="A31" workbookViewId="0">
      <selection activeCell="C48" sqref="C48"/>
    </sheetView>
  </sheetViews>
  <sheetFormatPr defaultRowHeight="14.5" x14ac:dyDescent="0.35"/>
  <cols>
    <col min="1" max="1" width="11" customWidth="1"/>
    <col min="2" max="2" width="18.90625" customWidth="1"/>
    <col min="3" max="3" width="38.6328125" style="13" customWidth="1"/>
    <col min="4" max="4" width="24.54296875" customWidth="1"/>
    <col min="5" max="5" width="40" customWidth="1"/>
    <col min="6" max="6" width="38" customWidth="1"/>
    <col min="7" max="7" width="120.453125" customWidth="1"/>
    <col min="8" max="8" width="35.54296875" customWidth="1"/>
    <col min="9" max="9" width="41.36328125" customWidth="1"/>
    <col min="10" max="11" width="27.08984375" customWidth="1"/>
    <col min="12" max="12" width="44.08984375" customWidth="1"/>
    <col min="13" max="13" width="41.54296875" customWidth="1"/>
    <col min="14" max="14" width="29.6328125" customWidth="1"/>
  </cols>
  <sheetData>
    <row r="1" spans="1:14" x14ac:dyDescent="0.35">
      <c r="A1" t="s">
        <v>138</v>
      </c>
      <c r="B1" t="s">
        <v>0</v>
      </c>
      <c r="C1" t="s">
        <v>139</v>
      </c>
      <c r="D1" t="s">
        <v>2</v>
      </c>
      <c r="E1" t="s">
        <v>140</v>
      </c>
      <c r="F1" t="s">
        <v>141</v>
      </c>
      <c r="G1" t="s">
        <v>79</v>
      </c>
      <c r="H1" t="s">
        <v>178</v>
      </c>
      <c r="I1" t="s">
        <v>168</v>
      </c>
      <c r="J1" t="s">
        <v>156</v>
      </c>
      <c r="K1" t="s">
        <v>142</v>
      </c>
      <c r="L1" t="s">
        <v>175</v>
      </c>
      <c r="M1" t="s">
        <v>5</v>
      </c>
      <c r="N1" t="s">
        <v>160</v>
      </c>
    </row>
    <row r="2" spans="1:14" x14ac:dyDescent="0.35">
      <c r="A2" t="s">
        <v>78</v>
      </c>
      <c r="B2" t="s">
        <v>6</v>
      </c>
      <c r="C2" s="15" t="s">
        <v>104</v>
      </c>
      <c r="D2" t="s">
        <v>8</v>
      </c>
      <c r="E2" t="s">
        <v>71</v>
      </c>
      <c r="F2" t="s">
        <v>10</v>
      </c>
      <c r="G2" t="s">
        <v>80</v>
      </c>
      <c r="H2" t="s">
        <v>10</v>
      </c>
      <c r="I2" t="s">
        <v>10</v>
      </c>
      <c r="J2" t="s">
        <v>10</v>
      </c>
      <c r="K2" t="s">
        <v>10</v>
      </c>
      <c r="M2" t="s">
        <v>10</v>
      </c>
      <c r="N2" t="s">
        <v>161</v>
      </c>
    </row>
    <row r="3" spans="1:14" x14ac:dyDescent="0.35">
      <c r="A3" t="s">
        <v>17</v>
      </c>
      <c r="B3" t="s">
        <v>7</v>
      </c>
      <c r="C3" s="15" t="s">
        <v>31</v>
      </c>
      <c r="D3" t="s">
        <v>9</v>
      </c>
      <c r="E3" t="s">
        <v>71</v>
      </c>
      <c r="F3" t="s">
        <v>11</v>
      </c>
      <c r="G3" t="s">
        <v>81</v>
      </c>
      <c r="H3" t="s">
        <v>11</v>
      </c>
      <c r="I3" t="s">
        <v>11</v>
      </c>
      <c r="J3" t="s">
        <v>11</v>
      </c>
      <c r="K3" t="s">
        <v>11</v>
      </c>
      <c r="L3" t="s">
        <v>10</v>
      </c>
      <c r="M3" t="s">
        <v>11</v>
      </c>
      <c r="N3" t="s">
        <v>162</v>
      </c>
    </row>
    <row r="4" spans="1:14" x14ac:dyDescent="0.35">
      <c r="A4" t="s">
        <v>18</v>
      </c>
      <c r="B4" t="s">
        <v>153</v>
      </c>
      <c r="C4" s="15" t="s">
        <v>38</v>
      </c>
      <c r="D4" t="s">
        <v>67</v>
      </c>
      <c r="E4" t="s">
        <v>71</v>
      </c>
      <c r="F4" t="s">
        <v>13</v>
      </c>
      <c r="G4" t="s">
        <v>82</v>
      </c>
      <c r="I4" t="s">
        <v>13</v>
      </c>
      <c r="J4" t="s">
        <v>13</v>
      </c>
      <c r="K4" t="s">
        <v>13</v>
      </c>
      <c r="L4" t="s">
        <v>11</v>
      </c>
      <c r="M4" t="s">
        <v>66</v>
      </c>
      <c r="N4" t="s">
        <v>163</v>
      </c>
    </row>
    <row r="5" spans="1:14" x14ac:dyDescent="0.35">
      <c r="A5" t="s">
        <v>19</v>
      </c>
      <c r="B5" t="s">
        <v>187</v>
      </c>
      <c r="C5" s="15" t="s">
        <v>51</v>
      </c>
      <c r="D5" t="s">
        <v>182</v>
      </c>
      <c r="E5" t="s">
        <v>71</v>
      </c>
      <c r="G5" t="s">
        <v>83</v>
      </c>
      <c r="L5" t="s">
        <v>13</v>
      </c>
      <c r="M5" t="s">
        <v>13</v>
      </c>
      <c r="N5" t="s">
        <v>164</v>
      </c>
    </row>
    <row r="6" spans="1:14" x14ac:dyDescent="0.35">
      <c r="B6" t="s">
        <v>186</v>
      </c>
      <c r="C6" s="15" t="s">
        <v>37</v>
      </c>
      <c r="E6" t="s">
        <v>71</v>
      </c>
      <c r="G6" t="s">
        <v>84</v>
      </c>
      <c r="N6" t="s">
        <v>165</v>
      </c>
    </row>
    <row r="7" spans="1:14" x14ac:dyDescent="0.35">
      <c r="B7" t="s">
        <v>154</v>
      </c>
      <c r="C7" s="15" t="s">
        <v>105</v>
      </c>
      <c r="E7" t="s">
        <v>71</v>
      </c>
      <c r="G7" t="s">
        <v>85</v>
      </c>
      <c r="N7" t="s">
        <v>167</v>
      </c>
    </row>
    <row r="8" spans="1:14" x14ac:dyDescent="0.35">
      <c r="B8" t="s">
        <v>68</v>
      </c>
      <c r="C8" s="15" t="s">
        <v>30</v>
      </c>
      <c r="E8" t="s">
        <v>71</v>
      </c>
      <c r="G8" t="s">
        <v>86</v>
      </c>
      <c r="N8" t="s">
        <v>166</v>
      </c>
    </row>
    <row r="9" spans="1:14" x14ac:dyDescent="0.35">
      <c r="B9" t="s">
        <v>69</v>
      </c>
      <c r="C9" s="15" t="s">
        <v>106</v>
      </c>
      <c r="E9" t="s">
        <v>71</v>
      </c>
      <c r="G9" t="s">
        <v>87</v>
      </c>
      <c r="N9" t="s">
        <v>184</v>
      </c>
    </row>
    <row r="10" spans="1:14" x14ac:dyDescent="0.35">
      <c r="C10" s="15" t="s">
        <v>107</v>
      </c>
      <c r="E10" t="s">
        <v>71</v>
      </c>
      <c r="G10" t="s">
        <v>88</v>
      </c>
    </row>
    <row r="11" spans="1:14" x14ac:dyDescent="0.35">
      <c r="C11" s="15" t="s">
        <v>23</v>
      </c>
      <c r="E11" t="s">
        <v>71</v>
      </c>
      <c r="G11" t="s">
        <v>89</v>
      </c>
    </row>
    <row r="12" spans="1:14" x14ac:dyDescent="0.35">
      <c r="C12" s="15" t="s">
        <v>35</v>
      </c>
      <c r="E12" t="s">
        <v>71</v>
      </c>
      <c r="G12" t="s">
        <v>90</v>
      </c>
    </row>
    <row r="13" spans="1:14" x14ac:dyDescent="0.35">
      <c r="C13" s="15" t="s">
        <v>108</v>
      </c>
      <c r="E13" t="s">
        <v>71</v>
      </c>
      <c r="G13" t="s">
        <v>91</v>
      </c>
    </row>
    <row r="14" spans="1:14" x14ac:dyDescent="0.35">
      <c r="C14" s="15" t="s">
        <v>63</v>
      </c>
      <c r="E14" t="s">
        <v>71</v>
      </c>
      <c r="G14" t="s">
        <v>92</v>
      </c>
    </row>
    <row r="15" spans="1:14" x14ac:dyDescent="0.35">
      <c r="C15" s="15" t="s">
        <v>60</v>
      </c>
      <c r="E15" t="s">
        <v>71</v>
      </c>
      <c r="G15" t="s">
        <v>93</v>
      </c>
    </row>
    <row r="16" spans="1:14" x14ac:dyDescent="0.35">
      <c r="C16" s="15" t="s">
        <v>111</v>
      </c>
      <c r="E16" t="s">
        <v>71</v>
      </c>
      <c r="G16" t="s">
        <v>94</v>
      </c>
    </row>
    <row r="17" spans="3:7" x14ac:dyDescent="0.35">
      <c r="C17" s="15" t="s">
        <v>34</v>
      </c>
      <c r="E17" t="s">
        <v>71</v>
      </c>
      <c r="G17" t="s">
        <v>95</v>
      </c>
    </row>
    <row r="18" spans="3:7" x14ac:dyDescent="0.35">
      <c r="C18" s="15" t="s">
        <v>49</v>
      </c>
      <c r="E18" t="s">
        <v>71</v>
      </c>
      <c r="G18" t="s">
        <v>96</v>
      </c>
    </row>
    <row r="19" spans="3:7" x14ac:dyDescent="0.35">
      <c r="C19" s="15" t="s">
        <v>109</v>
      </c>
      <c r="E19" t="s">
        <v>71</v>
      </c>
      <c r="G19" t="s">
        <v>97</v>
      </c>
    </row>
    <row r="20" spans="3:7" x14ac:dyDescent="0.35">
      <c r="C20" s="15" t="s">
        <v>65</v>
      </c>
      <c r="E20" t="s">
        <v>71</v>
      </c>
      <c r="G20" t="s">
        <v>98</v>
      </c>
    </row>
    <row r="21" spans="3:7" x14ac:dyDescent="0.35">
      <c r="C21" s="15" t="s">
        <v>41</v>
      </c>
      <c r="E21" t="s">
        <v>71</v>
      </c>
      <c r="G21" t="s">
        <v>99</v>
      </c>
    </row>
    <row r="22" spans="3:7" x14ac:dyDescent="0.35">
      <c r="C22" s="15" t="s">
        <v>110</v>
      </c>
      <c r="E22" t="s">
        <v>71</v>
      </c>
      <c r="G22" t="s">
        <v>100</v>
      </c>
    </row>
    <row r="23" spans="3:7" x14ac:dyDescent="0.35">
      <c r="C23" s="14"/>
      <c r="G23" t="s">
        <v>101</v>
      </c>
    </row>
    <row r="24" spans="3:7" x14ac:dyDescent="0.35">
      <c r="C24" s="16" t="s">
        <v>50</v>
      </c>
      <c r="E24" t="s">
        <v>72</v>
      </c>
      <c r="G24" t="s">
        <v>102</v>
      </c>
    </row>
    <row r="25" spans="3:7" x14ac:dyDescent="0.35">
      <c r="C25" s="16" t="s">
        <v>112</v>
      </c>
      <c r="E25" t="s">
        <v>72</v>
      </c>
      <c r="G25" t="s">
        <v>103</v>
      </c>
    </row>
    <row r="26" spans="3:7" x14ac:dyDescent="0.35">
      <c r="C26" s="16" t="s">
        <v>29</v>
      </c>
      <c r="E26" t="s">
        <v>72</v>
      </c>
      <c r="G26" t="s">
        <v>157</v>
      </c>
    </row>
    <row r="27" spans="3:7" x14ac:dyDescent="0.35">
      <c r="C27" s="16" t="s">
        <v>39</v>
      </c>
      <c r="E27" t="s">
        <v>72</v>
      </c>
      <c r="G27" t="s">
        <v>183</v>
      </c>
    </row>
    <row r="28" spans="3:7" x14ac:dyDescent="0.35">
      <c r="C28" s="16" t="s">
        <v>52</v>
      </c>
      <c r="E28" t="s">
        <v>72</v>
      </c>
    </row>
    <row r="29" spans="3:7" x14ac:dyDescent="0.35">
      <c r="C29" s="16" t="s">
        <v>59</v>
      </c>
      <c r="E29" t="s">
        <v>72</v>
      </c>
    </row>
    <row r="30" spans="3:7" x14ac:dyDescent="0.35">
      <c r="C30" s="16" t="s">
        <v>36</v>
      </c>
      <c r="E30" t="s">
        <v>72</v>
      </c>
    </row>
    <row r="31" spans="3:7" x14ac:dyDescent="0.35">
      <c r="C31" s="16" t="s">
        <v>45</v>
      </c>
      <c r="E31" t="s">
        <v>72</v>
      </c>
    </row>
    <row r="32" spans="3:7" x14ac:dyDescent="0.35">
      <c r="C32" s="16" t="s">
        <v>24</v>
      </c>
      <c r="E32" t="s">
        <v>72</v>
      </c>
    </row>
    <row r="33" spans="3:5" x14ac:dyDescent="0.35">
      <c r="C33" s="16" t="s">
        <v>22</v>
      </c>
      <c r="E33" t="s">
        <v>72</v>
      </c>
    </row>
    <row r="34" spans="3:5" x14ac:dyDescent="0.35">
      <c r="C34" s="16" t="s">
        <v>32</v>
      </c>
      <c r="E34" t="s">
        <v>72</v>
      </c>
    </row>
    <row r="35" spans="3:5" x14ac:dyDescent="0.35">
      <c r="C35" s="16" t="s">
        <v>27</v>
      </c>
      <c r="E35" t="s">
        <v>72</v>
      </c>
    </row>
    <row r="36" spans="3:5" x14ac:dyDescent="0.35">
      <c r="C36" s="16" t="s">
        <v>33</v>
      </c>
      <c r="E36" t="s">
        <v>72</v>
      </c>
    </row>
    <row r="37" spans="3:5" x14ac:dyDescent="0.35">
      <c r="C37" s="16" t="s">
        <v>44</v>
      </c>
      <c r="E37" t="s">
        <v>72</v>
      </c>
    </row>
    <row r="38" spans="3:5" x14ac:dyDescent="0.35">
      <c r="C38" s="16" t="s">
        <v>113</v>
      </c>
      <c r="E38" t="s">
        <v>72</v>
      </c>
    </row>
    <row r="39" spans="3:5" x14ac:dyDescent="0.35">
      <c r="C39" s="16" t="s">
        <v>28</v>
      </c>
      <c r="E39" t="s">
        <v>72</v>
      </c>
    </row>
    <row r="40" spans="3:5" x14ac:dyDescent="0.35">
      <c r="C40" s="16" t="s">
        <v>25</v>
      </c>
      <c r="E40" t="s">
        <v>72</v>
      </c>
    </row>
    <row r="41" spans="3:5" x14ac:dyDescent="0.35">
      <c r="C41" s="16" t="s">
        <v>42</v>
      </c>
      <c r="E41" t="s">
        <v>72</v>
      </c>
    </row>
    <row r="42" spans="3:5" x14ac:dyDescent="0.35">
      <c r="C42" s="16" t="s">
        <v>116</v>
      </c>
      <c r="E42" t="s">
        <v>72</v>
      </c>
    </row>
    <row r="43" spans="3:5" x14ac:dyDescent="0.35">
      <c r="C43" s="16" t="s">
        <v>114</v>
      </c>
      <c r="E43" t="s">
        <v>72</v>
      </c>
    </row>
    <row r="44" spans="3:5" x14ac:dyDescent="0.35">
      <c r="C44" s="16" t="s">
        <v>115</v>
      </c>
      <c r="E44" t="s">
        <v>72</v>
      </c>
    </row>
    <row r="45" spans="3:5" x14ac:dyDescent="0.35">
      <c r="C45" s="16" t="s">
        <v>46</v>
      </c>
      <c r="E45" t="s">
        <v>72</v>
      </c>
    </row>
    <row r="46" spans="3:5" x14ac:dyDescent="0.35">
      <c r="C46" s="16" t="s">
        <v>54</v>
      </c>
      <c r="E46" t="s">
        <v>72</v>
      </c>
    </row>
    <row r="47" spans="3:5" x14ac:dyDescent="0.35">
      <c r="C47" s="16" t="s">
        <v>55</v>
      </c>
      <c r="E47" t="s">
        <v>72</v>
      </c>
    </row>
    <row r="48" spans="3:5" x14ac:dyDescent="0.35">
      <c r="C48" s="17" t="s">
        <v>48</v>
      </c>
      <c r="E48" t="s">
        <v>73</v>
      </c>
    </row>
    <row r="49" spans="3:5" x14ac:dyDescent="0.35">
      <c r="C49" s="17" t="s">
        <v>117</v>
      </c>
      <c r="E49" t="s">
        <v>73</v>
      </c>
    </row>
    <row r="50" spans="3:5" x14ac:dyDescent="0.35">
      <c r="C50" s="17" t="s">
        <v>118</v>
      </c>
      <c r="E50" t="s">
        <v>73</v>
      </c>
    </row>
    <row r="51" spans="3:5" x14ac:dyDescent="0.35">
      <c r="C51" s="17" t="s">
        <v>119</v>
      </c>
      <c r="E51" t="s">
        <v>73</v>
      </c>
    </row>
    <row r="52" spans="3:5" x14ac:dyDescent="0.35">
      <c r="C52" s="17" t="s">
        <v>57</v>
      </c>
      <c r="E52" t="s">
        <v>73</v>
      </c>
    </row>
    <row r="53" spans="3:5" x14ac:dyDescent="0.35">
      <c r="C53" s="17" t="s">
        <v>120</v>
      </c>
      <c r="E53" t="s">
        <v>73</v>
      </c>
    </row>
    <row r="54" spans="3:5" x14ac:dyDescent="0.35">
      <c r="C54" s="17" t="s">
        <v>40</v>
      </c>
      <c r="E54" t="s">
        <v>73</v>
      </c>
    </row>
    <row r="55" spans="3:5" x14ac:dyDescent="0.35">
      <c r="C55" s="17" t="s">
        <v>121</v>
      </c>
      <c r="E55" t="s">
        <v>73</v>
      </c>
    </row>
    <row r="56" spans="3:5" x14ac:dyDescent="0.35">
      <c r="C56" s="17" t="s">
        <v>64</v>
      </c>
      <c r="E56" t="s">
        <v>73</v>
      </c>
    </row>
    <row r="57" spans="3:5" x14ac:dyDescent="0.35">
      <c r="C57" s="17" t="s">
        <v>26</v>
      </c>
      <c r="E57" t="s">
        <v>73</v>
      </c>
    </row>
    <row r="58" spans="3:5" x14ac:dyDescent="0.35">
      <c r="C58" s="17" t="s">
        <v>122</v>
      </c>
      <c r="E58" t="s">
        <v>73</v>
      </c>
    </row>
    <row r="59" spans="3:5" x14ac:dyDescent="0.35">
      <c r="C59" s="17" t="s">
        <v>123</v>
      </c>
      <c r="E59" t="s">
        <v>73</v>
      </c>
    </row>
    <row r="60" spans="3:5" x14ac:dyDescent="0.35">
      <c r="C60" s="17" t="s">
        <v>132</v>
      </c>
      <c r="E60" t="s">
        <v>73</v>
      </c>
    </row>
    <row r="61" spans="3:5" x14ac:dyDescent="0.35">
      <c r="C61" s="17" t="s">
        <v>53</v>
      </c>
      <c r="E61" t="s">
        <v>73</v>
      </c>
    </row>
    <row r="62" spans="3:5" x14ac:dyDescent="0.35">
      <c r="C62" s="17" t="s">
        <v>133</v>
      </c>
      <c r="E62" t="s">
        <v>73</v>
      </c>
    </row>
    <row r="63" spans="3:5" x14ac:dyDescent="0.35">
      <c r="C63" s="17" t="s">
        <v>58</v>
      </c>
      <c r="E63" t="s">
        <v>73</v>
      </c>
    </row>
    <row r="64" spans="3:5" x14ac:dyDescent="0.35">
      <c r="C64" s="17" t="s">
        <v>124</v>
      </c>
      <c r="E64" t="s">
        <v>73</v>
      </c>
    </row>
    <row r="65" spans="3:5" x14ac:dyDescent="0.35">
      <c r="C65" s="17" t="s">
        <v>134</v>
      </c>
      <c r="E65" t="s">
        <v>73</v>
      </c>
    </row>
    <row r="66" spans="3:5" x14ac:dyDescent="0.35">
      <c r="C66" s="17" t="s">
        <v>135</v>
      </c>
      <c r="E66" t="s">
        <v>73</v>
      </c>
    </row>
    <row r="67" spans="3:5" x14ac:dyDescent="0.35">
      <c r="C67" s="17" t="s">
        <v>47</v>
      </c>
      <c r="E67" t="s">
        <v>73</v>
      </c>
    </row>
    <row r="68" spans="3:5" x14ac:dyDescent="0.35">
      <c r="C68" s="17" t="s">
        <v>136</v>
      </c>
      <c r="E68" t="s">
        <v>73</v>
      </c>
    </row>
    <row r="69" spans="3:5" x14ac:dyDescent="0.35">
      <c r="C69" s="17" t="s">
        <v>61</v>
      </c>
      <c r="E69" t="s">
        <v>73</v>
      </c>
    </row>
    <row r="70" spans="3:5" x14ac:dyDescent="0.35">
      <c r="C70" s="17" t="s">
        <v>62</v>
      </c>
      <c r="E70" t="s">
        <v>73</v>
      </c>
    </row>
    <row r="71" spans="3:5" x14ac:dyDescent="0.35">
      <c r="C71" s="17" t="s">
        <v>125</v>
      </c>
      <c r="E71" t="s">
        <v>73</v>
      </c>
    </row>
    <row r="72" spans="3:5" x14ac:dyDescent="0.35">
      <c r="C72" s="17" t="s">
        <v>126</v>
      </c>
      <c r="E72" t="s">
        <v>73</v>
      </c>
    </row>
    <row r="73" spans="3:5" x14ac:dyDescent="0.35">
      <c r="C73" s="17" t="s">
        <v>127</v>
      </c>
      <c r="E73" t="s">
        <v>73</v>
      </c>
    </row>
    <row r="74" spans="3:5" x14ac:dyDescent="0.35">
      <c r="C74" s="17" t="s">
        <v>128</v>
      </c>
      <c r="E74" t="s">
        <v>73</v>
      </c>
    </row>
    <row r="75" spans="3:5" x14ac:dyDescent="0.35">
      <c r="C75" s="17" t="s">
        <v>129</v>
      </c>
      <c r="E75" t="s">
        <v>73</v>
      </c>
    </row>
    <row r="76" spans="3:5" x14ac:dyDescent="0.35">
      <c r="C76" s="17" t="s">
        <v>130</v>
      </c>
      <c r="E76" t="s">
        <v>73</v>
      </c>
    </row>
    <row r="77" spans="3:5" x14ac:dyDescent="0.35">
      <c r="C77" s="17" t="s">
        <v>43</v>
      </c>
      <c r="E77" t="s">
        <v>73</v>
      </c>
    </row>
    <row r="78" spans="3:5" x14ac:dyDescent="0.35">
      <c r="C78" s="17" t="s">
        <v>131</v>
      </c>
      <c r="E78" t="s">
        <v>73</v>
      </c>
    </row>
    <row r="79" spans="3:5" x14ac:dyDescent="0.35">
      <c r="C79" s="17" t="s">
        <v>56</v>
      </c>
      <c r="E79" t="s">
        <v>73</v>
      </c>
    </row>
  </sheetData>
  <pageMargins left="0.7" right="0.7" top="0.75" bottom="0.75" header="0.3" footer="0.3"/>
  <pageSetup paperSize="9" orientation="portrait" r:id="rId1"/>
  <headerFooter>
    <oddFooter>&amp;C_x000D_&amp;1#&amp;"Calibri"&amp;10&amp;K000000 Public</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79"/>
  <sheetViews>
    <sheetView topLeftCell="R1" workbookViewId="0">
      <selection activeCell="AA3" sqref="AA3"/>
    </sheetView>
  </sheetViews>
  <sheetFormatPr defaultRowHeight="14.5" x14ac:dyDescent="0.35"/>
  <cols>
    <col min="1" max="1" width="57.36328125" style="13" customWidth="1"/>
    <col min="7" max="7" width="33" customWidth="1"/>
    <col min="10" max="10" width="47.54296875" customWidth="1"/>
    <col min="17" max="17" width="37.453125" customWidth="1"/>
    <col min="26" max="26" width="19.54296875" customWidth="1"/>
    <col min="32" max="32" width="26.54296875" customWidth="1"/>
  </cols>
  <sheetData>
    <row r="1" spans="1:33" x14ac:dyDescent="0.35">
      <c r="A1" s="13" t="s">
        <v>1</v>
      </c>
      <c r="B1" t="s">
        <v>75</v>
      </c>
      <c r="D1" t="s">
        <v>145</v>
      </c>
      <c r="G1" t="s">
        <v>196</v>
      </c>
      <c r="J1" t="s">
        <v>12</v>
      </c>
      <c r="M1" t="s">
        <v>3</v>
      </c>
      <c r="Q1" t="s">
        <v>4</v>
      </c>
      <c r="T1" t="s">
        <v>143</v>
      </c>
      <c r="W1" t="s">
        <v>144</v>
      </c>
      <c r="Z1" t="s">
        <v>146</v>
      </c>
      <c r="AC1" t="s">
        <v>152</v>
      </c>
      <c r="AF1" t="s">
        <v>160</v>
      </c>
    </row>
    <row r="2" spans="1:33" x14ac:dyDescent="0.35">
      <c r="A2" s="14" t="s">
        <v>111</v>
      </c>
      <c r="B2">
        <f>COUNTIF('AMS Measure data collection'!C:C,A2)</f>
        <v>0</v>
      </c>
      <c r="D2" t="s">
        <v>8</v>
      </c>
      <c r="E2">
        <f>COUNTIF('AMS Measure data collection'!D:D,D2)</f>
        <v>0</v>
      </c>
      <c r="G2" t="s">
        <v>10</v>
      </c>
      <c r="H2">
        <f>COUNTIF('AMS Measure data collection'!N:N,G2)</f>
        <v>0</v>
      </c>
      <c r="J2" t="s">
        <v>10</v>
      </c>
      <c r="K2">
        <f>COUNTIF('AMS Measure data collection'!H:H,J2)</f>
        <v>0</v>
      </c>
      <c r="M2" t="s">
        <v>10</v>
      </c>
      <c r="N2">
        <f>COUNTIF('AMS Measure data collection'!G:G,M2)</f>
        <v>0</v>
      </c>
      <c r="Q2" t="s">
        <v>10</v>
      </c>
      <c r="R2">
        <f>COUNTIF('AMS Measure data collection'!I:I,Q2)</f>
        <v>0</v>
      </c>
      <c r="T2" t="s">
        <v>10</v>
      </c>
      <c r="U2">
        <f>COUNTIF('AMS Measure data collection'!J:J,T2)</f>
        <v>0</v>
      </c>
      <c r="W2" t="s">
        <v>10</v>
      </c>
      <c r="X2">
        <f>COUNTIF('AMS Measure data collection'!K:K,W2)</f>
        <v>0</v>
      </c>
      <c r="Z2" t="s">
        <v>10</v>
      </c>
      <c r="AA2">
        <f>COUNTIF('AMS Measure data collection'!L:L,Z2)</f>
        <v>0</v>
      </c>
      <c r="AC2" t="s">
        <v>73</v>
      </c>
      <c r="AD2">
        <f>COUNTIF('AMS Measure data collection'!E:E,AC2)</f>
        <v>0</v>
      </c>
      <c r="AF2" t="s">
        <v>161</v>
      </c>
      <c r="AG2">
        <f>COUNTIF('AMS Measure data collection'!M:M,AF2)</f>
        <v>0</v>
      </c>
    </row>
    <row r="3" spans="1:33" x14ac:dyDescent="0.35">
      <c r="A3" s="14" t="s">
        <v>26</v>
      </c>
      <c r="B3">
        <f>COUNTIF('AMS Measure data collection'!C:C,A3)</f>
        <v>0</v>
      </c>
      <c r="D3" t="s">
        <v>9</v>
      </c>
      <c r="E3">
        <f>COUNTIF('AMS Measure data collection'!D:D,D3)</f>
        <v>0</v>
      </c>
      <c r="G3" t="s">
        <v>11</v>
      </c>
      <c r="H3">
        <f>COUNTIF('AMS Measure data collection'!N:N,G3)</f>
        <v>0</v>
      </c>
      <c r="J3" t="s">
        <v>11</v>
      </c>
      <c r="K3">
        <f>COUNTIF('AMS Measure data collection'!H:H,J3)</f>
        <v>0</v>
      </c>
      <c r="M3" t="s">
        <v>11</v>
      </c>
      <c r="N3">
        <f>COUNTIF('AMS Measure data collection'!G:G,M3)</f>
        <v>0</v>
      </c>
      <c r="Q3" t="s">
        <v>11</v>
      </c>
      <c r="R3">
        <f>COUNTIF('AMS Measure data collection'!I:I,Q3)</f>
        <v>0</v>
      </c>
      <c r="T3" t="s">
        <v>11</v>
      </c>
      <c r="U3">
        <f>COUNTIF('AMS Measure data collection'!J:J,T3)</f>
        <v>0</v>
      </c>
      <c r="W3" t="s">
        <v>11</v>
      </c>
      <c r="X3">
        <f>COUNTIF('AMS Measure data collection'!K:K,W3)</f>
        <v>0</v>
      </c>
      <c r="Z3" t="s">
        <v>11</v>
      </c>
      <c r="AA3">
        <f>COUNTIF('AMS Measure data collection'!L:L,Z3)</f>
        <v>0</v>
      </c>
      <c r="AC3" t="s">
        <v>72</v>
      </c>
      <c r="AD3">
        <f>COUNTIF('AMS Measure data collection'!E:E,AC3)</f>
        <v>0</v>
      </c>
      <c r="AF3" t="s">
        <v>162</v>
      </c>
      <c r="AG3">
        <f>COUNTIF('AMS Measure data collection'!M:M,AF3)</f>
        <v>0</v>
      </c>
    </row>
    <row r="4" spans="1:33" x14ac:dyDescent="0.35">
      <c r="A4" s="14" t="s">
        <v>112</v>
      </c>
      <c r="B4">
        <f>COUNTIF('AMS Measure data collection'!C:C,A4)</f>
        <v>0</v>
      </c>
      <c r="D4" t="s">
        <v>67</v>
      </c>
      <c r="E4">
        <f>COUNTIF('AMS Measure data collection'!D:D,D4)</f>
        <v>0</v>
      </c>
      <c r="G4" t="s">
        <v>66</v>
      </c>
      <c r="H4">
        <f>COUNTIF('AMS Measure data collection'!N:N,G4)</f>
        <v>0</v>
      </c>
      <c r="W4" t="s">
        <v>13</v>
      </c>
      <c r="X4">
        <f>COUNTIF('AMS Measure data collection'!K:K,W4)</f>
        <v>0</v>
      </c>
      <c r="AC4" t="s">
        <v>71</v>
      </c>
      <c r="AD4">
        <f>COUNTIF('AMS Measure data collection'!E:E,AC4)</f>
        <v>0</v>
      </c>
      <c r="AF4" t="s">
        <v>163</v>
      </c>
      <c r="AG4">
        <f>COUNTIF('AMS Measure data collection'!M:M,AF4)</f>
        <v>0</v>
      </c>
    </row>
    <row r="5" spans="1:33" x14ac:dyDescent="0.35">
      <c r="A5" s="14" t="s">
        <v>48</v>
      </c>
      <c r="B5">
        <f>COUNTIF('AMS Measure data collection'!C:C,A5)</f>
        <v>0</v>
      </c>
      <c r="D5" t="s">
        <v>182</v>
      </c>
      <c r="E5">
        <f>COUNTIF('AMS Measure data collection'!D:D,D5)</f>
        <v>0</v>
      </c>
      <c r="AF5" t="s">
        <v>164</v>
      </c>
      <c r="AG5">
        <f>COUNTIF('AMS Measure data collection'!M:M,AF5)</f>
        <v>0</v>
      </c>
    </row>
    <row r="6" spans="1:33" x14ac:dyDescent="0.35">
      <c r="A6" s="14" t="s">
        <v>121</v>
      </c>
      <c r="B6">
        <f>COUNTIF('AMS Measure data collection'!C:C,A6)</f>
        <v>0</v>
      </c>
      <c r="AF6" t="s">
        <v>165</v>
      </c>
      <c r="AG6">
        <f>COUNTIF('AMS Measure data collection'!M:M,AF6)</f>
        <v>0</v>
      </c>
    </row>
    <row r="7" spans="1:33" x14ac:dyDescent="0.35">
      <c r="A7" s="14" t="s">
        <v>50</v>
      </c>
      <c r="B7">
        <f>COUNTIF('AMS Measure data collection'!C:C,A7)</f>
        <v>0</v>
      </c>
      <c r="AF7" t="s">
        <v>167</v>
      </c>
      <c r="AG7">
        <f>COUNTIF('AMS Measure data collection'!M:M,AF7)</f>
        <v>0</v>
      </c>
    </row>
    <row r="8" spans="1:33" x14ac:dyDescent="0.35">
      <c r="A8" s="14" t="s">
        <v>24</v>
      </c>
      <c r="B8">
        <f>COUNTIF('AMS Measure data collection'!C:C,A8)</f>
        <v>0</v>
      </c>
      <c r="K8" t="s">
        <v>10</v>
      </c>
      <c r="L8" t="s">
        <v>11</v>
      </c>
      <c r="M8" t="s">
        <v>15</v>
      </c>
      <c r="R8" t="s">
        <v>10</v>
      </c>
      <c r="S8" t="s">
        <v>11</v>
      </c>
      <c r="T8" t="s">
        <v>176</v>
      </c>
      <c r="AF8" t="s">
        <v>166</v>
      </c>
      <c r="AG8">
        <f>COUNTIF('AMS Measure data collection'!M:M,AF8)</f>
        <v>0</v>
      </c>
    </row>
    <row r="9" spans="1:33" x14ac:dyDescent="0.35">
      <c r="A9" s="14" t="s">
        <v>104</v>
      </c>
      <c r="B9">
        <f>COUNTIF('AMS Measure data collection'!C:C,A9)</f>
        <v>0</v>
      </c>
      <c r="J9" t="s">
        <v>168</v>
      </c>
      <c r="K9" s="37" t="e">
        <f>(K2/(K3+K2))</f>
        <v>#DIV/0!</v>
      </c>
      <c r="L9" s="37" t="e">
        <f>(K3/(K2+K3))</f>
        <v>#DIV/0!</v>
      </c>
      <c r="M9" s="37">
        <v>0.9</v>
      </c>
      <c r="Q9" t="s">
        <v>143</v>
      </c>
      <c r="R9" s="37" t="e">
        <f>(U2/(U2+U3))</f>
        <v>#DIV/0!</v>
      </c>
      <c r="S9" s="37" t="e">
        <f>(U3/(U3+U2))</f>
        <v>#DIV/0!</v>
      </c>
      <c r="T9" s="41">
        <v>0.2</v>
      </c>
      <c r="AF9" t="s">
        <v>184</v>
      </c>
      <c r="AG9">
        <f>COUNTIF('AMS Measure data collection'!M:M,AF9)</f>
        <v>0</v>
      </c>
    </row>
    <row r="10" spans="1:33" x14ac:dyDescent="0.35">
      <c r="A10" s="14" t="s">
        <v>41</v>
      </c>
      <c r="B10">
        <f>COUNTIF('AMS Measure data collection'!C:C,A10)</f>
        <v>0</v>
      </c>
      <c r="J10" t="s">
        <v>3</v>
      </c>
      <c r="K10" s="37" t="e">
        <f>(N2/(N3+N2))</f>
        <v>#DIV/0!</v>
      </c>
      <c r="L10" s="37" t="e">
        <f>(N3/(N2+N3))</f>
        <v>#DIV/0!</v>
      </c>
      <c r="M10" s="37">
        <v>0.9</v>
      </c>
    </row>
    <row r="11" spans="1:33" x14ac:dyDescent="0.35">
      <c r="A11" s="14" t="s">
        <v>117</v>
      </c>
      <c r="B11">
        <f>COUNTIF('AMS Measure data collection'!C:C,A11)</f>
        <v>0</v>
      </c>
      <c r="J11" t="s">
        <v>4</v>
      </c>
      <c r="K11" s="37" t="e">
        <f>(R2/(R3+R2))</f>
        <v>#DIV/0!</v>
      </c>
      <c r="L11" s="37" t="e">
        <f>(R3/(R2+R3))</f>
        <v>#DIV/0!</v>
      </c>
      <c r="M11" s="37">
        <v>0.9</v>
      </c>
    </row>
    <row r="12" spans="1:33" x14ac:dyDescent="0.35">
      <c r="A12" s="14" t="s">
        <v>56</v>
      </c>
      <c r="B12">
        <f>COUNTIF('AMS Measure data collection'!C:C,A12)</f>
        <v>0</v>
      </c>
      <c r="K12" s="37"/>
      <c r="L12" s="37"/>
      <c r="M12" s="37"/>
    </row>
    <row r="13" spans="1:33" x14ac:dyDescent="0.35">
      <c r="A13" s="14" t="s">
        <v>115</v>
      </c>
      <c r="B13">
        <f>COUNTIF('AMS Measure data collection'!C:C,A13)</f>
        <v>0</v>
      </c>
    </row>
    <row r="14" spans="1:33" x14ac:dyDescent="0.35">
      <c r="A14" s="14" t="s">
        <v>51</v>
      </c>
      <c r="B14">
        <f>COUNTIF('AMS Measure data collection'!C:C,A14)</f>
        <v>0</v>
      </c>
      <c r="K14" t="s">
        <v>10</v>
      </c>
      <c r="L14" t="s">
        <v>11</v>
      </c>
      <c r="N14" t="s">
        <v>176</v>
      </c>
    </row>
    <row r="15" spans="1:33" x14ac:dyDescent="0.35">
      <c r="A15" s="14" t="s">
        <v>39</v>
      </c>
      <c r="B15">
        <f>COUNTIF('AMS Measure data collection'!C:C,A15)</f>
        <v>0</v>
      </c>
      <c r="J15" t="s">
        <v>144</v>
      </c>
      <c r="K15" s="37" t="e">
        <f>(X2/(X3+X2))</f>
        <v>#DIV/0!</v>
      </c>
      <c r="L15" s="37" t="e">
        <f>(X3/(X2+X3))</f>
        <v>#DIV/0!</v>
      </c>
      <c r="M15" s="37"/>
      <c r="N15" s="37">
        <v>0.1</v>
      </c>
    </row>
    <row r="16" spans="1:33" x14ac:dyDescent="0.35">
      <c r="A16" s="14" t="s">
        <v>59</v>
      </c>
      <c r="B16">
        <f>COUNTIF('AMS Measure data collection'!C:C,A16)</f>
        <v>0</v>
      </c>
      <c r="J16" t="s">
        <v>146</v>
      </c>
      <c r="K16" s="37" t="e">
        <f>(AA2/(AA3+AA2))</f>
        <v>#DIV/0!</v>
      </c>
      <c r="L16" s="37" t="e">
        <f>(AA3/(AA2+AA3))</f>
        <v>#DIV/0!</v>
      </c>
      <c r="M16" s="37"/>
      <c r="N16" s="37">
        <v>0.1</v>
      </c>
    </row>
    <row r="17" spans="1:13" x14ac:dyDescent="0.35">
      <c r="A17" s="14" t="s">
        <v>36</v>
      </c>
      <c r="B17">
        <f>COUNTIF('AMS Measure data collection'!C:C,A17)</f>
        <v>0</v>
      </c>
    </row>
    <row r="18" spans="1:13" x14ac:dyDescent="0.35">
      <c r="A18" s="14" t="s">
        <v>45</v>
      </c>
      <c r="B18">
        <f>COUNTIF('AMS Measure data collection'!C:C,A18)</f>
        <v>0</v>
      </c>
    </row>
    <row r="19" spans="1:13" x14ac:dyDescent="0.35">
      <c r="A19" s="14" t="s">
        <v>22</v>
      </c>
      <c r="B19">
        <f>COUNTIF('AMS Measure data collection'!C:C,A19)</f>
        <v>0</v>
      </c>
    </row>
    <row r="20" spans="1:13" x14ac:dyDescent="0.35">
      <c r="A20" s="14" t="s">
        <v>46</v>
      </c>
      <c r="B20">
        <f>COUNTIF('AMS Measure data collection'!C:C,A20)</f>
        <v>0</v>
      </c>
    </row>
    <row r="21" spans="1:13" x14ac:dyDescent="0.35">
      <c r="A21" s="14" t="s">
        <v>57</v>
      </c>
      <c r="B21">
        <f>COUNTIF('AMS Measure data collection'!C:C,A21)</f>
        <v>0</v>
      </c>
    </row>
    <row r="22" spans="1:13" x14ac:dyDescent="0.35">
      <c r="A22" s="14" t="s">
        <v>42</v>
      </c>
      <c r="B22">
        <f>COUNTIF('AMS Measure data collection'!C:C,A22)</f>
        <v>0</v>
      </c>
    </row>
    <row r="23" spans="1:13" x14ac:dyDescent="0.35">
      <c r="A23" s="14" t="s">
        <v>35</v>
      </c>
      <c r="B23">
        <f>COUNTIF('AMS Measure data collection'!C:C,A23)</f>
        <v>0</v>
      </c>
    </row>
    <row r="24" spans="1:13" x14ac:dyDescent="0.35">
      <c r="A24" s="14" t="s">
        <v>114</v>
      </c>
      <c r="B24">
        <f>COUNTIF('AMS Measure data collection'!C:C,A24)</f>
        <v>0</v>
      </c>
      <c r="K24" s="36"/>
      <c r="L24" s="36"/>
      <c r="M24" s="36"/>
    </row>
    <row r="25" spans="1:13" x14ac:dyDescent="0.35">
      <c r="A25" s="14" t="s">
        <v>31</v>
      </c>
      <c r="B25">
        <f>COUNTIF('AMS Measure data collection'!C:C,A25)</f>
        <v>0</v>
      </c>
      <c r="K25" s="36"/>
      <c r="L25" s="36"/>
      <c r="M25" s="36"/>
    </row>
    <row r="26" spans="1:13" x14ac:dyDescent="0.35">
      <c r="A26" s="14" t="s">
        <v>38</v>
      </c>
      <c r="B26">
        <f>E33</f>
        <v>0</v>
      </c>
      <c r="K26" s="36"/>
      <c r="L26" s="36"/>
      <c r="M26" s="36"/>
    </row>
    <row r="27" spans="1:13" x14ac:dyDescent="0.35">
      <c r="A27" s="14" t="s">
        <v>37</v>
      </c>
      <c r="B27">
        <f>COUNTIF('AMS Measure data collection'!C:C,A27)</f>
        <v>0</v>
      </c>
    </row>
    <row r="28" spans="1:13" x14ac:dyDescent="0.35">
      <c r="A28" s="14" t="s">
        <v>105</v>
      </c>
      <c r="B28">
        <f>COUNTIF('AMS Measure data collection'!C:C,A28)</f>
        <v>0</v>
      </c>
    </row>
    <row r="29" spans="1:13" x14ac:dyDescent="0.35">
      <c r="A29" s="14" t="s">
        <v>30</v>
      </c>
      <c r="B29">
        <f>COUNTIF('AMS Measure data collection'!C:C,A29)</f>
        <v>0</v>
      </c>
    </row>
    <row r="30" spans="1:13" x14ac:dyDescent="0.35">
      <c r="A30" s="14" t="s">
        <v>106</v>
      </c>
      <c r="B30">
        <f>COUNTIF('AMS Measure data collection'!C:C,A30)</f>
        <v>0</v>
      </c>
    </row>
    <row r="31" spans="1:13" x14ac:dyDescent="0.35">
      <c r="A31" s="14" t="s">
        <v>107</v>
      </c>
      <c r="B31">
        <f>COUNTIF('AMS Measure data collection'!C:C,A31)</f>
        <v>0</v>
      </c>
    </row>
    <row r="32" spans="1:13" x14ac:dyDescent="0.35">
      <c r="A32" s="14" t="s">
        <v>23</v>
      </c>
      <c r="B32">
        <f>COUNTIF('AMS Measure data collection'!C:C,A32)</f>
        <v>0</v>
      </c>
    </row>
    <row r="33" spans="1:2" x14ac:dyDescent="0.35">
      <c r="A33" s="14" t="s">
        <v>108</v>
      </c>
      <c r="B33">
        <f>COUNTIF('AMS Measure data collection'!C:C,A33)</f>
        <v>0</v>
      </c>
    </row>
    <row r="34" spans="1:2" x14ac:dyDescent="0.35">
      <c r="A34" s="14" t="s">
        <v>63</v>
      </c>
      <c r="B34">
        <f>COUNTIF('AMS Measure data collection'!C:C,A34)</f>
        <v>0</v>
      </c>
    </row>
    <row r="35" spans="1:2" x14ac:dyDescent="0.35">
      <c r="A35" s="14" t="s">
        <v>60</v>
      </c>
      <c r="B35">
        <f>COUNTIF('AMS Measure data collection'!C:C,A35)</f>
        <v>0</v>
      </c>
    </row>
    <row r="36" spans="1:2" x14ac:dyDescent="0.35">
      <c r="A36" s="14" t="s">
        <v>34</v>
      </c>
      <c r="B36">
        <f>COUNTIF('AMS Measure data collection'!C:C,A36)</f>
        <v>0</v>
      </c>
    </row>
    <row r="37" spans="1:2" x14ac:dyDescent="0.35">
      <c r="A37" s="14" t="s">
        <v>49</v>
      </c>
      <c r="B37">
        <f>COUNTIF('AMS Measure data collection'!C:C,A37)</f>
        <v>0</v>
      </c>
    </row>
    <row r="38" spans="1:2" x14ac:dyDescent="0.35">
      <c r="A38" s="14" t="s">
        <v>109</v>
      </c>
      <c r="B38">
        <f>COUNTIF('AMS Measure data collection'!C:C,A38)</f>
        <v>0</v>
      </c>
    </row>
    <row r="39" spans="1:2" x14ac:dyDescent="0.35">
      <c r="A39" s="14" t="s">
        <v>65</v>
      </c>
      <c r="B39">
        <f>COUNTIF('AMS Measure data collection'!C:C,A39)</f>
        <v>0</v>
      </c>
    </row>
    <row r="40" spans="1:2" x14ac:dyDescent="0.35">
      <c r="A40" s="14" t="s">
        <v>110</v>
      </c>
      <c r="B40">
        <f>COUNTIF('AMS Measure data collection'!C:C,A40)</f>
        <v>0</v>
      </c>
    </row>
    <row r="41" spans="1:2" x14ac:dyDescent="0.35">
      <c r="A41" s="14" t="s">
        <v>29</v>
      </c>
      <c r="B41">
        <f>COUNTIF('AMS Measure data collection'!C:C,A41)</f>
        <v>0</v>
      </c>
    </row>
    <row r="42" spans="1:2" x14ac:dyDescent="0.35">
      <c r="A42" s="14" t="s">
        <v>52</v>
      </c>
      <c r="B42">
        <f>COUNTIF('AMS Measure data collection'!C:C,A42)</f>
        <v>0</v>
      </c>
    </row>
    <row r="43" spans="1:2" x14ac:dyDescent="0.35">
      <c r="A43" s="14" t="s">
        <v>32</v>
      </c>
      <c r="B43">
        <f>COUNTIF('AMS Measure data collection'!C:C,A43)</f>
        <v>0</v>
      </c>
    </row>
    <row r="44" spans="1:2" x14ac:dyDescent="0.35">
      <c r="A44" s="14" t="s">
        <v>27</v>
      </c>
      <c r="B44">
        <f>COUNTIF('AMS Measure data collection'!C:C,A44)</f>
        <v>0</v>
      </c>
    </row>
    <row r="45" spans="1:2" x14ac:dyDescent="0.35">
      <c r="A45" s="14" t="s">
        <v>33</v>
      </c>
      <c r="B45">
        <f>COUNTIF('AMS Measure data collection'!C:C,A45)</f>
        <v>0</v>
      </c>
    </row>
    <row r="46" spans="1:2" x14ac:dyDescent="0.35">
      <c r="A46" s="14" t="s">
        <v>44</v>
      </c>
      <c r="B46">
        <f>COUNTIF('AMS Measure data collection'!C:C,A46)</f>
        <v>0</v>
      </c>
    </row>
    <row r="47" spans="1:2" x14ac:dyDescent="0.35">
      <c r="A47" s="14" t="s">
        <v>113</v>
      </c>
      <c r="B47">
        <f>COUNTIF('AMS Measure data collection'!C:C,A47)</f>
        <v>0</v>
      </c>
    </row>
    <row r="48" spans="1:2" x14ac:dyDescent="0.35">
      <c r="A48" s="14" t="s">
        <v>28</v>
      </c>
      <c r="B48">
        <f>COUNTIF('AMS Measure data collection'!C:C,A48)</f>
        <v>0</v>
      </c>
    </row>
    <row r="49" spans="1:2" x14ac:dyDescent="0.35">
      <c r="A49" s="14" t="s">
        <v>25</v>
      </c>
      <c r="B49">
        <f>COUNTIF('AMS Measure data collection'!C:C,A49)</f>
        <v>0</v>
      </c>
    </row>
    <row r="50" spans="1:2" x14ac:dyDescent="0.35">
      <c r="A50" s="14" t="s">
        <v>25</v>
      </c>
      <c r="B50">
        <f>COUNTIF('AMS Measure data collection'!C:C,A50)</f>
        <v>0</v>
      </c>
    </row>
    <row r="51" spans="1:2" x14ac:dyDescent="0.35">
      <c r="A51" s="14" t="s">
        <v>116</v>
      </c>
      <c r="B51">
        <f>COUNTIF('AMS Measure data collection'!C:C,A51)</f>
        <v>0</v>
      </c>
    </row>
    <row r="52" spans="1:2" x14ac:dyDescent="0.35">
      <c r="A52" s="14" t="s">
        <v>54</v>
      </c>
      <c r="B52">
        <f>COUNTIF('AMS Measure data collection'!C:C,A52)</f>
        <v>0</v>
      </c>
    </row>
    <row r="53" spans="1:2" x14ac:dyDescent="0.35">
      <c r="A53" s="14" t="s">
        <v>55</v>
      </c>
      <c r="B53">
        <f>COUNTIF('AMS Measure data collection'!C:C,A53)</f>
        <v>0</v>
      </c>
    </row>
    <row r="54" spans="1:2" x14ac:dyDescent="0.35">
      <c r="A54" s="14" t="s">
        <v>118</v>
      </c>
      <c r="B54">
        <f>COUNTIF('AMS Measure data collection'!C:C,A54)</f>
        <v>0</v>
      </c>
    </row>
    <row r="55" spans="1:2" x14ac:dyDescent="0.35">
      <c r="A55" s="14" t="s">
        <v>119</v>
      </c>
      <c r="B55">
        <f>COUNTIF('AMS Measure data collection'!C:C,A55)</f>
        <v>0</v>
      </c>
    </row>
    <row r="56" spans="1:2" x14ac:dyDescent="0.35">
      <c r="A56" s="14" t="s">
        <v>120</v>
      </c>
      <c r="B56">
        <f>COUNTIF('AMS Measure data collection'!C:C,A56)</f>
        <v>0</v>
      </c>
    </row>
    <row r="57" spans="1:2" x14ac:dyDescent="0.35">
      <c r="A57" s="14" t="s">
        <v>40</v>
      </c>
      <c r="B57">
        <f>COUNTIF('AMS Measure data collection'!C:C,A57)</f>
        <v>0</v>
      </c>
    </row>
    <row r="58" spans="1:2" x14ac:dyDescent="0.35">
      <c r="A58" s="14" t="s">
        <v>64</v>
      </c>
      <c r="B58">
        <f>COUNTIF('AMS Measure data collection'!C:C,A58)</f>
        <v>0</v>
      </c>
    </row>
    <row r="59" spans="1:2" x14ac:dyDescent="0.35">
      <c r="A59" s="14" t="s">
        <v>122</v>
      </c>
      <c r="B59">
        <f>COUNTIF('AMS Measure data collection'!C:C,A59)</f>
        <v>0</v>
      </c>
    </row>
    <row r="60" spans="1:2" x14ac:dyDescent="0.35">
      <c r="A60" s="14" t="s">
        <v>123</v>
      </c>
      <c r="B60">
        <f>COUNTIF('AMS Measure data collection'!C:C,A60)</f>
        <v>0</v>
      </c>
    </row>
    <row r="61" spans="1:2" x14ac:dyDescent="0.35">
      <c r="A61" s="14" t="s">
        <v>132</v>
      </c>
      <c r="B61">
        <f>COUNTIF('AMS Measure data collection'!C:C,A61)</f>
        <v>0</v>
      </c>
    </row>
    <row r="62" spans="1:2" x14ac:dyDescent="0.35">
      <c r="A62" s="14" t="s">
        <v>53</v>
      </c>
      <c r="B62">
        <f>COUNTIF('AMS Measure data collection'!C:C,A62)</f>
        <v>0</v>
      </c>
    </row>
    <row r="63" spans="1:2" x14ac:dyDescent="0.35">
      <c r="A63" s="14" t="s">
        <v>133</v>
      </c>
      <c r="B63">
        <f>COUNTIF('AMS Measure data collection'!C:C,A63)</f>
        <v>0</v>
      </c>
    </row>
    <row r="64" spans="1:2" x14ac:dyDescent="0.35">
      <c r="A64" s="14" t="s">
        <v>58</v>
      </c>
      <c r="B64">
        <f>COUNTIF('AMS Measure data collection'!C:C,A64)</f>
        <v>0</v>
      </c>
    </row>
    <row r="65" spans="1:2" x14ac:dyDescent="0.35">
      <c r="A65" s="14" t="s">
        <v>124</v>
      </c>
      <c r="B65">
        <f>COUNTIF('AMS Measure data collection'!C:C,A65)</f>
        <v>0</v>
      </c>
    </row>
    <row r="66" spans="1:2" x14ac:dyDescent="0.35">
      <c r="A66" s="14" t="s">
        <v>134</v>
      </c>
      <c r="B66">
        <f>COUNTIF('AMS Measure data collection'!C:C,A66)</f>
        <v>0</v>
      </c>
    </row>
    <row r="67" spans="1:2" x14ac:dyDescent="0.35">
      <c r="A67" s="14" t="s">
        <v>135</v>
      </c>
      <c r="B67">
        <f>COUNTIF('AMS Measure data collection'!C:C,A67)</f>
        <v>0</v>
      </c>
    </row>
    <row r="68" spans="1:2" x14ac:dyDescent="0.35">
      <c r="A68" s="14" t="s">
        <v>47</v>
      </c>
      <c r="B68">
        <f>COUNTIF('AMS Measure data collection'!C:C,A68)</f>
        <v>0</v>
      </c>
    </row>
    <row r="69" spans="1:2" x14ac:dyDescent="0.35">
      <c r="A69" s="14" t="s">
        <v>136</v>
      </c>
      <c r="B69">
        <f>COUNTIF('AMS Measure data collection'!C:C,A69)</f>
        <v>0</v>
      </c>
    </row>
    <row r="70" spans="1:2" x14ac:dyDescent="0.35">
      <c r="A70" s="14" t="s">
        <v>61</v>
      </c>
      <c r="B70">
        <f>COUNTIF('AMS Measure data collection'!C:C,A70)</f>
        <v>0</v>
      </c>
    </row>
    <row r="71" spans="1:2" x14ac:dyDescent="0.35">
      <c r="A71" s="14" t="s">
        <v>62</v>
      </c>
      <c r="B71">
        <f>COUNTIF('AMS Measure data collection'!C:C,A71)</f>
        <v>0</v>
      </c>
    </row>
    <row r="72" spans="1:2" x14ac:dyDescent="0.35">
      <c r="A72" s="14" t="s">
        <v>125</v>
      </c>
      <c r="B72">
        <f>COUNTIF('AMS Measure data collection'!C:C,A72)</f>
        <v>0</v>
      </c>
    </row>
    <row r="73" spans="1:2" x14ac:dyDescent="0.35">
      <c r="A73" s="14" t="s">
        <v>126</v>
      </c>
      <c r="B73">
        <f>COUNTIF('AMS Measure data collection'!C:C,A73)</f>
        <v>0</v>
      </c>
    </row>
    <row r="74" spans="1:2" x14ac:dyDescent="0.35">
      <c r="A74" s="14" t="s">
        <v>127</v>
      </c>
      <c r="B74">
        <f>COUNTIF('AMS Measure data collection'!C:C,A74)</f>
        <v>0</v>
      </c>
    </row>
    <row r="75" spans="1:2" x14ac:dyDescent="0.35">
      <c r="A75" s="14" t="s">
        <v>128</v>
      </c>
      <c r="B75">
        <f>COUNTIF('AMS Measure data collection'!C:C,A75)</f>
        <v>0</v>
      </c>
    </row>
    <row r="76" spans="1:2" x14ac:dyDescent="0.35">
      <c r="A76" s="14" t="s">
        <v>129</v>
      </c>
      <c r="B76">
        <f>COUNTIF('AMS Measure data collection'!C:C,A76)</f>
        <v>0</v>
      </c>
    </row>
    <row r="77" spans="1:2" x14ac:dyDescent="0.35">
      <c r="A77" s="14" t="s">
        <v>130</v>
      </c>
      <c r="B77">
        <f>COUNTIF('AMS Measure data collection'!C:C,A77)</f>
        <v>0</v>
      </c>
    </row>
    <row r="78" spans="1:2" x14ac:dyDescent="0.35">
      <c r="A78" s="14" t="s">
        <v>43</v>
      </c>
      <c r="B78">
        <f>COUNTIF('AMS Measure data collection'!C:C,A78)</f>
        <v>0</v>
      </c>
    </row>
    <row r="79" spans="1:2" x14ac:dyDescent="0.35">
      <c r="A79" s="14" t="s">
        <v>131</v>
      </c>
      <c r="B79">
        <f>COUNTIF('AMS Measure data collection'!C:C,A79)</f>
        <v>0</v>
      </c>
    </row>
  </sheetData>
  <sortState xmlns:xlrd2="http://schemas.microsoft.com/office/spreadsheetml/2017/richdata2" ref="A2:B79">
    <sortCondition descending="1" ref="B2:B79"/>
  </sortState>
  <pageMargins left="0.7" right="0.7" top="0.75" bottom="0.75" header="0.3" footer="0.3"/>
  <pageSetup paperSize="9" orientation="portrait" r:id="rId1"/>
  <headerFooter>
    <oddFooter>&amp;C_x000D_&amp;1#&amp;"Calibri"&amp;10&amp;K000000 Public</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'Data Validation sheet'!$M$2:$M$4</xm:f>
          </x14:formula1>
          <xm:sqref>G2:G8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topLeftCell="F1" workbookViewId="0">
      <selection activeCell="N33" sqref="N33"/>
    </sheetView>
  </sheetViews>
  <sheetFormatPr defaultRowHeight="14.5" x14ac:dyDescent="0.3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M42" sqref="M42"/>
    </sheetView>
  </sheetViews>
  <sheetFormatPr defaultRowHeight="14.5" x14ac:dyDescent="0.35"/>
  <sheetData/>
  <pageMargins left="0.7" right="0.7" top="0.75" bottom="0.75" header="0.3" footer="0.3"/>
  <headerFooter>
    <oddFooter>&amp;C_x000D_&amp;1#&amp;"Calibri"&amp;10&amp;K000000 Public</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16"/>
  <sheetViews>
    <sheetView workbookViewId="0">
      <pane xSplit="1" topLeftCell="F1" activePane="topRight" state="frozen"/>
      <selection pane="topRight" activeCell="S5" sqref="S5"/>
    </sheetView>
  </sheetViews>
  <sheetFormatPr defaultRowHeight="14.5" x14ac:dyDescent="0.35"/>
  <cols>
    <col min="1" max="1" width="28" customWidth="1"/>
    <col min="2" max="2" width="19.6328125" customWidth="1"/>
  </cols>
  <sheetData>
    <row r="1" spans="1:34" ht="18.5" x14ac:dyDescent="0.45">
      <c r="A1" s="5" t="s">
        <v>170</v>
      </c>
      <c r="B1" s="6"/>
      <c r="C1" s="61" t="s">
        <v>6</v>
      </c>
      <c r="D1" s="61"/>
      <c r="E1" s="61"/>
      <c r="F1" s="61"/>
      <c r="G1" s="61" t="s">
        <v>179</v>
      </c>
      <c r="H1" s="61"/>
      <c r="I1" s="61"/>
      <c r="J1" s="61"/>
      <c r="K1" s="76" t="s">
        <v>74</v>
      </c>
      <c r="L1" s="76"/>
      <c r="M1" s="76"/>
      <c r="N1" s="76"/>
      <c r="O1" s="61" t="s">
        <v>180</v>
      </c>
      <c r="P1" s="61"/>
      <c r="Q1" s="61"/>
      <c r="R1" s="61"/>
      <c r="S1" s="59" t="s">
        <v>181</v>
      </c>
      <c r="T1" s="59"/>
      <c r="U1" s="59"/>
      <c r="V1" s="59"/>
      <c r="W1" s="59" t="s">
        <v>68</v>
      </c>
      <c r="X1" s="59"/>
      <c r="Y1" s="59"/>
      <c r="Z1" s="59"/>
      <c r="AA1" s="59" t="s">
        <v>187</v>
      </c>
      <c r="AB1" s="59"/>
      <c r="AC1" s="59"/>
      <c r="AD1" s="59"/>
      <c r="AE1" s="59" t="s">
        <v>185</v>
      </c>
      <c r="AF1" s="59"/>
      <c r="AG1" s="59"/>
      <c r="AH1" s="59"/>
    </row>
    <row r="2" spans="1:34" ht="15.5" x14ac:dyDescent="0.35">
      <c r="A2" s="7" t="s">
        <v>14</v>
      </c>
      <c r="B2" s="8" t="s">
        <v>15</v>
      </c>
      <c r="C2" s="4" t="s">
        <v>16</v>
      </c>
      <c r="D2" s="4" t="s">
        <v>17</v>
      </c>
      <c r="E2" s="4" t="s">
        <v>18</v>
      </c>
      <c r="F2" s="4" t="s">
        <v>19</v>
      </c>
      <c r="G2" s="4" t="s">
        <v>16</v>
      </c>
      <c r="H2" s="4" t="s">
        <v>17</v>
      </c>
      <c r="I2" s="4" t="s">
        <v>18</v>
      </c>
      <c r="J2" s="4" t="s">
        <v>19</v>
      </c>
      <c r="K2" s="4" t="s">
        <v>16</v>
      </c>
      <c r="L2" s="4" t="s">
        <v>17</v>
      </c>
      <c r="M2" s="4" t="s">
        <v>18</v>
      </c>
      <c r="N2" s="4" t="s">
        <v>19</v>
      </c>
      <c r="O2" s="4" t="s">
        <v>16</v>
      </c>
      <c r="P2" s="4" t="s">
        <v>17</v>
      </c>
      <c r="Q2" s="4" t="s">
        <v>18</v>
      </c>
      <c r="R2" s="4" t="s">
        <v>19</v>
      </c>
      <c r="S2" s="47" t="s">
        <v>78</v>
      </c>
      <c r="T2" s="47" t="s">
        <v>17</v>
      </c>
      <c r="U2" s="47" t="s">
        <v>18</v>
      </c>
      <c r="V2" s="47" t="s">
        <v>19</v>
      </c>
      <c r="W2" s="47" t="s">
        <v>78</v>
      </c>
      <c r="X2" s="47" t="s">
        <v>17</v>
      </c>
      <c r="Y2" s="47" t="s">
        <v>18</v>
      </c>
      <c r="Z2" s="47" t="s">
        <v>19</v>
      </c>
      <c r="AA2" s="47" t="s">
        <v>78</v>
      </c>
      <c r="AB2" s="47" t="s">
        <v>17</v>
      </c>
      <c r="AC2" s="47" t="s">
        <v>18</v>
      </c>
      <c r="AD2" s="47" t="s">
        <v>19</v>
      </c>
      <c r="AE2" s="47" t="s">
        <v>78</v>
      </c>
      <c r="AF2" s="47" t="s">
        <v>17</v>
      </c>
      <c r="AG2" s="47" t="s">
        <v>18</v>
      </c>
      <c r="AH2" s="47" t="s">
        <v>19</v>
      </c>
    </row>
    <row r="3" spans="1:34" ht="46.5" x14ac:dyDescent="0.35">
      <c r="A3" s="18" t="s">
        <v>169</v>
      </c>
      <c r="B3" s="9" t="s">
        <v>77</v>
      </c>
      <c r="C3" s="20" t="str">
        <f>IF(COUNTIFS('AMS Measure data collection'!$A:$A,"Q1",'AMS Measure data collection'!$B:$B,"Medicine")=0, "", COUNTIFS('AMS Measure data collection'!$A:$A,"Q1",'AMS Measure data collection'!$B:$B,"Medicine",'AMS Measure data collection'!$H:$H,"Y")/COUNTIFS('AMS Measure data collection'!$A:$A,"Q1",'AMS Measure data collection'!$B:$B,"Medicine"))</f>
        <v/>
      </c>
      <c r="D3" s="20" t="str">
        <f>IF(COUNTIFS('AMS Measure data collection'!$A:$A,"Q2",'AMS Measure data collection'!$B:$B,"Medicine")=0, "", COUNTIFS('AMS Measure data collection'!$A:$A,"Q2",'AMS Measure data collection'!$B:$B,"Medicine",'AMS Measure data collection'!$H:$H,"Y")/COUNTIFS('AMS Measure data collection'!$A:$A,"Q2",'AMS Measure data collection'!$B:$B,"Medicine"))</f>
        <v/>
      </c>
      <c r="E3" s="19" t="str">
        <f>IF(COUNTIFS('AMS Measure data collection'!$A:$A,"Q3",'AMS Measure data collection'!$B:$B,"Medicine")=0, "", COUNTIFS('AMS Measure data collection'!$A:$A,"Q3",'AMS Measure data collection'!$B:$B,"Medicine",'AMS Measure data collection'!$H:$H,"Y")/COUNTIFS('AMS Measure data collection'!$A:$A,"Q3",'AMS Measure data collection'!$B:$B,"Medicine"))</f>
        <v/>
      </c>
      <c r="F3" s="20" t="str">
        <f>IF(COUNTIFS('AMS Measure data collection'!$A:$A,"Q4",'AMS Measure data collection'!$B:$B,"Medicine")=0, "", COUNTIFS('AMS Measure data collection'!$A:$A,"Q4",'AMS Measure data collection'!$B:$B,"Medicine",'AMS Measure data collection'!$H:$H,"Y")/COUNTIFS('AMS Measure data collection'!$A:$A,"Q4",'AMS Measure data collection'!$B:$B,"Medicine"))</f>
        <v/>
      </c>
      <c r="G3" s="19" t="str">
        <f>IF(COUNTIFS('AMS Measure data collection'!$A:$A,"Q1",'AMS Measure data collection'!$B:$B,"Surgical")=0, "", COUNTIFS('AMS Measure data collection'!$A:$A,"Q1",'AMS Measure data collection'!$B:$B,"Surgical",'AMS Measure data collection'!$H:$H,"Y")/COUNTIFS('AMS Measure data collection'!$A:$A,"Q1",'AMS Measure data collection'!$B:$B,"Surgical"))</f>
        <v/>
      </c>
      <c r="H3" s="19" t="str">
        <f>IF(COUNTIFS('AMS Measure data collection'!$A:$A,"Q2",'AMS Measure data collection'!$B:$B,"Surgical")=0, "", COUNTIFS('AMS Measure data collection'!$A:$A,"Q2",'AMS Measure data collection'!$B:$B,"Surgical",'AMS Measure data collection'!$H:$H,"Y")/COUNTIFS('AMS Measure data collection'!$A:$A,"Q2",'AMS Measure data collection'!$B:$B,"Surgical"))</f>
        <v/>
      </c>
      <c r="I3" s="20" t="str">
        <f>IF(COUNTIFS('AMS Measure data collection'!$A:$A,"Q3",'AMS Measure data collection'!$B:$B,"Surgical")=0, "", COUNTIFS('AMS Measure data collection'!$A:$A,"Q3",'AMS Measure data collection'!$B:$B,"Surgical",'AMS Measure data collection'!$H:$H,"Y")/COUNTIFS('AMS Measure data collection'!$A:$A,"Q3",'AMS Measure data collection'!$B:$B,"Surgical"))</f>
        <v/>
      </c>
      <c r="J3" s="20" t="str">
        <f>IF(COUNTIFS('AMS Measure data collection'!$A:$A,"Q4",'AMS Measure data collection'!$B:$B,"Surgical")=0, "", COUNTIFS('AMS Measure data collection'!$A:$A,"Q4",'AMS Measure data collection'!$B:$B,"Surgical",'AMS Measure data collection'!$H:$H,"Y")/COUNTIFS('AMS Measure data collection'!$A:$A,"Q4",'AMS Measure data collection'!$B:$B,"Surgical"))</f>
        <v/>
      </c>
      <c r="K3" s="19" t="str">
        <f>IF(COUNTIFS('AMS Measure data collection'!$A:$A,"Q1",'AMS Measure data collection'!$B:$B,"Medicine_for_ the_Elderly ")=0, "", COUNTIFS('AMS Measure data collection'!$A:$A,"Q1",'AMS Measure data collection'!$B:$B,"Medicine_for_ the_Elderly ",'AMS Measure data collection'!$H:$H,"Y")/COUNTIFS('AMS Measure data collection'!$A:$A,"Q1",'AMS Measure data collection'!$B:$B,"Medicine_for_ the_Elderly "))</f>
        <v/>
      </c>
      <c r="L3" s="19" t="str">
        <f>IF(COUNTIFS('AMS Measure data collection'!$A:$A,"Q2",'AMS Measure data collection'!$B:$B,"Medicine_for_ the_Elderly ")=0, "", COUNTIFS('AMS Measure data collection'!$A:$A,"Q2",'AMS Measure data collection'!$B:$B,"Medicine_for_ the_Elderly ",'AMS Measure data collection'!$H:$H,"Y")/COUNTIFS('AMS Measure data collection'!$A:$A,"Q2",'AMS Measure data collection'!$B:$B,"Medicine_for_ the_Elderly "))</f>
        <v/>
      </c>
      <c r="M3" s="20" t="str">
        <f>IF(COUNTIFS('AMS Measure data collection'!$A:$A,"Q3",'AMS Measure data collection'!$B:$B,"Medicine_for_ the_Elderly ")=0, "", COUNTIFS('AMS Measure data collection'!$A:$A,"Q3",'AMS Measure data collection'!$B:$B,"Medicine_for_ the_Elderly ",'AMS Measure data collection'!$H:$H,"Y")/COUNTIFS('AMS Measure data collection'!$A:$A,"Q3",'AMS Measure data collection'!$B:$B,"Medicine_for_ the_Elderly "))</f>
        <v/>
      </c>
      <c r="N3" s="20" t="str">
        <f>IF(COUNTIFS('AMS Measure data collection'!$A:$A,"Q4",'AMS Measure data collection'!$B:$B,"Medicine_for_ the_Elderly ")=0, "", COUNTIFS('AMS Measure data collection'!$A:$A,"Q4",'AMS Measure data collection'!$B:$B,"Medicine_for_ the_Elderly ",'AMS Measure data collection'!$H:$H,"Y")/COUNTIFS('AMS Measure data collection'!$A:$A,"Q4",'AMS Measure data collection'!$B:$B,"Medicine_for_ the_Elderly "))</f>
        <v/>
      </c>
      <c r="O3" s="19" t="str">
        <f>IF(COUNTIFS('AMS Measure data collection'!$A:$A,"Q1",'AMS Measure data collection'!$B:$B,"Critical_Care")=0, "", COUNTIFS('AMS Measure data collection'!$A:$A,"Q1",'AMS Measure data collection'!$B:$B,"Critical_Care",'AMS Measure data collection'!$H:$H,"Y")/COUNTIFS('AMS Measure data collection'!$A:$A,"Q1",'AMS Measure data collection'!$B:$B,"Critical_Care"))</f>
        <v/>
      </c>
      <c r="P3" s="19" t="str">
        <f>IF(COUNTIFS('AMS Measure data collection'!$A:$A,"Q2",'AMS Measure data collection'!$B:$B,"Critical_Care")=0, "", COUNTIFS('AMS Measure data collection'!$A:$A,"Q2",'AMS Measure data collection'!$B:$B,"Critical_Care",'AMS Measure data collection'!$H:$H,"Y")/COUNTIFS('AMS Measure data collection'!$A:$A,"Q2",'AMS Measure data collection'!$B:$B,"Critical_Care"))</f>
        <v/>
      </c>
      <c r="Q3" s="20" t="str">
        <f>IF(COUNTIFS('AMS Measure data collection'!$A:$A,"Q3",'AMS Measure data collection'!$B:$B,"Critical_Care")=0, "", COUNTIFS('AMS Measure data collection'!$A:$A,"Q3",'AMS Measure data collection'!$B:$B,"Critical_Care",'AMS Measure data collection'!$H:$H,"Y")/COUNTIFS('AMS Measure data collection'!$A:$A,"Q3",'AMS Measure data collection'!$B:$B,"Critical_Care"))</f>
        <v/>
      </c>
      <c r="R3" s="20" t="str">
        <f>IF(COUNTIFS('AMS Measure data collection'!$A:$A,"Q4",'AMS Measure data collection'!$B:$B,"Critical_Care")=0, "", COUNTIFS('AMS Measure data collection'!$A:$A,"Q4",'AMS Measure data collection'!$B:$B,"Critical_Care",'AMS Measure data collection'!$H:$H,"Y")/COUNTIFS('AMS Measure data collection'!$A:$A,"Q4",'AMS Measure data collection'!$B:$B,"Critical_Care"))</f>
        <v/>
      </c>
      <c r="S3" s="48" t="str">
        <f>IF(COUNTIFS('AMS Measure data collection'!$A:$A,"Q1",'AMS Measure data collection'!$B:$B,"Obstetrics_Gynae")=0, "", COUNTIFS('AMS Measure data collection'!$A:$A,"Q1",'AMS Measure data collection'!$B:$B,"Obstetrics_Gynae",'AMS Measure data collection'!$H:$H,"Y")/COUNTIFS('AMS Measure data collection'!$A:$A,"Q1",'AMS Measure data collection'!$B:$B,"Obstetrics_Gynae"))</f>
        <v/>
      </c>
      <c r="T3" s="48" t="str">
        <f>IF(COUNTIFS('AMS Measure data collection'!$A:$A,"Q2",'AMS Measure data collection'!$B:$B,"Obstetrics_Gynae")=0, "", COUNTIFS('AMS Measure data collection'!$A:$A,"Q2",'AMS Measure data collection'!$B:$B,"Obstetrics_Gynae",'AMS Measure data collection'!$H:$H,"Y")/COUNTIFS('AMS Measure data collection'!$A:$A,"Q2",'AMS Measure data collection'!$B:$B,"Obstetrics_Gynae"))</f>
        <v/>
      </c>
      <c r="U3" s="48" t="str">
        <f>IF(COUNTIFS('AMS Measure data collection'!$A:$A,"Q3",'AMS Measure data collection'!$B:$B,"Obstetrics_Gynae")=0, "", COUNTIFS('AMS Measure data collection'!$A:$A,"Q3",'AMS Measure data collection'!$B:$B,"Obstetrics_Gynae",'AMS Measure data collection'!$H:$H,"Y")/COUNTIFS('AMS Measure data collection'!$A:$A,"Q3",'AMS Measure data collection'!$B:$B,"Obstetrics_Gynae"))</f>
        <v/>
      </c>
      <c r="V3" s="48" t="str">
        <f>IF(COUNTIFS('AMS Measure data collection'!$A:$A,"Q4",'AMS Measure data collection'!$B:$B,"Obstetrics_Gynae")=0, "", COUNTIFS('AMS Measure data collection'!$A:$A,"Q4",'AMS Measure data collection'!$B:$B,"Obstetrics_Gynae",'AMS Measure data collection'!$H:$H,"Y")/COUNTIFS('AMS Measure data collection'!$A:$A,"Q4",'AMS Measure data collection'!$B:$B,"Obstetrics_Gynae"))</f>
        <v/>
      </c>
      <c r="W3" s="48" t="str">
        <f>IF(COUNTIFS('AMS Measure data collection'!$A:$A,"Q1",'AMS Measure data collection'!$B:$B,"ED")=0, "", COUNTIFS('AMS Measure data collection'!$A:$A,"Q1",'AMS Measure data collection'!$B:$B,"ED",'AMS Measure data collection'!$H:$H,"Y")/COUNTIFS('AMS Measure data collection'!$A:$A,"Q1",'AMS Measure data collection'!$B:$B,"ED"))</f>
        <v/>
      </c>
      <c r="X3" s="48" t="str">
        <f>IF(COUNTIFS('AMS Measure data collection'!$A:$A,"Q2",'AMS Measure data collection'!$B:$B,"ED")=0, "", COUNTIFS('AMS Measure data collection'!$A:$A,"Q2",'AMS Measure data collection'!$B:$B,"ED",'AMS Measure data collection'!$H:$H,"Y")/COUNTIFS('AMS Measure data collection'!$A:$A,"Q2",'AMS Measure data collection'!$B:$B,"ED"))</f>
        <v/>
      </c>
      <c r="Y3" s="48" t="str">
        <f>IF(COUNTIFS('AMS Measure data collection'!$A:$A,"Q3",'AMS Measure data collection'!$B:$B,"ED")=0, "", COUNTIFS('AMS Measure data collection'!$A:$A,"Q3",'AMS Measure data collection'!$B:$B,"ED",'AMS Measure data collection'!$H:$H,"Y")/COUNTIFS('AMS Measure data collection'!$A:$A,"Q3",'AMS Measure data collection'!$B:$B,"ED"))</f>
        <v/>
      </c>
      <c r="Z3" s="48" t="str">
        <f>IF(COUNTIFS('AMS Measure data collection'!$A:$A,"Q4",'AMS Measure data collection'!$B:$B,"ED")=0, "", COUNTIFS('AMS Measure data collection'!$A:$A,"Q4",'AMS Measure data collection'!$B:$B,"ED",'AMS Measure data collection'!$H:$H,"Y")/COUNTIFS('AMS Measure data collection'!$A:$A,"Q4",'AMS Measure data collection'!$B:$B,"ED"))</f>
        <v/>
      </c>
      <c r="AA3" s="48" t="str">
        <f>IF(COUNTIFS('AMS Measure data collection'!$A:$A,"Q1",'AMS Measure data collection'!$B:$B,"Haematology_Oncology")=0, "", COUNTIFS('AMS Measure data collection'!$A:$A,"Q1",'AMS Measure data collection'!$B:$B,"Haematology_Oncology",'AMS Measure data collection'!$H:$H,"Y")/COUNTIFS('AMS Measure data collection'!$A:$A,"Q1",'AMS Measure data collection'!$B:$B,"Haematology_Oncology"))</f>
        <v/>
      </c>
      <c r="AB3" s="48" t="str">
        <f>IF(COUNTIFS('AMS Measure data collection'!$A:$A,"Q2",'AMS Measure data collection'!$B:$B,"Haematology_Oncology")=0, "", COUNTIFS('AMS Measure data collection'!$A:$A,"Q2",'AMS Measure data collection'!$B:$B,"Haematology_Oncology",'AMS Measure data collection'!$H:$H,"Y")/COUNTIFS('AMS Measure data collection'!$A:$A,"Q2",'AMS Measure data collection'!$B:$B,"Haematology_Oncology"))</f>
        <v/>
      </c>
      <c r="AC3" s="48" t="str">
        <f>IF(COUNTIFS('AMS Measure data collection'!$A:$A,"Q3",'AMS Measure data collection'!$B:$B,"Haematology_Oncology")=0, "", COUNTIFS('AMS Measure data collection'!$A:$A,"Q3",'AMS Measure data collection'!$B:$B,"Haematology_Oncology",'AMS Measure data collection'!$H:$H,"Y")/COUNTIFS('AMS Measure data collection'!$A:$A,"Q3",'AMS Measure data collection'!$B:$B,"Haematology_Oncology"))</f>
        <v/>
      </c>
      <c r="AD3" s="48" t="str">
        <f>IF(COUNTIFS('AMS Measure data collection'!$A:$A,"Q4",'AMS Measure data collection'!$B:$B,"Haematology_Oncology")=0, "", COUNTIFS('AMS Measure data collection'!$A:$A,"Q4",'AMS Measure data collection'!$B:$B,"Haematology_Oncology",'AMS Measure data collection'!$H:$H,"Y")/COUNTIFS('AMS Measure data collection'!$A:$A,"Q4",'AMS Measure data collection'!$B:$B,"Haematology_Oncology"))</f>
        <v/>
      </c>
      <c r="AE3" s="48" t="str">
        <f>IF(COUNTIFS('AMS Measure data collection'!$A:$A,"Q1",'AMS Measure data collection'!$B:$B,"Paediatric")=0, "", COUNTIFS('AMS Measure data collection'!$A:$A,"Q1",'AMS Measure data collection'!$B:$B,"Paediatric",'AMS Measure data collection'!$H:$H,"Y")/COUNTIFS('AMS Measure data collection'!$A:$A,"Q1",'AMS Measure data collection'!$B:$B,"Paediatric"))</f>
        <v/>
      </c>
      <c r="AF3" s="48" t="str">
        <f>IF(COUNTIFS('AMS Measure data collection'!$A:$A,"Q2",'AMS Measure data collection'!$B:$B,"Paediatric")=0, "", COUNTIFS('AMS Measure data collection'!$A:$A,"Q2",'AMS Measure data collection'!$B:$B,"Paediatric",'AMS Measure data collection'!$H:$H,"Y")/COUNTIFS('AMS Measure data collection'!$A:$A,"Q2",'AMS Measure data collection'!$B:$B,"Paediatric"))</f>
        <v/>
      </c>
      <c r="AG3" s="48" t="str">
        <f>IF(COUNTIFS('AMS Measure data collection'!$A:$A,"Q3",'AMS Measure data collection'!$B:$B,"Paediatric")=0, "", COUNTIFS('AMS Measure data collection'!$A:$A,"Q3",'AMS Measure data collection'!$B:$B,"Paediatric",'AMS Measure data collection'!$H:$H,"Y")/COUNTIFS('AMS Measure data collection'!$A:$A,"Q3",'AMS Measure data collection'!$B:$B,"Paediatric"))</f>
        <v/>
      </c>
      <c r="AH3" s="48" t="str">
        <f>IF(COUNTIFS('AMS Measure data collection'!$A:$A,"Q4",'AMS Measure data collection'!$B:$B,"Paediatric")=0, "", COUNTIFS('AMS Measure data collection'!$A:$A,"Q4",'AMS Measure data collection'!$B:$B,"Paediatric",'AMS Measure data collection'!$H:$H,"Y")/COUNTIFS('AMS Measure data collection'!$A:$A,"Q4",'AMS Measure data collection'!$B:$B,"Paediatric"))</f>
        <v/>
      </c>
    </row>
    <row r="4" spans="1:34" ht="31" x14ac:dyDescent="0.35">
      <c r="A4" s="18" t="s">
        <v>4</v>
      </c>
      <c r="B4" s="9" t="s">
        <v>77</v>
      </c>
      <c r="C4" s="19" t="str">
        <f>IF(COUNTIFS('AMS Measure data collection'!$A:$A,"Q1",'AMS Measure data collection'!$B:$B,"Medicine")=0, "", COUNTIFS('AMS Measure data collection'!$A:$A,"Q1",'AMS Measure data collection'!$B:$B,"Medicine",'AMS Measure data collection'!$I:$I,"Y")/COUNTIFS('AMS Measure data collection'!$A:$A,"Q1",'AMS Measure data collection'!$B:$B,"Medicine"))</f>
        <v/>
      </c>
      <c r="D4" s="19" t="str">
        <f>IF(COUNTIFS('AMS Measure data collection'!$A:$A,"Q2",'AMS Measure data collection'!$B:$B,"Medicine")=0, "", COUNTIFS('AMS Measure data collection'!$A:$A,"Q2",'AMS Measure data collection'!$B:$B,"Medicine",'AMS Measure data collection'!$I:$I,"Y")/COUNTIFS('AMS Measure data collection'!$A:$A,"Q2",'AMS Measure data collection'!$B:$B,"Medicine"))</f>
        <v/>
      </c>
      <c r="E4" s="20" t="str">
        <f>IF(COUNTIFS('AMS Measure data collection'!$A:$A,"Q3",'AMS Measure data collection'!$B:$B,"Medicine")=0, "", COUNTIFS('AMS Measure data collection'!$A:$A,"Q3",'AMS Measure data collection'!$B:$B,"Medicine",'AMS Measure data collection'!$I:$I,"Y")/COUNTIFS('AMS Measure data collection'!$A:$A,"Q3",'AMS Measure data collection'!$B:$B,"Medicine"))</f>
        <v/>
      </c>
      <c r="F4" s="20" t="str">
        <f>IF(COUNTIFS('AMS Measure data collection'!$A:$A,"Q4",'AMS Measure data collection'!$B:$B,"Medicine")=0, "", COUNTIFS('AMS Measure data collection'!$A:$A,"Q4",'AMS Measure data collection'!$B:$B,"Medicine",'AMS Measure data collection'!$I:$I,"Y")/COUNTIFS('AMS Measure data collection'!$A:$A,"Q4",'AMS Measure data collection'!$B:$B,"Medicine"))</f>
        <v/>
      </c>
      <c r="G4" s="19" t="str">
        <f>IF(COUNTIFS('AMS Measure data collection'!$A:$A,"Q1",'AMS Measure data collection'!$B:$B,"Surgical")=0, "", COUNTIFS('AMS Measure data collection'!$A:$A,"Q1",'AMS Measure data collection'!$B:$B,"Surgical",'AMS Measure data collection'!$I:$I,"Y")/COUNTIFS('AMS Measure data collection'!$A:$A,"Q1",'AMS Measure data collection'!$B:$B,"Surgical"))</f>
        <v/>
      </c>
      <c r="H4" s="19" t="str">
        <f>IF(COUNTIFS('AMS Measure data collection'!$A:$A,"Q2",'AMS Measure data collection'!$B:$B,"Surgical")=0, "", COUNTIFS('AMS Measure data collection'!$A:$A,"Q2",'AMS Measure data collection'!$B:$B,"Surgical",'AMS Measure data collection'!$I:$I,"Y")/COUNTIFS('AMS Measure data collection'!$A:$A,"Q2",'AMS Measure data collection'!$B:$B,"Surgical"))</f>
        <v/>
      </c>
      <c r="I4" s="20" t="str">
        <f>IF(COUNTIFS('AMS Measure data collection'!$A:$A,"Q3",'AMS Measure data collection'!$B:$B,"Surgical")=0, "", COUNTIFS('AMS Measure data collection'!$A:$A,"Q3",'AMS Measure data collection'!$B:$B,"Surgical",'AMS Measure data collection'!$I:$I,"Y")/COUNTIFS('AMS Measure data collection'!$A:$A,"Q3",'AMS Measure data collection'!$B:$B,"Surgical"))</f>
        <v/>
      </c>
      <c r="J4" s="20" t="str">
        <f>IF(COUNTIFS('AMS Measure data collection'!$A:$A,"Q4",'AMS Measure data collection'!$B:$B,"Surgical")=0, "", COUNTIFS('AMS Measure data collection'!$A:$A,"Q4",'AMS Measure data collection'!$B:$B,"Surgical",'AMS Measure data collection'!$I:$I,"Y")/COUNTIFS('AMS Measure data collection'!$A:$A,"Q4",'AMS Measure data collection'!$B:$B,"Surgical"))</f>
        <v/>
      </c>
      <c r="K4" s="19" t="str">
        <f>IF(COUNTIFS('AMS Measure data collection'!$A:$A,"Q1",'AMS Measure data collection'!$B:$B,"Medicine_for_ the_Elderly ")=0, "", COUNTIFS('AMS Measure data collection'!$A:$A,"Q1",'AMS Measure data collection'!$B:$B,"Medicine_for_ the_Elderly ",'AMS Measure data collection'!$I:$I,"Y")/COUNTIFS('AMS Measure data collection'!$A:$A,"Q1",'AMS Measure data collection'!$B:$B,"Medicine_for_ the_Elderly "))</f>
        <v/>
      </c>
      <c r="L4" s="19" t="str">
        <f>IF(COUNTIFS('AMS Measure data collection'!$A:$A,"Q2",'AMS Measure data collection'!$B:$B,"Medicine_for_ the_Elderly ")=0, "", COUNTIFS('AMS Measure data collection'!$A:$A,"Q2",'AMS Measure data collection'!$B:$B,"Medicine_for_ the_Elderly ",'AMS Measure data collection'!$I:$I,"Y")/COUNTIFS('AMS Measure data collection'!$A:$A,"Q2",'AMS Measure data collection'!$B:$B,"Medicine_for_ the_Elderly "))</f>
        <v/>
      </c>
      <c r="M4" s="20" t="str">
        <f>IF(COUNTIFS('AMS Measure data collection'!$A:$A,"Q3",'AMS Measure data collection'!$B:$B,"Medicine_for_ the_Elderly ")=0, "", COUNTIFS('AMS Measure data collection'!$A:$A,"Q3",'AMS Measure data collection'!$B:$B,"Medicine_for_ the_Elderly ",'AMS Measure data collection'!$I:$I,"Y")/COUNTIFS('AMS Measure data collection'!$A:$A,"Q3",'AMS Measure data collection'!$B:$B,"Medicine_for_ the_Elderly "))</f>
        <v/>
      </c>
      <c r="N4" s="20" t="str">
        <f>IF(COUNTIFS('AMS Measure data collection'!$A:$A,"Q4",'AMS Measure data collection'!$B:$B,"Medicine_for_ the_Elderly ")=0, "", COUNTIFS('AMS Measure data collection'!$A:$A,"Q4",'AMS Measure data collection'!$B:$B,"Medicine_for_ the_Elderly ",'AMS Measure data collection'!$I:$I,"Y")/COUNTIFS('AMS Measure data collection'!$A:$A,"Q4",'AMS Measure data collection'!$B:$B,"Medicine_for_ the_Elderly "))</f>
        <v/>
      </c>
      <c r="O4" s="19" t="str">
        <f>IF(COUNTIFS('AMS Measure data collection'!$A:$A,"Q1",'AMS Measure data collection'!$B:$B,"Critical_Care")=0, "", COUNTIFS('AMS Measure data collection'!$A:$A,"Q1",'AMS Measure data collection'!$B:$B,"Critical_Care",'AMS Measure data collection'!$I:$I,"Y")/COUNTIFS('AMS Measure data collection'!$A:$A,"Q1",'AMS Measure data collection'!$B:$B,"Critical_Care"))</f>
        <v/>
      </c>
      <c r="P4" s="19" t="str">
        <f>IF(COUNTIFS('AMS Measure data collection'!$A:$A,"Q2",'AMS Measure data collection'!$B:$B,"Critical_Care")=0, "", COUNTIFS('AMS Measure data collection'!$A:$A,"Q2",'AMS Measure data collection'!$B:$B,"Critical_Care",'AMS Measure data collection'!$I:$I,"Y")/COUNTIFS('AMS Measure data collection'!$A:$A,"Q2",'AMS Measure data collection'!$B:$B,"Critical_Care"))</f>
        <v/>
      </c>
      <c r="Q4" s="20" t="str">
        <f>IF(COUNTIFS('AMS Measure data collection'!$A:$A,"Q3",'AMS Measure data collection'!$B:$B,"Critical_Care")=0, "", COUNTIFS('AMS Measure data collection'!$A:$A,"Q3",'AMS Measure data collection'!$B:$B,"Critical_Care",'AMS Measure data collection'!$I:$I,"Y")/COUNTIFS('AMS Measure data collection'!$A:$A,"Q3",'AMS Measure data collection'!$B:$B,"Critical_Care"))</f>
        <v/>
      </c>
      <c r="R4" s="20" t="str">
        <f>IF(COUNTIFS('AMS Measure data collection'!$A:$A,"Q4",'AMS Measure data collection'!$B:$B,"Critical_Care")=0, "", COUNTIFS('AMS Measure data collection'!$A:$A,"Q4",'AMS Measure data collection'!$B:$B,"Critical_Care",'AMS Measure data collection'!$I:$I,"Y")/COUNTIFS('AMS Measure data collection'!$A:$A,"Q4",'AMS Measure data collection'!$B:$B,"Critical_Care"))</f>
        <v/>
      </c>
      <c r="S4" s="48" t="str">
        <f>IF(COUNTIFS('AMS Measure data collection'!$A:$A,"Q1",'AMS Measure data collection'!$B:$B,"Obstetrics_Gynae")=0, "", COUNTIFS('AMS Measure data collection'!$A:$A,"Q1",'AMS Measure data collection'!$B:$B,"Obstetrics_Gynae",'AMS Measure data collection'!$I:$I,"Y")/COUNTIFS('AMS Measure data collection'!$A:$A,"Q1",'AMS Measure data collection'!$B:$B,"Obstetrics_Gynae"))</f>
        <v/>
      </c>
      <c r="T4" s="48" t="str">
        <f>IF(COUNTIFS('AMS Measure data collection'!$A:$A,"Q2",'AMS Measure data collection'!$B:$B,"Obstetrics_Gynae")=0, "", COUNTIFS('AMS Measure data collection'!$A:$A,"Q2",'AMS Measure data collection'!$B:$B,"Obstetrics_Gynae",'AMS Measure data collection'!$I:$I,"Y")/COUNTIFS('AMS Measure data collection'!$A:$A,"Q2",'AMS Measure data collection'!$B:$B,"Obstetrics_Gynae"))</f>
        <v/>
      </c>
      <c r="U4" s="48" t="str">
        <f>IF(COUNTIFS('AMS Measure data collection'!$A:$A,"Q3",'AMS Measure data collection'!$B:$B,"Obstetrics_Gynae")=0, "", COUNTIFS('AMS Measure data collection'!$A:$A,"Q3",'AMS Measure data collection'!$B:$B,"Obstetrics_Gynae",'AMS Measure data collection'!$I:$I,"Y")/COUNTIFS('AMS Measure data collection'!$A:$A,"Q3",'AMS Measure data collection'!$B:$B,"Obstetrics_Gynae"))</f>
        <v/>
      </c>
      <c r="V4" s="48" t="str">
        <f>IF(COUNTIFS('AMS Measure data collection'!$A:$A,"Q4",'AMS Measure data collection'!$B:$B,"Obstetrics_Gynae")=0, "", COUNTIFS('AMS Measure data collection'!$A:$A,"Q4",'AMS Measure data collection'!$B:$B,"Obstetrics_Gynae",'AMS Measure data collection'!$I:$I,"Y")/COUNTIFS('AMS Measure data collection'!$A:$A,"Q4",'AMS Measure data collection'!$B:$B,"Obstetrics_Gynae"))</f>
        <v/>
      </c>
      <c r="W4" s="48" t="str">
        <f>IF(COUNTIFS('AMS Measure data collection'!$A:$A,"Q1",'AMS Measure data collection'!$B:$B,"ED")=0, "", COUNTIFS('AMS Measure data collection'!$A:$A,"Q1",'AMS Measure data collection'!$B:$B,"ED",'AMS Measure data collection'!$I:$I,"Y")/COUNTIFS('AMS Measure data collection'!$A:$A,"Q1",'AMS Measure data collection'!$B:$B,"ED"))</f>
        <v/>
      </c>
      <c r="X4" s="48" t="str">
        <f>IF(COUNTIFS('AMS Measure data collection'!$A:$A,"Q2",'AMS Measure data collection'!$B:$B,"ED")=0, "", COUNTIFS('AMS Measure data collection'!$A:$A,"Q2",'AMS Measure data collection'!$B:$B,"ED",'AMS Measure data collection'!$I:$I,"Y")/COUNTIFS('AMS Measure data collection'!$A:$A,"Q2",'AMS Measure data collection'!$B:$B,"ED"))</f>
        <v/>
      </c>
      <c r="Y4" s="48" t="str">
        <f>IF(COUNTIFS('AMS Measure data collection'!$A:$A,"Q3",'AMS Measure data collection'!$B:$B,"ED")=0, "", COUNTIFS('AMS Measure data collection'!$A:$A,"Q3",'AMS Measure data collection'!$B:$B,"ED",'AMS Measure data collection'!$I:$I,"Y")/COUNTIFS('AMS Measure data collection'!$A:$A,"Q3",'AMS Measure data collection'!$B:$B,"ED"))</f>
        <v/>
      </c>
      <c r="Z4" s="48" t="str">
        <f>IF(COUNTIFS('AMS Measure data collection'!$A:$A,"Q4",'AMS Measure data collection'!$B:$B,"ED")=0, "", COUNTIFS('AMS Measure data collection'!$A:$A,"Q4",'AMS Measure data collection'!$B:$B,"ED",'AMS Measure data collection'!$I:$I,"Y")/COUNTIFS('AMS Measure data collection'!$A:$A,"Q4",'AMS Measure data collection'!$B:$B,"ED"))</f>
        <v/>
      </c>
      <c r="AA4" s="48" t="str">
        <f>IF(COUNTIFS('AMS Measure data collection'!$A:$A,"Q1",'AMS Measure data collection'!$B:$B,"Haematology_Oncology")=0, "", COUNTIFS('AMS Measure data collection'!$A:$A,"Q1",'AMS Measure data collection'!$B:$B,"Haematology_Oncology",'AMS Measure data collection'!$I:$I,"Y")/COUNTIFS('AMS Measure data collection'!$A:$A,"Q1",'AMS Measure data collection'!$B:$B,"Haematology_Oncology"))</f>
        <v/>
      </c>
      <c r="AB4" s="48" t="str">
        <f>IF(COUNTIFS('AMS Measure data collection'!$A:$A,"Q2",'AMS Measure data collection'!$B:$B,"Haematology_Oncology")=0, "", COUNTIFS('AMS Measure data collection'!$A:$A,"Q2",'AMS Measure data collection'!$B:$B,"Haematology_Oncology",'AMS Measure data collection'!$I:$I,"Y")/COUNTIFS('AMS Measure data collection'!$A:$A,"Q2",'AMS Measure data collection'!$B:$B,"Haematology_Oncology"))</f>
        <v/>
      </c>
      <c r="AC4" s="48" t="str">
        <f>IF(COUNTIFS('AMS Measure data collection'!$A:$A,"Q3",'AMS Measure data collection'!$B:$B,"Haematology_Oncology")=0, "", COUNTIFS('AMS Measure data collection'!$A:$A,"Q3",'AMS Measure data collection'!$B:$B,"Haematology_Oncology",'AMS Measure data collection'!$I:$I,"Y")/COUNTIFS('AMS Measure data collection'!$A:$A,"Q3",'AMS Measure data collection'!$B:$B,"Haematology_Oncology"))</f>
        <v/>
      </c>
      <c r="AD4" s="48" t="str">
        <f>IF(COUNTIFS('AMS Measure data collection'!$A:$A,"Q4",'AMS Measure data collection'!$B:$B,"Haematology_Oncology")=0, "", COUNTIFS('AMS Measure data collection'!$A:$A,"Q4",'AMS Measure data collection'!$B:$B,"Haematology_Oncology",'AMS Measure data collection'!$I:$I,"Y")/COUNTIFS('AMS Measure data collection'!$A:$A,"Q4",'AMS Measure data collection'!$B:$B,"Haematology_Oncology"))</f>
        <v/>
      </c>
      <c r="AE4" s="48" t="str">
        <f>IF(COUNTIFS('AMS Measure data collection'!$A:$A,"Q1",'AMS Measure data collection'!$B:$B,"Paediatric")=0, "", COUNTIFS('AMS Measure data collection'!$A:$A,"Q1",'AMS Measure data collection'!$B:$B,"Paediatric",'AMS Measure data collection'!$I:$I,"Y")/COUNTIFS('AMS Measure data collection'!$A:$A,"Q1",'AMS Measure data collection'!$B:$B,"Paediatric"))</f>
        <v/>
      </c>
      <c r="AF4" s="48" t="str">
        <f>IF(COUNTIFS('AMS Measure data collection'!$A:$A,"Q2",'AMS Measure data collection'!$B:$B,"Paediatric")=0, "", COUNTIFS('AMS Measure data collection'!$A:$A,"Q2",'AMS Measure data collection'!$B:$B,"Paediatric",'AMS Measure data collection'!$I:$I,"Y")/COUNTIFS('AMS Measure data collection'!$A:$A,"Q2",'AMS Measure data collection'!$B:$B,"Paediatric"))</f>
        <v/>
      </c>
      <c r="AG4" s="48" t="str">
        <f>IF(COUNTIFS('AMS Measure data collection'!$A:$A,"Q3",'AMS Measure data collection'!$B:$B,"Paediatric")=0, "", COUNTIFS('AMS Measure data collection'!$A:$A,"Q3",'AMS Measure data collection'!$B:$B,"Paediatric",'AMS Measure data collection'!$I:$I,"Y")/COUNTIFS('AMS Measure data collection'!$A:$A,"Q3",'AMS Measure data collection'!$B:$B,"Paediatric"))</f>
        <v/>
      </c>
      <c r="AH4" s="48" t="str">
        <f>IF(COUNTIFS('AMS Measure data collection'!$A:$A,"Q4",'AMS Measure data collection'!$B:$B,"Paediatric")=0, "", COUNTIFS('AMS Measure data collection'!$A:$A,"Q4",'AMS Measure data collection'!$B:$B,"Paediatric",'AMS Measure data collection'!$I:$I,"Y")/COUNTIFS('AMS Measure data collection'!$A:$A,"Q4",'AMS Measure data collection'!$B:$B,"Paediatric"))</f>
        <v/>
      </c>
    </row>
    <row r="5" spans="1:34" ht="31" x14ac:dyDescent="0.35">
      <c r="A5" s="18" t="s">
        <v>20</v>
      </c>
      <c r="B5" s="11" t="s">
        <v>21</v>
      </c>
      <c r="C5" s="20" t="str">
        <f>IF(SUM(COUNTIFS('AMS Measure data collection'!$A:$A,"Q1",'AMS Measure data collection'!$B:$B,"Medicine",'AMS Measure data collection'!$K:$K,"Y"),COUNTIFS('AMS Measure data collection'!$A:$A,"Q1",'AMS Measure data collection'!$B:$B,"Medicine",'AMS Measure data collection'!$K:$K,"N"))=0,"",COUNTIFS('AMS Measure data collection'!$A:$A,"Q1",'AMS Measure data collection'!B:B,"Medicine",'AMS Measure data collection'!D:D,"IV",'AMS Measure data collection'!K:K,"Y")/COUNTIFS('AMS Measure data collection'!A:A,"Q1",'AMS Measure data collection'!B:B,"Medicine",'AMS Measure data collection'!D:D,"IV"))</f>
        <v/>
      </c>
      <c r="D5" s="20" t="str">
        <f>IF(SUM(COUNTIFS('AMS Measure data collection'!$A:$A,"Q2",'AMS Measure data collection'!$B:$B,"Medicine",'AMS Measure data collection'!$K:$K,"Y"),COUNTIFS('AMS Measure data collection'!$A:$A,"Q2",'AMS Measure data collection'!$B:$B,"Medicine",'AMS Measure data collection'!$K:$K,"N"))=0,"",COUNTIFS('AMS Measure data collection'!$A:$A,"Q2",'AMS Measure data collection'!B:B,"Medicine",'AMS Measure data collection'!D:D,"IV",'AMS Measure data collection'!K:K,"Y")/COUNTIFS('AMS Measure data collection'!A:A,"Q2",'AMS Measure data collection'!B:B,"Medicine",'AMS Measure data collection'!D:D,"IV"))</f>
        <v/>
      </c>
      <c r="E5" s="20" t="str">
        <f>IF(SUM(COUNTIFS('AMS Measure data collection'!$A:$A,"Q3",'AMS Measure data collection'!$B:$B,"Medicine",'AMS Measure data collection'!$K:$K,"Y"),COUNTIFS('AMS Measure data collection'!$A:$A,"Q3",'AMS Measure data collection'!$B:$B,"Medicine",'AMS Measure data collection'!$K:$K,"N"))=0,"",COUNTIFS('AMS Measure data collection'!$A:$A,"Q3",'AMS Measure data collection'!B:B,"Medicine",'AMS Measure data collection'!D:D,"IV",'AMS Measure data collection'!K:K,"Y")/COUNTIFS('AMS Measure data collection'!A:A,"Q3",'AMS Measure data collection'!B:B,"Medicine",'AMS Measure data collection'!D:D,"IV"))</f>
        <v/>
      </c>
      <c r="F5" s="20" t="str">
        <f>IF(SUM(COUNTIFS('AMS Measure data collection'!$A:$A,"Q4",'AMS Measure data collection'!$B:$B,"Medicine",'AMS Measure data collection'!$K:$K,"Y"),COUNTIFS('AMS Measure data collection'!$A:$A,"Q4",'AMS Measure data collection'!$B:$B,"Medicine",'AMS Measure data collection'!$K:$K,"N"))=0,"",COUNTIFS('AMS Measure data collection'!$A:$A,"Q4",'AMS Measure data collection'!B:B,"Medicine",'AMS Measure data collection'!D:D,"IV",'AMS Measure data collection'!K:K,"Y")/COUNTIFS('AMS Measure data collection'!A:A,"Q4",'AMS Measure data collection'!B:B,"Medicine",'AMS Measure data collection'!D:D,"IV"))</f>
        <v/>
      </c>
      <c r="G5" s="20" t="str">
        <f>IF(SUM(COUNTIFS('AMS Measure data collection'!$A:$A,"Q1",'AMS Measure data collection'!$B:$B,"Surgical",'AMS Measure data collection'!$K:$K,"Y"),COUNTIFS('AMS Measure data collection'!$A:$A,"Q1",'AMS Measure data collection'!$B:$B,"Surgical",'AMS Measure data collection'!$K:$K,"N"))=0,"",COUNTIFS('AMS Measure data collection'!$A:$A,"Q1",'AMS Measure data collection'!B:B,"Surgical",'AMS Measure data collection'!D:D,"IV",'AMS Measure data collection'!K:K,"Y")/COUNTIFS('AMS Measure data collection'!A:A,"Q1",'AMS Measure data collection'!B:B,"Surgical",'AMS Measure data collection'!D:D,"IV"))</f>
        <v/>
      </c>
      <c r="H5" s="20" t="str">
        <f>IF(SUM(COUNTIFS('AMS Measure data collection'!$A:$A,"Q2",'AMS Measure data collection'!$B:$B,"Surgical",'AMS Measure data collection'!$K:$K,"Y"),COUNTIFS('AMS Measure data collection'!$A:$A,"Q2",'AMS Measure data collection'!$B:$B,"Surgical",'AMS Measure data collection'!$K:$K,"N"))=0,"",COUNTIFS('AMS Measure data collection'!$A:$A,"Q2",'AMS Measure data collection'!B:B,"Surgical",'AMS Measure data collection'!D:D,"IV",'AMS Measure data collection'!K:K,"Y")/COUNTIFS('AMS Measure data collection'!A:A,"Q2",'AMS Measure data collection'!B:B,"Surgical",'AMS Measure data collection'!D:D,"IV"))</f>
        <v/>
      </c>
      <c r="I5" s="20" t="str">
        <f>IF(SUM(COUNTIFS('AMS Measure data collection'!$A:$A,"Q3",'AMS Measure data collection'!$B:$B,"Surgical",'AMS Measure data collection'!$K:$K,"Y"),COUNTIFS('AMS Measure data collection'!$A:$A,"Q3",'AMS Measure data collection'!$B:$B,"Surgical",'AMS Measure data collection'!$K:$K,"N"))=0,"",COUNTIFS('AMS Measure data collection'!$A:$A,"Q3",'AMS Measure data collection'!B:B,"Surgical",'AMS Measure data collection'!D:D,"IV",'AMS Measure data collection'!K:K,"Y")/COUNTIFS('AMS Measure data collection'!A:A,"Q3",'AMS Measure data collection'!B:B,"Surgical",'AMS Measure data collection'!D:D,"IV"))</f>
        <v/>
      </c>
      <c r="J5" s="20" t="str">
        <f>IF(SUM(COUNTIFS('AMS Measure data collection'!$A:$A,"Q4",'AMS Measure data collection'!$B:$B,"Surgical",'AMS Measure data collection'!$K:$K,"Y"),COUNTIFS('AMS Measure data collection'!$A:$A,"Q4",'AMS Measure data collection'!$B:$B,"Surgical",'AMS Measure data collection'!$K:$K,"N"))=0,"",COUNTIFS('AMS Measure data collection'!$A:$A,"Q4",'AMS Measure data collection'!B:B,"Surgical",'AMS Measure data collection'!D:D,"IV",'AMS Measure data collection'!K:K,"Y")/COUNTIFS('AMS Measure data collection'!A:A,"Q4",'AMS Measure data collection'!B:B,"Surgical",'AMS Measure data collection'!D:D,"IV"))</f>
        <v/>
      </c>
      <c r="K5" s="20" t="str">
        <f>IF(SUM(COUNTIFS('AMS Measure data collection'!$A:$A,"Q1",'AMS Measure data collection'!$B:$B,"Medicine_for_ the_Elderly ",'AMS Measure data collection'!$K:$K,"Y"),COUNTIFS('AMS Measure data collection'!$A:$A,"Q1",'AMS Measure data collection'!$B:$B,"Medicine_for_ the_Elderly ",'AMS Measure data collection'!$K:$K,"N"))=0,"",COUNTIFS('AMS Measure data collection'!$A:$A,"Q1",'AMS Measure data collection'!B:B,"Medicine_for_ the_Elderly ",'AMS Measure data collection'!D:D,"IV",'AMS Measure data collection'!K:K,"Y")/COUNTIFS('AMS Measure data collection'!A:A,"Q1",'AMS Measure data collection'!B:B,"Medicine_for_ the_Elderly ",'AMS Measure data collection'!D:D,"IV"))</f>
        <v/>
      </c>
      <c r="L5" s="20" t="str">
        <f>IF(SUM(COUNTIFS('AMS Measure data collection'!$A:$A,"Q2",'AMS Measure data collection'!$B:$B,"Medicine_for_ the_Elderly ",'AMS Measure data collection'!$K:$K,"Y"),COUNTIFS('AMS Measure data collection'!$A:$A,"Q2",'AMS Measure data collection'!$B:$B,"Medicine_for_ the_Elderly ",'AMS Measure data collection'!$K:$K,"N"))=0,"",COUNTIFS('AMS Measure data collection'!$A:$A,"Q2",'AMS Measure data collection'!B:B,"Medicine_for_ the_Elderly ",'AMS Measure data collection'!D:D,"IV",'AMS Measure data collection'!K:K,"Y")/COUNTIFS('AMS Measure data collection'!A:A,"Q2",'AMS Measure data collection'!B:B,"Medicine_for_ the_Elderly ",'AMS Measure data collection'!D:D,"IV"))</f>
        <v/>
      </c>
      <c r="M5" s="20" t="str">
        <f>IF(SUM(COUNTIFS('AMS Measure data collection'!$A:$A,"Q3",'AMS Measure data collection'!$B:$B,"Medicine_for_ the_Elderly ",'AMS Measure data collection'!$K:$K,"Y"),COUNTIFS('AMS Measure data collection'!$A:$A,"Q3",'AMS Measure data collection'!$B:$B,"Medicine_for_ the_Elderly ",'AMS Measure data collection'!$K:$K,"N"))=0,"",COUNTIFS('AMS Measure data collection'!$A:$A,"Q3",'AMS Measure data collection'!B:B,"Medicine_for_ the_Elderly ",'AMS Measure data collection'!D:D,"IV",'AMS Measure data collection'!K:K,"Y")/COUNTIFS('AMS Measure data collection'!A:A,"Q3",'AMS Measure data collection'!B:B,"Medicine_for_ the_Elderly ",'AMS Measure data collection'!D:D,"IV"))</f>
        <v/>
      </c>
      <c r="N5" s="20" t="str">
        <f>IF(SUM(COUNTIFS('AMS Measure data collection'!$A:$A,"Q4",'AMS Measure data collection'!$B:$B,"Medicine_for_ the_Elderly ",'AMS Measure data collection'!$K:$K,"Y"),COUNTIFS('AMS Measure data collection'!$A:$A,"Q4",'AMS Measure data collection'!$B:$B,"Medicine_for_ the_Elderly ",'AMS Measure data collection'!$K:$K,"N"))=0,"",COUNTIFS('AMS Measure data collection'!$A:$A,"Q4",'AMS Measure data collection'!B:B,"Medicine_for_ the_Elderly ",'AMS Measure data collection'!D:D,"IV",'AMS Measure data collection'!K:K,"Y")/COUNTIFS('AMS Measure data collection'!A:A,"Q4",'AMS Measure data collection'!B:B,"Medicine_for_ the_Elderly ",'AMS Measure data collection'!D:D,"IV"))</f>
        <v/>
      </c>
      <c r="O5" s="20" t="str">
        <f>IF(SUM(COUNTIFS('AMS Measure data collection'!$A:$A,"Q1",'AMS Measure data collection'!$B:$B,"Critical_Care",'AMS Measure data collection'!$K:$K,"Y"),COUNTIFS('AMS Measure data collection'!$A:$A,"Q1",'AMS Measure data collection'!$B:$B,"Critical_Carel",'AMS Measure data collection'!$K:$K,"N"))=0,"",COUNTIFS('AMS Measure data collection'!$A:$A,"Q1",'AMS Measure data collection'!B:B,"Critical_Care",'AMS Measure data collection'!D:D,"IV",'AMS Measure data collection'!K:K,"Y")/COUNTIFS('AMS Measure data collection'!A:A,"Q1",'AMS Measure data collection'!B:B,"Critical_Care",'AMS Measure data collection'!D:D,"IV"))</f>
        <v/>
      </c>
      <c r="P5" s="20" t="str">
        <f>IF(SUM(COUNTIFS('AMS Measure data collection'!$A:$A,"Q2",'AMS Measure data collection'!$B:$B,"Critical_Care",'AMS Measure data collection'!$K:$K,"Y"),COUNTIFS('AMS Measure data collection'!$A:$A,"Q2",'AMS Measure data collection'!$B:$B,"Critical_Carel",'AMS Measure data collection'!$K:$K,"N"))=0,"",COUNTIFS('AMS Measure data collection'!$A:$A,"Q2",'AMS Measure data collection'!B:B,"Critical_Care",'AMS Measure data collection'!D:D,"IV",'AMS Measure data collection'!K:K,"Y")/COUNTIFS('AMS Measure data collection'!A:A,"Q2",'AMS Measure data collection'!B:B,"Critical_Care",'AMS Measure data collection'!D:D,"IV"))</f>
        <v/>
      </c>
      <c r="Q5" s="20" t="str">
        <f>IF(SUM(COUNTIFS('AMS Measure data collection'!$A:$A,"Q3",'AMS Measure data collection'!$B:$B,"Critical_Care",'AMS Measure data collection'!$K:$K,"Y"),COUNTIFS('AMS Measure data collection'!$A:$A,"Q3",'AMS Measure data collection'!$B:$B,"Critical_Care",'AMS Measure data collection'!$K:$K,"N"))=0,"",COUNTIFS('AMS Measure data collection'!$A:$A,"Q3",'AMS Measure data collection'!B:B,"Critical_Care",'AMS Measure data collection'!D:D,"IV",'AMS Measure data collection'!K:K,"Y")/COUNTIFS('AMS Measure data collection'!A:A,"Q3",'AMS Measure data collection'!B:B,"Critical_Care",'AMS Measure data collection'!D:D,"IV"))</f>
        <v/>
      </c>
      <c r="R5" s="20" t="str">
        <f>IF(SUM(COUNTIFS('AMS Measure data collection'!$A:$A,"Q4",'AMS Measure data collection'!$B:$B,"Critical_Care",'AMS Measure data collection'!$K:$K,"Y"),COUNTIFS('AMS Measure data collection'!$A:$A,"Q4",'AMS Measure data collection'!$B:$B,"Critical_Care",'AMS Measure data collection'!$K:$K,"N"))=0,"",COUNTIFS('AMS Measure data collection'!$A:$A,"Q4",'AMS Measure data collection'!B:B,"Critical_Care",'AMS Measure data collection'!D:D,"IV",'AMS Measure data collection'!K:K,"Y")/COUNTIFS('AMS Measure data collection'!A:A,"Q4",'AMS Measure data collection'!B:B,"Critical_Care",'AMS Measure data collection'!D:D,"IV"))</f>
        <v/>
      </c>
      <c r="S5" s="48" t="str">
        <f>IF(SUM(COUNTIFS('AMS Measure data collection'!$A:$A,"Q1",'AMS Measure data collection'!$B:$B,"Obstetrics_Gynae",'AMS Measure data collection'!$K:$K,"Y"),COUNTIFS('AMS Measure data collection'!$A:$A,"Q1",'AMS Measure data collection'!$B:$B,"Obstetrics_Gynae",'AMS Measure data collection'!$K:$K,"N"))=0,"",COUNTIFS('AMS Measure data collection'!$A:$A,"Q1",'AMS Measure data collection'!B:B,"Obstetrics_Gynae",'AMS Measure data collection'!D:D,"IV",'AMS Measure data collection'!K:K,"Y")/COUNTIFS('AMS Measure data collection'!A:A,"Q1",'AMS Measure data collection'!B:B,"Obstetrics_Gynae",'AMS Measure data collection'!D:D,"IV"))</f>
        <v/>
      </c>
      <c r="T5" s="48" t="str">
        <f>IF(SUM(COUNTIFS('AMS Measure data collection'!$A:$A,"Q2",'AMS Measure data collection'!$B:$B,"Obstetrics_Gynae",'AMS Measure data collection'!$K:$K,"Y"),COUNTIFS('AMS Measure data collection'!$A:$A,"Q2",'AMS Measure data collection'!$B:$B,"Obstetrics_Gynae",'AMS Measure data collection'!$K:$K,"N"))=0,"",COUNTIFS('AMS Measure data collection'!$A:$A,"Q2",'AMS Measure data collection'!B:B,"Obstetrics_Gynae",'AMS Measure data collection'!D:D,"IV",'AMS Measure data collection'!K:K,"Y")/COUNTIFS('AMS Measure data collection'!A:A,"Q2",'AMS Measure data collection'!B:B,"Obstetrics_Gynae",'AMS Measure data collection'!D:D,"IV"))</f>
        <v/>
      </c>
      <c r="U5" s="48" t="str">
        <f>IF(SUM(COUNTIFS('AMS Measure data collection'!$A:$A,"Q3",'AMS Measure data collection'!$B:$B,"Obstetrics_Gynae",'AMS Measure data collection'!$K:$K,"Y"),COUNTIFS('AMS Measure data collection'!$A:$A,"Q3",'AMS Measure data collection'!$B:$B,"Obstetrics_Gynae",'AMS Measure data collection'!$K:$K,"N"))=0,"",COUNTIFS('AMS Measure data collection'!$A:$A,"Q3",'AMS Measure data collection'!B:B,"Obstetrics_Gynae",'AMS Measure data collection'!D:D,"IV",'AMS Measure data collection'!K:K,"Y")/COUNTIFS('AMS Measure data collection'!A:A,"Q3",'AMS Measure data collection'!B:B,"Obstetrics_Gynae",'AMS Measure data collection'!D:D,"IV"))</f>
        <v/>
      </c>
      <c r="V5" s="48" t="str">
        <f>IF(SUM(COUNTIFS('AMS Measure data collection'!$A:$A,"Q4",'AMS Measure data collection'!$B:$B,"Obstetrics_Gynae",'AMS Measure data collection'!$K:$K,"Y"),COUNTIFS('AMS Measure data collection'!$A:$A,"Q4",'AMS Measure data collection'!$B:$B,"Obstetrics_Gynae",'AMS Measure data collection'!$K:$K,"N"))=0,"",COUNTIFS('AMS Measure data collection'!$A:$A,"Q4",'AMS Measure data collection'!B:B,"Obstetrics_Gynae",'AMS Measure data collection'!D:D,"IV",'AMS Measure data collection'!K:K,"Y")/COUNTIFS('AMS Measure data collection'!A:A,"Q4",'AMS Measure data collection'!B:B,"Obstetrics_Gynae",'AMS Measure data collection'!D:D,"IV"))</f>
        <v/>
      </c>
      <c r="W5" s="48" t="str">
        <f>IF(SUM(COUNTIFS('AMS Measure data collection'!$A:$A,"Q1",'AMS Measure data collection'!$B:$B,"ED",'AMS Measure data collection'!$K:$K,"Y"),COUNTIFS('AMS Measure data collection'!$A:$A,"Q1",'AMS Measure data collection'!$B:$B,"ED",'AMS Measure data collection'!$K:$K,"N"))=0,"",COUNTIFS('AMS Measure data collection'!$A:$A,"Q1",'AMS Measure data collection'!B:B,"ED",'AMS Measure data collection'!D:D,"IV",'AMS Measure data collection'!K:K,"Y")/COUNTIFS('AMS Measure data collection'!A:A,"Q1",'AMS Measure data collection'!B:B,"ED",'AMS Measure data collection'!D:D,"IV"))</f>
        <v/>
      </c>
      <c r="X5" s="48" t="str">
        <f>IF(SUM(COUNTIFS('AMS Measure data collection'!$A:$A,"Q2",'AMS Measure data collection'!$B:$B,"ED",'AMS Measure data collection'!$K:$K,"Y"),COUNTIFS('AMS Measure data collection'!$A:$A,"Q2",'AMS Measure data collection'!$B:$B,"ED",'AMS Measure data collection'!$K:$K,"N"))=0,"",COUNTIFS('AMS Measure data collection'!$A:$A,"Q2",'AMS Measure data collection'!B:B,"ED",'AMS Measure data collection'!D:D,"IV",'AMS Measure data collection'!K:K,"Y")/COUNTIFS('AMS Measure data collection'!A:A,"Q2",'AMS Measure data collection'!B:B,"ED",'AMS Measure data collection'!D:D,"IV"))</f>
        <v/>
      </c>
      <c r="Y5" s="48" t="str">
        <f>IF(SUM(COUNTIFS('AMS Measure data collection'!$A:$A,"Q3",'AMS Measure data collection'!$B:$B,"ED",'AMS Measure data collection'!$K:$K,"Y"),COUNTIFS('AMS Measure data collection'!$A:$A,"Q3",'AMS Measure data collection'!$B:$B,"ED",'AMS Measure data collection'!$K:$K,"N"))=0,"",COUNTIFS('AMS Measure data collection'!$A:$A,"Q3",'AMS Measure data collection'!B:B,"ED",'AMS Measure data collection'!D:D,"IV",'AMS Measure data collection'!K:K,"Y")/COUNTIFS('AMS Measure data collection'!A:A,"Q3",'AMS Measure data collection'!B:B,"ED",'AMS Measure data collection'!D:D,"IV"))</f>
        <v/>
      </c>
      <c r="Z5" s="48" t="str">
        <f>IF(SUM(COUNTIFS('AMS Measure data collection'!$A:$A,"Q4",'AMS Measure data collection'!$B:$B,"ED",'AMS Measure data collection'!$K:$K,"Y"),COUNTIFS('AMS Measure data collection'!$A:$A,"Q4",'AMS Measure data collection'!$B:$B,"ED",'AMS Measure data collection'!$K:$K,"N"))=0,"",COUNTIFS('AMS Measure data collection'!$A:$A,"Q4",'AMS Measure data collection'!B:B,"ED",'AMS Measure data collection'!D:D,"IV",'AMS Measure data collection'!K:K,"Y")/COUNTIFS('AMS Measure data collection'!A:A,"Q4",'AMS Measure data collection'!B:B,"ED",'AMS Measure data collection'!D:D,"IV"))</f>
        <v/>
      </c>
      <c r="AA5" s="48" t="str">
        <f>IF(SUM(COUNTIFS('AMS Measure data collection'!$A:$A,"Q1",'AMS Measure data collection'!$B:$B,"Haematology_Oncology",'AMS Measure data collection'!$K:$K,"Y"),COUNTIFS('AMS Measure data collection'!$A:$A,"Q1",'AMS Measure data collection'!$B:$B,"Haematology_Oncology",'AMS Measure data collection'!$K:$K,"N"))=0,"",COUNTIFS('AMS Measure data collection'!$A:$A,"Q1",'AMS Measure data collection'!B:B,"Haematology_Oncology",'AMS Measure data collection'!D:D,"IV",'AMS Measure data collection'!K:K,"Y")/COUNTIFS('AMS Measure data collection'!A:A,"Q1",'AMS Measure data collection'!B:B,"Haematology_Oncology",'AMS Measure data collection'!D:D,"IV"))</f>
        <v/>
      </c>
      <c r="AB5" s="48" t="str">
        <f>IF(SUM(COUNTIFS('AMS Measure data collection'!$A:$A,"Q2",'AMS Measure data collection'!$B:$B,"Haematology_Oncology",'AMS Measure data collection'!$K:$K,"Y"),COUNTIFS('AMS Measure data collection'!$A:$A,"Q2",'AMS Measure data collection'!$B:$B,"Haematology_Oncology",'AMS Measure data collection'!$K:$K,"N"))=0,"",COUNTIFS('AMS Measure data collection'!$A:$A,"Q2",'AMS Measure data collection'!B:B,"Haematology_Oncology",'AMS Measure data collection'!D:D,"IV",'AMS Measure data collection'!K:K,"Y")/COUNTIFS('AMS Measure data collection'!A:A,"Q2",'AMS Measure data collection'!B:B,"Haematology_Oncology",'AMS Measure data collection'!D:D,"IV"))</f>
        <v/>
      </c>
      <c r="AC5" s="48" t="str">
        <f>IF(SUM(COUNTIFS('AMS Measure data collection'!$A:$A,"Q3",'AMS Measure data collection'!$B:$B,"Haematology_Oncology",'AMS Measure data collection'!$K:$K,"Y"),COUNTIFS('AMS Measure data collection'!$A:$A,"Q3",'AMS Measure data collection'!$B:$B,"Haematology_Oncology",'AMS Measure data collection'!$K:$K,"N"))=0,"",COUNTIFS('AMS Measure data collection'!$A:$A,"Q3",'AMS Measure data collection'!B:B,"Haematology_Oncology",'AMS Measure data collection'!D:D,"IV",'AMS Measure data collection'!K:K,"Y")/COUNTIFS('AMS Measure data collection'!A:A,"Q3",'AMS Measure data collection'!B:B,"Haematology_Oncology",'AMS Measure data collection'!D:D,"IV"))</f>
        <v/>
      </c>
      <c r="AD5" s="48" t="str">
        <f>IF(SUM(COUNTIFS('AMS Measure data collection'!$A:$A,"Q4",'AMS Measure data collection'!$B:$B,"Haematology_Oncology",'AMS Measure data collection'!$K:$K,"Y"),COUNTIFS('AMS Measure data collection'!$A:$A,"Q4",'AMS Measure data collection'!$B:$B,"Haematology_Oncology",'AMS Measure data collection'!$K:$K,"N"))=0,"",COUNTIFS('AMS Measure data collection'!$A:$A,"Q4",'AMS Measure data collection'!B:B,"Haematology_Oncology",'AMS Measure data collection'!D:D,"IV",'AMS Measure data collection'!K:K,"Y")/COUNTIFS('AMS Measure data collection'!A:A,"Q4",'AMS Measure data collection'!B:B,"Haematology_Oncology",'AMS Measure data collection'!D:D,"IV"))</f>
        <v/>
      </c>
      <c r="AE5" s="48" t="str">
        <f>IF(SUM(COUNTIFS('AMS Measure data collection'!$A:$A,"Q1",'AMS Measure data collection'!$B:$B,"Paediatric",'AMS Measure data collection'!$K:$K,"Y"),COUNTIFS('AMS Measure data collection'!$A:$A,"Q1",'AMS Measure data collection'!$B:$B,"Paediatric",'AMS Measure data collection'!$K:$K,"N"))=0,"",COUNTIFS('AMS Measure data collection'!$A:$A,"Q1",'AMS Measure data collection'!B:B,"Paediatric",'AMS Measure data collection'!D:D,"IV",'AMS Measure data collection'!K:K,"Y")/COUNTIFS('AMS Measure data collection'!A:A,"Q1",'AMS Measure data collection'!B:B,"Paediatric",'AMS Measure data collection'!D:D,"IV"))</f>
        <v/>
      </c>
      <c r="AF5" s="48" t="str">
        <f>IF(SUM(COUNTIFS('AMS Measure data collection'!$A:$A,"Q2",'AMS Measure data collection'!$B:$B,"Paediatric",'AMS Measure data collection'!$K:$K,"Y"),COUNTIFS('AMS Measure data collection'!$A:$A,"Q2",'AMS Measure data collection'!$B:$B,"Paediatric",'AMS Measure data collection'!$K:$K,"N"))=0,"",COUNTIFS('AMS Measure data collection'!$A:$A,"Q2",'AMS Measure data collection'!B:B,"Paediatric",'AMS Measure data collection'!D:D,"IV",'AMS Measure data collection'!K:K,"Y")/COUNTIFS('AMS Measure data collection'!A:A,"Q2",'AMS Measure data collection'!B:B,"Paediatric",'AMS Measure data collection'!D:D,"IV"))</f>
        <v/>
      </c>
      <c r="AG5" s="48" t="str">
        <f>IF(SUM(COUNTIFS('AMS Measure data collection'!$A:$A,"Q3",'AMS Measure data collection'!$B:$B,"Paediatric",'AMS Measure data collection'!$K:$K,"Y"),COUNTIFS('AMS Measure data collection'!$A:$A,"Q3",'AMS Measure data collection'!$B:$B,"Paediatric",'AMS Measure data collection'!$K:$K,"N"))=0,"",COUNTIFS('AMS Measure data collection'!$A:$A,"Q3",'AMS Measure data collection'!B:B,"Paediatric",'AMS Measure data collection'!D:D,"IV",'AMS Measure data collection'!K:K,"Y")/COUNTIFS('AMS Measure data collection'!A:A,"Q3",'AMS Measure data collection'!B:B,"Paediatric",'AMS Measure data collection'!D:D,"IV"))</f>
        <v/>
      </c>
      <c r="AH5" s="48" t="str">
        <f>IF(SUM(COUNTIFS('AMS Measure data collection'!$A:$A,"Q4",'AMS Measure data collection'!$B:$B,"Paediatric",'AMS Measure data collection'!$K:$K,"Y"),COUNTIFS('AMS Measure data collection'!$A:$A,"Q4",'AMS Measure data collection'!$B:$B,"Paediatric",'AMS Measure data collection'!$K:$K,"N"))=0,"",COUNTIFS('AMS Measure data collection'!$A:$A,"Q4",'AMS Measure data collection'!B:B,"Paediatric",'AMS Measure data collection'!D:D,"IV",'AMS Measure data collection'!K:K,"Y")/COUNTIFS('AMS Measure data collection'!A:A,"Q4",'AMS Measure data collection'!B:B,"Paediatric",'AMS Measure data collection'!D:D,"IV"))</f>
        <v/>
      </c>
    </row>
    <row r="6" spans="1:34" ht="46.5" x14ac:dyDescent="0.35">
      <c r="A6" s="45" t="s">
        <v>76</v>
      </c>
      <c r="B6" s="10" t="s">
        <v>77</v>
      </c>
      <c r="C6" s="19" t="str">
        <f>IF(SUM(COUNTIFS('AMS Measure data collection'!$A:$A,"Q1",'AMS Measure data collection'!$B:$B,"Medicine",'AMS Measure data collection'!$G:$G,"Y"),COUNTIFS('AMS Measure data collection'!$A:$A,"Q1",'AMS Measure data collection'!$B:$B,"Medicine",'AMS Measure data collection'!$G:$G,"N"))=0, "", COUNTIFS('AMS Measure data collection'!$A:$A,"Q1",'AMS Measure data collection'!$B:$B,"Medicine",'AMS Measure data collection'!$G:$G,"Y")/SUM(COUNTIFS('AMS Measure data collection'!$A:$A,"Q1",'AMS Measure data collection'!$B:$B,"Medicine",'AMS Measure data collection'!$G:$G,"Y"),COUNTIFS('AMS Measure data collection'!$A:$A,"Q1",'AMS Measure data collection'!$B:$B,"Medicine",'AMS Measure data collection'!$G:$G,"N")))</f>
        <v/>
      </c>
      <c r="D6" s="19" t="str">
        <f>IF(SUM(COUNTIFS('AMS Measure data collection'!$A:$A,"Q2",'AMS Measure data collection'!$B:$B,"Medicine",'AMS Measure data collection'!$G:$G,"Y"),COUNTIFS('AMS Measure data collection'!$A:$A,"Q2",'AMS Measure data collection'!$B:$B,"Medicine",'AMS Measure data collection'!$G:$G,"N"))=0, "", COUNTIFS('AMS Measure data collection'!$A:$A,"Q2",'AMS Measure data collection'!$B:$B,"Medicine",'AMS Measure data collection'!$G:$G,"Y")/SUM(COUNTIFS('AMS Measure data collection'!$A:$A,"Q2",'AMS Measure data collection'!$B:$B,"Medicine",'AMS Measure data collection'!$G:$G,"Y"),COUNTIFS('AMS Measure data collection'!$A:$A,"Q2",'AMS Measure data collection'!$B:$B,"Medicine",'AMS Measure data collection'!$G:$G,"N")))</f>
        <v/>
      </c>
      <c r="E6" s="20" t="str">
        <f>IF(SUM(COUNTIFS('AMS Measure data collection'!$A:$A,"Q3",'AMS Measure data collection'!$B:$B,"Medicine",'AMS Measure data collection'!$G:$G,"Y"),COUNTIFS('AMS Measure data collection'!$A:$A,"Q3",'AMS Measure data collection'!$B:$B,"Medicine",'AMS Measure data collection'!$G:$G,"N"))=0, "", COUNTIFS('AMS Measure data collection'!$A:$A,"Q3",'AMS Measure data collection'!$B:$B,"Medicine",'AMS Measure data collection'!$G:$G,"Y")/SUM(COUNTIFS('AMS Measure data collection'!$A:$A,"Q3",'AMS Measure data collection'!$B:$B,"Medicine",'AMS Measure data collection'!$G:$G,"Y"),COUNTIFS('AMS Measure data collection'!$A:$A,"Q3",'AMS Measure data collection'!$B:$B,"Medicine",'AMS Measure data collection'!$G:$G,"N")))</f>
        <v/>
      </c>
      <c r="F6" s="20" t="str">
        <f>IF(SUM(COUNTIFS('AMS Measure data collection'!$A:$A,"Q4",'AMS Measure data collection'!$B:$B,"Medicine",'AMS Measure data collection'!$G:$G,"Y"),COUNTIFS('AMS Measure data collection'!$A:$A,"Q4",'AMS Measure data collection'!$B:$B,"Medicine",'AMS Measure data collection'!$G:$G,"N"))=0, "", COUNTIFS('AMS Measure data collection'!$A:$A,"Q4",'AMS Measure data collection'!$B:$B,"Medicine",'AMS Measure data collection'!$G:$G,"Y")/SUM(COUNTIFS('AMS Measure data collection'!$A:$A,"Q4",'AMS Measure data collection'!$B:$B,"Medicine",'AMS Measure data collection'!$G:$G,"Y"),COUNTIFS('AMS Measure data collection'!$A:$A,"Q4",'AMS Measure data collection'!$B:$B,"Medicine",'AMS Measure data collection'!$G:$G,"N")))</f>
        <v/>
      </c>
      <c r="G6" s="19" t="str">
        <f>IF(SUM(COUNTIFS('AMS Measure data collection'!$A:$A,"Q1",'AMS Measure data collection'!$B:$B,"Surgical",'AMS Measure data collection'!$G:$G,"Y"),COUNTIFS('AMS Measure data collection'!$A:$A,"Q1",'AMS Measure data collection'!$B:$B,"Surgical",'AMS Measure data collection'!$G:$G,"N"))=0, "", COUNTIFS('AMS Measure data collection'!$A:$A,"Q1",'AMS Measure data collection'!$B:$B,"Surgical",'AMS Measure data collection'!$G:$G,"Y")/SUM(COUNTIFS('AMS Measure data collection'!$A:$A,"Q1",'AMS Measure data collection'!$B:$B,"Surgical",'AMS Measure data collection'!$G:$G,"Y"),COUNTIFS('AMS Measure data collection'!$A:$A,"Q1",'AMS Measure data collection'!$B:$B,"Surgical",'AMS Measure data collection'!$G:$G,"N")))</f>
        <v/>
      </c>
      <c r="H6" s="19" t="str">
        <f>IF(SUM(COUNTIFS('AMS Measure data collection'!$A:$A,"Q2",'AMS Measure data collection'!$B:$B,"Surgical",'AMS Measure data collection'!$G:$G,"Y"),COUNTIFS('AMS Measure data collection'!$A:$A,"Q2",'AMS Measure data collection'!$B:$B,"Surgical",'AMS Measure data collection'!$G:$G,"N"))=0, "", COUNTIFS('AMS Measure data collection'!$A:$A,"Q2",'AMS Measure data collection'!$B:$B,"Surgical",'AMS Measure data collection'!$G:$G,"Y")/SUM(COUNTIFS('AMS Measure data collection'!$A:$A,"Q2",'AMS Measure data collection'!$B:$B,"Surgical",'AMS Measure data collection'!$G:$G,"Y"),COUNTIFS('AMS Measure data collection'!$A:$A,"Q2",'AMS Measure data collection'!$B:$B,"Surgical",'AMS Measure data collection'!$G:$G,"N")))</f>
        <v/>
      </c>
      <c r="I6" s="20" t="str">
        <f>IF(SUM(COUNTIFS('AMS Measure data collection'!$A:$A,"Q3",'AMS Measure data collection'!$B:$B,"Surgical",'AMS Measure data collection'!$G:$G,"Y"),COUNTIFS('AMS Measure data collection'!$A:$A,"Q3",'AMS Measure data collection'!$B:$B,"Surgical",'AMS Measure data collection'!$G:$G,"N"))=0, "", COUNTIFS('AMS Measure data collection'!$A:$A,"Q3",'AMS Measure data collection'!$B:$B,"Surgical",'AMS Measure data collection'!$G:$G,"Y")/SUM(COUNTIFS('AMS Measure data collection'!$A:$A,"Q3",'AMS Measure data collection'!$B:$B,"Surgical",'AMS Measure data collection'!$G:$G,"Y"),COUNTIFS('AMS Measure data collection'!$A:$A,"Q3",'AMS Measure data collection'!$B:$B,"Surgical",'AMS Measure data collection'!$G:$G,"N")))</f>
        <v/>
      </c>
      <c r="J6" s="20" t="str">
        <f>IF(SUM(COUNTIFS('AMS Measure data collection'!$A:$A,"Q4",'AMS Measure data collection'!$B:$B,"Surgical",'AMS Measure data collection'!$G:$G,"Y"),COUNTIFS('AMS Measure data collection'!$A:$A,"Q4",'AMS Measure data collection'!$B:$B,"Surgical",'AMS Measure data collection'!$G:$G,"N"))=0, "", COUNTIFS('AMS Measure data collection'!$A:$A,"Q4",'AMS Measure data collection'!$B:$B,"Surgical",'AMS Measure data collection'!$G:$G,"Y")/SUM(COUNTIFS('AMS Measure data collection'!$A:$A,"Q4",'AMS Measure data collection'!$B:$B,"Surgical",'AMS Measure data collection'!$G:$G,"Y"),COUNTIFS('AMS Measure data collection'!$A:$A,"Q4",'AMS Measure data collection'!$B:$B,"Surgical",'AMS Measure data collection'!$G:$G,"N")))</f>
        <v/>
      </c>
      <c r="K6" s="19" t="str">
        <f>IF(SUM(COUNTIFS('AMS Measure data collection'!$A:$A,"Q1",'AMS Measure data collection'!$B:$B,"Medicine_for_ the_Elderly ",'AMS Measure data collection'!$G:$G,"Y"),COUNTIFS('AMS Measure data collection'!$A:$A,"Q1",'AMS Measure data collection'!$B:$B,"Medicine_for_ the_Elderly ",'AMS Measure data collection'!$G:$G,"N"))=0, "", COUNTIFS('AMS Measure data collection'!$A:$A,"Q1",'AMS Measure data collection'!$B:$B,"Medicine_for_ the_Elderly ",'AMS Measure data collection'!$G:$G,"Y")/SUM(COUNTIFS('AMS Measure data collection'!$A:$A,"Q1",'AMS Measure data collection'!$B:$B,"Medicine_for_ the_Elderly ",'AMS Measure data collection'!$G:$G,"Y"),COUNTIFS('AMS Measure data collection'!$A:$A,"Q1",'AMS Measure data collection'!$B:$B,"Medicine_for_ the_Elderly ",'AMS Measure data collection'!$G:$G,"N")))</f>
        <v/>
      </c>
      <c r="L6" s="19" t="str">
        <f>IF(SUM(COUNTIFS('AMS Measure data collection'!$A:$A,"Q2",'AMS Measure data collection'!$B:$B,"Medicine_for_ the_Elderly ",'AMS Measure data collection'!$G:$G,"Y"),COUNTIFS('AMS Measure data collection'!$A:$A,"Q2",'AMS Measure data collection'!$B:$B,"Medicine_for_ the_Elderly ",'AMS Measure data collection'!$G:$G,"N"))=0, "", COUNTIFS('AMS Measure data collection'!$A:$A,"Q2",'AMS Measure data collection'!$B:$B,"Medicine_for_ the_Elderly ",'AMS Measure data collection'!$G:$G,"Y")/SUM(COUNTIFS('AMS Measure data collection'!$A:$A,"Q2",'AMS Measure data collection'!$B:$B,"Medicine_for_ the_Elderly ",'AMS Measure data collection'!$G:$G,"Y"),COUNTIFS('AMS Measure data collection'!$A:$A,"Q2",'AMS Measure data collection'!$B:$B,"Medicine_for_ the_Elderly ",'AMS Measure data collection'!$G:$G,"N")))</f>
        <v/>
      </c>
      <c r="M6" s="20" t="str">
        <f>IF(SUM(COUNTIFS('AMS Measure data collection'!$A:$A,"Q3",'AMS Measure data collection'!$B:$B,"Medicine_for_ the_Elderly ",'AMS Measure data collection'!$G:$G,"Y"),COUNTIFS('AMS Measure data collection'!$A:$A,"Q3",'AMS Measure data collection'!$B:$B,"Medicine_for_ the_Elderly ",'AMS Measure data collection'!$G:$G,"N"))=0, "", COUNTIFS('AMS Measure data collection'!$A:$A,"Q3",'AMS Measure data collection'!$B:$B,"Medicine_for_ the_Elderly ",'AMS Measure data collection'!$G:$G,"Y")/SUM(COUNTIFS('AMS Measure data collection'!$A:$A,"Q3",'AMS Measure data collection'!$B:$B,"Medicine_for_ the_Elderly ",'AMS Measure data collection'!$G:$G,"Y"),COUNTIFS('AMS Measure data collection'!$A:$A,"Q3",'AMS Measure data collection'!$B:$B,"Medicine_for_ the_Elderly ",'AMS Measure data collection'!$G:$G,"N")))</f>
        <v/>
      </c>
      <c r="N6" s="20" t="str">
        <f>IF(SUM(COUNTIFS('AMS Measure data collection'!$A:$A,"Q4",'AMS Measure data collection'!$B:$B,"Medicine_for_ the_Elderly ",'AMS Measure data collection'!$G:$G,"Y"),COUNTIFS('AMS Measure data collection'!$A:$A,"Q4",'AMS Measure data collection'!$B:$B,"Medicine_for_ the_Elderly ",'AMS Measure data collection'!$G:$G,"N"))=0, "", COUNTIFS('AMS Measure data collection'!$A:$A,"Q4",'AMS Measure data collection'!$B:$B,"Medicine_for_ the_Elderly ",'AMS Measure data collection'!$G:$G,"Y")/SUM(COUNTIFS('AMS Measure data collection'!$A:$A,"Q4",'AMS Measure data collection'!$B:$B,"Medicine_for_ the_Elderly ",'AMS Measure data collection'!$G:$G,"Y"),COUNTIFS('AMS Measure data collection'!$A:$A,"Q4",'AMS Measure data collection'!$B:$B,"Medicine_for_ the_Elderly ",'AMS Measure data collection'!$G:$G,"N")))</f>
        <v/>
      </c>
      <c r="O6" s="19" t="str">
        <f>IF(SUM(COUNTIFS('AMS Measure data collection'!$A:$A,"Q1",'AMS Measure data collection'!$B:$B,"Critical_Care",'AMS Measure data collection'!$G:$G,"Y"),COUNTIFS('AMS Measure data collection'!$A:$A,"Q1",'AMS Measure data collection'!$B:$B,"Critical_Care",'AMS Measure data collection'!$G:$G,"N"))=0, "", COUNTIFS('AMS Measure data collection'!$A:$A,"Q1",'AMS Measure data collection'!$B:$B,"Critical_Care",'AMS Measure data collection'!$G:$G,"Y")/SUM(COUNTIFS('AMS Measure data collection'!$A:$A,"Q1",'AMS Measure data collection'!$B:$B,"Critical_Care",'AMS Measure data collection'!$G:$G,"Y"),COUNTIFS('AMS Measure data collection'!$A:$A,"Q1",'AMS Measure data collection'!$B:$B,"Critical_Care",'AMS Measure data collection'!$G:$G,"N")))</f>
        <v/>
      </c>
      <c r="P6" s="19" t="str">
        <f>IF(SUM(COUNTIFS('AMS Measure data collection'!$A:$A,"Q2",'AMS Measure data collection'!$B:$B,"Critical_Care",'AMS Measure data collection'!$G:$G,"Y"),COUNTIFS('AMS Measure data collection'!$A:$A,"Q2",'AMS Measure data collection'!$B:$B,"Critical_Care",'AMS Measure data collection'!$G:$G,"N"))=0, "", COUNTIFS('AMS Measure data collection'!$A:$A,"Q2",'AMS Measure data collection'!$B:$B,"Critical_Care",'AMS Measure data collection'!$G:$G,"Y")/SUM(COUNTIFS('AMS Measure data collection'!$A:$A,"Q2",'AMS Measure data collection'!$B:$B,"Critical_Care",'AMS Measure data collection'!$G:$G,"Y"),COUNTIFS('AMS Measure data collection'!$A:$A,"Q2",'AMS Measure data collection'!$B:$B,"Critical_Care",'AMS Measure data collection'!$G:$G,"N")))</f>
        <v/>
      </c>
      <c r="Q6" s="20" t="str">
        <f>IF(SUM(COUNTIFS('AMS Measure data collection'!$A:$A,"Q3",'AMS Measure data collection'!$B:$B,"Critical_Care",'AMS Measure data collection'!$G:$G,"Y"),COUNTIFS('AMS Measure data collection'!$A:$A,"Q3",'AMS Measure data collection'!$B:$B,"Critical_Care",'AMS Measure data collection'!$G:$G,"N"))=0, "", COUNTIFS('AMS Measure data collection'!$A:$A,"Q3",'AMS Measure data collection'!$B:$B,"Critical_Care",'AMS Measure data collection'!$G:$G,"Y")/SUM(COUNTIFS('AMS Measure data collection'!$A:$A,"Q3",'AMS Measure data collection'!$B:$B,"Critical_Care",'AMS Measure data collection'!$G:$G,"Y"),COUNTIFS('AMS Measure data collection'!$A:$A,"Q3",'AMS Measure data collection'!$B:$B,"Critical_Care",'AMS Measure data collection'!$G:$G,"N")))</f>
        <v/>
      </c>
      <c r="R6" s="20" t="str">
        <f>IF(SUM(COUNTIFS('AMS Measure data collection'!$A:$A,"Q4",'AMS Measure data collection'!$B:$B,"Critical_Care",'AMS Measure data collection'!$G:$G,"Y"),COUNTIFS('AMS Measure data collection'!$A:$A,"Q4",'AMS Measure data collection'!$B:$B,"Critical_Care",'AMS Measure data collection'!$G:$G,"N"))=0, "", COUNTIFS('AMS Measure data collection'!$A:$A,"Q4",'AMS Measure data collection'!$B:$B,"Critical_Care",'AMS Measure data collection'!$G:$G,"Y")/SUM(COUNTIFS('AMS Measure data collection'!$A:$A,"Q4",'AMS Measure data collection'!$B:$B,"Critical_Care",'AMS Measure data collection'!$G:$G,"Y"),COUNTIFS('AMS Measure data collection'!$A:$A,"Q4",'AMS Measure data collection'!$B:$B,"Critical_Care",'AMS Measure data collection'!$G:$G,"N")))</f>
        <v/>
      </c>
      <c r="S6" s="48" t="str">
        <f>IF(SUM(COUNTIFS('AMS Measure data collection'!$A:$A,"Q1",'AMS Measure data collection'!$B:$B,"Obstetrics_Gynae",'AMS Measure data collection'!$G:$G,"Y"),COUNTIFS('AMS Measure data collection'!$A:$A,"Q1",'AMS Measure data collection'!$B:$B,"Obstetrics_Gynae",'AMS Measure data collection'!$G:$G,"N"))=0, "", COUNTIFS('AMS Measure data collection'!$A:$A,"Q1",'AMS Measure data collection'!$B:$B,"Obstetrics_Gynae",'AMS Measure data collection'!$G:$G,"Y")/SUM(COUNTIFS('AMS Measure data collection'!$A:$A,"Q1",'AMS Measure data collection'!$B:$B,"Obstetrics_Gynae",'AMS Measure data collection'!$G:$G,"Y"),COUNTIFS('AMS Measure data collection'!$A:$A,"Q1",'AMS Measure data collection'!$B:$B,"Obstetrics_Gynae",'AMS Measure data collection'!$G:$G,"N")))</f>
        <v/>
      </c>
      <c r="T6" s="48" t="str">
        <f>IF(SUM(COUNTIFS('AMS Measure data collection'!$A:$A,"Q2",'AMS Measure data collection'!$B:$B,"Obstetrics_Gynae",'AMS Measure data collection'!$G:$G,"Y"),COUNTIFS('AMS Measure data collection'!$A:$A,"Q2",'AMS Measure data collection'!$B:$B,"Obstetrics_Gynae",'AMS Measure data collection'!$G:$G,"N"))=0, "", COUNTIFS('AMS Measure data collection'!$A:$A,"Q2",'AMS Measure data collection'!$B:$B,"Obstetrics_Gynae",'AMS Measure data collection'!$G:$G,"Y")/SUM(COUNTIFS('AMS Measure data collection'!$A:$A,"Q2",'AMS Measure data collection'!$B:$B,"Obstetrics_Gynae",'AMS Measure data collection'!$G:$G,"Y"),COUNTIFS('AMS Measure data collection'!$A:$A,"Q2",'AMS Measure data collection'!$B:$B,"Obstetrics_Gynae",'AMS Measure data collection'!$G:$G,"N")))</f>
        <v/>
      </c>
      <c r="U6" s="48" t="str">
        <f>IF(SUM(COUNTIFS('AMS Measure data collection'!$A:$A,"Q3",'AMS Measure data collection'!$B:$B,"Obstetrics_Gynae",'AMS Measure data collection'!$G:$G,"Y"),COUNTIFS('AMS Measure data collection'!$A:$A,"Q3",'AMS Measure data collection'!$B:$B,"Obstetrics_Gynae",'AMS Measure data collection'!$G:$G,"N"))=0, "", COUNTIFS('AMS Measure data collection'!$A:$A,"Q3",'AMS Measure data collection'!$B:$B,"Obstetrics_Gynae",'AMS Measure data collection'!$G:$G,"Y")/SUM(COUNTIFS('AMS Measure data collection'!$A:$A,"Q3",'AMS Measure data collection'!$B:$B,"Obstetrics_Gynae",'AMS Measure data collection'!$G:$G,"Y"),COUNTIFS('AMS Measure data collection'!$A:$A,"Q3",'AMS Measure data collection'!$B:$B,"Obstetrics_Gynae",'AMS Measure data collection'!$G:$G,"N")))</f>
        <v/>
      </c>
      <c r="V6" s="48" t="str">
        <f>IF(SUM(COUNTIFS('AMS Measure data collection'!$A:$A,"Q4",'AMS Measure data collection'!$B:$B,"Obstetrics_Gynae",'AMS Measure data collection'!$G:$G,"Y"),COUNTIFS('AMS Measure data collection'!$A:$A,"Q4",'AMS Measure data collection'!$B:$B,"Obstetrics_Gynae",'AMS Measure data collection'!$G:$G,"N"))=0, "", COUNTIFS('AMS Measure data collection'!$A:$A,"Q4",'AMS Measure data collection'!$B:$B,"Obstetrics_Gynae",'AMS Measure data collection'!$G:$G,"Y")/SUM(COUNTIFS('AMS Measure data collection'!$A:$A,"Q4",'AMS Measure data collection'!$B:$B,"Obstetrics_Gynae",'AMS Measure data collection'!$G:$G,"Y"),COUNTIFS('AMS Measure data collection'!$A:$A,"Q4",'AMS Measure data collection'!$B:$B,"Obstetrics_Gynae",'AMS Measure data collection'!$G:$G,"N")))</f>
        <v/>
      </c>
      <c r="W6" s="48" t="str">
        <f>IF(SUM(COUNTIFS('AMS Measure data collection'!$A:$A,"Q1",'AMS Measure data collection'!$B:$B,"ED",'AMS Measure data collection'!$G:$G,"Y"),COUNTIFS('AMS Measure data collection'!$A:$A,"Q1",'AMS Measure data collection'!$B:$B,"ED",'AMS Measure data collection'!$G:$G,"N"))=0, "", COUNTIFS('AMS Measure data collection'!$A:$A,"Q1",'AMS Measure data collection'!$B:$B,"ED",'AMS Measure data collection'!$G:$G,"Y")/SUM(COUNTIFS('AMS Measure data collection'!$A:$A,"Q1",'AMS Measure data collection'!$B:$B,"ED",'AMS Measure data collection'!$G:$G,"Y"),COUNTIFS('AMS Measure data collection'!$A:$A,"Q1",'AMS Measure data collection'!$B:$B,"ED",'AMS Measure data collection'!$G:$G,"N")))</f>
        <v/>
      </c>
      <c r="X6" s="48" t="str">
        <f>IF(SUM(COUNTIFS('AMS Measure data collection'!$A:$A,"Q2",'AMS Measure data collection'!$B:$B,"ED",'AMS Measure data collection'!$G:$G,"Y"),COUNTIFS('AMS Measure data collection'!$A:$A,"Q2",'AMS Measure data collection'!$B:$B,"ED",'AMS Measure data collection'!$G:$G,"N"))=0, "", COUNTIFS('AMS Measure data collection'!$A:$A,"Q2",'AMS Measure data collection'!$B:$B,"ED",'AMS Measure data collection'!$G:$G,"Y")/SUM(COUNTIFS('AMS Measure data collection'!$A:$A,"Q2",'AMS Measure data collection'!$B:$B,"ED",'AMS Measure data collection'!$G:$G,"Y"),COUNTIFS('AMS Measure data collection'!$A:$A,"Q2",'AMS Measure data collection'!$B:$B,"ED",'AMS Measure data collection'!$G:$G,"N")))</f>
        <v/>
      </c>
      <c r="Y6" s="48" t="str">
        <f>IF(SUM(COUNTIFS('AMS Measure data collection'!$A:$A,"Q3",'AMS Measure data collection'!$B:$B,"ED",'AMS Measure data collection'!$G:$G,"Y"),COUNTIFS('AMS Measure data collection'!$A:$A,"Q3",'AMS Measure data collection'!$B:$B,"ED",'AMS Measure data collection'!$G:$G,"N"))=0, "", COUNTIFS('AMS Measure data collection'!$A:$A,"Q3",'AMS Measure data collection'!$B:$B,"ED",'AMS Measure data collection'!$G:$G,"Y")/SUM(COUNTIFS('AMS Measure data collection'!$A:$A,"Q3",'AMS Measure data collection'!$B:$B,"ED",'AMS Measure data collection'!$G:$G,"Y"),COUNTIFS('AMS Measure data collection'!$A:$A,"Q3",'AMS Measure data collection'!$B:$B,"ED",'AMS Measure data collection'!$G:$G,"N")))</f>
        <v/>
      </c>
      <c r="Z6" s="48" t="str">
        <f>IF(SUM(COUNTIFS('AMS Measure data collection'!$A:$A,"Q4",'AMS Measure data collection'!$B:$B,"ED",'AMS Measure data collection'!$G:$G,"Y"),COUNTIFS('AMS Measure data collection'!$A:$A,"Q4",'AMS Measure data collection'!$B:$B,"ED",'AMS Measure data collection'!$G:$G,"N"))=0, "", COUNTIFS('AMS Measure data collection'!$A:$A,"Q4",'AMS Measure data collection'!$B:$B,"ED",'AMS Measure data collection'!$G:$G,"Y")/SUM(COUNTIFS('AMS Measure data collection'!$A:$A,"Q4",'AMS Measure data collection'!$B:$B,"ED",'AMS Measure data collection'!$G:$G,"Y"),COUNTIFS('AMS Measure data collection'!$A:$A,"Q4",'AMS Measure data collection'!$B:$B,"ED",'AMS Measure data collection'!$G:$G,"N")))</f>
        <v/>
      </c>
      <c r="AA6" s="48" t="str">
        <f>IF(SUM(COUNTIFS('AMS Measure data collection'!$A:$A,"Q1",'AMS Measure data collection'!$B:$B,"Haematology_Oncology",'AMS Measure data collection'!$G:$G,"Y"),COUNTIFS('AMS Measure data collection'!$A:$A,"Q1",'AMS Measure data collection'!$B:$B,"Haematology_Oncology",'AMS Measure data collection'!$G:$G,"N"))=0, "", COUNTIFS('AMS Measure data collection'!$A:$A,"Q1",'AMS Measure data collection'!$B:$B,"Haematology_Oncology",'AMS Measure data collection'!$G:$G,"Y")/SUM(COUNTIFS('AMS Measure data collection'!$A:$A,"Q1",'AMS Measure data collection'!$B:$B,"Haematology_Oncology",'AMS Measure data collection'!$G:$G,"Y"),COUNTIFS('AMS Measure data collection'!$A:$A,"Q1",'AMS Measure data collection'!$B:$B,"Haematology_Oncology",'AMS Measure data collection'!$G:$G,"N")))</f>
        <v/>
      </c>
      <c r="AB6" s="48" t="str">
        <f>IF(SUM(COUNTIFS('AMS Measure data collection'!$A:$A,"Q2",'AMS Measure data collection'!$B:$B,"Haematology_Oncology",'AMS Measure data collection'!$G:$G,"Y"),COUNTIFS('AMS Measure data collection'!$A:$A,"Q2",'AMS Measure data collection'!$B:$B,"Haematology_Oncology",'AMS Measure data collection'!$G:$G,"N"))=0, "", COUNTIFS('AMS Measure data collection'!$A:$A,"Q2",'AMS Measure data collection'!$B:$B,"Haematology_Oncology",'AMS Measure data collection'!$G:$G,"Y")/SUM(COUNTIFS('AMS Measure data collection'!$A:$A,"Q2",'AMS Measure data collection'!$B:$B,"Haematology_Oncology",'AMS Measure data collection'!$G:$G,"Y"),COUNTIFS('AMS Measure data collection'!$A:$A,"Q2",'AMS Measure data collection'!$B:$B,"Haematology_Oncology",'AMS Measure data collection'!$G:$G,"N")))</f>
        <v/>
      </c>
      <c r="AC6" s="48" t="str">
        <f>IF(SUM(COUNTIFS('AMS Measure data collection'!$A:$A,"Q3",'AMS Measure data collection'!$B:$B,"Haematology_Oncology",'AMS Measure data collection'!$G:$G,"Y"),COUNTIFS('AMS Measure data collection'!$A:$A,"Q3",'AMS Measure data collection'!$B:$B,"Haematology_Oncology",'AMS Measure data collection'!$G:$G,"N"))=0, "", COUNTIFS('AMS Measure data collection'!$A:$A,"Q3",'AMS Measure data collection'!$B:$B,"Haematology_Oncology",'AMS Measure data collection'!$G:$G,"Y")/SUM(COUNTIFS('AMS Measure data collection'!$A:$A,"Q3",'AMS Measure data collection'!$B:$B,"Haematology_Oncology",'AMS Measure data collection'!$G:$G,"Y"),COUNTIFS('AMS Measure data collection'!$A:$A,"Q3",'AMS Measure data collection'!$B:$B,"Haematology_Oncology",'AMS Measure data collection'!$G:$G,"N")))</f>
        <v/>
      </c>
      <c r="AD6" s="48" t="str">
        <f>IF(SUM(COUNTIFS('AMS Measure data collection'!$A:$A,"Q4",'AMS Measure data collection'!$B:$B,"Haematology_Oncology",'AMS Measure data collection'!$G:$G,"Y"),COUNTIFS('AMS Measure data collection'!$A:$A,"Q4",'AMS Measure data collection'!$B:$B,"Haematology_Oncology",'AMS Measure data collection'!$G:$G,"N"))=0, "", COUNTIFS('AMS Measure data collection'!$A:$A,"Q4",'AMS Measure data collection'!$B:$B,"Haematology_Oncology",'AMS Measure data collection'!$G:$G,"Y")/SUM(COUNTIFS('AMS Measure data collection'!$A:$A,"Q4",'AMS Measure data collection'!$B:$B,"Haematology_Oncology",'AMS Measure data collection'!$G:$G,"Y"),COUNTIFS('AMS Measure data collection'!$A:$A,"Q4",'AMS Measure data collection'!$B:$B,"Haematology_Oncology",'AMS Measure data collection'!$G:$G,"N")))</f>
        <v/>
      </c>
      <c r="AE6" s="48" t="str">
        <f>IF(SUM(COUNTIFS('AMS Measure data collection'!$A:$A,"Q1",'AMS Measure data collection'!$B:$B,"Paediatric",'AMS Measure data collection'!$G:$G,"Y"),COUNTIFS('AMS Measure data collection'!$A:$A,"Q1",'AMS Measure data collection'!$B:$B,"Paediatric",'AMS Measure data collection'!$G:$G,"N"))=0, "", COUNTIFS('AMS Measure data collection'!$A:$A,"Q1",'AMS Measure data collection'!$B:$B,"Paediatric",'AMS Measure data collection'!$G:$G,"Y")/SUM(COUNTIFS('AMS Measure data collection'!$A:$A,"Q1",'AMS Measure data collection'!$B:$B,"Paediatric",'AMS Measure data collection'!$G:$G,"Y"),COUNTIFS('AMS Measure data collection'!$A:$A,"Q1",'AMS Measure data collection'!$B:$B,"Paediatric",'AMS Measure data collection'!$G:$G,"N")))</f>
        <v/>
      </c>
      <c r="AF6" s="48" t="str">
        <f>IF(SUM(COUNTIFS('AMS Measure data collection'!$A:$A,"Q2",'AMS Measure data collection'!$B:$B,"Paediatric",'AMS Measure data collection'!$G:$G,"Y"),COUNTIFS('AMS Measure data collection'!$A:$A,"Q2",'AMS Measure data collection'!$B:$B,"Paediatric",'AMS Measure data collection'!$G:$G,"N"))=0, "", COUNTIFS('AMS Measure data collection'!$A:$A,"Q2",'AMS Measure data collection'!$B:$B,"Paediatric",'AMS Measure data collection'!$G:$G,"Y")/SUM(COUNTIFS('AMS Measure data collection'!$A:$A,"Q2",'AMS Measure data collection'!$B:$B,"Paediatric",'AMS Measure data collection'!$G:$G,"Y"),COUNTIFS('AMS Measure data collection'!$A:$A,"Q2",'AMS Measure data collection'!$B:$B,"Paediatric",'AMS Measure data collection'!$G:$G,"N")))</f>
        <v/>
      </c>
      <c r="AG6" s="48" t="str">
        <f>IF(SUM(COUNTIFS('AMS Measure data collection'!$A:$A,"Q3",'AMS Measure data collection'!$B:$B,"Paediatric",'AMS Measure data collection'!$G:$G,"Y"),COUNTIFS('AMS Measure data collection'!$A:$A,"Q3",'AMS Measure data collection'!$B:$B,"Paediatric",'AMS Measure data collection'!$G:$G,"N"))=0, "", COUNTIFS('AMS Measure data collection'!$A:$A,"Q3",'AMS Measure data collection'!$B:$B,"Paediatric",'AMS Measure data collection'!$G:$G,"Y")/SUM(COUNTIFS('AMS Measure data collection'!$A:$A,"Q3",'AMS Measure data collection'!$B:$B,"Paediatric",'AMS Measure data collection'!$G:$G,"Y"),COUNTIFS('AMS Measure data collection'!$A:$A,"Q3",'AMS Measure data collection'!$B:$B,"Paediatric",'AMS Measure data collection'!$G:$G,"N")))</f>
        <v/>
      </c>
      <c r="AH6" s="48" t="str">
        <f>IF(SUM(COUNTIFS('AMS Measure data collection'!$A:$A,"Q4",'AMS Measure data collection'!$B:$B,"Paediatric",'AMS Measure data collection'!$G:$G,"Y"),COUNTIFS('AMS Measure data collection'!$A:$A,"Q4",'AMS Measure data collection'!$B:$B,"Paediatric",'AMS Measure data collection'!$G:$G,"N"))=0, "", COUNTIFS('AMS Measure data collection'!$A:$A,"Q4",'AMS Measure data collection'!$B:$B,"Paediatric",'AMS Measure data collection'!$G:$G,"Y")/SUM(COUNTIFS('AMS Measure data collection'!$A:$A,"Q4",'AMS Measure data collection'!$B:$B,"Paediatric",'AMS Measure data collection'!$G:$G,"Y"),COUNTIFS('AMS Measure data collection'!$A:$A,"Q4",'AMS Measure data collection'!$B:$B,"Paediatric",'AMS Measure data collection'!$G:$G,"N")))</f>
        <v/>
      </c>
    </row>
    <row r="7" spans="1:34" s="37" customFormat="1" ht="29" x14ac:dyDescent="0.35">
      <c r="A7" s="49" t="s">
        <v>155</v>
      </c>
      <c r="B7" s="50" t="s">
        <v>137</v>
      </c>
      <c r="C7" s="51" t="str">
        <f>IF(SUM(COUNTIFS('AMS Measure data collection'!$A:$A,"Q1",'AMS Measure data collection'!$B:$B,"Medicine",'AMS Measure data collection'!$J:$J,"Y"),COUNTIFS('AMS Measure data collection'!$A:$A,"Q1",'AMS Measure data collection'!$B:$B,"Medicine",'AMS Measure data collection'!$J:$J,"N"))=0, "", COUNTIFS('AMS Measure data collection'!$A:$A,"Q1",'AMS Measure data collection'!$B:$B,"Medicine",'AMS Measure data collection'!$J:$J,"Y")/SUM(COUNTIFS('AMS Measure data collection'!$A:$A,"Q1",'AMS Measure data collection'!$B:$B,"Medicine",'AMS Measure data collection'!$J:$J,"Y"),COUNTIFS('AMS Measure data collection'!$A:$A,"Q1",'AMS Measure data collection'!$B:$B,"Medicine",'AMS Measure data collection'!$J:$J,"N")))</f>
        <v/>
      </c>
      <c r="D7" s="51" t="str">
        <f>IF(SUM(COUNTIFS('AMS Measure data collection'!$A:$A,"Q2",'AMS Measure data collection'!$B:$B,"Medicine",'AMS Measure data collection'!$J:$J,"Y"),COUNTIFS('AMS Measure data collection'!$A:$A,"Q2",'AMS Measure data collection'!$B:$B,"Medicine",'AMS Measure data collection'!$J:$J,"N"))=0, "", COUNTIFS('AMS Measure data collection'!$A:$A,"Q2",'AMS Measure data collection'!$B:$B,"Medicine",'AMS Measure data collection'!$J:$J,"Y")/SUM(COUNTIFS('AMS Measure data collection'!$A:$A,"Q2",'AMS Measure data collection'!$B:$B,"Medicine",'AMS Measure data collection'!$J:$J,"Y"),COUNTIFS('AMS Measure data collection'!$A:$A,"Q2",'AMS Measure data collection'!$B:$B,"Medicine",'AMS Measure data collection'!$J:$J,"N")))</f>
        <v/>
      </c>
      <c r="E7" s="51" t="str">
        <f>IF(SUM(COUNTIFS('AMS Measure data collection'!$A:$A,"Q3",'AMS Measure data collection'!$B:$B,"Medicine",'AMS Measure data collection'!$J:$J,"Y"),COUNTIFS('AMS Measure data collection'!$A:$A,"Q3",'AMS Measure data collection'!$B:$B,"Medicine",'AMS Measure data collection'!$J:$J,"N"))=0, "", COUNTIFS('AMS Measure data collection'!$A:$A,"Q3",'AMS Measure data collection'!$B:$B,"Medicine",'AMS Measure data collection'!$J:$J,"Y")/SUM(COUNTIFS('AMS Measure data collection'!$A:$A,"Q3",'AMS Measure data collection'!$B:$B,"Medicine",'AMS Measure data collection'!$J:$J,"Y"),COUNTIFS('AMS Measure data collection'!$A:$A,"Q3",'AMS Measure data collection'!$B:$B,"Medicine",'AMS Measure data collection'!$J:$J,"N")))</f>
        <v/>
      </c>
      <c r="F7" s="51" t="str">
        <f>IF(SUM(COUNTIFS('AMS Measure data collection'!$A:$A,"Q4",'AMS Measure data collection'!$B:$B,"Medicine",'AMS Measure data collection'!$J:$J,"Y"),COUNTIFS('AMS Measure data collection'!$A:$A,"Q4",'AMS Measure data collection'!$B:$B,"Medicine",'AMS Measure data collection'!$J:$J,"N"))=0, "", COUNTIFS('AMS Measure data collection'!$A:$A,"Q4",'AMS Measure data collection'!$B:$B,"Medicine",'AMS Measure data collection'!$J:$J,"Y")/SUM(COUNTIFS('AMS Measure data collection'!$A:$A,"Q4",'AMS Measure data collection'!$B:$B,"Medicine",'AMS Measure data collection'!$J:$J,"Y"),COUNTIFS('AMS Measure data collection'!$A:$A,"Q4",'AMS Measure data collection'!$B:$B,"Medicine",'AMS Measure data collection'!$J:$J,"N")))</f>
        <v/>
      </c>
      <c r="G7" s="20" t="str">
        <f>IF(SUM(COUNTIFS('AMS Measure data collection'!$A:$A,"Q1",'AMS Measure data collection'!$B:$B,"Surgical",'AMS Measure data collection'!$J:$J,"Y"),COUNTIFS('AMS Measure data collection'!$A:$A,"Q1",'AMS Measure data collection'!$B:$B,"Surgical",'AMS Measure data collection'!$J:$J,"N"))=0, "", COUNTIFS('AMS Measure data collection'!$A:$A,"Q1",'AMS Measure data collection'!$B:$B,"Surgical",'AMS Measure data collection'!$J:$J,"Y")/SUM(COUNTIFS('AMS Measure data collection'!$A:$A,"Q1",'AMS Measure data collection'!$B:$B,"Surgical",'AMS Measure data collection'!$J:$J,"Y"),COUNTIFS('AMS Measure data collection'!$A:$A,"Q1",'AMS Measure data collection'!$B:$B,"Surgical",'AMS Measure data collection'!$J:$J,"N")))</f>
        <v/>
      </c>
      <c r="H7" s="20" t="str">
        <f>IF(SUM(COUNTIFS('AMS Measure data collection'!$A:$A,"Q2",'AMS Measure data collection'!$B:$B,"Surgical",'AMS Measure data collection'!$J:$J,"Y"),COUNTIFS('AMS Measure data collection'!$A:$A,"Q2",'AMS Measure data collection'!$B:$B,"Surgical",'AMS Measure data collection'!$J:$J,"N"))=0, "", COUNTIFS('AMS Measure data collection'!$A:$A,"Q2",'AMS Measure data collection'!$B:$B,"Surgical",'AMS Measure data collection'!$J:$J,"Y")/SUM(COUNTIFS('AMS Measure data collection'!$A:$A,"Q2",'AMS Measure data collection'!$B:$B,"Surgical",'AMS Measure data collection'!$J:$J,"Y"),COUNTIFS('AMS Measure data collection'!$A:$A,"Q2",'AMS Measure data collection'!$B:$B,"Surgical",'AMS Measure data collection'!$J:$J,"N")))</f>
        <v/>
      </c>
      <c r="I7" s="20" t="str">
        <f>IF(SUM(COUNTIFS('AMS Measure data collection'!$A:$A,"Q3",'AMS Measure data collection'!$B:$B,"Surgical",'AMS Measure data collection'!$J:$J,"Y"),COUNTIFS('AMS Measure data collection'!$A:$A,"Q3",'AMS Measure data collection'!$B:$B,"Surgical",'AMS Measure data collection'!$J:$J,"N"))=0, "", COUNTIFS('AMS Measure data collection'!$A:$A,"Q3",'AMS Measure data collection'!$B:$B,"Surgical",'AMS Measure data collection'!$J:$J,"Y")/SUM(COUNTIFS('AMS Measure data collection'!$A:$A,"Q3",'AMS Measure data collection'!$B:$B,"Surgical",'AMS Measure data collection'!$J:$J,"Y"),COUNTIFS('AMS Measure data collection'!$A:$A,"Q3",'AMS Measure data collection'!$B:$B,"Surgical",'AMS Measure data collection'!$J:$J,"N")))</f>
        <v/>
      </c>
      <c r="J7" s="20" t="str">
        <f>IF(SUM(COUNTIFS('AMS Measure data collection'!$A:$A,"Q4",'AMS Measure data collection'!$B:$B,"Surgical",'AMS Measure data collection'!$J:$J,"Y"),COUNTIFS('AMS Measure data collection'!$A:$A,"Q4",'AMS Measure data collection'!$B:$B,"Surgical",'AMS Measure data collection'!$J:$J,"N"))=0, "", COUNTIFS('AMS Measure data collection'!$A:$A,"Q4",'AMS Measure data collection'!$B:$B,"Surgical",'AMS Measure data collection'!$J:$J,"Y")/SUM(COUNTIFS('AMS Measure data collection'!$A:$A,"Q4",'AMS Measure data collection'!$B:$B,"Surgical",'AMS Measure data collection'!$J:$J,"Y"),COUNTIFS('AMS Measure data collection'!$A:$A,"Q4",'AMS Measure data collection'!$B:$B,"Surgical",'AMS Measure data collection'!$J:$J,"N")))</f>
        <v/>
      </c>
      <c r="K7" s="51" t="str">
        <f>IF(SUM(COUNTIFS('AMS Measure data collection'!$A:$A,"Q1",'AMS Measure data collection'!$B:$B,"Medicine_for_ the_Elderly ",'AMS Measure data collection'!$J:$J,"Y"),COUNTIFS('AMS Measure data collection'!$A:$A,"Q1",'AMS Measure data collection'!$B:$B,"Medicine_for_ the_Elderly ",'AMS Measure data collection'!$J:$J,"N"))=0, "", COUNTIFS('AMS Measure data collection'!$A:$A,"Q1",'AMS Measure data collection'!$B:$B,"Medicine_for_ the_Elderly ",'AMS Measure data collection'!$J:$J,"Y")/SUM(COUNTIFS('AMS Measure data collection'!$A:$A,"Q1",'AMS Measure data collection'!$B:$B,"Medicine_for_ the_Elderly ",'AMS Measure data collection'!$J:$J,"Y"),COUNTIFS('AMS Measure data collection'!$A:$A,"Q1",'AMS Measure data collection'!$B:$B,"Medicine_for_ the_Elderly ",'AMS Measure data collection'!$J:$J,"N")))</f>
        <v/>
      </c>
      <c r="L7" s="51" t="str">
        <f>IF(SUM(COUNTIFS('AMS Measure data collection'!$A:$A,"Q2",'AMS Measure data collection'!$B:$B,"Medicine_for_ the_Elderly ",'AMS Measure data collection'!$J:$J,"Y"),COUNTIFS('AMS Measure data collection'!$A:$A,"Q2",'AMS Measure data collection'!$B:$B,"Medicine_for_ the_Elderly ",'AMS Measure data collection'!$J:$J,"N"))=0, "", COUNTIFS('AMS Measure data collection'!$A:$A,"Q2",'AMS Measure data collection'!$B:$B,"Medicine_for_ the_Elderly ",'AMS Measure data collection'!$J:$J,"Y")/SUM(COUNTIFS('AMS Measure data collection'!$A:$A,"Q2",'AMS Measure data collection'!$B:$B,"Medicine_for_ the_Elderly ",'AMS Measure data collection'!$J:$J,"Y"),COUNTIFS('AMS Measure data collection'!$A:$A,"Q2",'AMS Measure data collection'!$B:$B,"Medicine_for_ the_Elderly ",'AMS Measure data collection'!$J:$J,"N")))</f>
        <v/>
      </c>
      <c r="M7" s="51" t="str">
        <f>IF(SUM(COUNTIFS('AMS Measure data collection'!$A:$A,"Q3",'AMS Measure data collection'!$B:$B,"Medicine_for_ the_Elderly ",'AMS Measure data collection'!$J:$J,"Y"),COUNTIFS('AMS Measure data collection'!$A:$A,"Q3",'AMS Measure data collection'!$B:$B,"Medicine_for_ the_Elderly ",'AMS Measure data collection'!$J:$J,"N"))=0, "", COUNTIFS('AMS Measure data collection'!$A:$A,"Q3",'AMS Measure data collection'!$B:$B,"Medicine_for_ the_Elderly ",'AMS Measure data collection'!$J:$J,"Y")/SUM(COUNTIFS('AMS Measure data collection'!$A:$A,"Q3",'AMS Measure data collection'!$B:$B,"Medicine_for_ the_Elderly ",'AMS Measure data collection'!$J:$J,"Y"),COUNTIFS('AMS Measure data collection'!$A:$A,"Q3",'AMS Measure data collection'!$B:$B,"Medicine_for_ the_Elderly ",'AMS Measure data collection'!$J:$J,"N")))</f>
        <v/>
      </c>
      <c r="N7" s="51" t="str">
        <f>IF(SUM(COUNTIFS('AMS Measure data collection'!$A:$A,"Q4",'AMS Measure data collection'!$B:$B,"Medicine_for_ the_Elderly ",'AMS Measure data collection'!$J:$J,"Y"),COUNTIFS('AMS Measure data collection'!$A:$A,"Q4",'AMS Measure data collection'!$B:$B,"Medicine_for_ the_Elderly ",'AMS Measure data collection'!$J:$J,"N"))=0, "", COUNTIFS('AMS Measure data collection'!$A:$A,"Q4",'AMS Measure data collection'!$B:$B,"Medicine_for_ the_Elderly ",'AMS Measure data collection'!$J:$J,"Y")/SUM(COUNTIFS('AMS Measure data collection'!$A:$A,"Q4",'AMS Measure data collection'!$B:$B,"Medicine_for_ the_Elderly ",'AMS Measure data collection'!$J:$J,"Y"),COUNTIFS('AMS Measure data collection'!$A:$A,"Q4",'AMS Measure data collection'!$B:$B,"Medicine_for_ the_Elderly ",'AMS Measure data collection'!$J:$J,"N")))</f>
        <v/>
      </c>
      <c r="O7" s="51" t="str">
        <f>IF(SUM(COUNTIFS('AMS Measure data collection'!$A:$A,"Q1",'AMS Measure data collection'!$B:$B,"Critical_Care",'AMS Measure data collection'!$J:$J,"Y"),COUNTIFS('AMS Measure data collection'!$A:$A,"Q1",'AMS Measure data collection'!$B:$B,"Critical_Care",'AMS Measure data collection'!$J:$J,"N"))=0, "", COUNTIFS('AMS Measure data collection'!$A:$A,"Q1",'AMS Measure data collection'!$B:$B,"Critical_Care",'AMS Measure data collection'!$J:$J,"Y")/SUM(COUNTIFS('AMS Measure data collection'!$A:$A,"Q1",'AMS Measure data collection'!$B:$B,"Critical_Care",'AMS Measure data collection'!$J:$J,"Y"),COUNTIFS('AMS Measure data collection'!$A:$A,"Q1",'AMS Measure data collection'!$B:$B,"Critical_Care",'AMS Measure data collection'!$J:$J,"N")))</f>
        <v/>
      </c>
      <c r="P7" s="51" t="str">
        <f>IF(SUM(COUNTIFS('AMS Measure data collection'!$A:$A,"Q2",'AMS Measure data collection'!$B:$B,"Critical_Care",'AMS Measure data collection'!$J:$J,"Y"),COUNTIFS('AMS Measure data collection'!$A:$A,"Q2",'AMS Measure data collection'!$B:$B,"Critical_Care",'AMS Measure data collection'!$J:$J,"N"))=0, "", COUNTIFS('AMS Measure data collection'!$A:$A,"Q2",'AMS Measure data collection'!$B:$B,"Critical_Care",'AMS Measure data collection'!$J:$J,"Y")/SUM(COUNTIFS('AMS Measure data collection'!$A:$A,"Q2",'AMS Measure data collection'!$B:$B,"Critical_Care",'AMS Measure data collection'!$J:$J,"Y"),COUNTIFS('AMS Measure data collection'!$A:$A,"Q2",'AMS Measure data collection'!$B:$B,"Critical_Care",'AMS Measure data collection'!$J:$J,"N")))</f>
        <v/>
      </c>
      <c r="Q7" s="51" t="str">
        <f>IF(SUM(COUNTIFS('AMS Measure data collection'!$A:$A,"Q3",'AMS Measure data collection'!$B:$B,"Critical_Care",'AMS Measure data collection'!$J:$J,"Y"),COUNTIFS('AMS Measure data collection'!$A:$A,"Q3",'AMS Measure data collection'!$B:$B,"Critical_Care",'AMS Measure data collection'!$J:$J,"N"))=0, "", COUNTIFS('AMS Measure data collection'!$A:$A,"Q3",'AMS Measure data collection'!$B:$B,"Critical_Care",'AMS Measure data collection'!$J:$J,"Y")/SUM(COUNTIFS('AMS Measure data collection'!$A:$A,"Q3",'AMS Measure data collection'!$B:$B,"Critical_Care",'AMS Measure data collection'!$J:$J,"Y"),COUNTIFS('AMS Measure data collection'!$A:$A,"Q3",'AMS Measure data collection'!$B:$B,"Critical_Care",'AMS Measure data collection'!$J:$J,"N")))</f>
        <v/>
      </c>
      <c r="R7" s="51" t="str">
        <f>IF(SUM(COUNTIFS('AMS Measure data collection'!$A:$A,"Q4",'AMS Measure data collection'!$B:$B,"Critical_Care",'AMS Measure data collection'!$J:$J,"Y"),COUNTIFS('AMS Measure data collection'!$A:$A,"Q4",'AMS Measure data collection'!$B:$B,"Critical_Care",'AMS Measure data collection'!$J:$J,"N"))=0, "", COUNTIFS('AMS Measure data collection'!$A:$A,"Q4",'AMS Measure data collection'!$B:$B,"Critical_Care",'AMS Measure data collection'!$J:$J,"Y")/SUM(COUNTIFS('AMS Measure data collection'!$A:$A,"Q4",'AMS Measure data collection'!$B:$B,"Critical_Care",'AMS Measure data collection'!$J:$J,"Y"),COUNTIFS('AMS Measure data collection'!$A:$A,"Q4",'AMS Measure data collection'!$B:$B,"Critical_Care",'AMS Measure data collection'!$J:$J,"N")))</f>
        <v/>
      </c>
      <c r="S7" s="48" t="str">
        <f>IF(SUM(COUNTIFS('AMS Measure data collection'!$A:$A,"Q1",'AMS Measure data collection'!$B:$B,"Obstetrics_Gynae",'AMS Measure data collection'!$J:$J,"Y"),COUNTIFS('AMS Measure data collection'!$A:$A,"Q1",'AMS Measure data collection'!$B:$B,"Obstetrics_Gynae",'AMS Measure data collection'!$J:$J,"N"))=0, "", COUNTIFS('AMS Measure data collection'!$A:$A,"Q1",'AMS Measure data collection'!$B:$B,"Obstetrics_Gynae",'AMS Measure data collection'!$J:$J,"Y")/SUM(COUNTIFS('AMS Measure data collection'!$A:$A,"Q1",'AMS Measure data collection'!$B:$B,"Obstetrics_Gynae",'AMS Measure data collection'!$J:$J,"Y"),COUNTIFS('AMS Measure data collection'!$A:$A,"Q1",'AMS Measure data collection'!$B:$B,"Obstetrics_Gynae",'AMS Measure data collection'!$J:$J,"N")))</f>
        <v/>
      </c>
      <c r="T7" s="48" t="str">
        <f>IF(SUM(COUNTIFS('AMS Measure data collection'!$A:$A,"Q2",'AMS Measure data collection'!$B:$B,"Obstetrics_Gynae",'AMS Measure data collection'!$J:$J,"Y"),COUNTIFS('AMS Measure data collection'!$A:$A,"Q2",'AMS Measure data collection'!$B:$B,"Obstetrics_Gynae",'AMS Measure data collection'!$J:$J,"N"))=0, "", COUNTIFS('AMS Measure data collection'!$A:$A,"Q2",'AMS Measure data collection'!$B:$B,"Obstetrics_Gynae",'AMS Measure data collection'!$J:$J,"Y")/SUM(COUNTIFS('AMS Measure data collection'!$A:$A,"Q2",'AMS Measure data collection'!$B:$B,"Obstetrics_Gynae",'AMS Measure data collection'!$J:$J,"Y"),COUNTIFS('AMS Measure data collection'!$A:$A,"Q2",'AMS Measure data collection'!$B:$B,"Obstetrics_Gynae",'AMS Measure data collection'!$J:$J,"N")))</f>
        <v/>
      </c>
      <c r="U7" s="48" t="str">
        <f>IF(SUM(COUNTIFS('AMS Measure data collection'!$A:$A,"Q3",'AMS Measure data collection'!$B:$B,"Obstetrics_Gynae",'AMS Measure data collection'!$J:$J,"Y"),COUNTIFS('AMS Measure data collection'!$A:$A,"Q3",'AMS Measure data collection'!$B:$B,"Obstetrics_Gynae",'AMS Measure data collection'!$J:$J,"N"))=0, "", COUNTIFS('AMS Measure data collection'!$A:$A,"Q3",'AMS Measure data collection'!$B:$B,"Obstetrics_Gynae",'AMS Measure data collection'!$J:$J,"Y")/SUM(COUNTIFS('AMS Measure data collection'!$A:$A,"Q3",'AMS Measure data collection'!$B:$B,"Obstetrics_Gynae",'AMS Measure data collection'!$J:$J,"Y"),COUNTIFS('AMS Measure data collection'!$A:$A,"Q3",'AMS Measure data collection'!$B:$B,"Obstetrics_Gynae",'AMS Measure data collection'!$J:$J,"N")))</f>
        <v/>
      </c>
      <c r="V7" s="48" t="str">
        <f>IF(SUM(COUNTIFS('AMS Measure data collection'!$A:$A,"Q4",'AMS Measure data collection'!$B:$B,"Obstetrics_Gynae",'AMS Measure data collection'!$J:$J,"Y"),COUNTIFS('AMS Measure data collection'!$A:$A,"Q4",'AMS Measure data collection'!$B:$B,"Obstetrics_Gynae",'AMS Measure data collection'!$J:$J,"N"))=0, "", COUNTIFS('AMS Measure data collection'!$A:$A,"Q4",'AMS Measure data collection'!$B:$B,"Obstetrics_Gynae",'AMS Measure data collection'!$J:$J,"Y")/SUM(COUNTIFS('AMS Measure data collection'!$A:$A,"Q4",'AMS Measure data collection'!$B:$B,"Obstetrics_Gynae",'AMS Measure data collection'!$J:$J,"Y"),COUNTIFS('AMS Measure data collection'!$A:$A,"Q4",'AMS Measure data collection'!$B:$B,"Obstetrics_Gynae",'AMS Measure data collection'!$J:$J,"N")))</f>
        <v/>
      </c>
      <c r="W7" s="48" t="str">
        <f>IF(SUM(COUNTIFS('AMS Measure data collection'!$A:$A,"Q1",'AMS Measure data collection'!$B:$B,"ED",'AMS Measure data collection'!$J:$J,"Y"),COUNTIFS('AMS Measure data collection'!$A:$A,"Q1",'AMS Measure data collection'!$B:$B,"ED",'AMS Measure data collection'!$J:$J,"N"))=0, "", COUNTIFS('AMS Measure data collection'!$A:$A,"Q1",'AMS Measure data collection'!$B:$B,"ED",'AMS Measure data collection'!$J:$J,"Y")/SUM(COUNTIFS('AMS Measure data collection'!$A:$A,"Q1",'AMS Measure data collection'!$B:$B,"ED",'AMS Measure data collection'!$J:$J,"Y"),COUNTIFS('AMS Measure data collection'!$A:$A,"Q1",'AMS Measure data collection'!$B:$B,"ED",'AMS Measure data collection'!$J:$J,"N")))</f>
        <v/>
      </c>
      <c r="X7" s="48" t="str">
        <f>IF(SUM(COUNTIFS('AMS Measure data collection'!$A:$A,"Q2",'AMS Measure data collection'!$B:$B,"ED",'AMS Measure data collection'!$J:$J,"Y"),COUNTIFS('AMS Measure data collection'!$A:$A,"Q2",'AMS Measure data collection'!$B:$B,"ED",'AMS Measure data collection'!$J:$J,"N"))=0, "", COUNTIFS('AMS Measure data collection'!$A:$A,"Q2",'AMS Measure data collection'!$B:$B,"ED",'AMS Measure data collection'!$J:$J,"Y")/SUM(COUNTIFS('AMS Measure data collection'!$A:$A,"Q2",'AMS Measure data collection'!$B:$B,"ED",'AMS Measure data collection'!$J:$J,"Y"),COUNTIFS('AMS Measure data collection'!$A:$A,"Q2",'AMS Measure data collection'!$B:$B,"ED",'AMS Measure data collection'!$J:$J,"N")))</f>
        <v/>
      </c>
      <c r="Y7" s="48" t="str">
        <f>IF(SUM(COUNTIFS('AMS Measure data collection'!$A:$A,"Q3",'AMS Measure data collection'!$B:$B,"ED",'AMS Measure data collection'!$J:$J,"Y"),COUNTIFS('AMS Measure data collection'!$A:$A,"Q3",'AMS Measure data collection'!$B:$B,"ED",'AMS Measure data collection'!$J:$J,"N"))=0, "", COUNTIFS('AMS Measure data collection'!$A:$A,"Q3",'AMS Measure data collection'!$B:$B,"ED",'AMS Measure data collection'!$J:$J,"Y")/SUM(COUNTIFS('AMS Measure data collection'!$A:$A,"Q3",'AMS Measure data collection'!$B:$B,"ED",'AMS Measure data collection'!$J:$J,"Y"),COUNTIFS('AMS Measure data collection'!$A:$A,"Q3",'AMS Measure data collection'!$B:$B,"ED",'AMS Measure data collection'!$J:$J,"N")))</f>
        <v/>
      </c>
      <c r="Z7" s="48" t="str">
        <f>IF(SUM(COUNTIFS('AMS Measure data collection'!$A:$A,"Q4",'AMS Measure data collection'!$B:$B,"ED",'AMS Measure data collection'!$J:$J,"Y"),COUNTIFS('AMS Measure data collection'!$A:$A,"Q4",'AMS Measure data collection'!$B:$B,"ED",'AMS Measure data collection'!$J:$J,"N"))=0, "", COUNTIFS('AMS Measure data collection'!$A:$A,"Q4",'AMS Measure data collection'!$B:$B,"ED",'AMS Measure data collection'!$J:$J,"Y")/SUM(COUNTIFS('AMS Measure data collection'!$A:$A,"Q4",'AMS Measure data collection'!$B:$B,"ED",'AMS Measure data collection'!$J:$J,"Y"),COUNTIFS('AMS Measure data collection'!$A:$A,"Q4",'AMS Measure data collection'!$B:$B,"ED",'AMS Measure data collection'!$J:$J,"N")))</f>
        <v/>
      </c>
      <c r="AA7" s="48" t="str">
        <f>IF(SUM(COUNTIFS('AMS Measure data collection'!$A:$A,"Q1",'AMS Measure data collection'!$B:$B,"Haematology_Oncology",'AMS Measure data collection'!$J:$J,"Y"),COUNTIFS('AMS Measure data collection'!$A:$A,"Q1",'AMS Measure data collection'!$B:$B,"Haematology_Oncology",'AMS Measure data collection'!$J:$J,"N"))=0, "", COUNTIFS('AMS Measure data collection'!$A:$A,"Q1",'AMS Measure data collection'!$B:$B,"Haematology_Oncology",'AMS Measure data collection'!$J:$J,"Y")/SUM(COUNTIFS('AMS Measure data collection'!$A:$A,"Q1",'AMS Measure data collection'!$B:$B,"Haematology_Oncology",'AMS Measure data collection'!$J:$J,"Y"),COUNTIFS('AMS Measure data collection'!$A:$A,"Q1",'AMS Measure data collection'!$B:$B,"Haematology_Oncology",'AMS Measure data collection'!$J:$J,"N")))</f>
        <v/>
      </c>
      <c r="AB7" s="48" t="str">
        <f>IF(SUM(COUNTIFS('AMS Measure data collection'!$A:$A,"Q2",'AMS Measure data collection'!$B:$B,"Haematology_Oncology",'AMS Measure data collection'!$J:$J,"Y"),COUNTIFS('AMS Measure data collection'!$A:$A,"Q2",'AMS Measure data collection'!$B:$B,"Haematology_Oncology",'AMS Measure data collection'!$J:$J,"N"))=0, "", COUNTIFS('AMS Measure data collection'!$A:$A,"Q2",'AMS Measure data collection'!$B:$B,"Haematology_Oncology",'AMS Measure data collection'!$J:$J,"Y")/SUM(COUNTIFS('AMS Measure data collection'!$A:$A,"Q2",'AMS Measure data collection'!$B:$B,"Haematology_Oncology",'AMS Measure data collection'!$J:$J,"Y"),COUNTIFS('AMS Measure data collection'!$A:$A,"Q2",'AMS Measure data collection'!$B:$B,"Haematology_Oncology",'AMS Measure data collection'!$J:$J,"N")))</f>
        <v/>
      </c>
      <c r="AC7" s="48" t="str">
        <f>IF(SUM(COUNTIFS('AMS Measure data collection'!$A:$A,"Q3",'AMS Measure data collection'!$B:$B,"Haematology_Oncology",'AMS Measure data collection'!$J:$J,"Y"),COUNTIFS('AMS Measure data collection'!$A:$A,"Q3",'AMS Measure data collection'!$B:$B,"Haematology_Oncology",'AMS Measure data collection'!$J:$J,"N"))=0, "", COUNTIFS('AMS Measure data collection'!$A:$A,"Q3",'AMS Measure data collection'!$B:$B,"Haematology_Oncology",'AMS Measure data collection'!$J:$J,"Y")/SUM(COUNTIFS('AMS Measure data collection'!$A:$A,"Q3",'AMS Measure data collection'!$B:$B,"Haematology_Oncology",'AMS Measure data collection'!$J:$J,"Y"),COUNTIFS('AMS Measure data collection'!$A:$A,"Q3",'AMS Measure data collection'!$B:$B,"Haematology_Oncology",'AMS Measure data collection'!$J:$J,"N")))</f>
        <v/>
      </c>
      <c r="AD7" s="48" t="str">
        <f>IF(SUM(COUNTIFS('AMS Measure data collection'!$A:$A,"Q4",'AMS Measure data collection'!$B:$B,"Haematology_Oncology",'AMS Measure data collection'!$J:$J,"Y"),COUNTIFS('AMS Measure data collection'!$A:$A,"Q4",'AMS Measure data collection'!$B:$B,"Haematology_Oncology",'AMS Measure data collection'!$J:$J,"N"))=0, "", COUNTIFS('AMS Measure data collection'!$A:$A,"Q4",'AMS Measure data collection'!$B:$B,"Haematology_Oncology",'AMS Measure data collection'!$J:$J,"Y")/SUM(COUNTIFS('AMS Measure data collection'!$A:$A,"Q4",'AMS Measure data collection'!$B:$B,"Haematology_Oncology",'AMS Measure data collection'!$J:$J,"Y"),COUNTIFS('AMS Measure data collection'!$A:$A,"Q4",'AMS Measure data collection'!$B:$B,"Haematology_Oncology",'AMS Measure data collection'!$J:$J,"N")))</f>
        <v/>
      </c>
      <c r="AE7" s="48" t="str">
        <f>IF(SUM(COUNTIFS('AMS Measure data collection'!$A:$A,"Q1",'AMS Measure data collection'!$B:$B,"Paediatric",'AMS Measure data collection'!$J:$J,"Y"),COUNTIFS('AMS Measure data collection'!$A:$A,"Q1",'AMS Measure data collection'!$B:$B,"Paediatric",'AMS Measure data collection'!$J:$J,"N"))=0, "", COUNTIFS('AMS Measure data collection'!$A:$A,"Q1",'AMS Measure data collection'!$B:$B,"Paediatric",'AMS Measure data collection'!$J:$J,"Y")/SUM(COUNTIFS('AMS Measure data collection'!$A:$A,"Q1",'AMS Measure data collection'!$B:$B,"Paediatric",'AMS Measure data collection'!$J:$J,"Y"),COUNTIFS('AMS Measure data collection'!$A:$A,"Q1",'AMS Measure data collection'!$B:$B,"Paediatric",'AMS Measure data collection'!$J:$J,"N")))</f>
        <v/>
      </c>
      <c r="AF7" s="48" t="str">
        <f>IF(SUM(COUNTIFS('AMS Measure data collection'!$A:$A,"Q2",'AMS Measure data collection'!$B:$B,"Paediatric",'AMS Measure data collection'!$J:$J,"Y"),COUNTIFS('AMS Measure data collection'!$A:$A,"Q2",'AMS Measure data collection'!$B:$B,"Paediatric",'AMS Measure data collection'!$J:$J,"N"))=0, "", COUNTIFS('AMS Measure data collection'!$A:$A,"Q2",'AMS Measure data collection'!$B:$B,"Paediatric",'AMS Measure data collection'!$J:$J,"Y")/SUM(COUNTIFS('AMS Measure data collection'!$A:$A,"Q2",'AMS Measure data collection'!$B:$B,"Paediatric",'AMS Measure data collection'!$J:$J,"Y"),COUNTIFS('AMS Measure data collection'!$A:$A,"Q2",'AMS Measure data collection'!$B:$B,"Paediatric",'AMS Measure data collection'!$J:$J,"N")))</f>
        <v/>
      </c>
      <c r="AG7" s="48" t="str">
        <f>IF(SUM(COUNTIFS('AMS Measure data collection'!$A:$A,"Q3",'AMS Measure data collection'!$B:$B,"Paediatric",'AMS Measure data collection'!$J:$J,"Y"),COUNTIFS('AMS Measure data collection'!$A:$A,"Q3",'AMS Measure data collection'!$B:$B,"Paediatric",'AMS Measure data collection'!$J:$J,"N"))=0, "", COUNTIFS('AMS Measure data collection'!$A:$A,"Q3",'AMS Measure data collection'!$B:$B,"Paediatric",'AMS Measure data collection'!$J:$J,"Y")/SUM(COUNTIFS('AMS Measure data collection'!$A:$A,"Q3",'AMS Measure data collection'!$B:$B,"Paediatric",'AMS Measure data collection'!$J:$J,"Y"),COUNTIFS('AMS Measure data collection'!$A:$A,"Q3",'AMS Measure data collection'!$B:$B,"Paediatric",'AMS Measure data collection'!$J:$J,"N")))</f>
        <v/>
      </c>
      <c r="AH7" s="48" t="str">
        <f>IF(SUM(COUNTIFS('AMS Measure data collection'!$A:$A,"Q4",'AMS Measure data collection'!$B:$B,"Paediatric",'AMS Measure data collection'!$J:$J,"Y"),COUNTIFS('AMS Measure data collection'!$A:$A,"Q4",'AMS Measure data collection'!$B:$B,"Paediatric",'AMS Measure data collection'!$J:$J,"N"))=0, "", COUNTIFS('AMS Measure data collection'!$A:$A,"Q4",'AMS Measure data collection'!$B:$B,"Paediatric",'AMS Measure data collection'!$J:$J,"Y")/SUM(COUNTIFS('AMS Measure data collection'!$A:$A,"Q4",'AMS Measure data collection'!$B:$B,"Paediatric",'AMS Measure data collection'!$J:$J,"Y"),COUNTIFS('AMS Measure data collection'!$A:$A,"Q4",'AMS Measure data collection'!$B:$B,"Paediatric",'AMS Measure data collection'!$J:$J,"N")))</f>
        <v/>
      </c>
    </row>
    <row r="8" spans="1:34" ht="15.65" customHeight="1" x14ac:dyDescent="0.35">
      <c r="A8" s="77" t="s">
        <v>198</v>
      </c>
      <c r="B8" s="80"/>
      <c r="C8" s="59" t="s">
        <v>197</v>
      </c>
      <c r="D8" s="59"/>
      <c r="E8" s="59"/>
      <c r="F8" s="59"/>
      <c r="G8" s="59" t="s">
        <v>197</v>
      </c>
      <c r="H8" s="59"/>
      <c r="I8" s="59"/>
      <c r="J8" s="59"/>
      <c r="K8" s="59" t="s">
        <v>197</v>
      </c>
      <c r="L8" s="59"/>
      <c r="M8" s="59"/>
      <c r="N8" s="59"/>
      <c r="O8" s="59" t="s">
        <v>197</v>
      </c>
      <c r="P8" s="59"/>
      <c r="Q8" s="59"/>
      <c r="R8" s="59"/>
      <c r="S8" s="59" t="s">
        <v>197</v>
      </c>
      <c r="T8" s="59"/>
      <c r="U8" s="59"/>
      <c r="V8" s="59"/>
      <c r="W8" s="59" t="s">
        <v>197</v>
      </c>
      <c r="X8" s="59"/>
      <c r="Y8" s="59"/>
      <c r="Z8" s="59"/>
      <c r="AA8" s="46"/>
      <c r="AB8" s="46"/>
      <c r="AC8" s="46"/>
      <c r="AD8" s="46"/>
      <c r="AE8" s="46"/>
      <c r="AF8" s="46"/>
      <c r="AG8" s="46"/>
      <c r="AH8" s="46"/>
    </row>
    <row r="9" spans="1:34" ht="32" customHeight="1" x14ac:dyDescent="0.35">
      <c r="A9" s="77"/>
      <c r="B9" s="80"/>
      <c r="C9" s="59" t="s">
        <v>192</v>
      </c>
      <c r="D9" s="59"/>
      <c r="E9" s="59"/>
      <c r="F9" s="59"/>
      <c r="G9" s="59" t="s">
        <v>192</v>
      </c>
      <c r="H9" s="59"/>
      <c r="I9" s="59"/>
      <c r="J9" s="59"/>
      <c r="K9" s="59" t="s">
        <v>192</v>
      </c>
      <c r="L9" s="59"/>
      <c r="M9" s="59"/>
      <c r="N9" s="59"/>
      <c r="O9" s="59" t="s">
        <v>193</v>
      </c>
      <c r="P9" s="59"/>
      <c r="Q9" s="59"/>
      <c r="R9" s="59"/>
      <c r="S9" s="59" t="s">
        <v>193</v>
      </c>
      <c r="T9" s="59"/>
      <c r="U9" s="59"/>
      <c r="V9" s="59"/>
      <c r="W9" s="59" t="s">
        <v>193</v>
      </c>
      <c r="X9" s="59"/>
      <c r="Y9" s="59"/>
      <c r="Z9" s="59"/>
    </row>
    <row r="10" spans="1:34" ht="18.649999999999999" customHeight="1" x14ac:dyDescent="0.35">
      <c r="A10" s="78" t="s">
        <v>172</v>
      </c>
      <c r="B10" s="33" t="s">
        <v>174</v>
      </c>
      <c r="C10" s="71">
        <v>2023</v>
      </c>
      <c r="D10" s="72"/>
      <c r="E10" s="72"/>
      <c r="F10" s="73"/>
      <c r="G10" s="71">
        <v>2024</v>
      </c>
      <c r="H10" s="72"/>
      <c r="I10" s="72"/>
      <c r="J10" s="73"/>
      <c r="K10" s="71">
        <v>2025</v>
      </c>
      <c r="L10" s="72"/>
      <c r="M10" s="72"/>
      <c r="N10" s="73"/>
      <c r="O10" s="71">
        <v>2026</v>
      </c>
      <c r="P10" s="72"/>
      <c r="Q10" s="72"/>
      <c r="R10" s="73"/>
    </row>
    <row r="11" spans="1:34" ht="39" customHeight="1" x14ac:dyDescent="0.35">
      <c r="A11" s="79"/>
      <c r="B11" s="32" t="s">
        <v>171</v>
      </c>
      <c r="C11" s="62" t="s">
        <v>191</v>
      </c>
      <c r="D11" s="63"/>
      <c r="E11" s="63"/>
      <c r="F11" s="64"/>
      <c r="G11" s="62" t="s">
        <v>191</v>
      </c>
      <c r="H11" s="63"/>
      <c r="I11" s="63"/>
      <c r="J11" s="64"/>
      <c r="K11" s="62" t="s">
        <v>191</v>
      </c>
      <c r="L11" s="63"/>
      <c r="M11" s="63"/>
      <c r="N11" s="64"/>
      <c r="O11" s="62" t="s">
        <v>191</v>
      </c>
      <c r="P11" s="63"/>
      <c r="Q11" s="63"/>
      <c r="R11" s="64"/>
    </row>
    <row r="12" spans="1:34" x14ac:dyDescent="0.35">
      <c r="A12" s="78" t="s">
        <v>70</v>
      </c>
      <c r="B12" s="34" t="s">
        <v>173</v>
      </c>
      <c r="C12" s="68" t="s">
        <v>16</v>
      </c>
      <c r="D12" s="69"/>
      <c r="E12" s="69"/>
      <c r="F12" s="70"/>
      <c r="G12" s="65" t="s">
        <v>17</v>
      </c>
      <c r="H12" s="66"/>
      <c r="I12" s="66"/>
      <c r="J12" s="67"/>
      <c r="K12" s="68" t="s">
        <v>18</v>
      </c>
      <c r="L12" s="69"/>
      <c r="M12" s="69"/>
      <c r="N12" s="70"/>
      <c r="O12" s="68" t="s">
        <v>19</v>
      </c>
      <c r="P12" s="69"/>
      <c r="Q12" s="69"/>
      <c r="R12" s="70"/>
    </row>
    <row r="13" spans="1:34" ht="15.5" x14ac:dyDescent="0.35">
      <c r="A13" s="79"/>
      <c r="B13" s="12">
        <v>1</v>
      </c>
      <c r="C13" s="59" t="s">
        <v>194</v>
      </c>
      <c r="D13" s="59"/>
      <c r="E13" s="59"/>
      <c r="F13" s="59"/>
      <c r="G13" s="59" t="s">
        <v>194</v>
      </c>
      <c r="H13" s="59"/>
      <c r="I13" s="59"/>
      <c r="J13" s="59"/>
      <c r="K13" s="59" t="s">
        <v>194</v>
      </c>
      <c r="L13" s="59"/>
      <c r="M13" s="59"/>
      <c r="N13" s="59"/>
      <c r="O13" s="59" t="s">
        <v>194</v>
      </c>
      <c r="P13" s="59"/>
      <c r="Q13" s="59"/>
      <c r="R13" s="59"/>
    </row>
    <row r="16" spans="1:34" x14ac:dyDescent="0.35">
      <c r="E16" s="60" t="s">
        <v>188</v>
      </c>
      <c r="F16" s="60"/>
      <c r="G16" s="74" t="s">
        <v>189</v>
      </c>
      <c r="H16" s="74"/>
      <c r="I16" s="75" t="s">
        <v>190</v>
      </c>
      <c r="J16" s="75"/>
    </row>
  </sheetData>
  <mergeCells count="43">
    <mergeCell ref="G11:J11"/>
    <mergeCell ref="K10:N10"/>
    <mergeCell ref="A8:A9"/>
    <mergeCell ref="A12:A13"/>
    <mergeCell ref="A10:A11"/>
    <mergeCell ref="C10:F10"/>
    <mergeCell ref="C11:F11"/>
    <mergeCell ref="C12:F12"/>
    <mergeCell ref="C13:F13"/>
    <mergeCell ref="C9:F9"/>
    <mergeCell ref="B8:B9"/>
    <mergeCell ref="AE1:AH1"/>
    <mergeCell ref="G16:H16"/>
    <mergeCell ref="I16:J16"/>
    <mergeCell ref="K11:N11"/>
    <mergeCell ref="O10:R10"/>
    <mergeCell ref="K8:N8"/>
    <mergeCell ref="O8:R8"/>
    <mergeCell ref="G9:J9"/>
    <mergeCell ref="K9:N9"/>
    <mergeCell ref="O9:R9"/>
    <mergeCell ref="S8:V8"/>
    <mergeCell ref="S9:V9"/>
    <mergeCell ref="W8:Z8"/>
    <mergeCell ref="G1:J1"/>
    <mergeCell ref="K1:N1"/>
    <mergeCell ref="O1:R1"/>
    <mergeCell ref="W9:Z9"/>
    <mergeCell ref="E16:F16"/>
    <mergeCell ref="S1:V1"/>
    <mergeCell ref="W1:Z1"/>
    <mergeCell ref="AA1:AD1"/>
    <mergeCell ref="C1:F1"/>
    <mergeCell ref="G13:J13"/>
    <mergeCell ref="K13:N13"/>
    <mergeCell ref="O13:R13"/>
    <mergeCell ref="C8:F8"/>
    <mergeCell ref="G8:J8"/>
    <mergeCell ref="O11:R11"/>
    <mergeCell ref="G12:J12"/>
    <mergeCell ref="K12:N12"/>
    <mergeCell ref="O12:R12"/>
    <mergeCell ref="G10:J10"/>
  </mergeCells>
  <conditionalFormatting sqref="C8 C13 G13 K13 O13 G8 K8 O8 S8 W8">
    <cfRule type="cellIs" dxfId="42" priority="40" operator="equal">
      <formula>"N"</formula>
    </cfRule>
    <cfRule type="cellIs" dxfId="41" priority="41" operator="equal">
      <formula>"Y"</formula>
    </cfRule>
  </conditionalFormatting>
  <conditionalFormatting sqref="C3:R4">
    <cfRule type="cellIs" dxfId="40" priority="42" operator="greaterThan">
      <formula>0.9</formula>
    </cfRule>
    <cfRule type="cellIs" dxfId="39" priority="43" operator="lessThan">
      <formula>0.9</formula>
    </cfRule>
  </conditionalFormatting>
  <conditionalFormatting sqref="C5:R5">
    <cfRule type="cellIs" dxfId="38" priority="30" operator="greaterThan">
      <formula>0.11</formula>
    </cfRule>
    <cfRule type="cellIs" dxfId="37" priority="31" operator="lessThan">
      <formula>0.1</formula>
    </cfRule>
    <cfRule type="cellIs" dxfId="36" priority="32" operator="greaterThan">
      <formula>11</formula>
    </cfRule>
    <cfRule type="cellIs" dxfId="35" priority="34" operator="lessThan">
      <formula>10</formula>
    </cfRule>
  </conditionalFormatting>
  <conditionalFormatting sqref="C6:R6">
    <cfRule type="cellIs" dxfId="34" priority="37" operator="greaterThan">
      <formula>0.9</formula>
    </cfRule>
    <cfRule type="cellIs" dxfId="33" priority="38" operator="greaterThan">
      <formula>0.9</formula>
    </cfRule>
    <cfRule type="cellIs" dxfId="32" priority="39" operator="lessThan">
      <formula>0.9</formula>
    </cfRule>
  </conditionalFormatting>
  <conditionalFormatting sqref="C7:R7">
    <cfRule type="cellIs" dxfId="31" priority="35" operator="greaterThan">
      <formula>0.21</formula>
    </cfRule>
    <cfRule type="cellIs" dxfId="30" priority="36" operator="lessThan">
      <formula>0.2</formula>
    </cfRule>
  </conditionalFormatting>
  <conditionalFormatting sqref="C9:R9 C10 G10 K10 O10">
    <cfRule type="cellIs" dxfId="29" priority="28" operator="equal">
      <formula>"Y"</formula>
    </cfRule>
    <cfRule type="cellIs" dxfId="28" priority="29" operator="equal">
      <formula>"N"</formula>
    </cfRule>
  </conditionalFormatting>
  <conditionalFormatting sqref="K3:R4">
    <cfRule type="cellIs" dxfId="27" priority="44" operator="greaterThan">
      <formula>90</formula>
    </cfRule>
  </conditionalFormatting>
  <conditionalFormatting sqref="C3:R7">
    <cfRule type="containsBlanks" dxfId="26" priority="27">
      <formula>LEN(TRIM(C3))=0</formula>
    </cfRule>
  </conditionalFormatting>
  <conditionalFormatting sqref="S3:V4 S6:V6">
    <cfRule type="containsBlanks" dxfId="25" priority="24">
      <formula>LEN(TRIM(S3))=0</formula>
    </cfRule>
    <cfRule type="cellIs" dxfId="24" priority="25" operator="lessThan">
      <formula>0.1</formula>
    </cfRule>
    <cfRule type="cellIs" dxfId="23" priority="26" operator="greaterThan">
      <formula>0.89</formula>
    </cfRule>
  </conditionalFormatting>
  <conditionalFormatting sqref="C3:AH3">
    <cfRule type="containsBlanks" dxfId="22" priority="21">
      <formula>LEN(TRIM(C3))=0</formula>
    </cfRule>
    <cfRule type="cellIs" dxfId="21" priority="22" operator="lessThan">
      <formula>0.89</formula>
    </cfRule>
    <cfRule type="cellIs" dxfId="20" priority="23" operator="greaterThan">
      <formula>0.89</formula>
    </cfRule>
  </conditionalFormatting>
  <conditionalFormatting sqref="C4:AH4">
    <cfRule type="containsBlanks" dxfId="19" priority="18">
      <formula>LEN(TRIM(C4))=0</formula>
    </cfRule>
    <cfRule type="cellIs" dxfId="18" priority="19" operator="lessThan">
      <formula>0.9</formula>
    </cfRule>
    <cfRule type="cellIs" dxfId="17" priority="20" operator="greaterThan">
      <formula>0.89</formula>
    </cfRule>
  </conditionalFormatting>
  <conditionalFormatting sqref="C5:AH5">
    <cfRule type="cellIs" dxfId="16" priority="5" operator="lessThan">
      <formula>0.1</formula>
    </cfRule>
    <cfRule type="cellIs" dxfId="15" priority="16" operator="greaterThan">
      <formula>0.11</formula>
    </cfRule>
    <cfRule type="cellIs" dxfId="14" priority="17" operator="greaterThan">
      <formula>0.1</formula>
    </cfRule>
  </conditionalFormatting>
  <conditionalFormatting sqref="C6:AH6">
    <cfRule type="containsBlanks" dxfId="13" priority="13">
      <formula>LEN(TRIM(C6))=0</formula>
    </cfRule>
    <cfRule type="cellIs" dxfId="12" priority="14" operator="lessThan">
      <formula>0.9</formula>
    </cfRule>
    <cfRule type="cellIs" dxfId="11" priority="15" operator="greaterThan">
      <formula>0.89</formula>
    </cfRule>
  </conditionalFormatting>
  <conditionalFormatting sqref="C3:AH7">
    <cfRule type="containsBlanks" dxfId="10" priority="12">
      <formula>LEN(TRIM(C3))=0</formula>
    </cfRule>
  </conditionalFormatting>
  <conditionalFormatting sqref="G16">
    <cfRule type="cellIs" dxfId="9" priority="10" operator="equal">
      <formula>"N"</formula>
    </cfRule>
    <cfRule type="cellIs" dxfId="8" priority="11" operator="equal">
      <formula>"Y"</formula>
    </cfRule>
  </conditionalFormatting>
  <conditionalFormatting sqref="C7:AH7">
    <cfRule type="containsBlanks" dxfId="7" priority="7">
      <formula>LEN(TRIM(C7))=0</formula>
    </cfRule>
    <cfRule type="cellIs" dxfId="6" priority="8" operator="greaterThan">
      <formula>0.21</formula>
    </cfRule>
    <cfRule type="cellIs" dxfId="5" priority="9" operator="lessThan">
      <formula>0.2</formula>
    </cfRule>
  </conditionalFormatting>
  <conditionalFormatting sqref="Z5:AC5">
    <cfRule type="cellIs" dxfId="4" priority="6" operator="lessThan">
      <formula>0.1</formula>
    </cfRule>
  </conditionalFormatting>
  <conditionalFormatting sqref="S9:V9">
    <cfRule type="cellIs" dxfId="3" priority="3" operator="equal">
      <formula>"Y"</formula>
    </cfRule>
    <cfRule type="cellIs" dxfId="2" priority="4" operator="equal">
      <formula>"N"</formula>
    </cfRule>
  </conditionalFormatting>
  <conditionalFormatting sqref="W9:Z9">
    <cfRule type="cellIs" dxfId="1" priority="1" operator="equal">
      <formula>"Y"</formula>
    </cfRule>
    <cfRule type="cellIs" dxfId="0" priority="2" operator="equal">
      <formula>"N"</formula>
    </cfRule>
  </conditionalFormatting>
  <pageMargins left="0.7" right="0.7" top="0.75" bottom="0.75" header="0.3" footer="0.3"/>
  <pageSetup paperSize="9" orientation="portrait" r:id="rId1"/>
  <headerFooter>
    <oddFooter>&amp;C_x000D_&amp;1#&amp;"Calibri"&amp;10&amp;K000000 Public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507026a-5c43-42bb-bb30-adbe941ba8ad" xsi:nil="true"/>
    <_Flow_SignoffStatus xmlns="33c6895a-5529-4773-a5d8-fc1457af886a" xsi:nil="true"/>
    <lcf76f155ced4ddcb4097134ff3c332f xmlns="33c6895a-5529-4773-a5d8-fc1457af886a">
      <Terms xmlns="http://schemas.microsoft.com/office/infopath/2007/PartnerControls"/>
    </lcf76f155ced4ddcb4097134ff3c332f>
  </documentManagement>
</p:properties>
</file>

<file path=customXml/item3.xml>��< ? x m l   v e r s i o n = " 1 . 0 "   e n c o d i n g = " u t f - 1 6 " ? > < D a t a M a s h u p   x m l n s = " h t t p : / / s c h e m a s . m i c r o s o f t . c o m / D a t a M a s h u p " > A A A A A B U D A A B Q S w M E F A A C A A g A Q W 2 d W k 8 E S 1 W l A A A A 9 g A A A B I A H A B D b 2 5 m a W c v U G F j a 2 F n Z S 5 4 b W w g o h g A K K A U A A A A A A A A A A A A A A A A A A A A A A A A A A A A h Y 9 N C s I w G E S v U r J v / h S R k q Y L c S F Y E A R x G 2 J s g + 1 X a V L T u 7 n w S F 7 B i l b d u Z w 3 b z F z v 9 5 E 1 t d V d D G t s w 2 k i G G K I g O 6 O V g o U t T 5 Y z x H m R Q b p U + q M N E g g 0 t 6 d 0 h R 6 f 0 5 I S S E g M M E N 2 1 B O K W M 7 P P 1 V p e m V u g j 2 / 9 y b M F 5 B d o g K X a v M Z J j N m V 4 R j m m g o x Q 5 B a + A h / 2 P t s f K B Z d 5 b v W S A P x a i n I G A V 5 f 5 A P U E s D B B Q A A g A I A E F t n 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B b Z 1 a K I p H u A 4 A A A A R A A A A E w A c A E Z v c m 1 1 b G F z L 1 N l Y 3 R p b 2 4 x L m 0 g o h g A K K A U A A A A A A A A A A A A A A A A A A A A A A A A A A A A K 0 5 N L s n M z 1 M I h t C G 1 g B Q S w E C L Q A U A A I A C A B B b Z 1 a T w R L V a U A A A D 2 A A A A E g A A A A A A A A A A A A A A A A A A A A A A Q 2 9 u Z m l n L 1 B h Y 2 t h Z 2 U u e G 1 s U E s B A i 0 A F A A C A A g A Q W 2 d W g / K 6 a u k A A A A 6 Q A A A B M A A A A A A A A A A A A A A A A A 8 Q A A A F t D b 2 5 0 Z W 5 0 X 1 R 5 c G V z X S 5 4 b W x Q S w E C L Q A U A A I A C A B B b Z 1 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J q x F i C O 1 e U 2 T 3 7 d 2 m 1 V c w Q A A A A A C A A A A A A A Q Z g A A A A E A A C A A A A C 4 y d B / / P E b L p E 5 O 6 1 b G X k X p F L r n 3 Y n 6 I i z Q U h D a v G L e w A A A A A O g A A A A A I A A C A A A A A U F u 6 V 2 x / E 3 p Z j b b l N P 0 k I b x Y V W f x x k 5 d T Z O E o O A D 7 V 1 A A A A B M q w 9 8 8 J D s C 3 m 4 + m 0 3 f 0 G f D M B h U M + O i Q h h h J H S d F z 3 v 3 e d V k v M F P D m A 8 S w 7 N K D E C A G 5 I E m U J N M p H 7 S a o M A W I 6 U S v W Q c 8 A / T 7 v n 6 k e z I j Z W O 0 A A A A C A F A K 0 z L J r F o K G s v Z o 0 o G Y M b E 9 4 d s B p 1 L 8 y D U c 6 u N X d 8 t y a q H q o h w 7 / / k U P X B S O j 5 T b g J e 5 E 0 S S b e K 1 9 g N y w 9 r < / D a t a M a s h u p > 
</file>

<file path=customXml/item4.xml><?xml version="1.0" encoding="utf-8"?>
<ct:contentTypeSchema xmlns:ct="http://schemas.microsoft.com/office/2006/metadata/contentType" xmlns:ma="http://schemas.microsoft.com/office/2006/metadata/properties/metaAttributes" ct:_="" ma:_="" ma:contentTypeName="Document" ma:contentTypeID="0x01010050BA965C11449942A15E829B7CE401B5" ma:contentTypeVersion="14" ma:contentTypeDescription="Create a new document." ma:contentTypeScope="" ma:versionID="3bcf07924e7cda8d80b87d8e6376d7e2">
  <xsd:schema xmlns:xsd="http://www.w3.org/2001/XMLSchema" xmlns:xs="http://www.w3.org/2001/XMLSchema" xmlns:p="http://schemas.microsoft.com/office/2006/metadata/properties" xmlns:ns2="33c6895a-5529-4773-a5d8-fc1457af886a" xmlns:ns3="3507026a-5c43-42bb-bb30-adbe941ba8ad" targetNamespace="http://schemas.microsoft.com/office/2006/metadata/properties" ma:root="true" ma:fieldsID="70a3a89a85c25e73278e71f9674681e4" ns2:_="" ns3:_="">
    <xsd:import namespace="33c6895a-5529-4773-a5d8-fc1457af886a"/>
    <xsd:import namespace="3507026a-5c43-42bb-bb30-adbe941ba8a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c6895a-5529-4773-a5d8-fc1457af8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06e098b-4097-499f-beed-9b8324796cc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_Flow_SignoffStatus" ma:index="21"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07026a-5c43-42bb-bb30-adbe941ba8a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8e9f36b-1456-412d-a650-046121fb1dba}" ma:internalName="TaxCatchAll" ma:showField="CatchAllData" ma:web="3507026a-5c43-42bb-bb30-adbe941ba8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5BB6A1-B471-4618-BCA9-1AC0D02132DF}">
  <ds:schemaRefs>
    <ds:schemaRef ds:uri="http://schemas.microsoft.com/sharepoint/v3/contenttype/forms"/>
  </ds:schemaRefs>
</ds:datastoreItem>
</file>

<file path=customXml/itemProps2.xml><?xml version="1.0" encoding="utf-8"?>
<ds:datastoreItem xmlns:ds="http://schemas.openxmlformats.org/officeDocument/2006/customXml" ds:itemID="{C2444935-E1C5-4AD8-94FB-4AF0CA248719}">
  <ds:schemaRefs>
    <ds:schemaRef ds:uri="http://schemas.microsoft.com/office/2006/documentManagement/types"/>
    <ds:schemaRef ds:uri="http://schemas.microsoft.com/office/infopath/2007/PartnerControls"/>
    <ds:schemaRef ds:uri="33c6895a-5529-4773-a5d8-fc1457af886a"/>
    <ds:schemaRef ds:uri="http://purl.org/dc/elements/1.1/"/>
    <ds:schemaRef ds:uri="http://schemas.microsoft.com/office/2006/metadata/properties"/>
    <ds:schemaRef ds:uri="http://purl.org/dc/terms/"/>
    <ds:schemaRef ds:uri="http://schemas.openxmlformats.org/package/2006/metadata/core-properties"/>
    <ds:schemaRef ds:uri="3507026a-5c43-42bb-bb30-adbe941ba8ad"/>
    <ds:schemaRef ds:uri="http://www.w3.org/XML/1998/namespace"/>
    <ds:schemaRef ds:uri="http://purl.org/dc/dcmitype/"/>
  </ds:schemaRefs>
</ds:datastoreItem>
</file>

<file path=customXml/itemProps3.xml><?xml version="1.0" encoding="utf-8"?>
<ds:datastoreItem xmlns:ds="http://schemas.openxmlformats.org/officeDocument/2006/customXml" ds:itemID="{BF3B40DB-0E61-439D-9145-5B0531A34F09}">
  <ds:schemaRefs>
    <ds:schemaRef ds:uri="http://schemas.microsoft.com/DataMashup"/>
  </ds:schemaRefs>
</ds:datastoreItem>
</file>

<file path=customXml/itemProps4.xml><?xml version="1.0" encoding="utf-8"?>
<ds:datastoreItem xmlns:ds="http://schemas.openxmlformats.org/officeDocument/2006/customXml" ds:itemID="{1428EDBF-10DC-48B6-B6FB-3A8857A423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c6895a-5529-4773-a5d8-fc1457af886a"/>
    <ds:schemaRef ds:uri="3507026a-5c43-42bb-bb30-adbe941ba8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AMS Measure data collection</vt:lpstr>
      <vt:lpstr>Data Validation sheet</vt:lpstr>
      <vt:lpstr>Results table </vt:lpstr>
      <vt:lpstr>Graphs AMRIC AMS Measures</vt:lpstr>
      <vt:lpstr>Graphs Local AMS Measures</vt:lpstr>
      <vt:lpstr>Summary AMS Measures</vt:lpstr>
    </vt:vector>
  </TitlesOfParts>
  <Company>HSE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Kelly58</dc:creator>
  <cp:lastModifiedBy>Marie Philbin</cp:lastModifiedBy>
  <dcterms:created xsi:type="dcterms:W3CDTF">2025-02-05T10:55:09Z</dcterms:created>
  <dcterms:modified xsi:type="dcterms:W3CDTF">2025-06-11T09:40:50Z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a0455da-af9c-4bf8-b321-937bc5b62dc8_Enabled">
    <vt:lpwstr>true</vt:lpwstr>
  </property>
  <property fmtid="{D5CDD505-2E9C-101B-9397-08002B2CF9AE}" pid="3" name="MSIP_Label_aa0455da-af9c-4bf8-b321-937bc5b62dc8_SetDate">
    <vt:lpwstr>2025-03-04T11:31:19Z</vt:lpwstr>
  </property>
  <property fmtid="{D5CDD505-2E9C-101B-9397-08002B2CF9AE}" pid="4" name="MSIP_Label_aa0455da-af9c-4bf8-b321-937bc5b62dc8_Method">
    <vt:lpwstr>Privileged</vt:lpwstr>
  </property>
  <property fmtid="{D5CDD505-2E9C-101B-9397-08002B2CF9AE}" pid="5" name="MSIP_Label_aa0455da-af9c-4bf8-b321-937bc5b62dc8_Name">
    <vt:lpwstr>Public</vt:lpwstr>
  </property>
  <property fmtid="{D5CDD505-2E9C-101B-9397-08002B2CF9AE}" pid="6" name="MSIP_Label_aa0455da-af9c-4bf8-b321-937bc5b62dc8_SiteId">
    <vt:lpwstr>fe1ef2d8-74ca-4278-b172-1238f5794416</vt:lpwstr>
  </property>
  <property fmtid="{D5CDD505-2E9C-101B-9397-08002B2CF9AE}" pid="7" name="MSIP_Label_aa0455da-af9c-4bf8-b321-937bc5b62dc8_ActionId">
    <vt:lpwstr>1b776122-27e6-41f9-a9b5-9378f40df078</vt:lpwstr>
  </property>
  <property fmtid="{D5CDD505-2E9C-101B-9397-08002B2CF9AE}" pid="8" name="MSIP_Label_aa0455da-af9c-4bf8-b321-937bc5b62dc8_ContentBits">
    <vt:lpwstr>2</vt:lpwstr>
  </property>
  <property fmtid="{D5CDD505-2E9C-101B-9397-08002B2CF9AE}" pid="9" name="MSIP_Label_aa0455da-af9c-4bf8-b321-937bc5b62dc8_Tag">
    <vt:lpwstr>10, 0, 1, 1</vt:lpwstr>
  </property>
  <property fmtid="{D5CDD505-2E9C-101B-9397-08002B2CF9AE}" pid="10" name="ContentTypeId">
    <vt:lpwstr>0x01010050BA965C11449942A15E829B7CE401B5</vt:lpwstr>
  </property>
  <property fmtid="{D5CDD505-2E9C-101B-9397-08002B2CF9AE}" pid="11" name="MediaServiceImageTags">
    <vt:lpwstr/>
  </property>
</Properties>
</file>